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defaultThemeVersion="166925"/>
  <mc:AlternateContent xmlns:mc="http://schemas.openxmlformats.org/markup-compatibility/2006">
    <mc:Choice Requires="x15">
      <x15ac:absPath xmlns:x15ac="http://schemas.microsoft.com/office/spreadsheetml/2010/11/ac" url="D:\Documents\Prefeitura\Quadra Angelim\"/>
    </mc:Choice>
  </mc:AlternateContent>
  <xr:revisionPtr revIDLastSave="0" documentId="13_ncr:1_{78B72FF2-995E-498C-B51A-967892CA1886}" xr6:coauthVersionLast="47" xr6:coauthVersionMax="47" xr10:uidLastSave="{00000000-0000-0000-0000-000000000000}"/>
  <bookViews>
    <workbookView xWindow="-120" yWindow="-120" windowWidth="20730" windowHeight="11160" tabRatio="944" xr2:uid="{00000000-000D-0000-FFFF-FFFF00000000}"/>
  </bookViews>
  <sheets>
    <sheet name="BM 01" sheetId="22" r:id="rId1"/>
    <sheet name="Memória 01" sheetId="24" r:id="rId2"/>
    <sheet name="MC 01" sheetId="23" r:id="rId3"/>
    <sheet name="Relatório Fotográfico" sheetId="21" r:id="rId4"/>
  </sheets>
  <externalReferences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</externalReferences>
  <definedNames>
    <definedName name="\C">#REF!</definedName>
    <definedName name="\D">#REF!</definedName>
    <definedName name="\G">#REF!</definedName>
    <definedName name="\I">#REF!</definedName>
    <definedName name="\l">#REF!</definedName>
    <definedName name="\M">#REF!</definedName>
    <definedName name="\P">#REF!</definedName>
    <definedName name="\R">#REF!</definedName>
    <definedName name="\s">#REF!</definedName>
    <definedName name="\t">#REF!</definedName>
    <definedName name="\Y">#REF!</definedName>
    <definedName name="_">#REF!</definedName>
    <definedName name="_____R">#REF!</definedName>
    <definedName name="____R">#REF!</definedName>
    <definedName name="___ELE3">#REF!</definedName>
    <definedName name="___R">#REF!</definedName>
    <definedName name="___sub1">#REF!</definedName>
    <definedName name="___sub2">#REF!</definedName>
    <definedName name="___sub3">#REF!</definedName>
    <definedName name="___sub4">#REF!</definedName>
    <definedName name="___tot1">#REF!</definedName>
    <definedName name="___tot2">#REF!</definedName>
    <definedName name="___tot3">#REF!</definedName>
    <definedName name="___tot4">#REF!</definedName>
    <definedName name="___tot5">#REF!</definedName>
    <definedName name="___tot6">#REF!</definedName>
    <definedName name="___tot7">#REF!</definedName>
    <definedName name="___tot8">#REF!</definedName>
    <definedName name="__ELE1">#REF!</definedName>
    <definedName name="__ELE2">#REF!</definedName>
    <definedName name="__ELE3">#REF!</definedName>
    <definedName name="__MDO1">#REF!</definedName>
    <definedName name="__MDO2">#REF!</definedName>
    <definedName name="__R">#REF!</definedName>
    <definedName name="__sub1">#REF!</definedName>
    <definedName name="__sub2">#REF!</definedName>
    <definedName name="__sub3">#REF!</definedName>
    <definedName name="__sub4">#REF!</definedName>
    <definedName name="__tot1">#REF!</definedName>
    <definedName name="__tot2">#REF!</definedName>
    <definedName name="__tot3">#REF!</definedName>
    <definedName name="__tot4">#REF!</definedName>
    <definedName name="__tot5">#REF!</definedName>
    <definedName name="__tot6">#REF!</definedName>
    <definedName name="__tot7">#REF!</definedName>
    <definedName name="__tot8">#REF!</definedName>
    <definedName name="__xlfn.BAHTTEXT">#NAME?</definedName>
    <definedName name="__xlfn_BAHTTEXT">NA()</definedName>
    <definedName name="_01_09_96">#REF!</definedName>
    <definedName name="_A1">#REF!</definedName>
    <definedName name="_C">#REF!</definedName>
    <definedName name="_C_1">[1]Reforma!#REF!</definedName>
    <definedName name="_cab1">#REF!</definedName>
    <definedName name="_COM010201">#REF!</definedName>
    <definedName name="_COM010202">#REF!</definedName>
    <definedName name="_COM010205">#REF!</definedName>
    <definedName name="_COM010206">#REF!</definedName>
    <definedName name="_COM010210">#REF!</definedName>
    <definedName name="_COM010301">#REF!</definedName>
    <definedName name="_COM010401">#REF!</definedName>
    <definedName name="_COM010402">#REF!</definedName>
    <definedName name="_COM010407">#REF!</definedName>
    <definedName name="_COM010413">#REF!</definedName>
    <definedName name="_COM010501">#REF!</definedName>
    <definedName name="_COM010503">#REF!</definedName>
    <definedName name="_COM010505">#REF!</definedName>
    <definedName name="_COM010509">#REF!</definedName>
    <definedName name="_COM010512">#REF!</definedName>
    <definedName name="_COM010518">#REF!</definedName>
    <definedName name="_COM010519">#REF!</definedName>
    <definedName name="_COM010521">#REF!</definedName>
    <definedName name="_COM010523">#REF!</definedName>
    <definedName name="_COM010532">#REF!</definedName>
    <definedName name="_COM010533">#REF!</definedName>
    <definedName name="_COM010536">#REF!</definedName>
    <definedName name="_COM010701">#REF!</definedName>
    <definedName name="_COM010703">#REF!</definedName>
    <definedName name="_COM010705">#REF!</definedName>
    <definedName name="_COM010708">#REF!</definedName>
    <definedName name="_COM010710">#REF!</definedName>
    <definedName name="_COM010712">#REF!</definedName>
    <definedName name="_COM010717">#REF!</definedName>
    <definedName name="_COM010718">#REF!</definedName>
    <definedName name="_COM020201">#REF!</definedName>
    <definedName name="_COM020205">#REF!</definedName>
    <definedName name="_COM020211">#REF!</definedName>
    <definedName name="_COM020217">#REF!</definedName>
    <definedName name="_COM030102">#REF!</definedName>
    <definedName name="_COM030201">#REF!</definedName>
    <definedName name="_COM030303">#REF!</definedName>
    <definedName name="_COM030317">#REF!</definedName>
    <definedName name="_COM040101">#REF!</definedName>
    <definedName name="_COM040202">#REF!</definedName>
    <definedName name="_COM050103">#REF!</definedName>
    <definedName name="_COM050207">#REF!</definedName>
    <definedName name="_COM060101">#REF!</definedName>
    <definedName name="_COM080101">#REF!</definedName>
    <definedName name="_COM080310">#REF!</definedName>
    <definedName name="_COM090101">#REF!</definedName>
    <definedName name="_COM100302">#REF!</definedName>
    <definedName name="_COM110101">#REF!</definedName>
    <definedName name="_COM110104">#REF!</definedName>
    <definedName name="_COM110107">#REF!</definedName>
    <definedName name="_COM120101">#REF!</definedName>
    <definedName name="_COM120105">#REF!</definedName>
    <definedName name="_COM120106">#REF!</definedName>
    <definedName name="_COM120107">#REF!</definedName>
    <definedName name="_COM120110">#REF!</definedName>
    <definedName name="_COM120150">#REF!</definedName>
    <definedName name="_COM130101">#REF!</definedName>
    <definedName name="_COM130103">#REF!</definedName>
    <definedName name="_COM130304">#REF!</definedName>
    <definedName name="_COM130401">#REF!</definedName>
    <definedName name="_COM140102">#REF!</definedName>
    <definedName name="_COM140109">#REF!</definedName>
    <definedName name="_COM140113">#REF!</definedName>
    <definedName name="_COM140122">#REF!</definedName>
    <definedName name="_COM140126">#REF!</definedName>
    <definedName name="_COM140129">#REF!</definedName>
    <definedName name="_COM140135">#REF!</definedName>
    <definedName name="_COM140143">#REF!</definedName>
    <definedName name="_COM140145">#REF!</definedName>
    <definedName name="_COM150130">#REF!</definedName>
    <definedName name="_COM170101">#REF!</definedName>
    <definedName name="_COM170102">#REF!</definedName>
    <definedName name="_COM170103">#REF!</definedName>
    <definedName name="_cron.">#REF!</definedName>
    <definedName name="_cron_">#REF!</definedName>
    <definedName name="_D">#REF!</definedName>
    <definedName name="_D_1">[1]Reforma!#REF!</definedName>
    <definedName name="_ELE1">#REF!</definedName>
    <definedName name="_ELE2">#REF!</definedName>
    <definedName name="_ELE3">#REF!</definedName>
    <definedName name="_FCCEMED_">#REF!</definedName>
    <definedName name="_Fill">#REF!</definedName>
    <definedName name="_xlnm._FilterDatabase" localSheetId="0" hidden="1">'BM 01'!#REF!</definedName>
    <definedName name="_xlnm._FilterDatabase" localSheetId="1" hidden="1">'Memória 01'!#REF!</definedName>
    <definedName name="_G">#REF!</definedName>
    <definedName name="_G_1">[1]Reforma!#REF!</definedName>
    <definedName name="_GLB2">#REF!</definedName>
    <definedName name="_GOTO_D1_">#REF!</definedName>
    <definedName name="_GOTO_E1_">#REF!</definedName>
    <definedName name="_GOTO_N1_">#REF!</definedName>
    <definedName name="_HOME__">#REF!</definedName>
    <definedName name="_I">#REF!</definedName>
    <definedName name="_I_1">[1]Reforma!#REF!</definedName>
    <definedName name="_i3">#REF!</definedName>
    <definedName name="_Key1">#REF!</definedName>
    <definedName name="_l">#REF!</definedName>
    <definedName name="_M">#REF!</definedName>
    <definedName name="_M_1">[1]Reforma!#REF!</definedName>
    <definedName name="_MAO010201">#REF!</definedName>
    <definedName name="_MAO010202">#REF!</definedName>
    <definedName name="_MAO010205">#REF!</definedName>
    <definedName name="_MAO010206">#REF!</definedName>
    <definedName name="_MAO010210">#REF!</definedName>
    <definedName name="_MAO010401">#REF!</definedName>
    <definedName name="_MAO010402">#REF!</definedName>
    <definedName name="_MAO010407">#REF!</definedName>
    <definedName name="_MAO010413">#REF!</definedName>
    <definedName name="_MAO010501">#REF!</definedName>
    <definedName name="_MAO010503">#REF!</definedName>
    <definedName name="_MAO010505">#REF!</definedName>
    <definedName name="_MAO010509">#REF!</definedName>
    <definedName name="_MAO010512">#REF!</definedName>
    <definedName name="_MAO010518">#REF!</definedName>
    <definedName name="_MAO010519">#REF!</definedName>
    <definedName name="_MAO010521">#REF!</definedName>
    <definedName name="_MAO010523">#REF!</definedName>
    <definedName name="_MAO010532">#REF!</definedName>
    <definedName name="_MAO010533">#REF!</definedName>
    <definedName name="_MAO010536">#REF!</definedName>
    <definedName name="_MAO010701">#REF!</definedName>
    <definedName name="_MAO010703">#REF!</definedName>
    <definedName name="_MAO010705">#REF!</definedName>
    <definedName name="_MAO010708">#REF!</definedName>
    <definedName name="_MAO010710">#REF!</definedName>
    <definedName name="_MAO010712">#REF!</definedName>
    <definedName name="_MAO010717">#REF!</definedName>
    <definedName name="_MAO020201">#REF!</definedName>
    <definedName name="_MAO020205">#REF!</definedName>
    <definedName name="_MAO020211">#REF!</definedName>
    <definedName name="_MAO020217">#REF!</definedName>
    <definedName name="_MAO030102">#REF!</definedName>
    <definedName name="_MAO030201">#REF!</definedName>
    <definedName name="_MAO030303">#REF!</definedName>
    <definedName name="_MAO030317">#REF!</definedName>
    <definedName name="_MAO040101">#REF!</definedName>
    <definedName name="_MAO040202">#REF!</definedName>
    <definedName name="_MAO050103">#REF!</definedName>
    <definedName name="_MAO050207">#REF!</definedName>
    <definedName name="_MAO060101">#REF!</definedName>
    <definedName name="_MAO080310">#REF!</definedName>
    <definedName name="_MAO090101">#REF!</definedName>
    <definedName name="_MAO110101">#REF!</definedName>
    <definedName name="_MAO110104">#REF!</definedName>
    <definedName name="_MAO110107">#REF!</definedName>
    <definedName name="_MAO120101">#REF!</definedName>
    <definedName name="_MAO120105">#REF!</definedName>
    <definedName name="_MAO120106">#REF!</definedName>
    <definedName name="_MAO120107">#REF!</definedName>
    <definedName name="_MAO120110">#REF!</definedName>
    <definedName name="_MAO120150">#REF!</definedName>
    <definedName name="_MAO130101">#REF!</definedName>
    <definedName name="_MAO130103">#REF!</definedName>
    <definedName name="_MAO130304">#REF!</definedName>
    <definedName name="_MAO130401">#REF!</definedName>
    <definedName name="_MAO140102">#REF!</definedName>
    <definedName name="_MAO140109">#REF!</definedName>
    <definedName name="_MAO140113">#REF!</definedName>
    <definedName name="_MAO140122">#REF!</definedName>
    <definedName name="_MAO140126">#REF!</definedName>
    <definedName name="_MAO140129">#REF!</definedName>
    <definedName name="_MAO140135">#REF!</definedName>
    <definedName name="_MAO140143">#REF!</definedName>
    <definedName name="_MAO140145">#REF!</definedName>
    <definedName name="_MAT010301">#REF!</definedName>
    <definedName name="_MAT010401">#REF!</definedName>
    <definedName name="_MAT010402">#REF!</definedName>
    <definedName name="_MAT010407">#REF!</definedName>
    <definedName name="_MAT010413">#REF!</definedName>
    <definedName name="_MAT010536">#REF!</definedName>
    <definedName name="_MAT010703">#REF!</definedName>
    <definedName name="_MAT010708">#REF!</definedName>
    <definedName name="_MAT010710">#REF!</definedName>
    <definedName name="_MAT010718">#REF!</definedName>
    <definedName name="_MAT020201">#REF!</definedName>
    <definedName name="_MAT020205">#REF!</definedName>
    <definedName name="_MAT020211">#REF!</definedName>
    <definedName name="_MAT030102">#REF!</definedName>
    <definedName name="_MAT030201">#REF!</definedName>
    <definedName name="_MAT030303">#REF!</definedName>
    <definedName name="_MAT030317">#REF!</definedName>
    <definedName name="_MAT040101">#REF!</definedName>
    <definedName name="_MAT040202">#REF!</definedName>
    <definedName name="_MAT050103">#REF!</definedName>
    <definedName name="_MAT050207">#REF!</definedName>
    <definedName name="_MAT060101">#REF!</definedName>
    <definedName name="_MAT080101">#REF!</definedName>
    <definedName name="_MAT080310">#REF!</definedName>
    <definedName name="_MAT090101">#REF!</definedName>
    <definedName name="_MAT100302">#REF!</definedName>
    <definedName name="_MAT110101">#REF!</definedName>
    <definedName name="_MAT110104">#REF!</definedName>
    <definedName name="_MAT110107">#REF!</definedName>
    <definedName name="_MAT120101">#REF!</definedName>
    <definedName name="_MAT120105">#REF!</definedName>
    <definedName name="_MAT120106">#REF!</definedName>
    <definedName name="_MAT120107">#REF!</definedName>
    <definedName name="_MAT120110">#REF!</definedName>
    <definedName name="_MAT120150">#REF!</definedName>
    <definedName name="_MAT130101">#REF!</definedName>
    <definedName name="_MAT130103">#REF!</definedName>
    <definedName name="_MAT130304">#REF!</definedName>
    <definedName name="_MAT130401">#REF!</definedName>
    <definedName name="_MAT140102">#REF!</definedName>
    <definedName name="_MAT140109">#REF!</definedName>
    <definedName name="_MAT140113">#REF!</definedName>
    <definedName name="_MAT140122">#REF!</definedName>
    <definedName name="_MAT140126">#REF!</definedName>
    <definedName name="_MAT140129">#REF!</definedName>
    <definedName name="_MAT140135">#REF!</definedName>
    <definedName name="_MAT140143">#REF!</definedName>
    <definedName name="_MAT140145">#REF!</definedName>
    <definedName name="_MAT150130">#REF!</definedName>
    <definedName name="_MAT170101">#REF!</definedName>
    <definedName name="_MAT170102">#REF!</definedName>
    <definedName name="_MAT170103">#REF!</definedName>
    <definedName name="_MatMult_A">#REF!</definedName>
    <definedName name="_MatMult_AxB">#REF!</definedName>
    <definedName name="_MatMult_B">#REF!</definedName>
    <definedName name="_MDO1">#REF!</definedName>
    <definedName name="_MDO2">#REF!</definedName>
    <definedName name="_OO">#REF!</definedName>
    <definedName name="_Order1">255</definedName>
    <definedName name="_P">#REF!</definedName>
    <definedName name="_P_1">[1]Reforma!#REF!</definedName>
    <definedName name="_Parse_In">#REF!</definedName>
    <definedName name="_Parse_Out">#REF!</definedName>
    <definedName name="_PL1">#REF!</definedName>
    <definedName name="_PPOS015Q_AGPQ_">#REF!</definedName>
    <definedName name="_PPOS015Q_AGPQ__6">#REF!</definedName>
    <definedName name="_PRE010201">#REF!</definedName>
    <definedName name="_PRE010202">#REF!</definedName>
    <definedName name="_PRE010205">#REF!</definedName>
    <definedName name="_PRE010206">#REF!</definedName>
    <definedName name="_PRE010210">#REF!</definedName>
    <definedName name="_PRE010301">#REF!</definedName>
    <definedName name="_PRE010401">#REF!</definedName>
    <definedName name="_PRE010402">#REF!</definedName>
    <definedName name="_PRE010407">#REF!</definedName>
    <definedName name="_PRE010413">#REF!</definedName>
    <definedName name="_PRE010501">#REF!</definedName>
    <definedName name="_PRE010503">#REF!</definedName>
    <definedName name="_PRE010505">#REF!</definedName>
    <definedName name="_PRE010509">#REF!</definedName>
    <definedName name="_PRE010512">#REF!</definedName>
    <definedName name="_PRE010518">#REF!</definedName>
    <definedName name="_PRE010519">#REF!</definedName>
    <definedName name="_PRE010521">#REF!</definedName>
    <definedName name="_PRE010523">#REF!</definedName>
    <definedName name="_PRE010532">#REF!</definedName>
    <definedName name="_PRE010533">#REF!</definedName>
    <definedName name="_PRE010536">#REF!</definedName>
    <definedName name="_PRE010701">#REF!</definedName>
    <definedName name="_PRE010703">#REF!</definedName>
    <definedName name="_PRE010705">#REF!</definedName>
    <definedName name="_PRE010708">#REF!</definedName>
    <definedName name="_PRE010710">#REF!</definedName>
    <definedName name="_PRE010712">#REF!</definedName>
    <definedName name="_PRE010717">#REF!</definedName>
    <definedName name="_PRE010718">#REF!</definedName>
    <definedName name="_PRE020201">#REF!</definedName>
    <definedName name="_PRE020205">#REF!</definedName>
    <definedName name="_PRE020211">#REF!</definedName>
    <definedName name="_PRE020217">#REF!</definedName>
    <definedName name="_PRE030102">#REF!</definedName>
    <definedName name="_PRE030201">#REF!</definedName>
    <definedName name="_PRE030303">#REF!</definedName>
    <definedName name="_PRE030317">#REF!</definedName>
    <definedName name="_PRE040101">#REF!</definedName>
    <definedName name="_PRE040202">#REF!</definedName>
    <definedName name="_PRE050103">#REF!</definedName>
    <definedName name="_PRE050207">#REF!</definedName>
    <definedName name="_PRE060101">#REF!</definedName>
    <definedName name="_PRE080101">#REF!</definedName>
    <definedName name="_PRE080310">#REF!</definedName>
    <definedName name="_PRE090101">#REF!</definedName>
    <definedName name="_PRE100302">#REF!</definedName>
    <definedName name="_PRE110101">#REF!</definedName>
    <definedName name="_PRE110104">#REF!</definedName>
    <definedName name="_PRE110107">#REF!</definedName>
    <definedName name="_PRE120101">#REF!</definedName>
    <definedName name="_PRE120105">#REF!</definedName>
    <definedName name="_PRE120106">#REF!</definedName>
    <definedName name="_PRE120107">#REF!</definedName>
    <definedName name="_PRE120110">#REF!</definedName>
    <definedName name="_PRE120150">#REF!</definedName>
    <definedName name="_PRE130101">#REF!</definedName>
    <definedName name="_PRE130103">#REF!</definedName>
    <definedName name="_PRE130304">#REF!</definedName>
    <definedName name="_PRE130401">#REF!</definedName>
    <definedName name="_PRE140102">#REF!</definedName>
    <definedName name="_PRE140109">#REF!</definedName>
    <definedName name="_PRE140113">#REF!</definedName>
    <definedName name="_PRE140122">#REF!</definedName>
    <definedName name="_PRE140126">#REF!</definedName>
    <definedName name="_PRE140129">#REF!</definedName>
    <definedName name="_PRE140135">#REF!</definedName>
    <definedName name="_PRE140143">#REF!</definedName>
    <definedName name="_PRE140145">#REF!</definedName>
    <definedName name="_PRE150130">#REF!</definedName>
    <definedName name="_PRE170101">#REF!</definedName>
    <definedName name="_PRE170102">#REF!</definedName>
    <definedName name="_PRE170103">#REF!</definedName>
    <definedName name="_QUA010201">#REF!</definedName>
    <definedName name="_QUA010202">#REF!</definedName>
    <definedName name="_QUA010205">#REF!</definedName>
    <definedName name="_QUA010206">#REF!</definedName>
    <definedName name="_QUA010210">#REF!</definedName>
    <definedName name="_QUA010301">#REF!</definedName>
    <definedName name="_QUA010401">#REF!</definedName>
    <definedName name="_QUA010402">#REF!</definedName>
    <definedName name="_QUA010407">#REF!</definedName>
    <definedName name="_QUA010413">#REF!</definedName>
    <definedName name="_QUA010501">#REF!</definedName>
    <definedName name="_QUA010503">#REF!</definedName>
    <definedName name="_QUA010505">#REF!</definedName>
    <definedName name="_QUA010509">#REF!</definedName>
    <definedName name="_QUA010512">#REF!</definedName>
    <definedName name="_QUA010518">#REF!</definedName>
    <definedName name="_QUA010519">#REF!</definedName>
    <definedName name="_QUA010521">#REF!</definedName>
    <definedName name="_QUA010523">#REF!</definedName>
    <definedName name="_QUA010532">#REF!</definedName>
    <definedName name="_QUA010533">#REF!</definedName>
    <definedName name="_QUA010536">#REF!</definedName>
    <definedName name="_QUA010701">#REF!</definedName>
    <definedName name="_QUA010703">#REF!</definedName>
    <definedName name="_QUA010705">#REF!</definedName>
    <definedName name="_QUA010708">#REF!</definedName>
    <definedName name="_QUA010710">#REF!</definedName>
    <definedName name="_QUA010712">#REF!</definedName>
    <definedName name="_QUA010717">#REF!</definedName>
    <definedName name="_QUA010718">#REF!</definedName>
    <definedName name="_QUA020201">#REF!</definedName>
    <definedName name="_QUA020205">#REF!</definedName>
    <definedName name="_QUA020211">#REF!</definedName>
    <definedName name="_QUA020217">#REF!</definedName>
    <definedName name="_QUA030102">#REF!</definedName>
    <definedName name="_QUA030201">#REF!</definedName>
    <definedName name="_QUA030303">#REF!</definedName>
    <definedName name="_QUA030317">#REF!</definedName>
    <definedName name="_QUA040101">#REF!</definedName>
    <definedName name="_QUA040202">#REF!</definedName>
    <definedName name="_QUA050103">#REF!</definedName>
    <definedName name="_QUA050207">#REF!</definedName>
    <definedName name="_QUA060101">#REF!</definedName>
    <definedName name="_QUA080101">#REF!</definedName>
    <definedName name="_QUA080310">#REF!</definedName>
    <definedName name="_QUA090101">#REF!</definedName>
    <definedName name="_QUA100302">#REF!</definedName>
    <definedName name="_QUA110101">#REF!</definedName>
    <definedName name="_QUA110104">#REF!</definedName>
    <definedName name="_QUA110107">#REF!</definedName>
    <definedName name="_QUA120101">#REF!</definedName>
    <definedName name="_QUA120105">#REF!</definedName>
    <definedName name="_QUA120106">#REF!</definedName>
    <definedName name="_QUA120107">#REF!</definedName>
    <definedName name="_QUA120110">#REF!</definedName>
    <definedName name="_QUA120150">#REF!</definedName>
    <definedName name="_QUA130101">#REF!</definedName>
    <definedName name="_QUA130103">#REF!</definedName>
    <definedName name="_QUA130304">#REF!</definedName>
    <definedName name="_QUA130401">#REF!</definedName>
    <definedName name="_QUA140102">#REF!</definedName>
    <definedName name="_QUA140109">#REF!</definedName>
    <definedName name="_QUA140113">#REF!</definedName>
    <definedName name="_QUA140122">#REF!</definedName>
    <definedName name="_QUA140126">#REF!</definedName>
    <definedName name="_QUA140129">#REF!</definedName>
    <definedName name="_QUA140135">#REF!</definedName>
    <definedName name="_QUA140143">#REF!</definedName>
    <definedName name="_QUA140145">#REF!</definedName>
    <definedName name="_QUA150130">#REF!</definedName>
    <definedName name="_QUA170101">#REF!</definedName>
    <definedName name="_QUA170102">#REF!</definedName>
    <definedName name="_QUA170103">#REF!</definedName>
    <definedName name="_R">#REF!</definedName>
    <definedName name="_R_1">[1]Reforma!#REF!</definedName>
    <definedName name="_REA1.N10_">#REF!</definedName>
    <definedName name="_REA1_N10_">#REF!</definedName>
    <definedName name="_REC11100">#REF!</definedName>
    <definedName name="_REC11110">#REF!</definedName>
    <definedName name="_REC11115">#REF!</definedName>
    <definedName name="_REC11125">#REF!</definedName>
    <definedName name="_REC11130">#REF!</definedName>
    <definedName name="_REC11135">#REF!</definedName>
    <definedName name="_REC11145">#REF!</definedName>
    <definedName name="_REC11150">#REF!</definedName>
    <definedName name="_REC11165">#REF!</definedName>
    <definedName name="_REC11170">#REF!</definedName>
    <definedName name="_REC11180">#REF!</definedName>
    <definedName name="_REC11185">#REF!</definedName>
    <definedName name="_REC11220">#REF!</definedName>
    <definedName name="_REC12105">#REF!</definedName>
    <definedName name="_REC12555">#REF!</definedName>
    <definedName name="_REC12570">#REF!</definedName>
    <definedName name="_REC12575">#REF!</definedName>
    <definedName name="_REC12580">#REF!</definedName>
    <definedName name="_REC12600">#REF!</definedName>
    <definedName name="_REC12610">#REF!</definedName>
    <definedName name="_REC12630">#REF!</definedName>
    <definedName name="_REC12631">#REF!</definedName>
    <definedName name="_REC12640">#REF!</definedName>
    <definedName name="_REC12645">#REF!</definedName>
    <definedName name="_REC12665">#REF!</definedName>
    <definedName name="_REC12690">#REF!</definedName>
    <definedName name="_REC12700">#REF!</definedName>
    <definedName name="_REC12710">#REF!</definedName>
    <definedName name="_REC13111">#REF!</definedName>
    <definedName name="_REC13112">#REF!</definedName>
    <definedName name="_REC13121">#REF!</definedName>
    <definedName name="_REC13720">#REF!</definedName>
    <definedName name="_REC14100">#REF!</definedName>
    <definedName name="_REC14161">#REF!</definedName>
    <definedName name="_REC14195">#REF!</definedName>
    <definedName name="_REC14205">#REF!</definedName>
    <definedName name="_REC14260">#REF!</definedName>
    <definedName name="_REC14500">#REF!</definedName>
    <definedName name="_REC14515">#REF!</definedName>
    <definedName name="_REC14555">#REF!</definedName>
    <definedName name="_REC14565">#REF!</definedName>
    <definedName name="_REC15135">#REF!</definedName>
    <definedName name="_REC15140">#REF!</definedName>
    <definedName name="_REC15195">#REF!</definedName>
    <definedName name="_REC15225">#REF!</definedName>
    <definedName name="_REC15230">#REF!</definedName>
    <definedName name="_REC15515">#REF!</definedName>
    <definedName name="_REC15560">#REF!</definedName>
    <definedName name="_REC15565">#REF!</definedName>
    <definedName name="_REC15570">#REF!</definedName>
    <definedName name="_REC15575">#REF!</definedName>
    <definedName name="_REC15583">#REF!</definedName>
    <definedName name="_REC15590">#REF!</definedName>
    <definedName name="_REC15591">#REF!</definedName>
    <definedName name="_REC15610">#REF!</definedName>
    <definedName name="_REC15625">#REF!</definedName>
    <definedName name="_REC15635">#REF!</definedName>
    <definedName name="_REC15655">#REF!</definedName>
    <definedName name="_REC15665">#REF!</definedName>
    <definedName name="_REC16515">#REF!</definedName>
    <definedName name="_REC16535">#REF!</definedName>
    <definedName name="_REC17140">#REF!</definedName>
    <definedName name="_REC19500">#REF!</definedName>
    <definedName name="_REC19501">#REF!</definedName>
    <definedName name="_REC19502">#REF!</definedName>
    <definedName name="_REC19503">#REF!</definedName>
    <definedName name="_REC19504">#REF!</definedName>
    <definedName name="_REC19505">#REF!</definedName>
    <definedName name="_REC20100">#REF!</definedName>
    <definedName name="_REC20105">#REF!</definedName>
    <definedName name="_REC20110">#REF!</definedName>
    <definedName name="_REC20115">#REF!</definedName>
    <definedName name="_REC20130">#REF!</definedName>
    <definedName name="_REC20135">#REF!</definedName>
    <definedName name="_REC20140">#REF!</definedName>
    <definedName name="_REC20145">#REF!</definedName>
    <definedName name="_REC20150">#REF!</definedName>
    <definedName name="_REC20155">#REF!</definedName>
    <definedName name="_REC20175">#REF!</definedName>
    <definedName name="_REC20185">#REF!</definedName>
    <definedName name="_REC20190">#REF!</definedName>
    <definedName name="_REC20195">#REF!</definedName>
    <definedName name="_REC20210">#REF!</definedName>
    <definedName name="_Regression_Int">1</definedName>
    <definedName name="_RET1">[2]Regula!$J$36</definedName>
    <definedName name="_s">#REF!</definedName>
    <definedName name="_Sort">#REF!</definedName>
    <definedName name="_sub1">#REF!</definedName>
    <definedName name="_sub2">#REF!</definedName>
    <definedName name="_sub3">#REF!</definedName>
    <definedName name="_sub4">#REF!</definedName>
    <definedName name="_svi2">#REF!</definedName>
    <definedName name="_t">#REF!</definedName>
    <definedName name="_tot1">#REF!</definedName>
    <definedName name="_tot2">#REF!</definedName>
    <definedName name="_tot3">#REF!</definedName>
    <definedName name="_tot4">#REF!</definedName>
    <definedName name="_tot5">#REF!</definedName>
    <definedName name="_tot6">#REF!</definedName>
    <definedName name="_tot7">#REF!</definedName>
    <definedName name="_tot8">#REF!</definedName>
    <definedName name="_TT102">'[3]Relatório-1ª med.'!#REF!</definedName>
    <definedName name="_TT107">'[3]Relatório-1ª med.'!#REF!</definedName>
    <definedName name="_TT121">'[3]Relatório-1ª med.'!#REF!</definedName>
    <definedName name="_TT123">'[3]Relatório-1ª med.'!#REF!</definedName>
    <definedName name="_TT19">'[3]Relatório-1ª med.'!#REF!</definedName>
    <definedName name="_TT20">'[3]Relatório-1ª med.'!#REF!</definedName>
    <definedName name="_TT21">'[3]Relatório-1ª med.'!#REF!</definedName>
    <definedName name="_TT22">'[3]Relatório-1ª med.'!#REF!</definedName>
    <definedName name="_TT26">'[3]Relatório-1ª med.'!#REF!</definedName>
    <definedName name="_TT27">'[3]Relatório-1ª med.'!#REF!</definedName>
    <definedName name="_TT28">'[3]Relatório-1ª med.'!#REF!</definedName>
    <definedName name="_TT30">'[3]Relatório-1ª med.'!#REF!</definedName>
    <definedName name="_TT31">'[3]Relatório-1ª med.'!#REF!</definedName>
    <definedName name="_TT32">'[3]Relatório-1ª med.'!#REF!</definedName>
    <definedName name="_TT33">'[3]Relatório-1ª med.'!#REF!</definedName>
    <definedName name="_TT34">'[3]Relatório-1ª med.'!#REF!</definedName>
    <definedName name="_TT36">'[3]Relatório-1ª med.'!#REF!</definedName>
    <definedName name="_TT37">'[3]Relatório-1ª med.'!#REF!</definedName>
    <definedName name="_TT38">'[3]Relatório-1ª med.'!#REF!</definedName>
    <definedName name="_TT39">'[3]Relatório-1ª med.'!#REF!</definedName>
    <definedName name="_TT40">'[3]Relatório-1ª med.'!#REF!</definedName>
    <definedName name="_TT5">'[3]Relatório-1ª med.'!#REF!</definedName>
    <definedName name="_TT52">'[3]Relatório-1ª med.'!#REF!</definedName>
    <definedName name="_TT53">'[3]Relatório-1ª med.'!#REF!</definedName>
    <definedName name="_TT54">'[3]Relatório-1ª med.'!#REF!</definedName>
    <definedName name="_TT55">'[3]Relatório-1ª med.'!#REF!</definedName>
    <definedName name="_TT6">'[3]Relatório-1ª med.'!#REF!</definedName>
    <definedName name="_TT60">'[3]Relatório-1ª med.'!#REF!</definedName>
    <definedName name="_TT61">'[3]Relatório-1ª med.'!#REF!</definedName>
    <definedName name="_TT69">'[3]Relatório-1ª med.'!#REF!</definedName>
    <definedName name="_TT7">'[3]Relatório-1ª med.'!#REF!</definedName>
    <definedName name="_TT70">'[3]Relatório-1ª med.'!#REF!</definedName>
    <definedName name="_TT71">'[3]Relatório-1ª med.'!#REF!</definedName>
    <definedName name="_TT74">'[3]Relatório-1ª med.'!#REF!</definedName>
    <definedName name="_TT75">'[3]Relatório-1ª med.'!#REF!</definedName>
    <definedName name="_TT76">'[3]Relatório-1ª med.'!#REF!</definedName>
    <definedName name="_TT77">'[3]Relatório-1ª med.'!#REF!</definedName>
    <definedName name="_TT78">'[3]Relatório-1ª med.'!#REF!</definedName>
    <definedName name="_TT79">'[3]Relatório-1ª med.'!#REF!</definedName>
    <definedName name="_TT94">'[3]Relatório-1ª med.'!#REF!</definedName>
    <definedName name="_TT95">'[3]Relatório-1ª med.'!#REF!</definedName>
    <definedName name="_TT97">'[3]Relatório-1ª med.'!#REF!</definedName>
    <definedName name="_UNI11100">#REF!</definedName>
    <definedName name="_UNI11110">#REF!</definedName>
    <definedName name="_UNI11115">#REF!</definedName>
    <definedName name="_UNI11125">#REF!</definedName>
    <definedName name="_UNI11130">#REF!</definedName>
    <definedName name="_UNI11135">#REF!</definedName>
    <definedName name="_UNI11145">#REF!</definedName>
    <definedName name="_UNI11150">#REF!</definedName>
    <definedName name="_UNI11165">#REF!</definedName>
    <definedName name="_UNI11170">#REF!</definedName>
    <definedName name="_UNI11180">#REF!</definedName>
    <definedName name="_UNI11185">#REF!</definedName>
    <definedName name="_UNI11220">#REF!</definedName>
    <definedName name="_UNI12105">#REF!</definedName>
    <definedName name="_UNI12555">#REF!</definedName>
    <definedName name="_UNI12570">#REF!</definedName>
    <definedName name="_UNI12575">#REF!</definedName>
    <definedName name="_UNI12580">#REF!</definedName>
    <definedName name="_UNI12600">#REF!</definedName>
    <definedName name="_UNI12610">#REF!</definedName>
    <definedName name="_UNI12630">#REF!</definedName>
    <definedName name="_UNI12631">#REF!</definedName>
    <definedName name="_UNI12640">#REF!</definedName>
    <definedName name="_UNI12645">#REF!</definedName>
    <definedName name="_UNI12665">#REF!</definedName>
    <definedName name="_UNI12690">#REF!</definedName>
    <definedName name="_UNI12700">#REF!</definedName>
    <definedName name="_UNI12710">#REF!</definedName>
    <definedName name="_UNI13111">#REF!</definedName>
    <definedName name="_UNI13112">#REF!</definedName>
    <definedName name="_UNI13121">#REF!</definedName>
    <definedName name="_UNI13720">#REF!</definedName>
    <definedName name="_UNI14100">#REF!</definedName>
    <definedName name="_UNI14161">#REF!</definedName>
    <definedName name="_UNI14195">#REF!</definedName>
    <definedName name="_UNI14205">#REF!</definedName>
    <definedName name="_UNI14260">#REF!</definedName>
    <definedName name="_UNI14500">#REF!</definedName>
    <definedName name="_UNI14515">#REF!</definedName>
    <definedName name="_UNI14555">#REF!</definedName>
    <definedName name="_UNI14565">#REF!</definedName>
    <definedName name="_UNI15135">#REF!</definedName>
    <definedName name="_UNI15140">#REF!</definedName>
    <definedName name="_UNI15195">#REF!</definedName>
    <definedName name="_UNI15225">#REF!</definedName>
    <definedName name="_UNI15230">#REF!</definedName>
    <definedName name="_UNI15515">#REF!</definedName>
    <definedName name="_UNI15560">#REF!</definedName>
    <definedName name="_UNI15565">#REF!</definedName>
    <definedName name="_UNI15570">#REF!</definedName>
    <definedName name="_UNI15575">#REF!</definedName>
    <definedName name="_UNI15583">#REF!</definedName>
    <definedName name="_UNI15590">#REF!</definedName>
    <definedName name="_UNI15591">#REF!</definedName>
    <definedName name="_UNI15610">#REF!</definedName>
    <definedName name="_UNI15625">#REF!</definedName>
    <definedName name="_UNI15635">#REF!</definedName>
    <definedName name="_UNI15655">#REF!</definedName>
    <definedName name="_UNI15665">#REF!</definedName>
    <definedName name="_UNI16515">#REF!</definedName>
    <definedName name="_UNI16535">#REF!</definedName>
    <definedName name="_UNI17140">#REF!</definedName>
    <definedName name="_UNI19500">#REF!</definedName>
    <definedName name="_UNI19501">#REF!</definedName>
    <definedName name="_UNI19502">#REF!</definedName>
    <definedName name="_UNI19503">#REF!</definedName>
    <definedName name="_UNI19504">#REF!</definedName>
    <definedName name="_UNI19505">#REF!</definedName>
    <definedName name="_UNI20100">#REF!</definedName>
    <definedName name="_UNI20105">#REF!</definedName>
    <definedName name="_UNI20110">#REF!</definedName>
    <definedName name="_UNI20115">#REF!</definedName>
    <definedName name="_UNI20130">#REF!</definedName>
    <definedName name="_UNI20135">#REF!</definedName>
    <definedName name="_UNI20140">#REF!</definedName>
    <definedName name="_UNI20145">#REF!</definedName>
    <definedName name="_UNI20150">#REF!</definedName>
    <definedName name="_UNI20155">#REF!</definedName>
    <definedName name="_UNI20175">#REF!</definedName>
    <definedName name="_UNI20185">#REF!</definedName>
    <definedName name="_UNI20190">#REF!</definedName>
    <definedName name="_UNI20195">#REF!</definedName>
    <definedName name="_UNI20210">#REF!</definedName>
    <definedName name="_VAL11100">#REF!</definedName>
    <definedName name="_VAL11110">#REF!</definedName>
    <definedName name="_VAL11115">#REF!</definedName>
    <definedName name="_VAL11125">#REF!</definedName>
    <definedName name="_VAL11130">#REF!</definedName>
    <definedName name="_VAL11135">#REF!</definedName>
    <definedName name="_VAL11145">#REF!</definedName>
    <definedName name="_VAL11150">#REF!</definedName>
    <definedName name="_VAL11165">#REF!</definedName>
    <definedName name="_VAL11170">#REF!</definedName>
    <definedName name="_VAL11180">#REF!</definedName>
    <definedName name="_VAL11185">#REF!</definedName>
    <definedName name="_VAL11220">#REF!</definedName>
    <definedName name="_VAL12105">#REF!</definedName>
    <definedName name="_VAL12555">#REF!</definedName>
    <definedName name="_VAL12570">#REF!</definedName>
    <definedName name="_VAL12575">#REF!</definedName>
    <definedName name="_VAL12580">#REF!</definedName>
    <definedName name="_VAL12600">#REF!</definedName>
    <definedName name="_VAL12610">#REF!</definedName>
    <definedName name="_VAL12630">#REF!</definedName>
    <definedName name="_VAL12631">#REF!</definedName>
    <definedName name="_VAL12640">#REF!</definedName>
    <definedName name="_VAL12645">#REF!</definedName>
    <definedName name="_VAL12665">#REF!</definedName>
    <definedName name="_VAL12690">#REF!</definedName>
    <definedName name="_VAL12700">#REF!</definedName>
    <definedName name="_VAL12710">#REF!</definedName>
    <definedName name="_VAL13111">#REF!</definedName>
    <definedName name="_VAL13112">#REF!</definedName>
    <definedName name="_VAL13121">#REF!</definedName>
    <definedName name="_VAL13720">#REF!</definedName>
    <definedName name="_VAL14100">#REF!</definedName>
    <definedName name="_VAL14161">#REF!</definedName>
    <definedName name="_VAL14195">#REF!</definedName>
    <definedName name="_VAL14205">#REF!</definedName>
    <definedName name="_VAL14260">#REF!</definedName>
    <definedName name="_VAL14500">#REF!</definedName>
    <definedName name="_VAL14515">#REF!</definedName>
    <definedName name="_VAL14555">#REF!</definedName>
    <definedName name="_VAL14565">#REF!</definedName>
    <definedName name="_VAL15135">#REF!</definedName>
    <definedName name="_VAL15140">#REF!</definedName>
    <definedName name="_VAL15195">#REF!</definedName>
    <definedName name="_VAL15225">#REF!</definedName>
    <definedName name="_VAL15230">#REF!</definedName>
    <definedName name="_VAL15515">#REF!</definedName>
    <definedName name="_VAL15560">#REF!</definedName>
    <definedName name="_VAL15565">#REF!</definedName>
    <definedName name="_VAL15570">#REF!</definedName>
    <definedName name="_VAL15575">#REF!</definedName>
    <definedName name="_VAL15583">#REF!</definedName>
    <definedName name="_VAL15590">#REF!</definedName>
    <definedName name="_VAL15591">#REF!</definedName>
    <definedName name="_VAL15610">#REF!</definedName>
    <definedName name="_VAL15625">#REF!</definedName>
    <definedName name="_VAL15635">#REF!</definedName>
    <definedName name="_VAL15655">#REF!</definedName>
    <definedName name="_VAL15665">#REF!</definedName>
    <definedName name="_VAL16515">#REF!</definedName>
    <definedName name="_VAL16535">#REF!</definedName>
    <definedName name="_VAL17140">#REF!</definedName>
    <definedName name="_VAL19500">#REF!</definedName>
    <definedName name="_VAL19501">#REF!</definedName>
    <definedName name="_VAL19502">#REF!</definedName>
    <definedName name="_VAL19503">#REF!</definedName>
    <definedName name="_VAL19504">#REF!</definedName>
    <definedName name="_VAL19505">#REF!</definedName>
    <definedName name="_VAL20100">#REF!</definedName>
    <definedName name="_VAL20105">#REF!</definedName>
    <definedName name="_VAL20110">#REF!</definedName>
    <definedName name="_VAL20115">#REF!</definedName>
    <definedName name="_VAL20130">#REF!</definedName>
    <definedName name="_VAL20135">#REF!</definedName>
    <definedName name="_VAL20140">#REF!</definedName>
    <definedName name="_VAL20145">#REF!</definedName>
    <definedName name="_VAL20150">#REF!</definedName>
    <definedName name="_VAL20155">#REF!</definedName>
    <definedName name="_VAL20175">#REF!</definedName>
    <definedName name="_VAL20185">#REF!</definedName>
    <definedName name="_VAL20190">#REF!</definedName>
    <definedName name="_VAL20195">#REF!</definedName>
    <definedName name="_VAL20210">#REF!</definedName>
    <definedName name="_WCS13_">#REF!</definedName>
    <definedName name="_WCS43_">#REF!</definedName>
    <definedName name="_WDCN1.S1_">#REF!</definedName>
    <definedName name="_WDCN1_S1_">#REF!</definedName>
    <definedName name="_WGZY_">#REF!</definedName>
    <definedName name="_WGZY__6">#REF!</definedName>
    <definedName name="_WICE1_">#REF!</definedName>
    <definedName name="_WIRA1.A8_">#REF!</definedName>
    <definedName name="_WIRA1_A8_">#REF!</definedName>
    <definedName name="_Y">#REF!</definedName>
    <definedName name="_Y_1">[1]Reforma!#REF!</definedName>
    <definedName name="A">#REF!</definedName>
    <definedName name="a1B16279">#REF!</definedName>
    <definedName name="AA">#REF!</definedName>
    <definedName name="aaa" localSheetId="0">'BM 01'!aaa</definedName>
    <definedName name="aaa" localSheetId="2">'MC 01'!aaa</definedName>
    <definedName name="aaa" localSheetId="1">'Memória 01'!aaa</definedName>
    <definedName name="aaa">'[4]Memória Aditivo'!aaa</definedName>
    <definedName name="Ac">#REF!</definedName>
    <definedName name="AdPeri">#REF!</definedName>
    <definedName name="ALTA">'[5]PRO-08'!#REF!</definedName>
    <definedName name="Alvenaria_vedação">#REF!</definedName>
    <definedName name="amarela">#REF!</definedName>
    <definedName name="AMORLDMLENFK">[6]COMPOSIÇÃO!#REF!</definedName>
    <definedName name="ANA">'[7]Refor Out. 2001 - BDI=20% Ajust'!#REF!</definedName>
    <definedName name="ANTIGA">#REF!</definedName>
    <definedName name="area_base">[2]Base!$U$40</definedName>
    <definedName name="_xlnm.Print_Area" localSheetId="0">'BM 01'!$A$1:$O$272</definedName>
    <definedName name="_xlnm.Print_Area" localSheetId="2">'MC 01'!$A$1:$N$288</definedName>
    <definedName name="_xlnm.Print_Area" localSheetId="1">'Memória 01'!$A$1:$F$240</definedName>
    <definedName name="_xlnm.Print_Area" localSheetId="3">'Relatório Fotográfico'!$A$1:$M$51</definedName>
    <definedName name="_xlnm.Print_Area">#REF!</definedName>
    <definedName name="Área_impressão_IM">#REF!</definedName>
    <definedName name="AreaTeste">#REF!</definedName>
    <definedName name="AreaTeste2">#REF!</definedName>
    <definedName name="areia">#REF!</definedName>
    <definedName name="Arial">#REF!</definedName>
    <definedName name="ASSEN_TUBO_EMISS">#REF!</definedName>
    <definedName name="ASSEN_TUBO_EMISS2">#REF!</definedName>
    <definedName name="ASSENT_EMISS3_S">#REF!</definedName>
    <definedName name="ASSENT_TUBO">#REF!</definedName>
    <definedName name="Aut_original">[8]PROJETO!#REF!</definedName>
    <definedName name="Aut_resumo">[9]RESUMO_AUT1!#REF!</definedName>
    <definedName name="aux">#REF!</definedName>
    <definedName name="AuxHab">#REF!</definedName>
    <definedName name="auxiliar">#REF!</definedName>
    <definedName name="aZUEN">#REF!</definedName>
    <definedName name="azul">#REF!</definedName>
    <definedName name="AZULSINAL">#REF!</definedName>
    <definedName name="B">#REF!</definedName>
    <definedName name="bacia16">#REF!</definedName>
    <definedName name="Banco_dados_IM">#REF!</definedName>
    <definedName name="_xlnm.Database">#REF!</definedName>
    <definedName name="bau">#REF!</definedName>
    <definedName name="BB">#REF!</definedName>
    <definedName name="BBBB" localSheetId="0">'BM 01'!BBBB</definedName>
    <definedName name="BBBB" localSheetId="2">'MC 01'!BBBB</definedName>
    <definedName name="BBBB" localSheetId="1">'Memória 01'!BBBB</definedName>
    <definedName name="BBBB">'[4]Memória Aditivo'!BBBB</definedName>
    <definedName name="BDI">[10]Dados!$B$15</definedName>
    <definedName name="BDI.">#REF!</definedName>
    <definedName name="BDI_">#REF!</definedName>
    <definedName name="BDIc">#REF!</definedName>
    <definedName name="BDIf">#REF!</definedName>
    <definedName name="BG">#REF!</definedName>
    <definedName name="BGU">#REF!</definedName>
    <definedName name="BL_ANC_EMISS3_S">#REF!</definedName>
    <definedName name="BL_ANCO_EMISS2">#REF!</definedName>
    <definedName name="BLOCO_ANCOR_EMISS">#REF!</definedName>
    <definedName name="Bomba_putzmeister">#REF!</definedName>
    <definedName name="BRIOPA">#REF!</definedName>
    <definedName name="buc3eta">#REF!</definedName>
    <definedName name="BuiltIn_AutoFilter___2">#REF!</definedName>
    <definedName name="BuiltIn_Print_Area">#REF!</definedName>
    <definedName name="BURRA">#REF!</definedName>
    <definedName name="BVEOLISA">#REF!</definedName>
    <definedName name="cab_cortes">#REF!</definedName>
    <definedName name="cab_dmt">#REF!</definedName>
    <definedName name="cab_limpeza">#REF!</definedName>
    <definedName name="cabmeio">#REF!</definedName>
    <definedName name="CAD_EMISS3_S">#REF!</definedName>
    <definedName name="CADASTRO">#REF!</definedName>
    <definedName name="CADASTRO_EMISS">#REF!</definedName>
    <definedName name="CADASTRO_EMISS2">#REF!</definedName>
    <definedName name="CADASTRO_REDE_COL">#REF!</definedName>
    <definedName name="CAIXAS">#REF!</definedName>
    <definedName name="CAIXAS_EMISS3_S">#REF!</definedName>
    <definedName name="Camada_brita">#REF!</definedName>
    <definedName name="Camada_impermeabilizadora">#REF!</definedName>
    <definedName name="CAMPANARIO">'[11]UTR 2'!#REF!</definedName>
    <definedName name="CANETA">#REF!</definedName>
    <definedName name="CANTEIRO_DE_OBRAS">[12]CANT_OBRAS!$H$8</definedName>
    <definedName name="CANTEIRO_OBRAS">#REF!</definedName>
    <definedName name="CBU">#REF!</definedName>
    <definedName name="CBUII">#REF!</definedName>
    <definedName name="CBUQB">#REF!</definedName>
    <definedName name="CBUQc">#REF!</definedName>
    <definedName name="CélulaInicioPlanilha">#REF!</definedName>
    <definedName name="CélulaResumo">#REF!</definedName>
    <definedName name="CEU">#REF!</definedName>
    <definedName name="Chapisco">#REF!</definedName>
    <definedName name="cimento">#REF!</definedName>
    <definedName name="Cmat">#REF!</definedName>
    <definedName name="Cmo">#REF!</definedName>
    <definedName name="Cobertura">#REF!</definedName>
    <definedName name="Cobertura_canal">#REF!</definedName>
    <definedName name="Código">#REF!</definedName>
    <definedName name="Código.">#REF!</definedName>
    <definedName name="Código_">#REF!</definedName>
    <definedName name="COEF_LINEAR">#REF!</definedName>
    <definedName name="Comparativo">#REF!</definedName>
    <definedName name="cOMPOSIÇaO">#REF!</definedName>
    <definedName name="composições">#REF!</definedName>
    <definedName name="CONT_CANTEIRO">#REF!</definedName>
    <definedName name="corte">#REF!</definedName>
    <definedName name="COTAS">#REF!</definedName>
    <definedName name="_xlnm.Criteria">#REF!</definedName>
    <definedName name="Cron">#REF!</definedName>
    <definedName name="cron.">#REF!</definedName>
    <definedName name="cron_">#REF!</definedName>
    <definedName name="crono">#REF!</definedName>
    <definedName name="CustoReal">#REF!</definedName>
    <definedName name="cUSTOS">#REF!</definedName>
    <definedName name="d">#REF!</definedName>
    <definedName name="dadinho">#REF!</definedName>
    <definedName name="DADOS">#REF!</definedName>
    <definedName name="DADOS1">#REF!</definedName>
    <definedName name="danil">#REF!</definedName>
    <definedName name="Data">#REF!</definedName>
    <definedName name="Data_Final">#REF!</definedName>
    <definedName name="Data_Início">#REF!</definedName>
    <definedName name="densidade_cap">#REF!</definedName>
    <definedName name="DES">#REF!</definedName>
    <definedName name="DESAP">#REF!</definedName>
    <definedName name="DESAPROPRIAÇÃO">'[12]AQU TERRENO-'!$H$9</definedName>
    <definedName name="DESCRIÇÃO_DO_ITEM">#REF!</definedName>
    <definedName name="Df">#REF!</definedName>
    <definedName name="DGA">'[5]PRO-08'!#REF!</definedName>
    <definedName name="Dissídio">#REF!</definedName>
    <definedName name="DJ">#REF!</definedName>
    <definedName name="DMT">'[13]C.U'!$D$1651,'[13]C.U'!$D$1155</definedName>
    <definedName name="DMT_0_50">#REF!</definedName>
    <definedName name="DMT_1000">#REF!</definedName>
    <definedName name="DMT_200">#REF!</definedName>
    <definedName name="DMT_200_400">#REF!</definedName>
    <definedName name="DMT_400">#REF!</definedName>
    <definedName name="DMT_400_600">#REF!</definedName>
    <definedName name="DMT_50">#REF!</definedName>
    <definedName name="DMT_50_200">#REF!</definedName>
    <definedName name="DMT_600">#REF!</definedName>
    <definedName name="DMT_800">#REF!</definedName>
    <definedName name="drena">#REF!</definedName>
    <definedName name="DRGTU">#REF!</definedName>
    <definedName name="DU">#REF!</definedName>
    <definedName name="dx">'[14]ENTRADA DE DADOS'!$F$5</definedName>
    <definedName name="dxi">'[14]ENTRADA DE DADOS'!$I$5</definedName>
    <definedName name="DY">'[15]ENTRADA DE DADOS'!$F$5</definedName>
    <definedName name="E">#REF!</definedName>
    <definedName name="ECJ">#REF!</definedName>
    <definedName name="ee">[1]Reforma!#REF!</definedName>
    <definedName name="EE1_MAT">'[16]B - Captação_Elevação 1a Etapa '!#REF!</definedName>
    <definedName name="EE1_MATERIAIS">'[12]ESTA ELEVATÓRIA_'!$H$106</definedName>
    <definedName name="EE1_SERV">'[16]B - Captação_Elevação 1a Etapa '!#REF!</definedName>
    <definedName name="EE1_SERVIÇOS">'[12]ESTA ELEVATÓRIA_'!$H$9</definedName>
    <definedName name="EE2_MAT">'[16]B - Captação_Elevação 1a Etapa '!#REF!</definedName>
    <definedName name="EE2_MATERIAIS">'[12]ESTA ELEVATÓRIA_'!$H$244</definedName>
    <definedName name="EE2_SERV">'[16]B - Captação_Elevação 1a Etapa '!#REF!</definedName>
    <definedName name="EE2_SERVIÇOS">'[12]ESTA ELEVATÓRIA_'!$H$143</definedName>
    <definedName name="EE3_MAT">'[16]B - Captação_Elevação 1a Etapa '!#REF!</definedName>
    <definedName name="EE3_SERV">'[16]B - Captação_Elevação 1a Etapa '!#REF!</definedName>
    <definedName name="EEE">#REF!</definedName>
    <definedName name="EEEEE">[1]Reforma!#REF!</definedName>
    <definedName name="EJ">#REF!</definedName>
    <definedName name="Elemento_vazado">#REF!</definedName>
    <definedName name="EMISS_1_MAT">#REF!</definedName>
    <definedName name="EMISS_1_SERV">#REF!</definedName>
    <definedName name="EMISS_2_MAT">#REF!</definedName>
    <definedName name="EMISS_2_SERV">#REF!</definedName>
    <definedName name="EMISS_2_SERV2">#REF!</definedName>
    <definedName name="EMISS_3_MAT">#REF!</definedName>
    <definedName name="EMISS_3_SERV">#REF!</definedName>
    <definedName name="EMISSÁRIO1_MATERIAIS">[12]EMISSÁRIO_!$H$39</definedName>
    <definedName name="EMISSÁRIO1_SERVIÇOS">[12]EMISSÁRIO_!$H$9</definedName>
    <definedName name="EMISSÁRIO2_MATERIAIS">[12]EMISSÁRIO_!$H$80</definedName>
    <definedName name="EMISSÁRIO2_SERVIÇOS">[12]EMISSÁRIO_!$H$50</definedName>
    <definedName name="Empolamento">#REF!</definedName>
    <definedName name="EPVT">#REF!</definedName>
    <definedName name="EQPTO">#REF!</definedName>
    <definedName name="ER">[1]Reforma!#REF!</definedName>
    <definedName name="err" localSheetId="0">'BM 01'!err</definedName>
    <definedName name="err" localSheetId="2">'MC 01'!err</definedName>
    <definedName name="err" localSheetId="1">'Memória 01'!err</definedName>
    <definedName name="err">'[4]Memória Aditivo'!err</definedName>
    <definedName name="ES">[1]Reforma!#REF!</definedName>
    <definedName name="ESC_EMISS3_S">#REF!</definedName>
    <definedName name="Escavação">#REF!</definedName>
    <definedName name="ESCORAMENTO">#REF!</definedName>
    <definedName name="ESGOT_EMISS3_S">#REF!</definedName>
    <definedName name="ESGOTAMENTO">#REF!</definedName>
    <definedName name="EsmoH">#REF!</definedName>
    <definedName name="EsmoM">#REF!</definedName>
    <definedName name="EsmoMP">#REF!</definedName>
    <definedName name="Esquadrias">#REF!</definedName>
    <definedName name="est">#REF!</definedName>
    <definedName name="estado">#REF!</definedName>
    <definedName name="estrelacelest">'[5]PRO-08'!#REF!</definedName>
    <definedName name="Estrutura">'[17]Lote 02 FoFo'!#REF!</definedName>
    <definedName name="eu" localSheetId="0">{#N/A,#N/A,FALSE,"MO (2)"}</definedName>
    <definedName name="eu" localSheetId="2">{#N/A,#N/A,FALSE,"MO (2)"}</definedName>
    <definedName name="eu" localSheetId="1">{#N/A,#N/A,FALSE,"MO (2)"}</definedName>
    <definedName name="eu">{#N/A,#N/A,FALSE,"MO (2)"}</definedName>
    <definedName name="EXA">'[5]PRO-08'!#REF!</definedName>
    <definedName name="Excel_BuiltIn__FilterDatabase_11">#REF!</definedName>
    <definedName name="Excel_BuiltIn__FilterDatabase_12">#REF!</definedName>
    <definedName name="Excel_BuiltIn__FilterDatabase_2">#REF!</definedName>
    <definedName name="Excel_BuiltIn__FilterDatabase_3">#REF!</definedName>
    <definedName name="Excel_BuiltIn__FilterDatabase_4">#REF!</definedName>
    <definedName name="Excel_BuiltIn__FilterDatabase_5">#REF!</definedName>
    <definedName name="Excel_BuiltIn__FilterDatabase_6">#REF!</definedName>
    <definedName name="Excel_BuiltIn__FilterDatabase_7">#REF!</definedName>
    <definedName name="Excel_BuiltIn__FilterDatabase_8">#REF!</definedName>
    <definedName name="Excel_BuiltIn__FilterDatabase_9">#REF!</definedName>
    <definedName name="Excel_BuiltIn_Criteria">#REF!</definedName>
    <definedName name="Excel_BuiltIn_Database">#REF!</definedName>
    <definedName name="Excel_BuiltIn_Database_1">#REF!</definedName>
    <definedName name="Excel_BuiltIn_Database_6">#REF!</definedName>
    <definedName name="Excel_BuiltIn_Print_Area">#REF!</definedName>
    <definedName name="Excel_BuiltIn_Print_Area_1">#REF!</definedName>
    <definedName name="Excel_BuiltIn_Print_Area_3">#REF!</definedName>
    <definedName name="Excel_BuiltIn_Print_Area_3_1">#REF!</definedName>
    <definedName name="Excel_BuiltIn_Print_Area_4">#REF!</definedName>
    <definedName name="Excel_BuiltIn_Print_Area_4_1">#REF!</definedName>
    <definedName name="Excel_BuiltIn_Print_Area_5_1">#REF!</definedName>
    <definedName name="Excel_BuiltIn_Print_Titles">#REF!</definedName>
    <definedName name="Excel_BuiltIn_Print_Titles_2">#REF!</definedName>
    <definedName name="Excel_BuiltIn_Print_Titles_3">#REF!</definedName>
    <definedName name="Excel_BuiltIn_Print_Titles_4">#REF!</definedName>
    <definedName name="Excel_BuiltIn_Print_Titles_6_1">#REF!</definedName>
    <definedName name="Excel_BuiltIn_Recorder">#REF!</definedName>
    <definedName name="EXTENSAO">#REF!</definedName>
    <definedName name="Extenso" localSheetId="0">'BM 01'!Extenso</definedName>
    <definedName name="Extenso" localSheetId="2">'MC 01'!Extenso</definedName>
    <definedName name="Extenso" localSheetId="1">'Memória 01'!Extenso</definedName>
    <definedName name="Extenso">'[4]Memória Aditivo'!Extenso</definedName>
    <definedName name="F_01_120">#REF!</definedName>
    <definedName name="F_01_150">#REF!</definedName>
    <definedName name="F_01_180">#REF!</definedName>
    <definedName name="F_01_210">#REF!</definedName>
    <definedName name="F_01_240">#REF!</definedName>
    <definedName name="F_01_270">#REF!</definedName>
    <definedName name="F_01_30">#REF!</definedName>
    <definedName name="F_01_300">#REF!</definedName>
    <definedName name="F_01_330">#REF!</definedName>
    <definedName name="F_01_360">#REF!</definedName>
    <definedName name="F_01_390">#REF!</definedName>
    <definedName name="F_01_420">#REF!</definedName>
    <definedName name="F_01_450">#REF!</definedName>
    <definedName name="F_01_480">#REF!</definedName>
    <definedName name="F_01_510">#REF!</definedName>
    <definedName name="F_01_540">#REF!</definedName>
    <definedName name="F_01_570">#REF!</definedName>
    <definedName name="F_01_60">#REF!</definedName>
    <definedName name="F_01_600">#REF!</definedName>
    <definedName name="F_01_630">#REF!</definedName>
    <definedName name="F_01_660">#REF!</definedName>
    <definedName name="F_01_690">#REF!</definedName>
    <definedName name="F_01_720">#REF!</definedName>
    <definedName name="F_01_90">#REF!</definedName>
    <definedName name="F_02_120">#REF!</definedName>
    <definedName name="F_02_150">#REF!</definedName>
    <definedName name="F_02_180">#REF!</definedName>
    <definedName name="F_02_210">#REF!</definedName>
    <definedName name="F_02_240">#REF!</definedName>
    <definedName name="F_02_270">#REF!</definedName>
    <definedName name="F_02_30">#REF!</definedName>
    <definedName name="F_02_300">#REF!</definedName>
    <definedName name="F_02_330">#REF!</definedName>
    <definedName name="F_02_360">#REF!</definedName>
    <definedName name="F_02_390">#REF!</definedName>
    <definedName name="F_02_420">#REF!</definedName>
    <definedName name="F_02_450">#REF!</definedName>
    <definedName name="F_02_480">#REF!</definedName>
    <definedName name="F_02_510">#REF!</definedName>
    <definedName name="F_02_540">#REF!</definedName>
    <definedName name="F_02_570">#REF!</definedName>
    <definedName name="F_02_60">#REF!</definedName>
    <definedName name="F_02_600">#REF!</definedName>
    <definedName name="F_02_630">#REF!</definedName>
    <definedName name="F_02_660">#REF!</definedName>
    <definedName name="F_02_690">#REF!</definedName>
    <definedName name="F_02_720">#REF!</definedName>
    <definedName name="F_02_90">#REF!</definedName>
    <definedName name="F_03_120">#REF!</definedName>
    <definedName name="F_03_150">#REF!</definedName>
    <definedName name="F_03_180">#REF!</definedName>
    <definedName name="F_03_210">#REF!</definedName>
    <definedName name="F_03_240">#REF!</definedName>
    <definedName name="F_03_270">#REF!</definedName>
    <definedName name="F_03_30">#REF!</definedName>
    <definedName name="F_03_300">#REF!</definedName>
    <definedName name="F_03_330">#REF!</definedName>
    <definedName name="F_03_360">#REF!</definedName>
    <definedName name="F_03_390">#REF!</definedName>
    <definedName name="F_03_420">#REF!</definedName>
    <definedName name="F_03_450">#REF!</definedName>
    <definedName name="F_03_480">#REF!</definedName>
    <definedName name="F_03_510">#REF!</definedName>
    <definedName name="F_03_540">#REF!</definedName>
    <definedName name="F_03_570">#REF!</definedName>
    <definedName name="F_03_60">#REF!</definedName>
    <definedName name="F_03_600">#REF!</definedName>
    <definedName name="F_03_630">#REF!</definedName>
    <definedName name="F_03_660">#REF!</definedName>
    <definedName name="F_03_690">#REF!</definedName>
    <definedName name="F_03_720">#REF!</definedName>
    <definedName name="F_03_90">#REF!</definedName>
    <definedName name="F_04_120">#REF!</definedName>
    <definedName name="F_04_150">#REF!</definedName>
    <definedName name="F_04_180">#REF!</definedName>
    <definedName name="F_04_210">#REF!</definedName>
    <definedName name="F_04_240">#REF!</definedName>
    <definedName name="F_04_270">#REF!</definedName>
    <definedName name="F_04_30">#REF!</definedName>
    <definedName name="F_04_300">#REF!</definedName>
    <definedName name="F_04_330">#REF!</definedName>
    <definedName name="F_04_360">#REF!</definedName>
    <definedName name="F_04_390">#REF!</definedName>
    <definedName name="F_04_420">#REF!</definedName>
    <definedName name="F_04_450">#REF!</definedName>
    <definedName name="F_04_480">#REF!</definedName>
    <definedName name="F_04_510">#REF!</definedName>
    <definedName name="F_04_540">#REF!</definedName>
    <definedName name="F_04_570">#REF!</definedName>
    <definedName name="F_04_60">#REF!</definedName>
    <definedName name="F_04_600">#REF!</definedName>
    <definedName name="F_04_630">#REF!</definedName>
    <definedName name="F_04_660">#REF!</definedName>
    <definedName name="F_04_690">#REF!</definedName>
    <definedName name="F_04_720">#REF!</definedName>
    <definedName name="F_04_90">#REF!</definedName>
    <definedName name="F_05_120">#REF!</definedName>
    <definedName name="F_05_150">#REF!</definedName>
    <definedName name="F_05_180">#REF!</definedName>
    <definedName name="F_05_210">#REF!</definedName>
    <definedName name="F_05_240">#REF!</definedName>
    <definedName name="F_05_270">#REF!</definedName>
    <definedName name="F_05_30">#REF!</definedName>
    <definedName name="F_05_300">#REF!</definedName>
    <definedName name="F_05_330">#REF!</definedName>
    <definedName name="F_05_360">#REF!</definedName>
    <definedName name="F_05_390">#REF!</definedName>
    <definedName name="F_05_420">#REF!</definedName>
    <definedName name="F_05_450">#REF!</definedName>
    <definedName name="F_05_480">#REF!</definedName>
    <definedName name="F_05_510">#REF!</definedName>
    <definedName name="F_05_540">#REF!</definedName>
    <definedName name="F_05_570">#REF!</definedName>
    <definedName name="F_05_60">#REF!</definedName>
    <definedName name="F_05_600">#REF!</definedName>
    <definedName name="F_05_630">#REF!</definedName>
    <definedName name="F_05_660">#REF!</definedName>
    <definedName name="F_05_690">#REF!</definedName>
    <definedName name="F_05_720">#REF!</definedName>
    <definedName name="F_05_90">#REF!</definedName>
    <definedName name="F_06_120">#REF!</definedName>
    <definedName name="F_06_150">#REF!</definedName>
    <definedName name="F_06_180">#REF!</definedName>
    <definedName name="F_06_210">#REF!</definedName>
    <definedName name="F_06_240">#REF!</definedName>
    <definedName name="F_06_270">#REF!</definedName>
    <definedName name="F_06_30">#REF!</definedName>
    <definedName name="F_06_300">#REF!</definedName>
    <definedName name="F_06_330">#REF!</definedName>
    <definedName name="F_06_360">#REF!</definedName>
    <definedName name="F_06_390">#REF!</definedName>
    <definedName name="F_06_420">#REF!</definedName>
    <definedName name="F_06_450">#REF!</definedName>
    <definedName name="F_06_480">#REF!</definedName>
    <definedName name="F_06_510">#REF!</definedName>
    <definedName name="F_06_540">#REF!</definedName>
    <definedName name="F_06_570">#REF!</definedName>
    <definedName name="F_06_60">#REF!</definedName>
    <definedName name="F_06_600">#REF!</definedName>
    <definedName name="F_06_630">#REF!</definedName>
    <definedName name="F_06_660">#REF!</definedName>
    <definedName name="F_06_690">#REF!</definedName>
    <definedName name="F_06_720">#REF!</definedName>
    <definedName name="F_06_90">#REF!</definedName>
    <definedName name="F_07_120">#REF!</definedName>
    <definedName name="F_07_150">#REF!</definedName>
    <definedName name="F_07_180">#REF!</definedName>
    <definedName name="F_07_210">#REF!</definedName>
    <definedName name="F_07_240">#REF!</definedName>
    <definedName name="F_07_270">#REF!</definedName>
    <definedName name="F_07_30">#REF!</definedName>
    <definedName name="F_07_300">#REF!</definedName>
    <definedName name="F_07_330">#REF!</definedName>
    <definedName name="F_07_360">#REF!</definedName>
    <definedName name="F_07_390">#REF!</definedName>
    <definedName name="F_07_420">#REF!</definedName>
    <definedName name="F_07_450">#REF!</definedName>
    <definedName name="F_07_480">#REF!</definedName>
    <definedName name="F_07_510">#REF!</definedName>
    <definedName name="F_07_540">#REF!</definedName>
    <definedName name="F_07_570">#REF!</definedName>
    <definedName name="F_07_60">#REF!</definedName>
    <definedName name="F_07_600">#REF!</definedName>
    <definedName name="F_07_630">#REF!</definedName>
    <definedName name="F_07_660">#REF!</definedName>
    <definedName name="F_07_690">#REF!</definedName>
    <definedName name="F_07_720">#REF!</definedName>
    <definedName name="F_07_90">#REF!</definedName>
    <definedName name="F_08_120">#REF!</definedName>
    <definedName name="F_08_150">#REF!</definedName>
    <definedName name="F_08_180">#REF!</definedName>
    <definedName name="F_08_210">#REF!</definedName>
    <definedName name="F_08_240">#REF!</definedName>
    <definedName name="F_08_270">#REF!</definedName>
    <definedName name="F_08_30">#REF!</definedName>
    <definedName name="F_08_300">#REF!</definedName>
    <definedName name="F_08_330">#REF!</definedName>
    <definedName name="F_08_360">#REF!</definedName>
    <definedName name="F_08_390">#REF!</definedName>
    <definedName name="F_08_420">#REF!</definedName>
    <definedName name="F_08_450">#REF!</definedName>
    <definedName name="F_08_480">#REF!</definedName>
    <definedName name="F_08_510">#REF!</definedName>
    <definedName name="F_08_540">#REF!</definedName>
    <definedName name="F_08_570">#REF!</definedName>
    <definedName name="F_08_60">#REF!</definedName>
    <definedName name="F_08_600">#REF!</definedName>
    <definedName name="F_08_630">#REF!</definedName>
    <definedName name="F_08_660">#REF!</definedName>
    <definedName name="F_08_690">#REF!</definedName>
    <definedName name="F_08_720">#REF!</definedName>
    <definedName name="F_08_90">#REF!</definedName>
    <definedName name="F_09_120">#REF!</definedName>
    <definedName name="F_09_150">#REF!</definedName>
    <definedName name="F_09_180">#REF!</definedName>
    <definedName name="F_09_210">#REF!</definedName>
    <definedName name="F_09_240">#REF!</definedName>
    <definedName name="F_09_270">#REF!</definedName>
    <definedName name="F_09_30">#REF!</definedName>
    <definedName name="F_09_300">#REF!</definedName>
    <definedName name="F_09_330">#REF!</definedName>
    <definedName name="F_09_360">#REF!</definedName>
    <definedName name="F_09_390">#REF!</definedName>
    <definedName name="F_09_420">#REF!</definedName>
    <definedName name="F_09_450">#REF!</definedName>
    <definedName name="F_09_480">#REF!</definedName>
    <definedName name="F_09_510">#REF!</definedName>
    <definedName name="F_09_540">#REF!</definedName>
    <definedName name="F_09_570">#REF!</definedName>
    <definedName name="F_09_60">#REF!</definedName>
    <definedName name="F_09_600">#REF!</definedName>
    <definedName name="F_09_630">#REF!</definedName>
    <definedName name="F_09_660">#REF!</definedName>
    <definedName name="F_09_690">#REF!</definedName>
    <definedName name="F_09_720">#REF!</definedName>
    <definedName name="F_09_90">#REF!</definedName>
    <definedName name="F_10_120">#REF!</definedName>
    <definedName name="F_10_150">#REF!</definedName>
    <definedName name="F_10_180">#REF!</definedName>
    <definedName name="F_10_210">#REF!</definedName>
    <definedName name="F_10_240">#REF!</definedName>
    <definedName name="F_10_270">#REF!</definedName>
    <definedName name="F_10_30">#REF!</definedName>
    <definedName name="F_10_300">#REF!</definedName>
    <definedName name="F_10_330">#REF!</definedName>
    <definedName name="F_10_360">#REF!</definedName>
    <definedName name="F_10_390">#REF!</definedName>
    <definedName name="F_10_420">#REF!</definedName>
    <definedName name="F_10_450">#REF!</definedName>
    <definedName name="F_10_480">#REF!</definedName>
    <definedName name="F_10_510">#REF!</definedName>
    <definedName name="F_10_540">#REF!</definedName>
    <definedName name="F_10_570">#REF!</definedName>
    <definedName name="F_10_60">#REF!</definedName>
    <definedName name="F_10_600">#REF!</definedName>
    <definedName name="F_10_630">#REF!</definedName>
    <definedName name="F_10_660">#REF!</definedName>
    <definedName name="F_10_690">#REF!</definedName>
    <definedName name="F_10_720">#REF!</definedName>
    <definedName name="F_10_90">#REF!</definedName>
    <definedName name="F_11_120">#REF!</definedName>
    <definedName name="F_11_150">#REF!</definedName>
    <definedName name="F_11_180">#REF!</definedName>
    <definedName name="F_11_210">#REF!</definedName>
    <definedName name="F_11_240">#REF!</definedName>
    <definedName name="F_11_270">#REF!</definedName>
    <definedName name="F_11_30">#REF!</definedName>
    <definedName name="F_11_300">#REF!</definedName>
    <definedName name="F_11_330">#REF!</definedName>
    <definedName name="F_11_360">#REF!</definedName>
    <definedName name="F_11_390">#REF!</definedName>
    <definedName name="F_11_420">#REF!</definedName>
    <definedName name="F_11_450">#REF!</definedName>
    <definedName name="F_11_480">#REF!</definedName>
    <definedName name="F_11_510">#REF!</definedName>
    <definedName name="F_11_540">#REF!</definedName>
    <definedName name="F_11_570">#REF!</definedName>
    <definedName name="F_11_60">#REF!</definedName>
    <definedName name="F_11_600">#REF!</definedName>
    <definedName name="F_11_630">#REF!</definedName>
    <definedName name="F_11_660">#REF!</definedName>
    <definedName name="F_11_690">#REF!</definedName>
    <definedName name="F_11_720">#REF!</definedName>
    <definedName name="F_11_90">#REF!</definedName>
    <definedName name="F_12_120">#REF!</definedName>
    <definedName name="F_12_150">#REF!</definedName>
    <definedName name="F_12_180">#REF!</definedName>
    <definedName name="F_12_210">#REF!</definedName>
    <definedName name="F_12_240">#REF!</definedName>
    <definedName name="F_12_270">#REF!</definedName>
    <definedName name="F_12_30">#REF!</definedName>
    <definedName name="F_12_300">#REF!</definedName>
    <definedName name="F_12_330">#REF!</definedName>
    <definedName name="F_12_360">#REF!</definedName>
    <definedName name="F_12_390">#REF!</definedName>
    <definedName name="F_12_420">#REF!</definedName>
    <definedName name="F_12_450">#REF!</definedName>
    <definedName name="F_12_480">#REF!</definedName>
    <definedName name="F_12_510">#REF!</definedName>
    <definedName name="F_12_540">#REF!</definedName>
    <definedName name="F_12_570">#REF!</definedName>
    <definedName name="F_12_60">#REF!</definedName>
    <definedName name="F_12_600">#REF!</definedName>
    <definedName name="F_12_630">#REF!</definedName>
    <definedName name="F_12_660">#REF!</definedName>
    <definedName name="F_12_690">#REF!</definedName>
    <definedName name="F_12_720">#REF!</definedName>
    <definedName name="F_12_90">#REF!</definedName>
    <definedName name="F_13_120">#REF!</definedName>
    <definedName name="F_13_150">#REF!</definedName>
    <definedName name="F_13_180">#REF!</definedName>
    <definedName name="F_13_210">#REF!</definedName>
    <definedName name="F_13_240">#REF!</definedName>
    <definedName name="F_13_270">#REF!</definedName>
    <definedName name="F_13_30">#REF!</definedName>
    <definedName name="F_13_300">#REF!</definedName>
    <definedName name="F_13_330">#REF!</definedName>
    <definedName name="F_13_360">#REF!</definedName>
    <definedName name="F_13_390">#REF!</definedName>
    <definedName name="F_13_420">#REF!</definedName>
    <definedName name="F_13_450">#REF!</definedName>
    <definedName name="F_13_480">#REF!</definedName>
    <definedName name="F_13_510">#REF!</definedName>
    <definedName name="F_13_540">#REF!</definedName>
    <definedName name="F_13_570">#REF!</definedName>
    <definedName name="F_13_60">#REF!</definedName>
    <definedName name="F_13_600">#REF!</definedName>
    <definedName name="F_13_630">#REF!</definedName>
    <definedName name="F_13_660">#REF!</definedName>
    <definedName name="F_13_690">#REF!</definedName>
    <definedName name="F_13_720">#REF!</definedName>
    <definedName name="F_13_90">#REF!</definedName>
    <definedName name="F_14_120">#REF!</definedName>
    <definedName name="F_14_150">#REF!</definedName>
    <definedName name="F_14_180">#REF!</definedName>
    <definedName name="F_14_210">#REF!</definedName>
    <definedName name="F_14_240">#REF!</definedName>
    <definedName name="F_14_270">#REF!</definedName>
    <definedName name="F_14_30">#REF!</definedName>
    <definedName name="F_14_300">#REF!</definedName>
    <definedName name="F_14_330">#REF!</definedName>
    <definedName name="F_14_360">#REF!</definedName>
    <definedName name="F_14_390">#REF!</definedName>
    <definedName name="F_14_420">#REF!</definedName>
    <definedName name="F_14_450">#REF!</definedName>
    <definedName name="F_14_480">#REF!</definedName>
    <definedName name="F_14_510">#REF!</definedName>
    <definedName name="F_14_540">#REF!</definedName>
    <definedName name="F_14_570">#REF!</definedName>
    <definedName name="F_14_60">#REF!</definedName>
    <definedName name="F_14_600">#REF!</definedName>
    <definedName name="F_14_630">#REF!</definedName>
    <definedName name="F_14_660">#REF!</definedName>
    <definedName name="F_14_690">#REF!</definedName>
    <definedName name="F_14_720">#REF!</definedName>
    <definedName name="F_14_90">#REF!</definedName>
    <definedName name="F_15_120">#REF!</definedName>
    <definedName name="F_15_150">#REF!</definedName>
    <definedName name="F_15_180">#REF!</definedName>
    <definedName name="F_15_210">#REF!</definedName>
    <definedName name="F_15_240">#REF!</definedName>
    <definedName name="F_15_270">#REF!</definedName>
    <definedName name="F_15_30">#REF!</definedName>
    <definedName name="F_15_300">#REF!</definedName>
    <definedName name="F_15_330">#REF!</definedName>
    <definedName name="F_15_360">#REF!</definedName>
    <definedName name="F_15_390">#REF!</definedName>
    <definedName name="F_15_420">#REF!</definedName>
    <definedName name="F_15_450">#REF!</definedName>
    <definedName name="F_15_480">#REF!</definedName>
    <definedName name="F_15_510">#REF!</definedName>
    <definedName name="F_15_540">#REF!</definedName>
    <definedName name="F_15_570">#REF!</definedName>
    <definedName name="F_15_60">#REF!</definedName>
    <definedName name="F_15_600">#REF!</definedName>
    <definedName name="F_15_630">#REF!</definedName>
    <definedName name="F_15_660">#REF!</definedName>
    <definedName name="F_15_690">#REF!</definedName>
    <definedName name="F_15_720">#REF!</definedName>
    <definedName name="F_15_90">#REF!</definedName>
    <definedName name="FATOR">#REF!</definedName>
    <definedName name="FatSabadoOut">'[18]TrafContExpan-NoPrint'!$O$5</definedName>
    <definedName name="FatSextaOut">'[18]TrafContExpan-NoPrint'!$O$4</definedName>
    <definedName name="fc1a">'[5]PRO-08'!#REF!</definedName>
    <definedName name="FC2A">'[5]PRO-08'!#REF!</definedName>
    <definedName name="FC3A">'[5]PRO-08'!#REF!</definedName>
    <definedName name="Fd">#REF!</definedName>
    <definedName name="fernanda">#REF!</definedName>
    <definedName name="Ferro_CA60">#REF!</definedName>
    <definedName name="fff" localSheetId="0">{#N/A,#N/A,FALSE,"MO (2)"}</definedName>
    <definedName name="fff" localSheetId="2">{#N/A,#N/A,FALSE,"MO (2)"}</definedName>
    <definedName name="fff" localSheetId="1">{#N/A,#N/A,FALSE,"MO (2)"}</definedName>
    <definedName name="fff">{#N/A,#N/A,FALSE,"MO (2)"}</definedName>
    <definedName name="Filtro">#REF!</definedName>
    <definedName name="FINAL">#REF!</definedName>
    <definedName name="FONTES">#REF!</definedName>
    <definedName name="Formula">#REF!</definedName>
    <definedName name="Formula_1">#REF!</definedName>
    <definedName name="Formula_10">#REF!</definedName>
    <definedName name="Formula_2">#REF!</definedName>
    <definedName name="Formula_3">#REF!</definedName>
    <definedName name="Formula_4">#REF!</definedName>
    <definedName name="Formula_5">#REF!</definedName>
    <definedName name="Formula_5_1">#REF!</definedName>
    <definedName name="Formula_6">#REF!</definedName>
    <definedName name="formulas">[19]C!$B$112,[19]C!$B$50,[19]C!$B$174:$B$177,[19]C!$B$236:$B$239,[19]C!$B$298:$B$301,[19]C!$B$360:$B$362,[19]C!$B$422:$B$424,[19]C!$B$484:$B$486,[19]C!$B$546:$B$547,[19]C!$B$608:$B$609,[19]C!$B$671:$B$672,[19]C!$B$733:$B$734,[19]C!$B$795:$B$796,[19]C!$B$857:$B$858,[19]C!$B$980,[19]C!$B$1042,[19]C!$B$1104,[19]C!$B$1166:$B$1168,[19]C!$B$1228:$B$1230,[19]C!$B$1290:$B$1292</definedName>
    <definedName name="FORN_ACESS_EMISS">#REF!</definedName>
    <definedName name="FORN_ACESS_EMISS2_M">#REF!</definedName>
    <definedName name="FORN_ACESS_EMISS3_M">#REF!</definedName>
    <definedName name="FORN_ACESS_REDE_COL">#REF!</definedName>
    <definedName name="FORN_ACESSÓRIOS">#REF!</definedName>
    <definedName name="FORN_CON_EMISS3_M">#REF!</definedName>
    <definedName name="FORN_CONEX">#REF!</definedName>
    <definedName name="FORN_CONEX_EMISS">#REF!</definedName>
    <definedName name="FORN_CONEX_PEÇAS">#REF!</definedName>
    <definedName name="FORN_PEÇAS_EMISS2_M">#REF!</definedName>
    <definedName name="FORN_TUB_EMISS">#REF!</definedName>
    <definedName name="FORN_TUB_EMISS2_M">#REF!</definedName>
    <definedName name="FORN_TUB_EMISS3_M">#REF!</definedName>
    <definedName name="FORN_TUB_REDE_COL">#REF!</definedName>
    <definedName name="FORN_TUBU">#REF!</definedName>
    <definedName name="fornecer">#REF!</definedName>
    <definedName name="Fundação">#REF!</definedName>
    <definedName name="G_01">#REF!</definedName>
    <definedName name="G_02">#REF!</definedName>
    <definedName name="G_03">#REF!</definedName>
    <definedName name="G_04">#REF!</definedName>
    <definedName name="G_05">#REF!</definedName>
    <definedName name="G_06">#REF!</definedName>
    <definedName name="G_07">#REF!</definedName>
    <definedName name="G_08">#REF!</definedName>
    <definedName name="G_09">#REF!</definedName>
    <definedName name="G_10">#REF!</definedName>
    <definedName name="G_11">#REF!</definedName>
    <definedName name="G_12">#REF!</definedName>
    <definedName name="G_13">#REF!</definedName>
    <definedName name="G_14">#REF!</definedName>
    <definedName name="G_15">#REF!</definedName>
    <definedName name="G_E_O_T_E_C_H_N_I_Q_U_E">#REF!</definedName>
    <definedName name="Gas">'[20]Adm Local '!$K$310</definedName>
    <definedName name="GER">#REF!</definedName>
    <definedName name="geral">#REF!</definedName>
    <definedName name="gg">#REF!</definedName>
    <definedName name="_xlnm.Recorder">#REF!</definedName>
    <definedName name="grf">[21]LISTA!$E$1:$E$6</definedName>
    <definedName name="grt">#REF!</definedName>
    <definedName name="hf">[22]LISTA!$E$1:$E$6</definedName>
    <definedName name="hi">#REF!</definedName>
    <definedName name="HTML_CodePage">1252</definedName>
    <definedName name="HTML_Control" localSheetId="0">{"'Plan1'!$A$8:$F$68","'Plan1'!$A$8:$F$68"}</definedName>
    <definedName name="HTML_Control" localSheetId="2">{"'Plan1'!$A$8:$F$68","'Plan1'!$A$8:$F$68"}</definedName>
    <definedName name="HTML_Control" localSheetId="1">{"'Plan1'!$A$8:$F$68","'Plan1'!$A$8:$F$68"}</definedName>
    <definedName name="HTML_Control">{"'Plan1'!$A$8:$F$68","'Plan1'!$A$8:$F$68"}</definedName>
    <definedName name="HTML_Description">""</definedName>
    <definedName name="HTML_Email">""</definedName>
    <definedName name="HTML_Header">"Plan1"</definedName>
    <definedName name="HTML_LastUpdate">"18/01/98"</definedName>
    <definedName name="HTML_LineAfter">FALSE()</definedName>
    <definedName name="HTML_LineBefore">FALSE()</definedName>
    <definedName name="HTML_Name">"Alberto de Castro"</definedName>
    <definedName name="HTML_OBDlg2">TRUE()</definedName>
    <definedName name="HTML_OBDlg4">TRUE()</definedName>
    <definedName name="HTML_OS">0</definedName>
    <definedName name="HTML_PathFile">"C:\MSOffice\Modelos\MeuHTML.htm"</definedName>
    <definedName name="HTML_Title">"UNIDADE SANITÁRIA PADRÃO"</definedName>
    <definedName name="i">#REF!</definedName>
    <definedName name="If">#REF!</definedName>
    <definedName name="Im">#REF!</definedName>
    <definedName name="inf">'[23]Orçamento Global'!$D$38</definedName>
    <definedName name="Inst_elétricas">#REF!</definedName>
    <definedName name="Inst_hidráulicas">#REF!</definedName>
    <definedName name="INST_PROVISÓRIAS">#REF!</definedName>
    <definedName name="Inst_sanitárias">#REF!</definedName>
    <definedName name="insumos">#REF!</definedName>
    <definedName name="Io">#REF!</definedName>
    <definedName name="ISS">#REF!</definedName>
    <definedName name="IT">#REF!</definedName>
    <definedName name="Item">#REF!</definedName>
    <definedName name="item1">[24]Plan1!$J$13</definedName>
    <definedName name="item1.1">[25]Composição!$E$19</definedName>
    <definedName name="item1.2">[25]Composição!$E$27</definedName>
    <definedName name="item1.3">[25]Composição!$E$35</definedName>
    <definedName name="item1.4">[25]Composição!$E$60</definedName>
    <definedName name="item1.5">[25]Composição!$E$76</definedName>
    <definedName name="item1.6">[25]Composição!$E$98</definedName>
    <definedName name="item1_1">[25]Composição!$E$19</definedName>
    <definedName name="item1_2">[25]Composição!$E$27</definedName>
    <definedName name="item1_3">[25]Composição!$E$35</definedName>
    <definedName name="item1_4">[25]Composição!$E$60</definedName>
    <definedName name="item1_5">[25]Composição!$E$76</definedName>
    <definedName name="item1_6">[25]Composição!$E$98</definedName>
    <definedName name="item10.1">[25]Composição!$E$1692</definedName>
    <definedName name="item10.10">[25]Composição!$E$1843</definedName>
    <definedName name="item10.11">[25]Composição!$E$1863</definedName>
    <definedName name="item10.12">[25]Composição!$E$1887</definedName>
    <definedName name="item10.13">[25]Composição!$E$1907</definedName>
    <definedName name="item10.14">[25]Composição!$E$1927</definedName>
    <definedName name="item10.15">[25]Composição!$E$1941</definedName>
    <definedName name="item10.16">[25]Composição!#REF!</definedName>
    <definedName name="item10.17">[25]Composição!$E$1954</definedName>
    <definedName name="item10.18">[25]Composição!$E$1966</definedName>
    <definedName name="item10.19">#REF!</definedName>
    <definedName name="item10.2">[25]Composição!$E$1718</definedName>
    <definedName name="item10.3">#REF!</definedName>
    <definedName name="item10.4">[25]Composição!$E$1752</definedName>
    <definedName name="item10.5">[25]Composição!$E$1766</definedName>
    <definedName name="item10.6">[25]Composição!$E$1780</definedName>
    <definedName name="item10.7">[25]Composição!$E$1799</definedName>
    <definedName name="item10.8">[25]Composição!$E$1817</definedName>
    <definedName name="item10.9">[25]Composição!$E$1830</definedName>
    <definedName name="item10_1">[25]Composição!$E$1692</definedName>
    <definedName name="item10_10">[25]Composição!$E$1843</definedName>
    <definedName name="item10_11">[25]Composição!$E$1863</definedName>
    <definedName name="item10_12">[25]Composição!$E$1887</definedName>
    <definedName name="item10_13">[25]Composição!$E$1907</definedName>
    <definedName name="item10_14">[25]Composição!$E$1927</definedName>
    <definedName name="item10_15">[25]Composição!$E$1941</definedName>
    <definedName name="item10_16">[25]Composição!#REF!</definedName>
    <definedName name="item10_17">[25]Composição!$E$1954</definedName>
    <definedName name="item10_18">[25]Composição!$E$1966</definedName>
    <definedName name="item10_19">#REF!</definedName>
    <definedName name="item10_2">[25]Composição!$E$1718</definedName>
    <definedName name="item10_3">#REF!</definedName>
    <definedName name="item10_4">[25]Composição!$E$1752</definedName>
    <definedName name="item10_5">[25]Composição!$E$1766</definedName>
    <definedName name="item10_6">[25]Composição!$E$1780</definedName>
    <definedName name="item10_7">[25]Composição!$E$1799</definedName>
    <definedName name="item10_8">[25]Composição!$E$1817</definedName>
    <definedName name="item10_9">[25]Composição!$E$1830</definedName>
    <definedName name="item11.1">[25]Composição!$E$2078</definedName>
    <definedName name="item11.10">[25]Composição!$E$2391</definedName>
    <definedName name="item11.11">[25]Composição!$E$2424</definedName>
    <definedName name="item11.12">[25]Composição!$E$2435</definedName>
    <definedName name="item11.13">[25]Composição!$E$2447</definedName>
    <definedName name="item11.14">[25]Composição!$E$2458</definedName>
    <definedName name="item11.15">[25]Composição!$E$2507</definedName>
    <definedName name="item11.16">[25]Composição!$E$2518</definedName>
    <definedName name="item11.17">[25]Composição!$E$2529</definedName>
    <definedName name="item11.18">[25]Composição!$E$2547</definedName>
    <definedName name="item11.19">[25]Composição!$E$2558</definedName>
    <definedName name="item11.2">[25]Composição!$E$2095</definedName>
    <definedName name="item11.20">[25]Composição!$E$2569</definedName>
    <definedName name="item11.21">[25]Composição!$E$2583</definedName>
    <definedName name="item11.22">[25]Composição!$E$2626</definedName>
    <definedName name="item11.23">[25]Composição!$E$2642</definedName>
    <definedName name="item11.24">[25]Composição!$E$2655</definedName>
    <definedName name="item11.25">[25]Composição!$E$2686</definedName>
    <definedName name="item11.26">[25]Composição!$E$2699</definedName>
    <definedName name="item11.27">[25]Composição!$E$2711</definedName>
    <definedName name="item11.28">[25]Composição!$E$2725</definedName>
    <definedName name="item11.3">[25]Composição!$E$2112</definedName>
    <definedName name="item11.4">[25]Composição!$E$2146</definedName>
    <definedName name="item11.5">#REF!</definedName>
    <definedName name="item11.6">#REF!</definedName>
    <definedName name="item11.7">[25]Composição!$E$2330</definedName>
    <definedName name="item11.8">[25]Composição!$E$2351</definedName>
    <definedName name="item11.9">[25]Composição!$E$2375</definedName>
    <definedName name="item11_1">[25]Composição!$E$2078</definedName>
    <definedName name="item11_10">[25]Composição!$E$2391</definedName>
    <definedName name="item11_11">[25]Composição!$E$2424</definedName>
    <definedName name="item11_12">[25]Composição!$E$2435</definedName>
    <definedName name="item11_13">[25]Composição!$E$2447</definedName>
    <definedName name="item11_14">[25]Composição!$E$2458</definedName>
    <definedName name="item11_15">[25]Composição!$E$2507</definedName>
    <definedName name="item11_16">[25]Composição!$E$2518</definedName>
    <definedName name="item11_17">[25]Composição!$E$2529</definedName>
    <definedName name="item11_18">[25]Composição!$E$2547</definedName>
    <definedName name="item11_19">[25]Composição!$E$2558</definedName>
    <definedName name="item11_2">[25]Composição!$E$2095</definedName>
    <definedName name="item11_20">[25]Composição!$E$2569</definedName>
    <definedName name="item11_21">[25]Composição!$E$2583</definedName>
    <definedName name="item11_22">[25]Composição!$E$2626</definedName>
    <definedName name="item11_23">[25]Composição!$E$2642</definedName>
    <definedName name="item11_24">[25]Composição!$E$2655</definedName>
    <definedName name="item11_25">[25]Composição!$E$2686</definedName>
    <definedName name="item11_26">[25]Composição!$E$2699</definedName>
    <definedName name="item11_27">[25]Composição!$E$2711</definedName>
    <definedName name="item11_28">[25]Composição!$E$2725</definedName>
    <definedName name="item11_3">[25]Composição!$E$2112</definedName>
    <definedName name="item11_4">[25]Composição!$E$2146</definedName>
    <definedName name="item11_5">#REF!</definedName>
    <definedName name="item11_6">#REF!</definedName>
    <definedName name="item11_7">[25]Composição!$E$2330</definedName>
    <definedName name="item11_8">[25]Composição!$E$2351</definedName>
    <definedName name="item11_9">[25]Composição!$E$2375</definedName>
    <definedName name="item12.0">#REF!</definedName>
    <definedName name="item12.1">[25]Composição!$E$2747</definedName>
    <definedName name="item12.10">[25]Composição!$E$2931</definedName>
    <definedName name="item12.11">[25]Composição!$E$2945</definedName>
    <definedName name="item12.12">[25]Composição!$E$2957</definedName>
    <definedName name="item12.13">[25]Composição!$E$2978</definedName>
    <definedName name="item12.14">[25]Composição!$E$2992</definedName>
    <definedName name="item12.15">[25]Composição!$E$3005</definedName>
    <definedName name="item12.16">[25]Composição!$E$3018</definedName>
    <definedName name="item12.17">[25]Composição!$E$3043</definedName>
    <definedName name="item12.18">[25]Composição!$E$3061</definedName>
    <definedName name="item12.19">[25]Composição!$E$3079</definedName>
    <definedName name="item12.2">[25]Composição!$E$2766</definedName>
    <definedName name="item12.20">[25]Composição!$E$3106</definedName>
    <definedName name="item12.21">[25]Composição!$E$3124</definedName>
    <definedName name="item12.22">[25]Composição!$E$3135</definedName>
    <definedName name="item12.23">[25]Composição!$E$3146</definedName>
    <definedName name="item12.24">[25]Composição!$E$3162</definedName>
    <definedName name="item12.25">[25]Composição!$E$3172</definedName>
    <definedName name="item12.26">[25]Composição!$E$3192</definedName>
    <definedName name="item12.27">[25]Composição!$E$3205</definedName>
    <definedName name="item12.3">[25]Composição!$E$2792</definedName>
    <definedName name="item12.4">[25]Composição!$E$2813</definedName>
    <definedName name="item12.5">[25]Composição!$E$2831</definedName>
    <definedName name="item12.6">[25]Composição!$E$2857</definedName>
    <definedName name="item12.7">[25]Composição!$E$2876</definedName>
    <definedName name="item12.8">[25]Composição!$E$2894</definedName>
    <definedName name="item12.9">[25]Composição!$E$2915</definedName>
    <definedName name="item12_0">#REF!</definedName>
    <definedName name="item12_1">[25]Composição!$E$2747</definedName>
    <definedName name="item12_10">[25]Composição!$E$2931</definedName>
    <definedName name="item12_11">[25]Composição!$E$2945</definedName>
    <definedName name="item12_12">[25]Composição!$E$2957</definedName>
    <definedName name="item12_13">[25]Composição!$E$2978</definedName>
    <definedName name="item12_14">[25]Composição!$E$2992</definedName>
    <definedName name="item12_15">[25]Composição!$E$3005</definedName>
    <definedName name="item12_16">[25]Composição!$E$3018</definedName>
    <definedName name="item12_17">[25]Composição!$E$3043</definedName>
    <definedName name="item12_18">[25]Composição!$E$3061</definedName>
    <definedName name="item12_19">[25]Composição!$E$3079</definedName>
    <definedName name="item12_2">[25]Composição!$E$2766</definedName>
    <definedName name="item12_20">[25]Composição!$E$3106</definedName>
    <definedName name="item12_21">[25]Composição!$E$3124</definedName>
    <definedName name="item12_22">[25]Composição!$E$3135</definedName>
    <definedName name="item12_23">[25]Composição!$E$3146</definedName>
    <definedName name="item12_24">[25]Composição!$E$3162</definedName>
    <definedName name="item12_25">[25]Composição!$E$3172</definedName>
    <definedName name="item12_26">[25]Composição!$E$3192</definedName>
    <definedName name="item12_27">[25]Composição!$E$3205</definedName>
    <definedName name="item12_3">[25]Composição!$E$2792</definedName>
    <definedName name="item12_4">[25]Composição!$E$2813</definedName>
    <definedName name="item12_5">[25]Composição!$E$2831</definedName>
    <definedName name="item12_6">[25]Composição!$E$2857</definedName>
    <definedName name="item12_7">[25]Composição!$E$2876</definedName>
    <definedName name="item12_8">[25]Composição!$E$2894</definedName>
    <definedName name="item12_9">[25]Composição!$E$2915</definedName>
    <definedName name="item13.1">[25]Composição!$E$3248</definedName>
    <definedName name="item13.10">[25]Composição!$E$3361</definedName>
    <definedName name="item13.11">[25]Composição!$E$3374</definedName>
    <definedName name="item13.12">[25]Composição!$E$3385</definedName>
    <definedName name="item13.13">[25]Composição!$E$3399</definedName>
    <definedName name="item13.2">[25]Composição!$E$3260</definedName>
    <definedName name="item13.3">[25]Composição!$E$3272</definedName>
    <definedName name="item13.4">[25]Composição!$E$3284</definedName>
    <definedName name="item13.5">[25]Composição!$E$3298</definedName>
    <definedName name="item13.6">[25]Composição!$E$3311</definedName>
    <definedName name="item13.7">[25]Composição!$E$3324</definedName>
    <definedName name="item13.8">[25]Composição!$E$3336</definedName>
    <definedName name="item13.9">[25]Composição!$E$3350</definedName>
    <definedName name="item13_1">[25]Composição!$E$3248</definedName>
    <definedName name="item13_10">[25]Composição!$E$3361</definedName>
    <definedName name="item13_11">[25]Composição!$E$3374</definedName>
    <definedName name="item13_12">[25]Composição!$E$3385</definedName>
    <definedName name="item13_13">[25]Composição!$E$3399</definedName>
    <definedName name="item13_2">[25]Composição!$E$3260</definedName>
    <definedName name="item13_3">[25]Composição!$E$3272</definedName>
    <definedName name="item13_4">[25]Composição!$E$3284</definedName>
    <definedName name="item13_5">[25]Composição!$E$3298</definedName>
    <definedName name="item13_6">[25]Composição!$E$3311</definedName>
    <definedName name="item13_7">[25]Composição!$E$3324</definedName>
    <definedName name="item13_8">[25]Composição!$E$3336</definedName>
    <definedName name="item13_9">[25]Composição!$E$3350</definedName>
    <definedName name="item14.1">[25]Composição!$E$3426</definedName>
    <definedName name="item14.2">[25]Composição!$E$3437</definedName>
    <definedName name="item14.3">[25]Composição!$E$3449</definedName>
    <definedName name="item14.4">[25]Composição!$E$3460</definedName>
    <definedName name="item14.5">[25]Composição!$E$3470</definedName>
    <definedName name="item14.6">[25]Composição!$E$3480</definedName>
    <definedName name="item14_1">[25]Composição!$E$3426</definedName>
    <definedName name="item14_2">[25]Composição!$E$3437</definedName>
    <definedName name="item14_3">[25]Composição!$E$3449</definedName>
    <definedName name="item14_4">[25]Composição!$E$3460</definedName>
    <definedName name="item14_5">[25]Composição!$E$3470</definedName>
    <definedName name="item14_6">[25]Composição!$E$3480</definedName>
    <definedName name="item15.1">[25]Composição!$E$3493</definedName>
    <definedName name="item15.10">[25]Composição!$E$3640</definedName>
    <definedName name="item15.11">[25]Composição!$E$3653</definedName>
    <definedName name="item15.12">[26]COMPOSIÇÃO!#REF!</definedName>
    <definedName name="item15.13">[26]COMPOSIÇÃO!#REF!</definedName>
    <definedName name="item15.2">[25]Composição!$E$3500</definedName>
    <definedName name="item15.3">[25]Composição!$E$3516</definedName>
    <definedName name="item15.4">[25]Composição!$E$3532</definedName>
    <definedName name="item15.5">[25]Composição!$E$3548</definedName>
    <definedName name="item15.6">[25]Composição!$E$3563</definedName>
    <definedName name="item15.7">[25]Composição!$E$3586</definedName>
    <definedName name="item15.8">[25]Composição!$E$3611</definedName>
    <definedName name="item15.9">[25]Composição!$E$3624</definedName>
    <definedName name="item15_1">[25]Composição!$E$3493</definedName>
    <definedName name="item15_10">[25]Composição!$E$3640</definedName>
    <definedName name="item15_11">[25]Composição!$E$3653</definedName>
    <definedName name="item15_12">[26]COMPOSIÇÃO!#REF!</definedName>
    <definedName name="item15_13">[26]COMPOSIÇÃO!#REF!</definedName>
    <definedName name="item15_2">[25]Composição!$E$3500</definedName>
    <definedName name="item15_3">[25]Composição!$E$3516</definedName>
    <definedName name="item15_4">[25]Composição!$E$3532</definedName>
    <definedName name="item15_5">[25]Composição!$E$3548</definedName>
    <definedName name="item15_6">[25]Composição!$E$3563</definedName>
    <definedName name="item15_7">[25]Composição!$E$3586</definedName>
    <definedName name="item15_8">[25]Composição!$E$3611</definedName>
    <definedName name="item15_9">[25]Composição!$E$3624</definedName>
    <definedName name="item2.1">[25]Composição!$E$108</definedName>
    <definedName name="item2.10">[25]Composição!$E$188</definedName>
    <definedName name="item2.11">[25]Composição!$E$197</definedName>
    <definedName name="item2.12">[25]Composição!$E$206</definedName>
    <definedName name="item2.13">[25]Composição!$E$230</definedName>
    <definedName name="item2.14">[25]Composição!$E$239</definedName>
    <definedName name="item2.15">[25]Composição!$E$248</definedName>
    <definedName name="item2.16">[25]Composição!$E$260</definedName>
    <definedName name="item2.17">[25]Composição!$E$269</definedName>
    <definedName name="item2.18">[25]Composição!$E$278</definedName>
    <definedName name="item2.19">[25]Composição!$E$287</definedName>
    <definedName name="item2.2">[25]Composição!$E$117</definedName>
    <definedName name="item2.20">#REF!</definedName>
    <definedName name="item2.21">[25]Composição!$E$305</definedName>
    <definedName name="item2.22">[25]Composição!$E$312</definedName>
    <definedName name="item2.23">[25]Composição!$E$323</definedName>
    <definedName name="item2.24">[25]Composição!$E$332</definedName>
    <definedName name="item2.25">[25]Composição!$E$341</definedName>
    <definedName name="item2.26">[25]Composição!$E$350</definedName>
    <definedName name="item2.27">[25]Composição!$E$360</definedName>
    <definedName name="item2.3">[25]Composição!$E$126</definedName>
    <definedName name="item2.4">[25]Composição!$E$135</definedName>
    <definedName name="item2.5">[25]Composição!$E$144</definedName>
    <definedName name="item2.6">[25]Composição!$E$153</definedName>
    <definedName name="item2.7">[25]Composição!$E$162</definedName>
    <definedName name="item2.8">[25]Composição!$E$171</definedName>
    <definedName name="item2.9">[25]Composição!$E$180</definedName>
    <definedName name="item2_1">[25]Composição!$E$108</definedName>
    <definedName name="item2_10">[25]Composição!$E$188</definedName>
    <definedName name="item2_11">[25]Composição!$E$197</definedName>
    <definedName name="item2_12">[25]Composição!$E$206</definedName>
    <definedName name="item2_13">[25]Composição!$E$230</definedName>
    <definedName name="item2_14">[25]Composição!$E$239</definedName>
    <definedName name="item2_15">[25]Composição!$E$248</definedName>
    <definedName name="item2_16">[25]Composição!$E$260</definedName>
    <definedName name="item2_17">[25]Composição!$E$269</definedName>
    <definedName name="item2_18">[25]Composição!$E$278</definedName>
    <definedName name="item2_19">[25]Composição!$E$287</definedName>
    <definedName name="item2_2">[25]Composição!$E$117</definedName>
    <definedName name="item2_20">#REF!</definedName>
    <definedName name="item2_21">[25]Composição!$E$305</definedName>
    <definedName name="item2_22">[25]Composição!$E$312</definedName>
    <definedName name="item2_23">[25]Composição!$E$323</definedName>
    <definedName name="item2_24">[25]Composição!$E$332</definedName>
    <definedName name="item2_25">[25]Composição!$E$341</definedName>
    <definedName name="item2_26">[25]Composição!$E$350</definedName>
    <definedName name="item2_27">[25]Composição!$E$360</definedName>
    <definedName name="item2_3">[25]Composição!$E$126</definedName>
    <definedName name="item2_4">[25]Composição!$E$135</definedName>
    <definedName name="item2_5">[25]Composição!$E$144</definedName>
    <definedName name="item2_6">[25]Composição!$E$153</definedName>
    <definedName name="item2_7">[25]Composição!$E$162</definedName>
    <definedName name="item2_8">[25]Composição!$E$171</definedName>
    <definedName name="item2_9">[25]Composição!$E$180</definedName>
    <definedName name="item3">[24]Plan1!$J$30</definedName>
    <definedName name="item3.1">[25]Composição!$E$433</definedName>
    <definedName name="item3.2">[25]Composição!$E$442</definedName>
    <definedName name="item3.3">[25]Composição!$E$452</definedName>
    <definedName name="item3_1">[25]Composição!$E$433</definedName>
    <definedName name="item3_2">[25]Composição!$E$442</definedName>
    <definedName name="item3_3">[25]Composição!$E$452</definedName>
    <definedName name="item4">[24]Plan1!$J$39</definedName>
    <definedName name="item4.1">[25]Composição!$E$477</definedName>
    <definedName name="item4.2">[25]Composição!$E$502</definedName>
    <definedName name="item4.3">[25]Composição!$E$516</definedName>
    <definedName name="item4.4">[25]Composição!$E$532</definedName>
    <definedName name="item4.5">[25]Composição!$E$564</definedName>
    <definedName name="item4.6">[25]Composição!$E$608</definedName>
    <definedName name="item4.7">[25]Composição!$E$633</definedName>
    <definedName name="item4_1">[25]Composição!$E$477</definedName>
    <definedName name="item4_2">[25]Composição!$E$502</definedName>
    <definedName name="item4_3">[25]Composição!$E$516</definedName>
    <definedName name="item4_4">[25]Composição!$E$532</definedName>
    <definedName name="item4_5">[25]Composição!$E$564</definedName>
    <definedName name="item4_6">[25]Composição!$E$608</definedName>
    <definedName name="item4_7">[25]Composição!$E$633</definedName>
    <definedName name="item5.1">[25]Composição!$E$659</definedName>
    <definedName name="item5.2">[25]Composição!$E$679</definedName>
    <definedName name="item5.3">[25]Composição!$E$707</definedName>
    <definedName name="item5.4">[25]Composição!$E$733</definedName>
    <definedName name="item5.5">[25]Composição!$E$750</definedName>
    <definedName name="item5.6">[25]Composição!$E$769</definedName>
    <definedName name="item5.7">[25]Composição!$E$788</definedName>
    <definedName name="item5_1">[25]Composição!$E$659</definedName>
    <definedName name="item5_2">[25]Composição!$E$679</definedName>
    <definedName name="item5_3">[25]Composição!$E$707</definedName>
    <definedName name="item5_4">[25]Composição!$E$733</definedName>
    <definedName name="item5_5">[25]Composição!$E$750</definedName>
    <definedName name="item5_6">[25]Composição!$E$769</definedName>
    <definedName name="item5_7">[25]Composição!$E$788</definedName>
    <definedName name="item6.1">[25]Composição!$E$969</definedName>
    <definedName name="item6.2">[25]Composição!$E$983</definedName>
    <definedName name="item6.3">[25]Composição!$E$996</definedName>
    <definedName name="item6.4">[25]Composição!$E$1011</definedName>
    <definedName name="item6.5">[25]Composição!$E$1024</definedName>
    <definedName name="item6_1">[25]Composição!$E$969</definedName>
    <definedName name="item6_2">[25]Composição!$E$983</definedName>
    <definedName name="item6_3">[25]Composição!$E$996</definedName>
    <definedName name="item6_4">[25]Composição!$E$1011</definedName>
    <definedName name="item6_5">[25]Composição!$E$1024</definedName>
    <definedName name="item7.1">[25]Composição!$E$1050</definedName>
    <definedName name="item7.10">[25]Composição!$E$1174</definedName>
    <definedName name="item7.11">[25]Composição!$E$1185</definedName>
    <definedName name="item7.12">[25]Composição!$E$1199</definedName>
    <definedName name="item7.13">[25]Composição!$E$1212</definedName>
    <definedName name="item7.14">[25]Composição!$E$1223</definedName>
    <definedName name="item7.15">[25]Composição!$E$1234</definedName>
    <definedName name="item7.16">[25]Composição!$E$1245</definedName>
    <definedName name="item7.17">[25]Composição!$E$1281</definedName>
    <definedName name="item7.18">[25]Composição!$E$1295</definedName>
    <definedName name="item7.19">[25]Composição!$E$1309</definedName>
    <definedName name="item7.2">[25]Composição!$E$1061</definedName>
    <definedName name="item7.3">[25]Composição!$E$1074</definedName>
    <definedName name="item7.4">[25]Composição!$E$1088</definedName>
    <definedName name="item7.5">[25]Composição!$E$1102</definedName>
    <definedName name="item7.6">[25]Composição!$E$1119</definedName>
    <definedName name="item7.7">[25]Composição!$E$1134</definedName>
    <definedName name="item7.8">[25]Composição!$E$1152</definedName>
    <definedName name="item7.9">[25]Composição!$E$1163</definedName>
    <definedName name="item7_1">[25]Composição!$E$1050</definedName>
    <definedName name="item7_10">[25]Composição!$E$1174</definedName>
    <definedName name="item7_11">[25]Composição!$E$1185</definedName>
    <definedName name="item7_12">[25]Composição!$E$1199</definedName>
    <definedName name="item7_13">[25]Composição!$E$1212</definedName>
    <definedName name="item7_14">[25]Composição!$E$1223</definedName>
    <definedName name="item7_15">[25]Composição!$E$1234</definedName>
    <definedName name="item7_16">[25]Composição!$E$1245</definedName>
    <definedName name="item7_17">[25]Composição!$E$1281</definedName>
    <definedName name="item7_18">[25]Composição!$E$1295</definedName>
    <definedName name="item7_19">[25]Composição!$E$1309</definedName>
    <definedName name="item7_2">[25]Composição!$E$1061</definedName>
    <definedName name="item7_3">[25]Composição!$E$1074</definedName>
    <definedName name="item7_4">[25]Composição!$E$1088</definedName>
    <definedName name="item7_5">[25]Composição!$E$1102</definedName>
    <definedName name="item7_6">[25]Composição!$E$1119</definedName>
    <definedName name="item7_7">[25]Composição!$E$1134</definedName>
    <definedName name="item7_8">[25]Composição!$E$1152</definedName>
    <definedName name="item7_9">[25]Composição!$E$1163</definedName>
    <definedName name="item8.1">[25]Composição!$E$1323</definedName>
    <definedName name="item8.2">[25]Composição!$E$1339</definedName>
    <definedName name="item8.3">[25]Composição!$E$1352</definedName>
    <definedName name="item8.4">[25]Composição!$E$1365</definedName>
    <definedName name="item8.5">[25]Composição!$E$1378</definedName>
    <definedName name="item8.6">[25]Composição!$E$1391</definedName>
    <definedName name="item8_1">[25]Composição!$E$1323</definedName>
    <definedName name="item8_2">[25]Composição!$E$1339</definedName>
    <definedName name="item8_3">[25]Composição!$E$1352</definedName>
    <definedName name="item8_4">[25]Composição!$E$1365</definedName>
    <definedName name="item8_5">[25]Composição!$E$1378</definedName>
    <definedName name="item8_6">[25]Composição!$E$1391</definedName>
    <definedName name="item9.1">[25]Composição!$E$1430</definedName>
    <definedName name="item9.2">[25]Composição!$E$1443</definedName>
    <definedName name="item9.3">[25]Composição!$E$1455</definedName>
    <definedName name="item9.4">[25]Composição!$E$1467</definedName>
    <definedName name="item9.5">[25]Composição!$E$1480</definedName>
    <definedName name="item9.6">[25]Composição!$E$1508</definedName>
    <definedName name="item9.7">[25]Composição!$E$1523</definedName>
    <definedName name="item9.8">[25]Composição!$E$1537</definedName>
    <definedName name="item9.9">[25]Composição!$E$1550</definedName>
    <definedName name="item9_1">[25]Composição!$E$1430</definedName>
    <definedName name="item9_2">[25]Composição!$E$1443</definedName>
    <definedName name="item9_3">[25]Composição!$E$1455</definedName>
    <definedName name="item9_4">[25]Composição!$E$1467</definedName>
    <definedName name="item9_5">[25]Composição!$E$1480</definedName>
    <definedName name="item9_6">[25]Composição!$E$1508</definedName>
    <definedName name="item9_7">[25]Composição!$E$1523</definedName>
    <definedName name="item9_8">[25]Composição!$E$1537</definedName>
    <definedName name="item9_9">[25]Composição!$E$1550</definedName>
    <definedName name="itm10.2">#REF!</definedName>
    <definedName name="itm10_2">#REF!</definedName>
    <definedName name="Jd">#REF!</definedName>
    <definedName name="JESUS">'[7]Refor Out. 2001 - BDI=20% Ajust'!#REF!</definedName>
    <definedName name="Jm">#REF!</definedName>
    <definedName name="JR_PAGE_ANCHOR_0_1">#REF!</definedName>
    <definedName name="JR_PAGE_ANCHOR_4_1">#REF!</definedName>
    <definedName name="JR_PAGE_ANCHOR_5_1">#REF!</definedName>
    <definedName name="JR_PAGE_ANCHOR_6_1">#REF!</definedName>
    <definedName name="JR_PAGE_ANCHOR_7_1">#REF!</definedName>
    <definedName name="K1_">#REF!</definedName>
    <definedName name="K2_">#REF!</definedName>
    <definedName name="K3_">#REF!</definedName>
    <definedName name="key">#REF!</definedName>
    <definedName name="koae">#REF!</definedName>
    <definedName name="kpavi">#REF!</definedName>
    <definedName name="kterra">#REF!</definedName>
    <definedName name="LAPIS">#REF!</definedName>
    <definedName name="LARGURAS">#REF!</definedName>
    <definedName name="LASTRO_CONCRETO">#REF!</definedName>
    <definedName name="LASTRO_EMISS3_S">#REF!</definedName>
    <definedName name="LDI">#REF!</definedName>
    <definedName name="Lei">#REF!</definedName>
    <definedName name="Leis">#REF!</definedName>
    <definedName name="LIG_PRED_SERV">#REF!</definedName>
    <definedName name="LIG_PREDIAIS_MAT">#REF!</definedName>
    <definedName name="LIGAÇÃO_PREDIAL_MATERIAL">'[12]ligação predial'!$H$19</definedName>
    <definedName name="LIGAÇÃO_PREDIAL_SERVIÇOS">'[12]ligação predial'!$H$9</definedName>
    <definedName name="LIGAÇÕES">#REF!</definedName>
    <definedName name="LILASDRENA">#REF!</definedName>
    <definedName name="LOC_EMISS3">#REF!</definedName>
    <definedName name="LOCAÇÃO">#REF!</definedName>
    <definedName name="LOCAÇÃO_EMISS">#REF!</definedName>
    <definedName name="LOCAÇÃO_EMISS2">#REF!</definedName>
    <definedName name="Local">#REF!</definedName>
    <definedName name="LOTES">#REF!</definedName>
    <definedName name="Louças_acessórios">#REF!</definedName>
    <definedName name="Lucro">#REF!</definedName>
    <definedName name="m">#REF!</definedName>
    <definedName name="MACROS">#REF!</definedName>
    <definedName name="MAR">[1]Reforma!#REF!</definedName>
    <definedName name="MAT">#REF!</definedName>
    <definedName name="MCSDLOEP">#REF!</definedName>
    <definedName name="Medição">#REF!</definedName>
    <definedName name="MEIO_FIO">#REF!</definedName>
    <definedName name="MEMORIA">#REF!</definedName>
    <definedName name="MEMÓRIACAMPO2" localSheetId="0">'BM 01'!MEMÓRIACAMPO2</definedName>
    <definedName name="MEMÓRIACAMPO2" localSheetId="2">'MC 01'!MEMÓRIACAMPO2</definedName>
    <definedName name="MEMÓRIACAMPO2" localSheetId="1">'Memória 01'!MEMÓRIACAMPO2</definedName>
    <definedName name="MEMÓRIACAMPO2">'[4]Memória Aditivo'!MEMÓRIACAMPO2</definedName>
    <definedName name="MESALOA">#REF!</definedName>
    <definedName name="Meu">#REF!</definedName>
    <definedName name="min.">#REF!</definedName>
    <definedName name="min_">#REF!</definedName>
    <definedName name="MMMMMM">[1]Reforma!#REF!</definedName>
    <definedName name="MNAUIRIE">#REF!</definedName>
    <definedName name="MNDLEL">#REF!</definedName>
    <definedName name="MO">#REF!</definedName>
    <definedName name="mo_base">[2]Base!$U$39</definedName>
    <definedName name="mo_sub_base">'[2]Sub-base'!$U$36</definedName>
    <definedName name="módulo1.Extenso">#N/A</definedName>
    <definedName name="módulo1_Extenso">NA()</definedName>
    <definedName name="MOE">#REF!</definedName>
    <definedName name="MOH">#REF!</definedName>
    <definedName name="mono" localSheetId="0">{"'Plan1'!$A$8:$F$68","'Plan1'!$A$8:$F$68"}</definedName>
    <definedName name="mono" localSheetId="2">{"'Plan1'!$A$8:$F$68","'Plan1'!$A$8:$F$68"}</definedName>
    <definedName name="mono" localSheetId="1">{"'Plan1'!$A$8:$F$68","'Plan1'!$A$8:$F$68"}</definedName>
    <definedName name="mono">{"'Plan1'!$A$8:$F$68","'Plan1'!$A$8:$F$68"}</definedName>
    <definedName name="MOV_TERR_EMISS3_S">#REF!</definedName>
    <definedName name="MOV_TERRA">#REF!</definedName>
    <definedName name="MOV_TERRA_EMISS">#REF!</definedName>
    <definedName name="MOV_TERRA_EMISS2">#REF!</definedName>
    <definedName name="n">#REF!</definedName>
    <definedName name="nADA">#REF!</definedName>
    <definedName name="ND">'[27]ENTRADA DE DADOS'!$D$5</definedName>
    <definedName name="neuza">[28]COMPOSIÇÃO!#REF!</definedName>
    <definedName name="NI">'[27]ENTRADA DE DADOS'!$E$5</definedName>
    <definedName name="NN">'[27]ENTRADA DE DADOS'!$C$5</definedName>
    <definedName name="NOME1">#REF!</definedName>
    <definedName name="NOME1_1">#REF!</definedName>
    <definedName name="NOME1_11">#REF!</definedName>
    <definedName name="NOME1_2">#REF!</definedName>
    <definedName name="NOME1_6">#REF!</definedName>
    <definedName name="nome2">#REF!</definedName>
    <definedName name="nome3">#REF!</definedName>
    <definedName name="NTEI">'[5]PRO-08'!#REF!</definedName>
    <definedName name="num_linhas">#REF!</definedName>
    <definedName name="oac">#REF!</definedName>
    <definedName name="oae">#REF!</definedName>
    <definedName name="OBRA">#REF!</definedName>
    <definedName name="ocom">#REF!</definedName>
    <definedName name="OPA">'[5]PRO-08'!#REF!</definedName>
    <definedName name="Orçamento">#REF!</definedName>
    <definedName name="Orçamento_Básico">#REF!</definedName>
    <definedName name="p">#REF!</definedName>
    <definedName name="Parcial">#REF!</definedName>
    <definedName name="PassaExtenso" localSheetId="0">[29]!PassaExtenso</definedName>
    <definedName name="PassaExtenso" localSheetId="1">[29]!PassaExtenso</definedName>
    <definedName name="PassaExtenso">[29]!PassaExtenso</definedName>
    <definedName name="PAV_EMISS3_S">#REF!</definedName>
    <definedName name="pavi">#REF!</definedName>
    <definedName name="PAVIM_EMISS">#REF!</definedName>
    <definedName name="PAVIM_EMISS2">#REF!</definedName>
    <definedName name="PAVIMENTAÇÃO">#REF!</definedName>
    <definedName name="PERCAPITA">#REF!</definedName>
    <definedName name="pesquisa">#REF!</definedName>
    <definedName name="Pia_cozinha">#REF!</definedName>
    <definedName name="Pilar">#REF!</definedName>
    <definedName name="Pintura_cal">#REF!</definedName>
    <definedName name="Pintura_óleo">#REF!</definedName>
    <definedName name="Piso_cimentado">#REF!</definedName>
    <definedName name="PL">#REF!</definedName>
    <definedName name="PL_ABC">#REF!</definedName>
    <definedName name="Placa_de_cimento">#REF!</definedName>
    <definedName name="PLACA_OBRA">#REF!</definedName>
    <definedName name="plan275">#REF!</definedName>
    <definedName name="planilha">#REF!</definedName>
    <definedName name="plano">#REF!</definedName>
    <definedName name="Poço">#REF!</definedName>
    <definedName name="POÇO_VISIT">#REF!</definedName>
    <definedName name="ppt_pistas_e_patios">#REF!</definedName>
    <definedName name="Preço_Unitário">#REF!</definedName>
    <definedName name="Print">[30]QuQuant!#REF!</definedName>
    <definedName name="PRINT_AREA_MI">#REF!</definedName>
    <definedName name="Print_Titles_0" localSheetId="0">'[31]repeated header'!$4:$4</definedName>
    <definedName name="Print_Titles_0" localSheetId="1">'[31]repeated header'!$4:$4</definedName>
    <definedName name="PRINT_TITLES_MI">#REF!</definedName>
    <definedName name="Q">#REF!</definedName>
    <definedName name="QQ" localSheetId="0">'BM 01'!QQ</definedName>
    <definedName name="QQ" localSheetId="2">'MC 01'!QQ</definedName>
    <definedName name="QQ" localSheetId="1">'Memória 01'!QQ</definedName>
    <definedName name="QQ">'[4]Memória Aditivo'!QQ</definedName>
    <definedName name="QQ_2" localSheetId="0">'BM 01'!QQ_2</definedName>
    <definedName name="QQ_2" localSheetId="2">'MC 01'!QQ_2</definedName>
    <definedName name="QQ_2" localSheetId="1">'Memória 01'!QQ_2</definedName>
    <definedName name="QQ_2">'[4]Memória Aditivo'!QQ_2</definedName>
    <definedName name="qqe" localSheetId="0">'BM 01'!qqe</definedName>
    <definedName name="qqe" localSheetId="2">'MC 01'!qqe</definedName>
    <definedName name="qqe" localSheetId="1">'Memória 01'!qqe</definedName>
    <definedName name="qqe">'[4]Memória Aditivo'!qqe</definedName>
    <definedName name="Quadra" localSheetId="0">{#N/A,#N/A,FALSE,"MO (2)"}</definedName>
    <definedName name="Quadra" localSheetId="2">{#N/A,#N/A,FALSE,"MO (2)"}</definedName>
    <definedName name="Quadra" localSheetId="1">{#N/A,#N/A,FALSE,"MO (2)"}</definedName>
    <definedName name="Quadra">{#N/A,#N/A,FALSE,"MO (2)"}</definedName>
    <definedName name="Quant.">#REF!</definedName>
    <definedName name="Quant_">#REF!</definedName>
    <definedName name="QUANT_acumu">#REF!</definedName>
    <definedName name="Quantidade">#REF!</definedName>
    <definedName name="Quantidades" localSheetId="0">{#N/A,#N/A,FALSE,"MO (2)"}</definedName>
    <definedName name="Quantidades" localSheetId="2">{#N/A,#N/A,FALSE,"MO (2)"}</definedName>
    <definedName name="Quantidades" localSheetId="1">{#N/A,#N/A,FALSE,"MO (2)"}</definedName>
    <definedName name="Quantidades">{#N/A,#N/A,FALSE,"MO (2)"}</definedName>
    <definedName name="Radier">#REF!</definedName>
    <definedName name="RBV">[32]Teor!$C$3:$C$7</definedName>
    <definedName name="rd">#REF!</definedName>
    <definedName name="rea">#REF!</definedName>
    <definedName name="Reaterro">#REF!</definedName>
    <definedName name="Reboco">#REF!</definedName>
    <definedName name="REC">OFFSET([10]Insumos!$A$1,1,,COUNTA([10]Insumos!$A$1:$A$65536),COUNTA([10]Insumos!$A$1:$IV$1))</definedName>
    <definedName name="recife">#REF!</definedName>
    <definedName name="REDE_COLETORA_MAT">#REF!</definedName>
    <definedName name="REDE_COLETORA_MATERIAL">'[12]REDE COLETORA'!$H$67</definedName>
    <definedName name="REDE_COLETORA_SERV">#REF!</definedName>
    <definedName name="REDE_COLETORA_SERVIÇOS">'[12]REDE COLETORA'!$H$9</definedName>
    <definedName name="Refeição">#REF!</definedName>
    <definedName name="RefParalis">#REF!</definedName>
    <definedName name="REG">#REF!</definedName>
    <definedName name="REGULA">[2]Regula!$M$36</definedName>
    <definedName name="RES" localSheetId="0">'BM 01'!RES</definedName>
    <definedName name="RES" localSheetId="2">'MC 01'!RES</definedName>
    <definedName name="RES" localSheetId="1">'Memória 01'!RES</definedName>
    <definedName name="RES">'[4]Memória Aditivo'!RES</definedName>
    <definedName name="resumo">#REF!</definedName>
    <definedName name="RESUMO.">#N/A</definedName>
    <definedName name="RESUMO_">NA()</definedName>
    <definedName name="RESUMO1" localSheetId="0">'BM 01'!RESUMO1</definedName>
    <definedName name="RESUMO1" localSheetId="2">'MC 01'!RESUMO1</definedName>
    <definedName name="RESUMO1" localSheetId="1">'Memória 01'!RESUMO1</definedName>
    <definedName name="RESUMO1">'[4]Memória Aditivo'!RESUMO1</definedName>
    <definedName name="RMA">'[5]PRO-08'!#REF!</definedName>
    <definedName name="RS">#REF!</definedName>
    <definedName name="S" localSheetId="0">{#N/A,#N/A,FALSE,"MO (2)"}</definedName>
    <definedName name="S" localSheetId="2">{#N/A,#N/A,FALSE,"MO (2)"}</definedName>
    <definedName name="S" localSheetId="1">{#N/A,#N/A,FALSE,"MO (2)"}</definedName>
    <definedName name="S">{#N/A,#N/A,FALSE,"MO (2)"}</definedName>
    <definedName name="sa">[33]COMPOS1!#REF!</definedName>
    <definedName name="Sal">[34]Sal!$B$4:$G$80</definedName>
    <definedName name="SAO" localSheetId="0">{#N/A,#N/A,FALSE,"Planilha";#N/A,#N/A,FALSE,"Resumo";#N/A,#N/A,FALSE,"Fisico";#N/A,#N/A,FALSE,"Financeiro";#N/A,#N/A,FALSE,"Financeiro"}</definedName>
    <definedName name="SAO" localSheetId="2">{#N/A,#N/A,FALSE,"Planilha";#N/A,#N/A,FALSE,"Resumo";#N/A,#N/A,FALSE,"Fisico";#N/A,#N/A,FALSE,"Financeiro";#N/A,#N/A,FALSE,"Financeiro"}</definedName>
    <definedName name="SAO" localSheetId="1">{#N/A,#N/A,FALSE,"Planilha";#N/A,#N/A,FALSE,"Resumo";#N/A,#N/A,FALSE,"Fisico";#N/A,#N/A,FALSE,"Financeiro";#N/A,#N/A,FALSE,"Financeiro"}</definedName>
    <definedName name="SAO">{#N/A,#N/A,FALSE,"Planilha";#N/A,#N/A,FALSE,"Resumo";#N/A,#N/A,FALSE,"Fisico";#N/A,#N/A,FALSE,"Financeiro";#N/A,#N/A,FALSE,"Financeiro"}</definedName>
    <definedName name="sbg">#REF!</definedName>
    <definedName name="SBTC">#REF!</definedName>
    <definedName name="SG_01_01">#REF!</definedName>
    <definedName name="SG_01_02">#REF!</definedName>
    <definedName name="SG_01_03">#REF!</definedName>
    <definedName name="SG_01_04">#REF!</definedName>
    <definedName name="SG_01_05">#REF!</definedName>
    <definedName name="SG_01_06">#REF!</definedName>
    <definedName name="SG_01_07">#REF!</definedName>
    <definedName name="SG_01_08">#REF!</definedName>
    <definedName name="SG_01_09">#REF!</definedName>
    <definedName name="SG_01_10">#REF!</definedName>
    <definedName name="SG_01_11">#REF!</definedName>
    <definedName name="SG_01_12">#REF!</definedName>
    <definedName name="SG_01_13">#REF!</definedName>
    <definedName name="SG_01_14">#REF!</definedName>
    <definedName name="SG_01_15">#REF!</definedName>
    <definedName name="SG_02_01">#REF!</definedName>
    <definedName name="SG_02_02">#REF!</definedName>
    <definedName name="SG_02_03">#REF!</definedName>
    <definedName name="SG_02_04">#REF!</definedName>
    <definedName name="SG_02_05">#REF!</definedName>
    <definedName name="SG_02_06">#REF!</definedName>
    <definedName name="SG_02_07">#REF!</definedName>
    <definedName name="SG_02_08">#REF!</definedName>
    <definedName name="SG_02_09">#REF!</definedName>
    <definedName name="SG_02_10">#REF!</definedName>
    <definedName name="SG_02_11">#REF!</definedName>
    <definedName name="SG_02_12">#REF!</definedName>
    <definedName name="SG_02_13">#REF!</definedName>
    <definedName name="SG_02_14">#REF!</definedName>
    <definedName name="SG_02_15">#REF!</definedName>
    <definedName name="SG_03_01">#REF!</definedName>
    <definedName name="SG_03_02">#REF!</definedName>
    <definedName name="SG_03_03">#REF!</definedName>
    <definedName name="SG_03_04">#REF!</definedName>
    <definedName name="SG_03_05">#REF!</definedName>
    <definedName name="SG_03_06">#REF!</definedName>
    <definedName name="SG_03_07">#REF!</definedName>
    <definedName name="SG_03_08">#REF!</definedName>
    <definedName name="SG_03_09">#REF!</definedName>
    <definedName name="SG_03_10">#REF!</definedName>
    <definedName name="SG_03_11">#REF!</definedName>
    <definedName name="SG_03_12">#REF!</definedName>
    <definedName name="SG_03_13">#REF!</definedName>
    <definedName name="SG_03_14">#REF!</definedName>
    <definedName name="SG_03_15">#REF!</definedName>
    <definedName name="SG_03_17">#REF!</definedName>
    <definedName name="SG_03_18">#REF!</definedName>
    <definedName name="SG_04_01">#REF!</definedName>
    <definedName name="SG_04_02">#REF!</definedName>
    <definedName name="SG_04_03">#REF!</definedName>
    <definedName name="SG_04_04">#REF!</definedName>
    <definedName name="SG_04_05">#REF!</definedName>
    <definedName name="SG_04_06">#REF!</definedName>
    <definedName name="SG_04_07">#REF!</definedName>
    <definedName name="SG_04_08">#REF!</definedName>
    <definedName name="SG_04_09">#REF!</definedName>
    <definedName name="SG_04_10">#REF!</definedName>
    <definedName name="SG_04_11">#REF!</definedName>
    <definedName name="SG_04_12">#REF!</definedName>
    <definedName name="SG_04_13">#REF!</definedName>
    <definedName name="SG_04_14">#REF!</definedName>
    <definedName name="SG_04_15">#REF!</definedName>
    <definedName name="SG_05_01">#REF!</definedName>
    <definedName name="SG_05_02">#REF!</definedName>
    <definedName name="SG_05_03">#REF!</definedName>
    <definedName name="SG_05_04">#REF!</definedName>
    <definedName name="SG_05_05">#REF!</definedName>
    <definedName name="SG_05_06">#REF!</definedName>
    <definedName name="SG_05_07">#REF!</definedName>
    <definedName name="SG_05_08">#REF!</definedName>
    <definedName name="SG_05_09">#REF!</definedName>
    <definedName name="SG_05_10">#REF!</definedName>
    <definedName name="SG_05_11">#REF!</definedName>
    <definedName name="SG_05_12">#REF!</definedName>
    <definedName name="SG_05_13">#REF!</definedName>
    <definedName name="SG_05_14">#REF!</definedName>
    <definedName name="SG_05_15">#REF!</definedName>
    <definedName name="SG_06_01">#REF!</definedName>
    <definedName name="SG_06_02">#REF!</definedName>
    <definedName name="SG_06_03">#REF!</definedName>
    <definedName name="SG_06_04">#REF!</definedName>
    <definedName name="SG_06_05">#REF!</definedName>
    <definedName name="SG_06_06">#REF!</definedName>
    <definedName name="SG_06_07">#REF!</definedName>
    <definedName name="SG_06_08">#REF!</definedName>
    <definedName name="SG_06_09">#REF!</definedName>
    <definedName name="SG_06_10">#REF!</definedName>
    <definedName name="SG_06_11">#REF!</definedName>
    <definedName name="SG_06_12">#REF!</definedName>
    <definedName name="SG_06_13">#REF!</definedName>
    <definedName name="SG_06_14">#REF!</definedName>
    <definedName name="SG_06_15">#REF!</definedName>
    <definedName name="SG_07_01">#REF!</definedName>
    <definedName name="SG_07_02">#REF!</definedName>
    <definedName name="SG_07_03">#REF!</definedName>
    <definedName name="SG_07_04">#REF!</definedName>
    <definedName name="SG_07_05">#REF!</definedName>
    <definedName name="SG_07_06">#REF!</definedName>
    <definedName name="SG_07_07">#REF!</definedName>
    <definedName name="SG_07_08">#REF!</definedName>
    <definedName name="SG_07_09">#REF!</definedName>
    <definedName name="SG_07_10">#REF!</definedName>
    <definedName name="SG_07_11">#REF!</definedName>
    <definedName name="SG_07_12">#REF!</definedName>
    <definedName name="SG_07_13">#REF!</definedName>
    <definedName name="SG_07_14">#REF!</definedName>
    <definedName name="SG_07_15">#REF!</definedName>
    <definedName name="SG_08_01">#REF!</definedName>
    <definedName name="SG_08_02">#REF!</definedName>
    <definedName name="SG_08_03">#REF!</definedName>
    <definedName name="SG_08_04">#REF!</definedName>
    <definedName name="SG_08_05">#REF!</definedName>
    <definedName name="SG_08_06">#REF!</definedName>
    <definedName name="SG_08_07">#REF!</definedName>
    <definedName name="SG_08_08">#REF!</definedName>
    <definedName name="SG_08_09">#REF!</definedName>
    <definedName name="SG_08_10">#REF!</definedName>
    <definedName name="SG_08_11">#REF!</definedName>
    <definedName name="SG_08_12">#REF!</definedName>
    <definedName name="SG_08_13">#REF!</definedName>
    <definedName name="SG_08_14">#REF!</definedName>
    <definedName name="SG_08_15">#REF!</definedName>
    <definedName name="SG_09_01">#REF!</definedName>
    <definedName name="SG_09_02">#REF!</definedName>
    <definedName name="SG_09_03">#REF!</definedName>
    <definedName name="SG_09_04">#REF!</definedName>
    <definedName name="SG_09_05">#REF!</definedName>
    <definedName name="SG_09_06">#REF!</definedName>
    <definedName name="SG_09_07">#REF!</definedName>
    <definedName name="SG_09_08">#REF!</definedName>
    <definedName name="SG_09_09">#REF!</definedName>
    <definedName name="SG_09_10">#REF!</definedName>
    <definedName name="SG_09_11">#REF!</definedName>
    <definedName name="SG_09_12">#REF!</definedName>
    <definedName name="SG_09_13">#REF!</definedName>
    <definedName name="SG_09_14">#REF!</definedName>
    <definedName name="SG_09_15">#REF!</definedName>
    <definedName name="SG_10_01">#REF!</definedName>
    <definedName name="SG_10_02">#REF!</definedName>
    <definedName name="SG_10_03">#REF!</definedName>
    <definedName name="SG_10_04">#REF!</definedName>
    <definedName name="SG_10_05">#REF!</definedName>
    <definedName name="SG_10_06">#REF!</definedName>
    <definedName name="SG_10_07">#REF!</definedName>
    <definedName name="SG_10_08">#REF!</definedName>
    <definedName name="SG_10_09">#REF!</definedName>
    <definedName name="SG_10_10">#REF!</definedName>
    <definedName name="SG_10_11">#REF!</definedName>
    <definedName name="SG_10_12">#REF!</definedName>
    <definedName name="SG_10_13">#REF!</definedName>
    <definedName name="SG_10_14">#REF!</definedName>
    <definedName name="SG_10_15">#REF!</definedName>
    <definedName name="SG_11_01">#REF!</definedName>
    <definedName name="SG_11_02">#REF!</definedName>
    <definedName name="SG_11_03">#REF!</definedName>
    <definedName name="SG_11_04">#REF!</definedName>
    <definedName name="SG_11_05">#REF!</definedName>
    <definedName name="SG_11_06">#REF!</definedName>
    <definedName name="SG_11_07">#REF!</definedName>
    <definedName name="SG_11_08">#REF!</definedName>
    <definedName name="SG_11_09">#REF!</definedName>
    <definedName name="SG_11_10">#REF!</definedName>
    <definedName name="SG_11_11">#REF!</definedName>
    <definedName name="SG_11_12">#REF!</definedName>
    <definedName name="SG_11_13">#REF!</definedName>
    <definedName name="SG_11_14">#REF!</definedName>
    <definedName name="SG_11_15">#REF!</definedName>
    <definedName name="SG_12_01">#REF!</definedName>
    <definedName name="SG_12_02">#REF!</definedName>
    <definedName name="SG_12_03">#REF!</definedName>
    <definedName name="SG_12_04">#REF!</definedName>
    <definedName name="SG_12_05">#REF!</definedName>
    <definedName name="SG_12_06">#REF!</definedName>
    <definedName name="SG_12_07">#REF!</definedName>
    <definedName name="SG_12_08">#REF!</definedName>
    <definedName name="SG_12_09">#REF!</definedName>
    <definedName name="SG_12_10">#REF!</definedName>
    <definedName name="SG_12_11">#REF!</definedName>
    <definedName name="SG_12_12">#REF!</definedName>
    <definedName name="SG_12_13">#REF!</definedName>
    <definedName name="SG_12_14">#REF!</definedName>
    <definedName name="SG_12_15">#REF!</definedName>
    <definedName name="SG_12_16">#REF!</definedName>
    <definedName name="SG_12_17">#REF!</definedName>
    <definedName name="SG_12_18">#REF!</definedName>
    <definedName name="SG_12_19">#REF!</definedName>
    <definedName name="SG_12_20">#REF!</definedName>
    <definedName name="SG_12_21">#REF!</definedName>
    <definedName name="SG_12_22">#REF!</definedName>
    <definedName name="SG_12_23">#REF!</definedName>
    <definedName name="SG_12_24">#REF!</definedName>
    <definedName name="SG_12_25">#REF!</definedName>
    <definedName name="SG_13_01">#REF!</definedName>
    <definedName name="SG_13_02">#REF!</definedName>
    <definedName name="SG_13_03">#REF!</definedName>
    <definedName name="SG_13_04">#REF!</definedName>
    <definedName name="SG_13_05">#REF!</definedName>
    <definedName name="SG_13_06">#REF!</definedName>
    <definedName name="SG_13_07">#REF!</definedName>
    <definedName name="SG_13_08">#REF!</definedName>
    <definedName name="SG_13_09">#REF!</definedName>
    <definedName name="SG_13_10">#REF!</definedName>
    <definedName name="SG_13_11">#REF!</definedName>
    <definedName name="SG_13_12">#REF!</definedName>
    <definedName name="SG_13_13">#REF!</definedName>
    <definedName name="SG_13_14">#REF!</definedName>
    <definedName name="SG_13_15">#REF!</definedName>
    <definedName name="SG_13_16">#REF!</definedName>
    <definedName name="SG_13_17">#REF!</definedName>
    <definedName name="SG_13_18">#REF!</definedName>
    <definedName name="SG_13_19">#REF!</definedName>
    <definedName name="SG_13_20">#REF!</definedName>
    <definedName name="SG_13_21">#REF!</definedName>
    <definedName name="SG_13_22">#REF!</definedName>
    <definedName name="SG_13_23">#REF!</definedName>
    <definedName name="SG_13_24">#REF!</definedName>
    <definedName name="SG_13_25">#REF!</definedName>
    <definedName name="SG_14_01">#REF!</definedName>
    <definedName name="SG_14_02">#REF!</definedName>
    <definedName name="SG_14_03">#REF!</definedName>
    <definedName name="SG_14_04">#REF!</definedName>
    <definedName name="SG_14_05">#REF!</definedName>
    <definedName name="SG_14_06">#REF!</definedName>
    <definedName name="SG_14_07">#REF!</definedName>
    <definedName name="SG_14_08">#REF!</definedName>
    <definedName name="SG_14_09">#REF!</definedName>
    <definedName name="SG_14_10">#REF!</definedName>
    <definedName name="SG_14_11">#REF!</definedName>
    <definedName name="SG_14_12">#REF!</definedName>
    <definedName name="SG_14_13">#REF!</definedName>
    <definedName name="SG_14_14">#REF!</definedName>
    <definedName name="SG_14_15">#REF!</definedName>
    <definedName name="SG_14_16">#REF!</definedName>
    <definedName name="SG_14_17">#REF!</definedName>
    <definedName name="SG_14_18">#REF!</definedName>
    <definedName name="SG_14_19">#REF!</definedName>
    <definedName name="SG_14_20">#REF!</definedName>
    <definedName name="SG_14_21">#REF!</definedName>
    <definedName name="SG_14_22">#REF!</definedName>
    <definedName name="SG_14_23">#REF!</definedName>
    <definedName name="SG_14_24">#REF!</definedName>
    <definedName name="SG_14_25">#REF!</definedName>
    <definedName name="SG_15_01">#REF!</definedName>
    <definedName name="SG_15_02">#REF!</definedName>
    <definedName name="SG_15_03">#REF!</definedName>
    <definedName name="SG_15_04">#REF!</definedName>
    <definedName name="SG_15_05">#REF!</definedName>
    <definedName name="SG_15_06">#REF!</definedName>
    <definedName name="SG_15_07">#REF!</definedName>
    <definedName name="SG_15_08">#REF!</definedName>
    <definedName name="SG_15_09">#REF!</definedName>
    <definedName name="SG_15_10">#REF!</definedName>
    <definedName name="SG_15_11">#REF!</definedName>
    <definedName name="SG_15_12">#REF!</definedName>
    <definedName name="SG_15_13">#REF!</definedName>
    <definedName name="SG_15_14">#REF!</definedName>
    <definedName name="SG_15_15">#REF!</definedName>
    <definedName name="SG_15_16">#REF!</definedName>
    <definedName name="SG_15_17">#REF!</definedName>
    <definedName name="SG_15_18">#REF!</definedName>
    <definedName name="SG_15_19">#REF!</definedName>
    <definedName name="SG_15_20">#REF!</definedName>
    <definedName name="SG_15_21">#REF!</definedName>
    <definedName name="SG_15_22">#REF!</definedName>
    <definedName name="SG_15_23">#REF!</definedName>
    <definedName name="SG_15_24">#REF!</definedName>
    <definedName name="SG_15_25">#REF!</definedName>
    <definedName name="SG_16_01">#REF!</definedName>
    <definedName name="SG_16_02">#REF!</definedName>
    <definedName name="SG_16_03">#REF!</definedName>
    <definedName name="SG_16_04">#REF!</definedName>
    <definedName name="SG_16_05">#REF!</definedName>
    <definedName name="SG_16_06">#REF!</definedName>
    <definedName name="SG_16_07">#REF!</definedName>
    <definedName name="SG_16_08">#REF!</definedName>
    <definedName name="SG_16_09">#REF!</definedName>
    <definedName name="SG_16_10">#REF!</definedName>
    <definedName name="SG_16_11">#REF!</definedName>
    <definedName name="SG_16_12">#REF!</definedName>
    <definedName name="SG_16_13">#REF!</definedName>
    <definedName name="SG_16_14">#REF!</definedName>
    <definedName name="SG_16_15">#REF!</definedName>
    <definedName name="SG_16_16">#REF!</definedName>
    <definedName name="SG_16_17">#REF!</definedName>
    <definedName name="SG_16_18">#REF!</definedName>
    <definedName name="SG_16_19">#REF!</definedName>
    <definedName name="SG_16_20">#REF!</definedName>
    <definedName name="SG_16_21">#REF!</definedName>
    <definedName name="SG_16_22">#REF!</definedName>
    <definedName name="SG_16_23">#REF!</definedName>
    <definedName name="SG_16_24">#REF!</definedName>
    <definedName name="SG_16_25">#REF!</definedName>
    <definedName name="SG_17_01">#REF!</definedName>
    <definedName name="SG_17_02">#REF!</definedName>
    <definedName name="SG_17_03">#REF!</definedName>
    <definedName name="SG_17_04">#REF!</definedName>
    <definedName name="SG_17_05">#REF!</definedName>
    <definedName name="SG_17_06">#REF!</definedName>
    <definedName name="SG_17_07">#REF!</definedName>
    <definedName name="SG_17_08">#REF!</definedName>
    <definedName name="SG_17_09">#REF!</definedName>
    <definedName name="SG_17_10">#REF!</definedName>
    <definedName name="SG_17_11">#REF!</definedName>
    <definedName name="SG_17_12">#REF!</definedName>
    <definedName name="SG_17_13">#REF!</definedName>
    <definedName name="SG_17_14">#REF!</definedName>
    <definedName name="SG_17_15">#REF!</definedName>
    <definedName name="SG_17_16">#REF!</definedName>
    <definedName name="SG_17_17">#REF!</definedName>
    <definedName name="SG_17_18">#REF!</definedName>
    <definedName name="SG_17_19">#REF!</definedName>
    <definedName name="SG_17_20">#REF!</definedName>
    <definedName name="SG_17_21">#REF!</definedName>
    <definedName name="SG_17_22">#REF!</definedName>
    <definedName name="SG_17_23">#REF!</definedName>
    <definedName name="SG_17_24">#REF!</definedName>
    <definedName name="SG_17_25">#REF!</definedName>
    <definedName name="SG_18_01">#REF!</definedName>
    <definedName name="SG_18_02">#REF!</definedName>
    <definedName name="SG_18_03">#REF!</definedName>
    <definedName name="SG_18_04">#REF!</definedName>
    <definedName name="SG_18_05">#REF!</definedName>
    <definedName name="SG_18_06">#REF!</definedName>
    <definedName name="SG_18_07">#REF!</definedName>
    <definedName name="SG_18_08">#REF!</definedName>
    <definedName name="SG_18_09">#REF!</definedName>
    <definedName name="SG_18_10">#REF!</definedName>
    <definedName name="SG_18_11">#REF!</definedName>
    <definedName name="SG_18_12">#REF!</definedName>
    <definedName name="SG_18_13">#REF!</definedName>
    <definedName name="SG_18_14">#REF!</definedName>
    <definedName name="SG_18_15">#REF!</definedName>
    <definedName name="SG_18_16">#REF!</definedName>
    <definedName name="SG_18_17">#REF!</definedName>
    <definedName name="SG_18_18">#REF!</definedName>
    <definedName name="SG_18_19">#REF!</definedName>
    <definedName name="SG_18_20">#REF!</definedName>
    <definedName name="SG_18_21">#REF!</definedName>
    <definedName name="SG_18_22">#REF!</definedName>
    <definedName name="SG_18_23">#REF!</definedName>
    <definedName name="SG_18_24">#REF!</definedName>
    <definedName name="SG_18_25">#REF!</definedName>
    <definedName name="SG_19_01">#REF!</definedName>
    <definedName name="SG_19_02">#REF!</definedName>
    <definedName name="SG_19_03">#REF!</definedName>
    <definedName name="SG_19_04">#REF!</definedName>
    <definedName name="SG_19_05">#REF!</definedName>
    <definedName name="SG_19_06">#REF!</definedName>
    <definedName name="SG_19_07">#REF!</definedName>
    <definedName name="SG_19_08">#REF!</definedName>
    <definedName name="SG_19_09">#REF!</definedName>
    <definedName name="SG_19_10">#REF!</definedName>
    <definedName name="SG_19_11">#REF!</definedName>
    <definedName name="SG_19_12">#REF!</definedName>
    <definedName name="SG_19_13">#REF!</definedName>
    <definedName name="SG_19_14">#REF!</definedName>
    <definedName name="SG_19_15">#REF!</definedName>
    <definedName name="SG_19_16">#REF!</definedName>
    <definedName name="SG_19_17">#REF!</definedName>
    <definedName name="SG_19_18">#REF!</definedName>
    <definedName name="SG_19_19">#REF!</definedName>
    <definedName name="SG_19_20">#REF!</definedName>
    <definedName name="SG_19_21">#REF!</definedName>
    <definedName name="SG_19_22">#REF!</definedName>
    <definedName name="SG_19_23">#REF!</definedName>
    <definedName name="SG_19_24">#REF!</definedName>
    <definedName name="SG_19_25">#REF!</definedName>
    <definedName name="SG_20_01">#REF!</definedName>
    <definedName name="SG_20_02">#REF!</definedName>
    <definedName name="SG_20_03">#REF!</definedName>
    <definedName name="SG_20_04">#REF!</definedName>
    <definedName name="SG_20_05">#REF!</definedName>
    <definedName name="SG_20_06">#REF!</definedName>
    <definedName name="SG_20_07">#REF!</definedName>
    <definedName name="SG_20_08">#REF!</definedName>
    <definedName name="SG_20_09">#REF!</definedName>
    <definedName name="SG_20_10">#REF!</definedName>
    <definedName name="SG_20_11">#REF!</definedName>
    <definedName name="SG_20_12">#REF!</definedName>
    <definedName name="SG_20_13">#REF!</definedName>
    <definedName name="SG_20_14">#REF!</definedName>
    <definedName name="SG_20_15">#REF!</definedName>
    <definedName name="SG_20_16">#REF!</definedName>
    <definedName name="SG_20_17">#REF!</definedName>
    <definedName name="SG_20_18">#REF!</definedName>
    <definedName name="SG_20_19">#REF!</definedName>
    <definedName name="SG_20_20">#REF!</definedName>
    <definedName name="SG_20_21">#REF!</definedName>
    <definedName name="SG_20_22">#REF!</definedName>
    <definedName name="SG_20_23">#REF!</definedName>
    <definedName name="SG_20_24">#REF!</definedName>
    <definedName name="SG_20_25">#REF!</definedName>
    <definedName name="SG_21_01">#REF!</definedName>
    <definedName name="SG_21_02">#REF!</definedName>
    <definedName name="SG_21_03">#REF!</definedName>
    <definedName name="SG_21_04">#REF!</definedName>
    <definedName name="SG_21_05">#REF!</definedName>
    <definedName name="SG_21_06">#REF!</definedName>
    <definedName name="SG_21_07">#REF!</definedName>
    <definedName name="SG_21_08">#REF!</definedName>
    <definedName name="SG_21_09">#REF!</definedName>
    <definedName name="SG_21_10">#REF!</definedName>
    <definedName name="SG_21_11">#REF!</definedName>
    <definedName name="SG_21_12">#REF!</definedName>
    <definedName name="SG_21_13">#REF!</definedName>
    <definedName name="SG_21_14">#REF!</definedName>
    <definedName name="SG_21_15">#REF!</definedName>
    <definedName name="SG_21_16">#REF!</definedName>
    <definedName name="SG_21_17">#REF!</definedName>
    <definedName name="SG_21_18">#REF!</definedName>
    <definedName name="SG_21_19">#REF!</definedName>
    <definedName name="SG_21_20">#REF!</definedName>
    <definedName name="SG_21_21">#REF!</definedName>
    <definedName name="SG_21_22">#REF!</definedName>
    <definedName name="SG_21_23">#REF!</definedName>
    <definedName name="SG_21_24">#REF!</definedName>
    <definedName name="SG_21_25">#REF!</definedName>
    <definedName name="SG_22_01">#REF!</definedName>
    <definedName name="SG_22_02">#REF!</definedName>
    <definedName name="SG_22_03">#REF!</definedName>
    <definedName name="SG_22_04">#REF!</definedName>
    <definedName name="SG_22_05">#REF!</definedName>
    <definedName name="SG_22_06">#REF!</definedName>
    <definedName name="SG_22_07">#REF!</definedName>
    <definedName name="SG_22_08">#REF!</definedName>
    <definedName name="SG_22_09">#REF!</definedName>
    <definedName name="SG_22_10">#REF!</definedName>
    <definedName name="SG_22_11">#REF!</definedName>
    <definedName name="SG_22_12">#REF!</definedName>
    <definedName name="SG_22_13">#REF!</definedName>
    <definedName name="SG_22_14">#REF!</definedName>
    <definedName name="SG_22_15">#REF!</definedName>
    <definedName name="SG_22_16">#REF!</definedName>
    <definedName name="SG_22_17">#REF!</definedName>
    <definedName name="SG_22_18">#REF!</definedName>
    <definedName name="SG_22_19">#REF!</definedName>
    <definedName name="SG_22_20">#REF!</definedName>
    <definedName name="SG_22_21">#REF!</definedName>
    <definedName name="SG_22_22">#REF!</definedName>
    <definedName name="SG_22_23">#REF!</definedName>
    <definedName name="SG_22_24">#REF!</definedName>
    <definedName name="SG_22_25">#REF!</definedName>
    <definedName name="SG_23_01">#REF!</definedName>
    <definedName name="SG_23_02">#REF!</definedName>
    <definedName name="SG_23_03">#REF!</definedName>
    <definedName name="SG_23_04">#REF!</definedName>
    <definedName name="SG_23_05">#REF!</definedName>
    <definedName name="SG_23_06">#REF!</definedName>
    <definedName name="SG_23_07">#REF!</definedName>
    <definedName name="SG_23_08">#REF!</definedName>
    <definedName name="SG_23_09">#REF!</definedName>
    <definedName name="SG_23_10">#REF!</definedName>
    <definedName name="SG_23_11">#REF!</definedName>
    <definedName name="SG_23_12">#REF!</definedName>
    <definedName name="SG_23_13">#REF!</definedName>
    <definedName name="SG_23_14">#REF!</definedName>
    <definedName name="SG_23_15">#REF!</definedName>
    <definedName name="SG_23_16">#REF!</definedName>
    <definedName name="SG_23_17">#REF!</definedName>
    <definedName name="SG_23_18">#REF!</definedName>
    <definedName name="SG_23_19">#REF!</definedName>
    <definedName name="SG_23_20">#REF!</definedName>
    <definedName name="SG_23_21">#REF!</definedName>
    <definedName name="SG_23_22">#REF!</definedName>
    <definedName name="SG_23_23">#REF!</definedName>
    <definedName name="SG_23_24">#REF!</definedName>
    <definedName name="SG_23_25">#REF!</definedName>
    <definedName name="SG_24_01">#REF!</definedName>
    <definedName name="SG_24_02">#REF!</definedName>
    <definedName name="SG_24_03">#REF!</definedName>
    <definedName name="SG_24_04">#REF!</definedName>
    <definedName name="SG_24_05">#REF!</definedName>
    <definedName name="SG_24_06">#REF!</definedName>
    <definedName name="SG_24_07">#REF!</definedName>
    <definedName name="SG_24_08">#REF!</definedName>
    <definedName name="SG_24_09">#REF!</definedName>
    <definedName name="SG_24_10">#REF!</definedName>
    <definedName name="SG_24_11">#REF!</definedName>
    <definedName name="SG_24_12">#REF!</definedName>
    <definedName name="SG_24_13">#REF!</definedName>
    <definedName name="SG_24_14">#REF!</definedName>
    <definedName name="SG_24_15">#REF!</definedName>
    <definedName name="SG_24_16">#REF!</definedName>
    <definedName name="SG_24_17">#REF!</definedName>
    <definedName name="SG_24_18">#REF!</definedName>
    <definedName name="SG_24_19">#REF!</definedName>
    <definedName name="SG_24_20">#REF!</definedName>
    <definedName name="SG_24_21">#REF!</definedName>
    <definedName name="SG_24_22">#REF!</definedName>
    <definedName name="SG_24_23">#REF!</definedName>
    <definedName name="SG_24_24">#REF!</definedName>
    <definedName name="SG_24_25">#REF!</definedName>
    <definedName name="SG_25_01">#REF!</definedName>
    <definedName name="SG_25_02">#REF!</definedName>
    <definedName name="SG_25_03">#REF!</definedName>
    <definedName name="SG_25_04">#REF!</definedName>
    <definedName name="SG_25_05">#REF!</definedName>
    <definedName name="SG_25_06">#REF!</definedName>
    <definedName name="SG_25_07">#REF!</definedName>
    <definedName name="SG_25_08">#REF!</definedName>
    <definedName name="SG_25_09">#REF!</definedName>
    <definedName name="SG_25_10">#REF!</definedName>
    <definedName name="SG_25_11">#REF!</definedName>
    <definedName name="SG_25_12">#REF!</definedName>
    <definedName name="SG_25_13">#REF!</definedName>
    <definedName name="SG_25_14">#REF!</definedName>
    <definedName name="SG_25_15">#REF!</definedName>
    <definedName name="SG_25_16">#REF!</definedName>
    <definedName name="SG_25_17">#REF!</definedName>
    <definedName name="SG_25_18">#REF!</definedName>
    <definedName name="SG_25_19">#REF!</definedName>
    <definedName name="SG_25_20">#REF!</definedName>
    <definedName name="SG_25_21">#REF!</definedName>
    <definedName name="SG_25_22">#REF!</definedName>
    <definedName name="SG_25_23">#REF!</definedName>
    <definedName name="SG_25_24">#REF!</definedName>
    <definedName name="SG_25_25">#REF!</definedName>
    <definedName name="SIN" localSheetId="0">{#N/A,#N/A,FALSE,"Planilha";#N/A,#N/A,FALSE,"Resumo";#N/A,#N/A,FALSE,"Fisico";#N/A,#N/A,FALSE,"Financeiro";#N/A,#N/A,FALSE,"Financeiro"}</definedName>
    <definedName name="SIN" localSheetId="2">{#N/A,#N/A,FALSE,"Planilha";#N/A,#N/A,FALSE,"Resumo";#N/A,#N/A,FALSE,"Fisico";#N/A,#N/A,FALSE,"Financeiro";#N/A,#N/A,FALSE,"Financeiro"}</definedName>
    <definedName name="SIN" localSheetId="1">{#N/A,#N/A,FALSE,"Planilha";#N/A,#N/A,FALSE,"Resumo";#N/A,#N/A,FALSE,"Fisico";#N/A,#N/A,FALSE,"Financeiro";#N/A,#N/A,FALSE,"Financeiro"}</definedName>
    <definedName name="SIN">{#N/A,#N/A,FALSE,"Planilha";#N/A,#N/A,FALSE,"Resumo";#N/A,#N/A,FALSE,"Fisico";#N/A,#N/A,FALSE,"Financeiro";#N/A,#N/A,FALSE,"Financeiro"}</definedName>
    <definedName name="SINA" localSheetId="0">{#N/A,#N/A,FALSE,"Planilha";#N/A,#N/A,FALSE,"Resumo";#N/A,#N/A,FALSE,"Fisico";#N/A,#N/A,FALSE,"Financeiro";#N/A,#N/A,FALSE,"Financeiro"}</definedName>
    <definedName name="SINA" localSheetId="2">{#N/A,#N/A,FALSE,"Planilha";#N/A,#N/A,FALSE,"Resumo";#N/A,#N/A,FALSE,"Fisico";#N/A,#N/A,FALSE,"Financeiro";#N/A,#N/A,FALSE,"Financeiro"}</definedName>
    <definedName name="SINA" localSheetId="1">{#N/A,#N/A,FALSE,"Planilha";#N/A,#N/A,FALSE,"Resumo";#N/A,#N/A,FALSE,"Fisico";#N/A,#N/A,FALSE,"Financeiro";#N/A,#N/A,FALSE,"Financeiro"}</definedName>
    <definedName name="SINA">{#N/A,#N/A,FALSE,"Planilha";#N/A,#N/A,FALSE,"Resumo";#N/A,#N/A,FALSE,"Fisico";#N/A,#N/A,FALSE,"Financeiro";#N/A,#N/A,FALSE,"Financeiro"}</definedName>
    <definedName name="Sinapi">#REF!</definedName>
    <definedName name="sort">#REF!</definedName>
    <definedName name="SR">OFFSET([10]Serviços!$A$1,1,,COUNTA([10]Serviços!$A$1:$A$65536),COUNTA([10]Serviços!$A$1:$IV$1))</definedName>
    <definedName name="SUB">#REF!</definedName>
    <definedName name="SUB_TRECHO">#REF!</definedName>
    <definedName name="SUBT">#REF!</definedName>
    <definedName name="SUBTO">#REF!</definedName>
    <definedName name="T">#REF!</definedName>
    <definedName name="Tabela">#REF!</definedName>
    <definedName name="Tabela_1">#REF!</definedName>
    <definedName name="Tabela_1_6">#REF!</definedName>
    <definedName name="Tabela_10">#REF!</definedName>
    <definedName name="Tabela_2">#REF!</definedName>
    <definedName name="Tabela_3">#REF!</definedName>
    <definedName name="Tabela_4">#REF!</definedName>
    <definedName name="Tabela_5">#REF!</definedName>
    <definedName name="Tabela_5_1">#REF!</definedName>
    <definedName name="Tabela_6">#REF!</definedName>
    <definedName name="Tanque_lavar_roupa">#REF!</definedName>
    <definedName name="Tanque_premoldado">#REF!</definedName>
    <definedName name="taxa_cap">#REF!</definedName>
    <definedName name="Teor">[32]Teor!$A$3:$A$7</definedName>
    <definedName name="terra">#REF!</definedName>
    <definedName name="TESTE">#REF!</definedName>
    <definedName name="teste1">#REF!</definedName>
    <definedName name="teste2">#REF!</definedName>
    <definedName name="teste3">#REF!</definedName>
    <definedName name="TIPO_BDI">#REF!</definedName>
    <definedName name="TIPO2_BDI">#REF!</definedName>
    <definedName name="_xlnm.Print_Titles" localSheetId="0">'BM 01'!$12:$17</definedName>
    <definedName name="_xlnm.Print_Titles" localSheetId="1">'Memória 01'!$1:$5</definedName>
    <definedName name="_xlnm.Print_Titles">#REF!</definedName>
    <definedName name="Total">#REF!</definedName>
    <definedName name="TOTAL_GERAL">#REF!</definedName>
    <definedName name="TOTAL_RESUMO">#REF!</definedName>
    <definedName name="totee_3">#REF!</definedName>
    <definedName name="totee1">#REF!</definedName>
    <definedName name="totee2">#REF!</definedName>
    <definedName name="TOTMAT_EE1">#REF!</definedName>
    <definedName name="TOTMAT_EE2">#REF!</definedName>
    <definedName name="TOTMAT_EE3">#REF!</definedName>
    <definedName name="TOTSER_EE1">#REF!</definedName>
    <definedName name="TOTSER_EE2">#REF!</definedName>
    <definedName name="TOTSER_EE3">#REF!</definedName>
    <definedName name="TPM">#REF!</definedName>
    <definedName name="TRÂNS_SEG_EMISS2">#REF!</definedName>
    <definedName name="TRÂNS_SEG_EMISS3">#REF!</definedName>
    <definedName name="TRÂNS_SEGU">#REF!</definedName>
    <definedName name="TRÂNS_SEGURANÇA">#REF!</definedName>
    <definedName name="TRAV_EMISS3_S">#REF!</definedName>
    <definedName name="tttt">#REF!</definedName>
    <definedName name="TxCresc">'[18]TodasTraf-2000-NoPrint'!$C$7:$L$17</definedName>
    <definedName name="UN">#REF!</definedName>
    <definedName name="UN.">#REF!</definedName>
    <definedName name="UN_">#REF!</definedName>
    <definedName name="Unit.">#REF!</definedName>
    <definedName name="Unit_">#REF!</definedName>
    <definedName name="v">[32]Equipamentos!#REF!</definedName>
    <definedName name="Vazios">[32]Teor!$B$3:$B$7</definedName>
    <definedName name="Veic">'[20]Adm Local '!$K$311</definedName>
    <definedName name="verde">#REF!</definedName>
    <definedName name="verdepav">#REF!</definedName>
    <definedName name="Verga">#REF!</definedName>
    <definedName name="VL">#REF!</definedName>
    <definedName name="VT">#REF!</definedName>
    <definedName name="VTE">#REF!</definedName>
    <definedName name="vv" localSheetId="0">'BM 01'!vv</definedName>
    <definedName name="vv" localSheetId="2">'MC 01'!vv</definedName>
    <definedName name="vv" localSheetId="1">'Memória 01'!vv</definedName>
    <definedName name="vv">'[4]Memória Aditivo'!vv</definedName>
    <definedName name="WEWRWR" localSheetId="0">'BM 01'!WEWRWR</definedName>
    <definedName name="WEWRWR" localSheetId="2">'MC 01'!WEWRWR</definedName>
    <definedName name="WEWRWR" localSheetId="1">'Memória 01'!WEWRWR</definedName>
    <definedName name="WEWRWR">'[4]Memória Aditivo'!WEWRWR</definedName>
    <definedName name="WEWRWRE" localSheetId="0">'BM 01'!WEWRWRE</definedName>
    <definedName name="WEWRWRE" localSheetId="2">'MC 01'!WEWRWRE</definedName>
    <definedName name="WEWRWRE" localSheetId="1">'Memória 01'!WEWRWRE</definedName>
    <definedName name="WEWRWRE">'[4]Memória Aditivo'!WEWRWRE</definedName>
    <definedName name="wrn.mo2." localSheetId="0">{#N/A,#N/A,FALSE,"MO (2)"}</definedName>
    <definedName name="wrn.mo2." localSheetId="2">{#N/A,#N/A,FALSE,"MO (2)"}</definedName>
    <definedName name="wrn.mo2." localSheetId="1">{#N/A,#N/A,FALSE,"MO (2)"}</definedName>
    <definedName name="wrn.mo2.">{#N/A,#N/A,FALSE,"MO (2)"}</definedName>
    <definedName name="wrn.Orçamento." localSheetId="0">{#N/A,#N/A,FALSE,"Planilha";#N/A,#N/A,FALSE,"Resumo";#N/A,#N/A,FALSE,"Fisico";#N/A,#N/A,FALSE,"Financeiro";#N/A,#N/A,FALSE,"Financeiro"}</definedName>
    <definedName name="wrn.Orçamento." localSheetId="2">{#N/A,#N/A,FALSE,"Planilha";#N/A,#N/A,FALSE,"Resumo";#N/A,#N/A,FALSE,"Fisico";#N/A,#N/A,FALSE,"Financeiro";#N/A,#N/A,FALSE,"Financeiro"}</definedName>
    <definedName name="wrn.Orçamento." localSheetId="1">{#N/A,#N/A,FALSE,"Planilha";#N/A,#N/A,FALSE,"Resumo";#N/A,#N/A,FALSE,"Fisico";#N/A,#N/A,FALSE,"Financeiro";#N/A,#N/A,FALSE,"Financeiro"}</definedName>
    <definedName name="wrn.Orçamento.">{#N/A,#N/A,FALSE,"Planilha";#N/A,#N/A,FALSE,"Resumo";#N/A,#N/A,FALSE,"Fisico";#N/A,#N/A,FALSE,"Financeiro";#N/A,#N/A,FALSE,"Financeiro"}</definedName>
    <definedName name="wrn_mo2_" localSheetId="0">{#N/A,#N/A,FALSE,"MO (2)"}</definedName>
    <definedName name="wrn_mo2_" localSheetId="2">{#N/A,#N/A,FALSE,"MO (2)"}</definedName>
    <definedName name="wrn_mo2_" localSheetId="1">{#N/A,#N/A,FALSE,"MO (2)"}</definedName>
    <definedName name="wrn_mo2_">{#N/A,#N/A,FALSE,"MO (2)"}</definedName>
    <definedName name="wrn_Orçamento_" localSheetId="0">{#N/A,#N/A,FALSE,"Planilha";#N/A,#N/A,FALSE,"Resumo";#N/A,#N/A,FALSE,"Fisico";#N/A,#N/A,FALSE,"Financeiro";#N/A,#N/A,FALSE,"Financeiro"}</definedName>
    <definedName name="wrn_Orçamento_" localSheetId="2">{#N/A,#N/A,FALSE,"Planilha";#N/A,#N/A,FALSE,"Resumo";#N/A,#N/A,FALSE,"Fisico";#N/A,#N/A,FALSE,"Financeiro";#N/A,#N/A,FALSE,"Financeiro"}</definedName>
    <definedName name="wrn_Orçamento_" localSheetId="1">{#N/A,#N/A,FALSE,"Planilha";#N/A,#N/A,FALSE,"Resumo";#N/A,#N/A,FALSE,"Fisico";#N/A,#N/A,FALSE,"Financeiro";#N/A,#N/A,FALSE,"Financeiro"}</definedName>
    <definedName name="wrn_Orçamento_">{#N/A,#N/A,FALSE,"Planilha";#N/A,#N/A,FALSE,"Resumo";#N/A,#N/A,FALSE,"Fisico";#N/A,#N/A,FALSE,"Financeiro";#N/A,#N/A,FALSE,"Financeiro"}</definedName>
    <definedName name="X" localSheetId="0">{#N/A,#N/A,FALSE,"Planilha";#N/A,#N/A,FALSE,"Resumo";#N/A,#N/A,FALSE,"Fisico";#N/A,#N/A,FALSE,"Financeiro";#N/A,#N/A,FALSE,"Financeiro"}</definedName>
    <definedName name="X" localSheetId="2">{#N/A,#N/A,FALSE,"Planilha";#N/A,#N/A,FALSE,"Resumo";#N/A,#N/A,FALSE,"Fisico";#N/A,#N/A,FALSE,"Financeiro";#N/A,#N/A,FALSE,"Financeiro"}</definedName>
    <definedName name="X" localSheetId="1">{#N/A,#N/A,FALSE,"Planilha";#N/A,#N/A,FALSE,"Resumo";#N/A,#N/A,FALSE,"Fisico";#N/A,#N/A,FALSE,"Financeiro";#N/A,#N/A,FALSE,"Financeiro"}</definedName>
    <definedName name="X">{#N/A,#N/A,FALSE,"Planilha";#N/A,#N/A,FALSE,"Resumo";#N/A,#N/A,FALSE,"Fisico";#N/A,#N/A,FALSE,"Financeiro";#N/A,#N/A,FALSE,"Financeiro"}</definedName>
    <definedName name="Xa">#REF!</definedName>
    <definedName name="Xb">#REF!</definedName>
    <definedName name="Xc">#REF!</definedName>
    <definedName name="XXX" localSheetId="0">'BM 01'!XXX</definedName>
    <definedName name="XXX" localSheetId="2">'MC 01'!XXX</definedName>
    <definedName name="XXX" localSheetId="1">'Memória 01'!XXX</definedName>
    <definedName name="XXX">'[4]Memória Aditivo'!XXX</definedName>
    <definedName name="XXXX" localSheetId="0">'BM 01'!XXXX</definedName>
    <definedName name="XXXX" localSheetId="2">'MC 01'!XXXX</definedName>
    <definedName name="XXXX" localSheetId="1">'Memória 01'!XXXX</definedName>
    <definedName name="XXXX">'[4]Memória Aditivo'!XXXX</definedName>
    <definedName name="Y">#REF!</definedName>
    <definedName name="Z">#REF!</definedName>
    <definedName name="ZCERTOP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51" i="24" l="1"/>
  <c r="H16" i="24"/>
  <c r="G16" i="24"/>
  <c r="E174" i="24"/>
  <c r="E173" i="24"/>
  <c r="E170" i="24"/>
  <c r="E161" i="24"/>
  <c r="E160" i="24"/>
  <c r="E158" i="24"/>
  <c r="E159" i="24"/>
  <c r="E157" i="24"/>
  <c r="E156" i="24"/>
  <c r="E155" i="24"/>
  <c r="E150" i="24"/>
  <c r="E37" i="24"/>
  <c r="E36" i="24"/>
  <c r="G35" i="24"/>
  <c r="E34" i="24"/>
  <c r="H34" i="24"/>
  <c r="E33" i="24"/>
  <c r="H33" i="24"/>
  <c r="E32" i="24"/>
  <c r="H32" i="24"/>
  <c r="E31" i="24"/>
  <c r="G34" i="24"/>
  <c r="G33" i="24"/>
  <c r="G32" i="24"/>
  <c r="E12" i="24"/>
  <c r="E23" i="24"/>
  <c r="E25" i="24"/>
  <c r="E24" i="24"/>
  <c r="E22" i="24"/>
  <c r="G24" i="24"/>
  <c r="G22" i="24"/>
  <c r="E21" i="24"/>
  <c r="G21" i="24"/>
  <c r="I37" i="22"/>
  <c r="E26" i="24"/>
  <c r="I38" i="22" s="1"/>
  <c r="E28" i="24"/>
  <c r="I34" i="22"/>
  <c r="E20" i="24"/>
  <c r="I32" i="22" s="1"/>
  <c r="E17" i="24"/>
  <c r="P22" i="22"/>
  <c r="P26" i="22"/>
  <c r="P41" i="22"/>
  <c r="P42" i="22"/>
  <c r="P50" i="22"/>
  <c r="P58" i="22"/>
  <c r="P65" i="22"/>
  <c r="P71" i="22"/>
  <c r="P72" i="22"/>
  <c r="P75" i="22"/>
  <c r="P76" i="22"/>
  <c r="P82" i="22"/>
  <c r="P85" i="22"/>
  <c r="P94" i="22"/>
  <c r="P104" i="22"/>
  <c r="P110" i="22"/>
  <c r="P118" i="22"/>
  <c r="P121" i="22"/>
  <c r="P127" i="22"/>
  <c r="P131" i="22"/>
  <c r="P137" i="22"/>
  <c r="P142" i="22"/>
  <c r="P156" i="22"/>
  <c r="P160" i="22"/>
  <c r="P161" i="22"/>
  <c r="P165" i="22"/>
  <c r="P178" i="22"/>
  <c r="P188" i="22"/>
  <c r="P192" i="22"/>
  <c r="P204" i="22"/>
  <c r="P207" i="22"/>
  <c r="P212" i="22"/>
  <c r="P217" i="22"/>
  <c r="P226" i="22"/>
  <c r="P232" i="22"/>
  <c r="P240" i="22"/>
  <c r="E181" i="24"/>
  <c r="E177" i="24"/>
  <c r="K171" i="23"/>
  <c r="G80" i="24"/>
  <c r="E81" i="24"/>
  <c r="G13" i="24"/>
  <c r="E75" i="24"/>
  <c r="E54" i="24"/>
  <c r="I29" i="22"/>
  <c r="E9" i="24"/>
  <c r="E8" i="24"/>
  <c r="I21" i="22"/>
  <c r="I23" i="22"/>
  <c r="I24" i="22"/>
  <c r="I25" i="22"/>
  <c r="I27" i="22"/>
  <c r="I28" i="22"/>
  <c r="I30" i="22"/>
  <c r="I31" i="22"/>
  <c r="I33" i="22"/>
  <c r="I35" i="22"/>
  <c r="I36" i="22"/>
  <c r="I39" i="22"/>
  <c r="I40" i="22"/>
  <c r="I43" i="22"/>
  <c r="I44" i="22"/>
  <c r="I45" i="22"/>
  <c r="I46" i="22"/>
  <c r="I47" i="22"/>
  <c r="I48" i="22"/>
  <c r="I49" i="22"/>
  <c r="I51" i="22"/>
  <c r="I52" i="22"/>
  <c r="I53" i="22"/>
  <c r="I54" i="22"/>
  <c r="I55" i="22"/>
  <c r="I56" i="22"/>
  <c r="I57" i="22"/>
  <c r="I59" i="22"/>
  <c r="I60" i="22"/>
  <c r="I61" i="22"/>
  <c r="I62" i="22"/>
  <c r="I63" i="22"/>
  <c r="I64" i="22"/>
  <c r="I66" i="22"/>
  <c r="I67" i="22"/>
  <c r="I68" i="22"/>
  <c r="I69" i="22"/>
  <c r="I70" i="22"/>
  <c r="I73" i="22"/>
  <c r="I74" i="22"/>
  <c r="I77" i="22"/>
  <c r="I78" i="22"/>
  <c r="I79" i="22"/>
  <c r="I80" i="22"/>
  <c r="I81" i="22"/>
  <c r="I83" i="22"/>
  <c r="I84" i="22"/>
  <c r="I86" i="22"/>
  <c r="I87" i="22"/>
  <c r="I88" i="22"/>
  <c r="I89" i="22"/>
  <c r="I90" i="22"/>
  <c r="I91" i="22"/>
  <c r="I92" i="22"/>
  <c r="I93" i="22"/>
  <c r="I95" i="22"/>
  <c r="I96" i="22"/>
  <c r="I97" i="22"/>
  <c r="I98" i="22"/>
  <c r="I99" i="22"/>
  <c r="I100" i="22"/>
  <c r="I101" i="22"/>
  <c r="I102" i="22"/>
  <c r="I103" i="22"/>
  <c r="I105" i="22"/>
  <c r="I106" i="22"/>
  <c r="I107" i="22"/>
  <c r="I108" i="22"/>
  <c r="I109" i="22"/>
  <c r="I111" i="22"/>
  <c r="I112" i="22"/>
  <c r="I113" i="22"/>
  <c r="I114" i="22"/>
  <c r="I115" i="22"/>
  <c r="I116" i="22"/>
  <c r="I117" i="22"/>
  <c r="I119" i="22"/>
  <c r="I120" i="22"/>
  <c r="I122" i="22"/>
  <c r="I123" i="22"/>
  <c r="I124" i="22"/>
  <c r="I125" i="22"/>
  <c r="I126" i="22"/>
  <c r="I128" i="22"/>
  <c r="I129" i="22"/>
  <c r="I130" i="22"/>
  <c r="I132" i="22"/>
  <c r="I133" i="22"/>
  <c r="I134" i="22"/>
  <c r="I135" i="22"/>
  <c r="I136" i="22"/>
  <c r="I138" i="22"/>
  <c r="I139" i="22"/>
  <c r="I140" i="22"/>
  <c r="I141" i="22"/>
  <c r="I143" i="22"/>
  <c r="I144" i="22"/>
  <c r="I145" i="22"/>
  <c r="I146" i="22"/>
  <c r="I147" i="22"/>
  <c r="I148" i="22"/>
  <c r="I149" i="22"/>
  <c r="I150" i="22"/>
  <c r="I151" i="22"/>
  <c r="I152" i="22"/>
  <c r="I153" i="22"/>
  <c r="I154" i="22"/>
  <c r="I155" i="22"/>
  <c r="I157" i="22"/>
  <c r="I158" i="22"/>
  <c r="I159" i="22"/>
  <c r="I162" i="22"/>
  <c r="I163" i="22"/>
  <c r="I164" i="22"/>
  <c r="I166" i="22"/>
  <c r="I167" i="22"/>
  <c r="I168" i="22"/>
  <c r="I169" i="22"/>
  <c r="I170" i="22"/>
  <c r="I171" i="22"/>
  <c r="I172" i="22"/>
  <c r="I173" i="22"/>
  <c r="I174" i="22"/>
  <c r="I175" i="22"/>
  <c r="I176" i="22"/>
  <c r="I177" i="22"/>
  <c r="I179" i="22"/>
  <c r="I180" i="22"/>
  <c r="I181" i="22"/>
  <c r="I182" i="22"/>
  <c r="I183" i="22"/>
  <c r="I184" i="22"/>
  <c r="I185" i="22"/>
  <c r="I186" i="22"/>
  <c r="I187" i="22"/>
  <c r="I189" i="22"/>
  <c r="I190" i="22"/>
  <c r="I191" i="22"/>
  <c r="I193" i="22"/>
  <c r="I194" i="22"/>
  <c r="I195" i="22"/>
  <c r="I196" i="22"/>
  <c r="I197" i="22"/>
  <c r="I198" i="22"/>
  <c r="I199" i="22"/>
  <c r="I200" i="22"/>
  <c r="I201" i="22"/>
  <c r="I202" i="22"/>
  <c r="I203" i="22"/>
  <c r="I205" i="22"/>
  <c r="I206" i="22"/>
  <c r="I208" i="22"/>
  <c r="I209" i="22"/>
  <c r="I210" i="22"/>
  <c r="I211" i="22"/>
  <c r="I213" i="22"/>
  <c r="I214" i="22"/>
  <c r="I215" i="22"/>
  <c r="I216" i="22"/>
  <c r="I218" i="22"/>
  <c r="I219" i="22"/>
  <c r="I220" i="22"/>
  <c r="I221" i="22"/>
  <c r="I222" i="22"/>
  <c r="I223" i="22"/>
  <c r="I224" i="22"/>
  <c r="I225" i="22"/>
  <c r="I227" i="22"/>
  <c r="I228" i="22"/>
  <c r="I229" i="22"/>
  <c r="I230" i="22"/>
  <c r="I231" i="22"/>
  <c r="I233" i="22"/>
  <c r="I234" i="22"/>
  <c r="I235" i="22"/>
  <c r="I236" i="22"/>
  <c r="I237" i="22"/>
  <c r="I238" i="22"/>
  <c r="I239" i="22"/>
  <c r="I241" i="22"/>
  <c r="I242" i="22"/>
  <c r="I243" i="22"/>
  <c r="I244" i="22"/>
  <c r="I245" i="22"/>
  <c r="I246" i="22"/>
  <c r="I247" i="22"/>
  <c r="I248" i="22"/>
  <c r="I249" i="22"/>
  <c r="I250" i="22"/>
  <c r="I251" i="22"/>
  <c r="I20" i="22"/>
  <c r="J20" i="22" s="1"/>
  <c r="E133" i="23" l="1"/>
  <c r="G22" i="21"/>
  <c r="F22" i="21"/>
  <c r="B22" i="21"/>
  <c r="A22" i="21"/>
  <c r="G20" i="21"/>
  <c r="F20" i="21"/>
  <c r="B20" i="21"/>
  <c r="A20" i="21"/>
  <c r="G18" i="21"/>
  <c r="F18" i="21"/>
  <c r="B18" i="21"/>
  <c r="A18" i="21"/>
  <c r="G16" i="21"/>
  <c r="F16" i="21"/>
  <c r="B16" i="21"/>
  <c r="A16" i="21"/>
  <c r="G14" i="21"/>
  <c r="F14" i="21"/>
  <c r="B14" i="21"/>
  <c r="A14" i="21"/>
  <c r="G12" i="21"/>
  <c r="B12" i="21"/>
  <c r="F12" i="21"/>
  <c r="A12" i="21"/>
  <c r="E142" i="23"/>
  <c r="L142" i="23"/>
  <c r="M141" i="23" s="1"/>
  <c r="K142" i="23"/>
  <c r="K275" i="23"/>
  <c r="L275" i="23" s="1"/>
  <c r="K276" i="23"/>
  <c r="L276" i="23" s="1"/>
  <c r="K277" i="23"/>
  <c r="L277" i="23" s="1"/>
  <c r="K278" i="23"/>
  <c r="L278" i="23" s="1"/>
  <c r="K279" i="23"/>
  <c r="L279" i="23" s="1"/>
  <c r="K280" i="23"/>
  <c r="L280" i="23" s="1"/>
  <c r="K281" i="23"/>
  <c r="L281" i="23" s="1"/>
  <c r="K282" i="23"/>
  <c r="L282" i="23" s="1"/>
  <c r="K283" i="23"/>
  <c r="L283" i="23" s="1"/>
  <c r="K274" i="23"/>
  <c r="L274" i="23" s="1"/>
  <c r="J179" i="22"/>
  <c r="G271" i="23"/>
  <c r="L271" i="23" s="1"/>
  <c r="L269" i="23"/>
  <c r="L263" i="23"/>
  <c r="L262" i="23"/>
  <c r="L267" i="23"/>
  <c r="L266" i="23"/>
  <c r="L265" i="23"/>
  <c r="G252" i="23"/>
  <c r="L252" i="23" s="1"/>
  <c r="M251" i="23" s="1"/>
  <c r="J181" i="22" s="1"/>
  <c r="L255" i="23"/>
  <c r="L256" i="23"/>
  <c r="L254" i="23"/>
  <c r="L244" i="23"/>
  <c r="M243" i="23" s="1"/>
  <c r="N285" i="23"/>
  <c r="A273" i="23"/>
  <c r="A36" i="21" s="1"/>
  <c r="B273" i="23"/>
  <c r="B36" i="21" s="1"/>
  <c r="N273" i="23"/>
  <c r="N270" i="23"/>
  <c r="N268" i="23"/>
  <c r="N264" i="23"/>
  <c r="N261" i="23"/>
  <c r="N257" i="23"/>
  <c r="N253" i="23"/>
  <c r="N251" i="23"/>
  <c r="N245" i="23"/>
  <c r="N243" i="23"/>
  <c r="B285" i="23"/>
  <c r="G36" i="21" s="1"/>
  <c r="A285" i="23"/>
  <c r="F36" i="21" s="1"/>
  <c r="B284" i="23"/>
  <c r="A284" i="23"/>
  <c r="B272" i="23"/>
  <c r="A272" i="23"/>
  <c r="B270" i="23"/>
  <c r="G34" i="21" s="1"/>
  <c r="B268" i="23"/>
  <c r="B264" i="23"/>
  <c r="B34" i="21" s="1"/>
  <c r="B261" i="23"/>
  <c r="B257" i="23"/>
  <c r="B253" i="23"/>
  <c r="B251" i="23"/>
  <c r="B245" i="23"/>
  <c r="B243" i="23"/>
  <c r="A270" i="23"/>
  <c r="F34" i="21" s="1"/>
  <c r="A268" i="23"/>
  <c r="A264" i="23"/>
  <c r="A34" i="21" s="1"/>
  <c r="A261" i="23"/>
  <c r="A257" i="23"/>
  <c r="A253" i="23"/>
  <c r="A251" i="23"/>
  <c r="A245" i="23"/>
  <c r="A243" i="23"/>
  <c r="B242" i="23"/>
  <c r="A242" i="23"/>
  <c r="L247" i="23"/>
  <c r="L248" i="23"/>
  <c r="L249" i="23"/>
  <c r="L250" i="23"/>
  <c r="L259" i="23"/>
  <c r="L260" i="23"/>
  <c r="A172" i="23"/>
  <c r="B172" i="23"/>
  <c r="N172" i="23"/>
  <c r="N170" i="23"/>
  <c r="B170" i="23"/>
  <c r="A170" i="23"/>
  <c r="K173" i="23"/>
  <c r="L173" i="23" s="1"/>
  <c r="L171" i="23"/>
  <c r="N141" i="23"/>
  <c r="B141" i="23"/>
  <c r="G26" i="21" s="1"/>
  <c r="A141" i="23"/>
  <c r="F26" i="21" s="1"/>
  <c r="K143" i="23"/>
  <c r="L143" i="23" s="1"/>
  <c r="N136" i="23"/>
  <c r="B136" i="23"/>
  <c r="A136" i="23"/>
  <c r="N131" i="23"/>
  <c r="K135" i="23"/>
  <c r="L135" i="23" s="1"/>
  <c r="K134" i="23"/>
  <c r="L134" i="23" s="1"/>
  <c r="K133" i="23"/>
  <c r="L133" i="23" s="1"/>
  <c r="K132" i="23"/>
  <c r="L132" i="23" s="1"/>
  <c r="B131" i="23"/>
  <c r="B26" i="21" s="1"/>
  <c r="A131" i="23"/>
  <c r="A26" i="21" s="1"/>
  <c r="N127" i="23"/>
  <c r="B127" i="23"/>
  <c r="G24" i="21" s="1"/>
  <c r="A127" i="23"/>
  <c r="F24" i="21" s="1"/>
  <c r="N124" i="23"/>
  <c r="B124" i="23"/>
  <c r="A124" i="23"/>
  <c r="N120" i="23"/>
  <c r="B120" i="23"/>
  <c r="A120" i="23"/>
  <c r="N110" i="23"/>
  <c r="N115" i="23"/>
  <c r="K130" i="23"/>
  <c r="L130" i="23" s="1"/>
  <c r="K129" i="23"/>
  <c r="L129" i="23" s="1"/>
  <c r="K128" i="23"/>
  <c r="L128" i="23" s="1"/>
  <c r="K126" i="23"/>
  <c r="L126" i="23" s="1"/>
  <c r="K125" i="23"/>
  <c r="L125" i="23" s="1"/>
  <c r="K123" i="23"/>
  <c r="L123" i="23" s="1"/>
  <c r="K122" i="23"/>
  <c r="L122" i="23" s="1"/>
  <c r="K121" i="23"/>
  <c r="L121" i="23" s="1"/>
  <c r="K119" i="23"/>
  <c r="L119" i="23" s="1"/>
  <c r="K118" i="23"/>
  <c r="L118" i="23" s="1"/>
  <c r="K117" i="23"/>
  <c r="L117" i="23" s="1"/>
  <c r="K116" i="23"/>
  <c r="L116" i="23" s="1"/>
  <c r="B115" i="23"/>
  <c r="A115" i="23"/>
  <c r="K114" i="23"/>
  <c r="L114" i="23" s="1"/>
  <c r="K113" i="23"/>
  <c r="L113" i="23" s="1"/>
  <c r="K112" i="23"/>
  <c r="L112" i="23" s="1"/>
  <c r="K111" i="23"/>
  <c r="L111" i="23" s="1"/>
  <c r="B110" i="23"/>
  <c r="B24" i="21" s="1"/>
  <c r="A110" i="23"/>
  <c r="A24" i="21" s="1"/>
  <c r="N238" i="23"/>
  <c r="K239" i="23"/>
  <c r="L239" i="23" s="1"/>
  <c r="K241" i="23"/>
  <c r="L241" i="23" s="1"/>
  <c r="K240" i="23"/>
  <c r="L240" i="23" s="1"/>
  <c r="N231" i="23"/>
  <c r="K237" i="23"/>
  <c r="L237" i="23" s="1"/>
  <c r="K236" i="23"/>
  <c r="L236" i="23" s="1"/>
  <c r="K235" i="23"/>
  <c r="L235" i="23" s="1"/>
  <c r="K234" i="23"/>
  <c r="L234" i="23" s="1"/>
  <c r="K233" i="23"/>
  <c r="L233" i="23" s="1"/>
  <c r="N227" i="23"/>
  <c r="K230" i="23"/>
  <c r="L230" i="23" s="1"/>
  <c r="K229" i="23"/>
  <c r="L229" i="23" s="1"/>
  <c r="N224" i="23"/>
  <c r="K226" i="23"/>
  <c r="L226" i="23" s="1"/>
  <c r="K223" i="23"/>
  <c r="L223" i="23" s="1"/>
  <c r="K222" i="23"/>
  <c r="L222" i="23" s="1"/>
  <c r="N220" i="23"/>
  <c r="K219" i="23"/>
  <c r="L219" i="23" s="1"/>
  <c r="K218" i="23"/>
  <c r="L218" i="23" s="1"/>
  <c r="N216" i="23"/>
  <c r="N213" i="23"/>
  <c r="K215" i="23"/>
  <c r="L215" i="23" s="1"/>
  <c r="M213" i="23" s="1"/>
  <c r="K212" i="23"/>
  <c r="L212" i="23" s="1"/>
  <c r="K211" i="23"/>
  <c r="L211" i="23" s="1"/>
  <c r="N209" i="23"/>
  <c r="N205" i="23"/>
  <c r="K208" i="23"/>
  <c r="L208" i="23" s="1"/>
  <c r="K207" i="23"/>
  <c r="L207" i="23" s="1"/>
  <c r="K204" i="23"/>
  <c r="L204" i="23" s="1"/>
  <c r="M203" i="23" s="1"/>
  <c r="N203" i="23"/>
  <c r="N194" i="23"/>
  <c r="N192" i="23"/>
  <c r="L193" i="23"/>
  <c r="M192" i="23" s="1"/>
  <c r="K202" i="23"/>
  <c r="L202" i="23" s="1"/>
  <c r="K201" i="23"/>
  <c r="L201" i="23" s="1"/>
  <c r="K200" i="23"/>
  <c r="L200" i="23" s="1"/>
  <c r="K199" i="23"/>
  <c r="L199" i="23" s="1"/>
  <c r="K198" i="23"/>
  <c r="L198" i="23" s="1"/>
  <c r="K197" i="23"/>
  <c r="L197" i="23" s="1"/>
  <c r="K196" i="23"/>
  <c r="L196" i="23" s="1"/>
  <c r="N188" i="23"/>
  <c r="N186" i="23"/>
  <c r="K189" i="23"/>
  <c r="L189" i="23" s="1"/>
  <c r="M188" i="23" s="1"/>
  <c r="J164" i="22" s="1"/>
  <c r="K187" i="23"/>
  <c r="L187" i="23" s="1"/>
  <c r="M186" i="23" s="1"/>
  <c r="J163" i="22" s="1"/>
  <c r="N177" i="23"/>
  <c r="K180" i="23"/>
  <c r="L180" i="23" s="1"/>
  <c r="K179" i="23"/>
  <c r="L179" i="23" s="1"/>
  <c r="K181" i="23"/>
  <c r="L181" i="23" s="1"/>
  <c r="K182" i="23"/>
  <c r="L182" i="23" s="1"/>
  <c r="K183" i="23"/>
  <c r="L183" i="23" s="1"/>
  <c r="K184" i="23"/>
  <c r="L184" i="23" s="1"/>
  <c r="K185" i="23"/>
  <c r="L185" i="23" s="1"/>
  <c r="K178" i="23"/>
  <c r="L178" i="23" s="1"/>
  <c r="N159" i="23"/>
  <c r="N157" i="23"/>
  <c r="N155" i="23"/>
  <c r="N153" i="23"/>
  <c r="K160" i="23"/>
  <c r="L160" i="23" s="1"/>
  <c r="M159" i="23" s="1"/>
  <c r="K158" i="23"/>
  <c r="L158" i="23" s="1"/>
  <c r="M157" i="23" s="1"/>
  <c r="K156" i="23"/>
  <c r="L156" i="23" s="1"/>
  <c r="M155" i="23" s="1"/>
  <c r="K154" i="23"/>
  <c r="L154" i="23" s="1"/>
  <c r="M153" i="23" s="1"/>
  <c r="M86" i="22" s="1"/>
  <c r="B159" i="23"/>
  <c r="G30" i="21" s="1"/>
  <c r="B157" i="23"/>
  <c r="B30" i="21" s="1"/>
  <c r="B155" i="23"/>
  <c r="G28" i="21" s="1"/>
  <c r="B153" i="23"/>
  <c r="B28" i="21" s="1"/>
  <c r="A159" i="23"/>
  <c r="F30" i="21" s="1"/>
  <c r="A157" i="23"/>
  <c r="A30" i="21" s="1"/>
  <c r="A155" i="23"/>
  <c r="F28" i="21" s="1"/>
  <c r="A153" i="23"/>
  <c r="A28" i="21" s="1"/>
  <c r="B194" i="23"/>
  <c r="B203" i="23"/>
  <c r="B205" i="23"/>
  <c r="B209" i="23"/>
  <c r="B213" i="23"/>
  <c r="B216" i="23"/>
  <c r="B220" i="23"/>
  <c r="B224" i="23"/>
  <c r="B227" i="23"/>
  <c r="B32" i="21" s="1"/>
  <c r="B231" i="23"/>
  <c r="G32" i="21" s="1"/>
  <c r="B238" i="23"/>
  <c r="B192" i="23"/>
  <c r="B191" i="23"/>
  <c r="B188" i="23"/>
  <c r="B186" i="23"/>
  <c r="A194" i="23"/>
  <c r="A203" i="23"/>
  <c r="A205" i="23"/>
  <c r="A209" i="23"/>
  <c r="A213" i="23"/>
  <c r="A216" i="23"/>
  <c r="A220" i="23"/>
  <c r="A224" i="23"/>
  <c r="A227" i="23"/>
  <c r="A32" i="21" s="1"/>
  <c r="A231" i="23"/>
  <c r="F32" i="21" s="1"/>
  <c r="A238" i="23"/>
  <c r="A192" i="23"/>
  <c r="A191" i="23"/>
  <c r="A188" i="23"/>
  <c r="A186" i="23"/>
  <c r="A177" i="23"/>
  <c r="B177" i="23"/>
  <c r="B176" i="23"/>
  <c r="B175" i="23"/>
  <c r="B174" i="23"/>
  <c r="B169" i="23"/>
  <c r="B168" i="23"/>
  <c r="B167" i="23"/>
  <c r="B166" i="23"/>
  <c r="B165" i="23"/>
  <c r="B164" i="23"/>
  <c r="B163" i="23"/>
  <c r="B162" i="23"/>
  <c r="B161" i="23"/>
  <c r="B152" i="23"/>
  <c r="B151" i="23"/>
  <c r="B150" i="23"/>
  <c r="B149" i="23"/>
  <c r="B148" i="23"/>
  <c r="B147" i="23"/>
  <c r="B140" i="23"/>
  <c r="B139" i="23"/>
  <c r="B138" i="23"/>
  <c r="A176" i="23"/>
  <c r="A175" i="23"/>
  <c r="A174" i="23"/>
  <c r="A169" i="23"/>
  <c r="A168" i="23"/>
  <c r="A167" i="23"/>
  <c r="A166" i="23"/>
  <c r="A165" i="23"/>
  <c r="A164" i="23"/>
  <c r="A163" i="23"/>
  <c r="A162" i="23"/>
  <c r="A161" i="23"/>
  <c r="A152" i="23"/>
  <c r="A151" i="23"/>
  <c r="A150" i="23"/>
  <c r="A149" i="23"/>
  <c r="A148" i="23"/>
  <c r="A147" i="23"/>
  <c r="A140" i="23"/>
  <c r="A139" i="23"/>
  <c r="A138" i="23"/>
  <c r="K106" i="23"/>
  <c r="L106" i="23" s="1"/>
  <c r="M105" i="23" s="1"/>
  <c r="M40" i="22" s="1"/>
  <c r="K103" i="23"/>
  <c r="L103" i="23" s="1"/>
  <c r="M102" i="23" s="1"/>
  <c r="K100" i="23"/>
  <c r="L100" i="23" s="1"/>
  <c r="M99" i="23" s="1"/>
  <c r="K96" i="23"/>
  <c r="L96" i="23" s="1"/>
  <c r="K97" i="23"/>
  <c r="L97" i="23" s="1"/>
  <c r="K92" i="23"/>
  <c r="L92" i="23" s="1"/>
  <c r="K93" i="23"/>
  <c r="L93" i="23" s="1"/>
  <c r="K88" i="23"/>
  <c r="L88" i="23" s="1"/>
  <c r="K89" i="23"/>
  <c r="L89" i="23" s="1"/>
  <c r="K85" i="23"/>
  <c r="L85" i="23" s="1"/>
  <c r="K84" i="23"/>
  <c r="L84" i="23" s="1"/>
  <c r="K81" i="23"/>
  <c r="L81" i="23" s="1"/>
  <c r="K80" i="23"/>
  <c r="L80" i="23" s="1"/>
  <c r="K77" i="23"/>
  <c r="L77" i="23" s="1"/>
  <c r="M76" i="23" s="1"/>
  <c r="K74" i="23"/>
  <c r="L74" i="23" s="1"/>
  <c r="M73" i="23" s="1"/>
  <c r="K71" i="23"/>
  <c r="L71" i="23" s="1"/>
  <c r="M70" i="23" s="1"/>
  <c r="K57" i="23"/>
  <c r="L57" i="23" s="1"/>
  <c r="K58" i="23"/>
  <c r="L58" i="23" s="1"/>
  <c r="K59" i="23"/>
  <c r="L59" i="23" s="1"/>
  <c r="K60" i="23"/>
  <c r="L60" i="23" s="1"/>
  <c r="K61" i="23"/>
  <c r="L61" i="23" s="1"/>
  <c r="K62" i="23"/>
  <c r="L62" i="23" s="1"/>
  <c r="K63" i="23"/>
  <c r="L63" i="23" s="1"/>
  <c r="K64" i="23"/>
  <c r="L64" i="23" s="1"/>
  <c r="K65" i="23"/>
  <c r="L65" i="23" s="1"/>
  <c r="K66" i="23"/>
  <c r="L66" i="23" s="1"/>
  <c r="K56" i="23"/>
  <c r="L56" i="23" s="1"/>
  <c r="K53" i="23"/>
  <c r="L53" i="23" s="1"/>
  <c r="M52" i="23" s="1"/>
  <c r="K41" i="23"/>
  <c r="L41" i="23" s="1"/>
  <c r="K42" i="23"/>
  <c r="L42" i="23" s="1"/>
  <c r="K43" i="23"/>
  <c r="L43" i="23" s="1"/>
  <c r="K44" i="23"/>
  <c r="L44" i="23" s="1"/>
  <c r="K45" i="23"/>
  <c r="L45" i="23" s="1"/>
  <c r="K46" i="23"/>
  <c r="L46" i="23" s="1"/>
  <c r="K47" i="23"/>
  <c r="L47" i="23" s="1"/>
  <c r="K48" i="23"/>
  <c r="L48" i="23" s="1"/>
  <c r="K49" i="23"/>
  <c r="L49" i="23" s="1"/>
  <c r="K50" i="23"/>
  <c r="L50" i="23" s="1"/>
  <c r="K40" i="23"/>
  <c r="K36" i="23"/>
  <c r="L36" i="23" s="1"/>
  <c r="M35" i="23" s="1"/>
  <c r="M25" i="22" s="1"/>
  <c r="K33" i="23"/>
  <c r="L33" i="23" s="1"/>
  <c r="M32" i="23" s="1"/>
  <c r="M24" i="22" s="1"/>
  <c r="K17" i="23"/>
  <c r="L17" i="23" s="1"/>
  <c r="M16" i="23" s="1"/>
  <c r="K15" i="23"/>
  <c r="L15" i="23" s="1"/>
  <c r="M14" i="23" s="1"/>
  <c r="K21" i="23"/>
  <c r="L21" i="23" s="1"/>
  <c r="K22" i="23"/>
  <c r="L22" i="23" s="1"/>
  <c r="K23" i="23"/>
  <c r="L23" i="23" s="1"/>
  <c r="K24" i="23"/>
  <c r="L24" i="23" s="1"/>
  <c r="K25" i="23"/>
  <c r="L25" i="23" s="1"/>
  <c r="K26" i="23"/>
  <c r="L26" i="23" s="1"/>
  <c r="K27" i="23"/>
  <c r="L27" i="23" s="1"/>
  <c r="K28" i="23"/>
  <c r="L28" i="23" s="1"/>
  <c r="K29" i="23"/>
  <c r="L29" i="23" s="1"/>
  <c r="K30" i="23"/>
  <c r="L30" i="23" s="1"/>
  <c r="K20" i="23"/>
  <c r="L20" i="23" s="1"/>
  <c r="N35" i="23"/>
  <c r="B12" i="23"/>
  <c r="B13" i="23"/>
  <c r="B14" i="23"/>
  <c r="B16" i="23"/>
  <c r="A18" i="23"/>
  <c r="B18" i="23"/>
  <c r="A19" i="23"/>
  <c r="B19" i="23"/>
  <c r="N19" i="23"/>
  <c r="A32" i="23"/>
  <c r="B32" i="23"/>
  <c r="N32" i="23"/>
  <c r="A35" i="23"/>
  <c r="B35" i="23"/>
  <c r="A38" i="23"/>
  <c r="B38" i="23"/>
  <c r="A39" i="23"/>
  <c r="B39" i="23"/>
  <c r="N39" i="23"/>
  <c r="A52" i="23"/>
  <c r="B52" i="23"/>
  <c r="N52" i="23"/>
  <c r="A55" i="23"/>
  <c r="B55" i="23"/>
  <c r="N55" i="23"/>
  <c r="A70" i="23"/>
  <c r="B70" i="23"/>
  <c r="N70" i="23"/>
  <c r="A73" i="23"/>
  <c r="B73" i="23"/>
  <c r="N73" i="23"/>
  <c r="A76" i="23"/>
  <c r="B76" i="23"/>
  <c r="N76" i="23"/>
  <c r="A79" i="23"/>
  <c r="B79" i="23"/>
  <c r="N79" i="23"/>
  <c r="A83" i="23"/>
  <c r="B83" i="23"/>
  <c r="N83" i="23"/>
  <c r="A87" i="23"/>
  <c r="B87" i="23"/>
  <c r="N87" i="23"/>
  <c r="A91" i="23"/>
  <c r="B91" i="23"/>
  <c r="N91" i="23"/>
  <c r="A95" i="23"/>
  <c r="B95" i="23"/>
  <c r="N95" i="23"/>
  <c r="A99" i="23"/>
  <c r="B99" i="23"/>
  <c r="N99" i="23"/>
  <c r="A102" i="23"/>
  <c r="B102" i="23"/>
  <c r="N102" i="23"/>
  <c r="A105" i="23"/>
  <c r="B105" i="23"/>
  <c r="N105" i="23"/>
  <c r="A108" i="23"/>
  <c r="B108" i="23"/>
  <c r="A109" i="23"/>
  <c r="B109" i="23"/>
  <c r="K21" i="22"/>
  <c r="L21" i="22"/>
  <c r="K23" i="22"/>
  <c r="L23" i="22"/>
  <c r="K24" i="22"/>
  <c r="L24" i="22"/>
  <c r="K25" i="22"/>
  <c r="L25" i="22"/>
  <c r="K27" i="22"/>
  <c r="L27" i="22"/>
  <c r="K28" i="22"/>
  <c r="L28" i="22"/>
  <c r="K29" i="22"/>
  <c r="L29" i="22"/>
  <c r="K30" i="22"/>
  <c r="L30" i="22"/>
  <c r="K31" i="22"/>
  <c r="L31" i="22"/>
  <c r="K32" i="22"/>
  <c r="L32" i="22"/>
  <c r="K33" i="22"/>
  <c r="L33" i="22"/>
  <c r="K34" i="22"/>
  <c r="L34" i="22"/>
  <c r="K35" i="22"/>
  <c r="L35" i="22"/>
  <c r="K36" i="22"/>
  <c r="L36" i="22"/>
  <c r="K37" i="22"/>
  <c r="L37" i="22"/>
  <c r="K38" i="22"/>
  <c r="L38" i="22"/>
  <c r="K39" i="22"/>
  <c r="L39" i="22"/>
  <c r="K40" i="22"/>
  <c r="L40" i="22"/>
  <c r="K43" i="22"/>
  <c r="L43" i="22"/>
  <c r="K44" i="22"/>
  <c r="L44" i="22"/>
  <c r="K45" i="22"/>
  <c r="L45" i="22"/>
  <c r="K46" i="22"/>
  <c r="L46" i="22"/>
  <c r="J47" i="22"/>
  <c r="K47" i="22"/>
  <c r="L47" i="22"/>
  <c r="M47" i="22"/>
  <c r="K48" i="22"/>
  <c r="L48" i="22"/>
  <c r="K49" i="22"/>
  <c r="L49" i="22"/>
  <c r="J51" i="22"/>
  <c r="K51" i="22"/>
  <c r="L51" i="22"/>
  <c r="M51" i="22"/>
  <c r="J52" i="22"/>
  <c r="K52" i="22"/>
  <c r="L52" i="22"/>
  <c r="M52" i="22"/>
  <c r="J53" i="22"/>
  <c r="K53" i="22"/>
  <c r="L53" i="22"/>
  <c r="M53" i="22"/>
  <c r="J54" i="22"/>
  <c r="K54" i="22"/>
  <c r="L54" i="22"/>
  <c r="M54" i="22"/>
  <c r="J55" i="22"/>
  <c r="K55" i="22"/>
  <c r="L55" i="22"/>
  <c r="M55" i="22"/>
  <c r="J56" i="22"/>
  <c r="K56" i="22"/>
  <c r="L56" i="22"/>
  <c r="M56" i="22"/>
  <c r="J57" i="22"/>
  <c r="K57" i="22"/>
  <c r="L57" i="22"/>
  <c r="M57" i="22"/>
  <c r="J59" i="22"/>
  <c r="K59" i="22"/>
  <c r="L59" i="22"/>
  <c r="M59" i="22"/>
  <c r="J60" i="22"/>
  <c r="K60" i="22"/>
  <c r="L60" i="22"/>
  <c r="M60" i="22"/>
  <c r="J61" i="22"/>
  <c r="K61" i="22"/>
  <c r="L61" i="22"/>
  <c r="M61" i="22"/>
  <c r="J62" i="22"/>
  <c r="K62" i="22"/>
  <c r="L62" i="22"/>
  <c r="M62" i="22"/>
  <c r="J63" i="22"/>
  <c r="K63" i="22"/>
  <c r="L63" i="22"/>
  <c r="M63" i="22"/>
  <c r="J64" i="22"/>
  <c r="K64" i="22"/>
  <c r="L64" i="22"/>
  <c r="M64" i="22"/>
  <c r="K66" i="22"/>
  <c r="L66" i="22"/>
  <c r="J67" i="22"/>
  <c r="K67" i="22"/>
  <c r="L67" i="22"/>
  <c r="M67" i="22"/>
  <c r="J68" i="22"/>
  <c r="K68" i="22"/>
  <c r="L68" i="22"/>
  <c r="M68" i="22"/>
  <c r="N68" i="22" s="1"/>
  <c r="P68" i="22" s="1"/>
  <c r="J69" i="22"/>
  <c r="K69" i="22"/>
  <c r="L69" i="22"/>
  <c r="M69" i="22"/>
  <c r="J70" i="22"/>
  <c r="K70" i="22"/>
  <c r="L70" i="22"/>
  <c r="M70" i="22"/>
  <c r="N70" i="22" s="1"/>
  <c r="P70" i="22" s="1"/>
  <c r="J73" i="22"/>
  <c r="K73" i="22"/>
  <c r="L73" i="22"/>
  <c r="M73" i="22"/>
  <c r="N73" i="22" s="1"/>
  <c r="P73" i="22" s="1"/>
  <c r="J74" i="22"/>
  <c r="K74" i="22"/>
  <c r="L74" i="22"/>
  <c r="M74" i="22"/>
  <c r="J77" i="22"/>
  <c r="K77" i="22"/>
  <c r="L77" i="22"/>
  <c r="M77" i="22"/>
  <c r="N77" i="22" s="1"/>
  <c r="P77" i="22" s="1"/>
  <c r="J78" i="22"/>
  <c r="K78" i="22"/>
  <c r="L78" i="22"/>
  <c r="M78" i="22"/>
  <c r="N78" i="22" s="1"/>
  <c r="P78" i="22" s="1"/>
  <c r="J79" i="22"/>
  <c r="K79" i="22"/>
  <c r="L79" i="22"/>
  <c r="M79" i="22"/>
  <c r="N79" i="22" s="1"/>
  <c r="P79" i="22" s="1"/>
  <c r="J80" i="22"/>
  <c r="K80" i="22"/>
  <c r="L80" i="22"/>
  <c r="M80" i="22"/>
  <c r="J81" i="22"/>
  <c r="K81" i="22"/>
  <c r="L81" i="22"/>
  <c r="M81" i="22"/>
  <c r="J83" i="22"/>
  <c r="K83" i="22"/>
  <c r="L83" i="22"/>
  <c r="M83" i="22"/>
  <c r="J84" i="22"/>
  <c r="K84" i="22"/>
  <c r="L84" i="22"/>
  <c r="M84" i="22"/>
  <c r="N84" i="22" s="1"/>
  <c r="P84" i="22" s="1"/>
  <c r="K86" i="22"/>
  <c r="L86" i="22"/>
  <c r="K87" i="22"/>
  <c r="L87" i="22"/>
  <c r="J88" i="22"/>
  <c r="K88" i="22"/>
  <c r="L88" i="22"/>
  <c r="M88" i="22"/>
  <c r="J89" i="22"/>
  <c r="K89" i="22"/>
  <c r="L89" i="22"/>
  <c r="M89" i="22"/>
  <c r="N89" i="22" s="1"/>
  <c r="P89" i="22" s="1"/>
  <c r="J90" i="22"/>
  <c r="K90" i="22"/>
  <c r="L90" i="22"/>
  <c r="M90" i="22"/>
  <c r="N90" i="22" s="1"/>
  <c r="P90" i="22" s="1"/>
  <c r="J91" i="22"/>
  <c r="K91" i="22"/>
  <c r="L91" i="22"/>
  <c r="M91" i="22"/>
  <c r="K92" i="22"/>
  <c r="L92" i="22"/>
  <c r="K93" i="22"/>
  <c r="L93" i="22"/>
  <c r="J95" i="22"/>
  <c r="K95" i="22"/>
  <c r="L95" i="22"/>
  <c r="M95" i="22"/>
  <c r="J96" i="22"/>
  <c r="K96" i="22"/>
  <c r="L96" i="22"/>
  <c r="M96" i="22"/>
  <c r="J97" i="22"/>
  <c r="K97" i="22"/>
  <c r="L97" i="22"/>
  <c r="M97" i="22"/>
  <c r="J98" i="22"/>
  <c r="K98" i="22"/>
  <c r="L98" i="22"/>
  <c r="M98" i="22"/>
  <c r="J99" i="22"/>
  <c r="K99" i="22"/>
  <c r="L99" i="22"/>
  <c r="M99" i="22"/>
  <c r="J100" i="22"/>
  <c r="K100" i="22"/>
  <c r="L100" i="22"/>
  <c r="M100" i="22"/>
  <c r="J101" i="22"/>
  <c r="K101" i="22"/>
  <c r="L101" i="22"/>
  <c r="M101" i="22"/>
  <c r="N101" i="22" s="1"/>
  <c r="P101" i="22" s="1"/>
  <c r="J102" i="22"/>
  <c r="K102" i="22"/>
  <c r="L102" i="22"/>
  <c r="M102" i="22"/>
  <c r="N102" i="22" s="1"/>
  <c r="P102" i="22" s="1"/>
  <c r="J103" i="22"/>
  <c r="K103" i="22"/>
  <c r="L103" i="22"/>
  <c r="M103" i="22"/>
  <c r="J105" i="22"/>
  <c r="K105" i="22"/>
  <c r="L105" i="22"/>
  <c r="M105" i="22"/>
  <c r="N105" i="22" s="1"/>
  <c r="P105" i="22" s="1"/>
  <c r="J106" i="22"/>
  <c r="K106" i="22"/>
  <c r="L106" i="22"/>
  <c r="M106" i="22"/>
  <c r="J107" i="22"/>
  <c r="K107" i="22"/>
  <c r="L107" i="22"/>
  <c r="M107" i="22"/>
  <c r="J108" i="22"/>
  <c r="K108" i="22"/>
  <c r="L108" i="22"/>
  <c r="M108" i="22"/>
  <c r="J109" i="22"/>
  <c r="K109" i="22"/>
  <c r="L109" i="22"/>
  <c r="M109" i="22"/>
  <c r="J111" i="22"/>
  <c r="K111" i="22"/>
  <c r="L111" i="22"/>
  <c r="M111" i="22"/>
  <c r="J112" i="22"/>
  <c r="K112" i="22"/>
  <c r="L112" i="22"/>
  <c r="M112" i="22"/>
  <c r="N112" i="22" s="1"/>
  <c r="P112" i="22" s="1"/>
  <c r="J113" i="22"/>
  <c r="K113" i="22"/>
  <c r="L113" i="22"/>
  <c r="M113" i="22"/>
  <c r="N113" i="22" s="1"/>
  <c r="P113" i="22" s="1"/>
  <c r="J114" i="22"/>
  <c r="K114" i="22"/>
  <c r="L114" i="22"/>
  <c r="M114" i="22"/>
  <c r="J115" i="22"/>
  <c r="K115" i="22"/>
  <c r="L115" i="22"/>
  <c r="M115" i="22"/>
  <c r="N115" i="22" s="1"/>
  <c r="P115" i="22" s="1"/>
  <c r="J116" i="22"/>
  <c r="K116" i="22"/>
  <c r="L116" i="22"/>
  <c r="M116" i="22"/>
  <c r="J117" i="22"/>
  <c r="K117" i="22"/>
  <c r="L117" i="22"/>
  <c r="M117" i="22"/>
  <c r="N117" i="22" s="1"/>
  <c r="P117" i="22" s="1"/>
  <c r="J119" i="22"/>
  <c r="K119" i="22"/>
  <c r="L119" i="22"/>
  <c r="M119" i="22"/>
  <c r="N119" i="22" s="1"/>
  <c r="P119" i="22" s="1"/>
  <c r="J120" i="22"/>
  <c r="K120" i="22"/>
  <c r="L120" i="22"/>
  <c r="M120" i="22"/>
  <c r="J122" i="22"/>
  <c r="K122" i="22"/>
  <c r="L122" i="22"/>
  <c r="M122" i="22"/>
  <c r="J123" i="22"/>
  <c r="K123" i="22"/>
  <c r="L123" i="22"/>
  <c r="M123" i="22"/>
  <c r="J124" i="22"/>
  <c r="K124" i="22"/>
  <c r="L124" i="22"/>
  <c r="M124" i="22"/>
  <c r="N124" i="22" s="1"/>
  <c r="P124" i="22" s="1"/>
  <c r="J125" i="22"/>
  <c r="K125" i="22"/>
  <c r="L125" i="22"/>
  <c r="M125" i="22"/>
  <c r="N125" i="22" s="1"/>
  <c r="P125" i="22" s="1"/>
  <c r="J126" i="22"/>
  <c r="K126" i="22"/>
  <c r="L126" i="22"/>
  <c r="M126" i="22"/>
  <c r="J128" i="22"/>
  <c r="K128" i="22"/>
  <c r="L128" i="22"/>
  <c r="M128" i="22"/>
  <c r="N128" i="22" s="1"/>
  <c r="P128" i="22" s="1"/>
  <c r="J129" i="22"/>
  <c r="K129" i="22"/>
  <c r="L129" i="22"/>
  <c r="M129" i="22"/>
  <c r="J130" i="22"/>
  <c r="K130" i="22"/>
  <c r="L130" i="22"/>
  <c r="M130" i="22"/>
  <c r="N130" i="22" s="1"/>
  <c r="P130" i="22" s="1"/>
  <c r="J132" i="22"/>
  <c r="K132" i="22"/>
  <c r="L132" i="22"/>
  <c r="M132" i="22"/>
  <c r="N132" i="22" s="1"/>
  <c r="P132" i="22" s="1"/>
  <c r="J133" i="22"/>
  <c r="K133" i="22"/>
  <c r="L133" i="22"/>
  <c r="M133" i="22"/>
  <c r="N133" i="22" s="1"/>
  <c r="P133" i="22" s="1"/>
  <c r="J134" i="22"/>
  <c r="K134" i="22"/>
  <c r="L134" i="22"/>
  <c r="M134" i="22"/>
  <c r="J135" i="22"/>
  <c r="K135" i="22"/>
  <c r="L135" i="22"/>
  <c r="M135" i="22"/>
  <c r="N135" i="22" s="1"/>
  <c r="P135" i="22" s="1"/>
  <c r="J136" i="22"/>
  <c r="K136" i="22"/>
  <c r="L136" i="22"/>
  <c r="M136" i="22"/>
  <c r="J138" i="22"/>
  <c r="K138" i="22"/>
  <c r="L138" i="22"/>
  <c r="M138" i="22"/>
  <c r="N138" i="22" s="1"/>
  <c r="P138" i="22" s="1"/>
  <c r="J139" i="22"/>
  <c r="K139" i="22"/>
  <c r="L139" i="22"/>
  <c r="M139" i="22"/>
  <c r="J140" i="22"/>
  <c r="K140" i="22"/>
  <c r="L140" i="22"/>
  <c r="M140" i="22"/>
  <c r="N140" i="22" s="1"/>
  <c r="P140" i="22" s="1"/>
  <c r="J141" i="22"/>
  <c r="K141" i="22"/>
  <c r="L141" i="22"/>
  <c r="M141" i="22"/>
  <c r="J143" i="22"/>
  <c r="K143" i="22"/>
  <c r="L143" i="22"/>
  <c r="M143" i="22"/>
  <c r="J144" i="22"/>
  <c r="K144" i="22"/>
  <c r="L144" i="22"/>
  <c r="M144" i="22"/>
  <c r="J145" i="22"/>
  <c r="K145" i="22"/>
  <c r="L145" i="22"/>
  <c r="M145" i="22"/>
  <c r="J146" i="22"/>
  <c r="K146" i="22"/>
  <c r="L146" i="22"/>
  <c r="M146" i="22"/>
  <c r="J147" i="22"/>
  <c r="K147" i="22"/>
  <c r="L147" i="22"/>
  <c r="M147" i="22"/>
  <c r="J148" i="22"/>
  <c r="K148" i="22"/>
  <c r="L148" i="22"/>
  <c r="M148" i="22"/>
  <c r="J149" i="22"/>
  <c r="K149" i="22"/>
  <c r="L149" i="22"/>
  <c r="M149" i="22"/>
  <c r="J150" i="22"/>
  <c r="K150" i="22"/>
  <c r="L150" i="22"/>
  <c r="M150" i="22"/>
  <c r="J151" i="22"/>
  <c r="K151" i="22"/>
  <c r="L151" i="22"/>
  <c r="M151" i="22"/>
  <c r="N151" i="22" s="1"/>
  <c r="P151" i="22" s="1"/>
  <c r="J152" i="22"/>
  <c r="K152" i="22"/>
  <c r="L152" i="22"/>
  <c r="M152" i="22"/>
  <c r="N152" i="22" s="1"/>
  <c r="P152" i="22" s="1"/>
  <c r="J153" i="22"/>
  <c r="K153" i="22"/>
  <c r="L153" i="22"/>
  <c r="M153" i="22"/>
  <c r="N153" i="22" s="1"/>
  <c r="P153" i="22" s="1"/>
  <c r="J154" i="22"/>
  <c r="K154" i="22"/>
  <c r="L154" i="22"/>
  <c r="M154" i="22"/>
  <c r="J155" i="22"/>
  <c r="K155" i="22"/>
  <c r="L155" i="22"/>
  <c r="M155" i="22"/>
  <c r="J157" i="22"/>
  <c r="K157" i="22"/>
  <c r="L157" i="22"/>
  <c r="M157" i="22"/>
  <c r="N157" i="22" s="1"/>
  <c r="P157" i="22" s="1"/>
  <c r="J158" i="22"/>
  <c r="K158" i="22"/>
  <c r="L158" i="22"/>
  <c r="M158" i="22"/>
  <c r="J159" i="22"/>
  <c r="K159" i="22"/>
  <c r="L159" i="22"/>
  <c r="M159" i="22"/>
  <c r="K162" i="22"/>
  <c r="L162" i="22"/>
  <c r="K163" i="22"/>
  <c r="L163" i="22"/>
  <c r="K164" i="22"/>
  <c r="L164" i="22"/>
  <c r="K166" i="22"/>
  <c r="L166" i="22"/>
  <c r="K167" i="22"/>
  <c r="L167" i="22"/>
  <c r="K168" i="22"/>
  <c r="L168" i="22"/>
  <c r="K169" i="22"/>
  <c r="L169" i="22"/>
  <c r="K170" i="22"/>
  <c r="L170" i="22"/>
  <c r="K171" i="22"/>
  <c r="L171" i="22"/>
  <c r="K172" i="22"/>
  <c r="L172" i="22"/>
  <c r="K173" i="22"/>
  <c r="L173" i="22"/>
  <c r="K174" i="22"/>
  <c r="L174" i="22"/>
  <c r="K175" i="22"/>
  <c r="L175" i="22"/>
  <c r="K176" i="22"/>
  <c r="L176" i="22"/>
  <c r="K177" i="22"/>
  <c r="L177" i="22"/>
  <c r="K179" i="22"/>
  <c r="L179" i="22"/>
  <c r="K180" i="22"/>
  <c r="L180" i="22"/>
  <c r="K181" i="22"/>
  <c r="L181" i="22"/>
  <c r="K182" i="22"/>
  <c r="L182" i="22"/>
  <c r="K183" i="22"/>
  <c r="L183" i="22"/>
  <c r="K184" i="22"/>
  <c r="L184" i="22"/>
  <c r="K185" i="22"/>
  <c r="L185" i="22"/>
  <c r="K186" i="22"/>
  <c r="L186" i="22"/>
  <c r="K187" i="22"/>
  <c r="L187" i="22"/>
  <c r="J189" i="22"/>
  <c r="K189" i="22"/>
  <c r="L189" i="22"/>
  <c r="M189" i="22"/>
  <c r="J190" i="22"/>
  <c r="K190" i="22"/>
  <c r="L190" i="22"/>
  <c r="M190" i="22"/>
  <c r="J191" i="22"/>
  <c r="K191" i="22"/>
  <c r="L191" i="22"/>
  <c r="M191" i="22"/>
  <c r="J193" i="22"/>
  <c r="K193" i="22"/>
  <c r="L193" i="22"/>
  <c r="M193" i="22"/>
  <c r="J194" i="22"/>
  <c r="K194" i="22"/>
  <c r="L194" i="22"/>
  <c r="M194" i="22"/>
  <c r="J195" i="22"/>
  <c r="K195" i="22"/>
  <c r="L195" i="22"/>
  <c r="M195" i="22"/>
  <c r="J196" i="22"/>
  <c r="K196" i="22"/>
  <c r="L196" i="22"/>
  <c r="M196" i="22"/>
  <c r="J197" i="22"/>
  <c r="K197" i="22"/>
  <c r="L197" i="22"/>
  <c r="M197" i="22"/>
  <c r="N197" i="22" s="1"/>
  <c r="P197" i="22" s="1"/>
  <c r="J198" i="22"/>
  <c r="K198" i="22"/>
  <c r="L198" i="22"/>
  <c r="M198" i="22"/>
  <c r="N198" i="22" s="1"/>
  <c r="P198" i="22" s="1"/>
  <c r="J199" i="22"/>
  <c r="K199" i="22"/>
  <c r="L199" i="22"/>
  <c r="M199" i="22"/>
  <c r="N199" i="22" s="1"/>
  <c r="P199" i="22" s="1"/>
  <c r="J200" i="22"/>
  <c r="K200" i="22"/>
  <c r="L200" i="22"/>
  <c r="M200" i="22"/>
  <c r="N200" i="22" s="1"/>
  <c r="P200" i="22" s="1"/>
  <c r="J201" i="22"/>
  <c r="K201" i="22"/>
  <c r="L201" i="22"/>
  <c r="M201" i="22"/>
  <c r="N201" i="22" s="1"/>
  <c r="P201" i="22" s="1"/>
  <c r="J202" i="22"/>
  <c r="K202" i="22"/>
  <c r="L202" i="22"/>
  <c r="M202" i="22"/>
  <c r="J203" i="22"/>
  <c r="K203" i="22"/>
  <c r="L203" i="22"/>
  <c r="M203" i="22"/>
  <c r="J205" i="22"/>
  <c r="K205" i="22"/>
  <c r="L205" i="22"/>
  <c r="M205" i="22"/>
  <c r="J206" i="22"/>
  <c r="K206" i="22"/>
  <c r="L206" i="22"/>
  <c r="M206" i="22"/>
  <c r="J208" i="22"/>
  <c r="K208" i="22"/>
  <c r="L208" i="22"/>
  <c r="M208" i="22"/>
  <c r="N208" i="22" s="1"/>
  <c r="P208" i="22" s="1"/>
  <c r="J209" i="22"/>
  <c r="K209" i="22"/>
  <c r="L209" i="22"/>
  <c r="M209" i="22"/>
  <c r="N209" i="22" s="1"/>
  <c r="P209" i="22" s="1"/>
  <c r="J210" i="22"/>
  <c r="K210" i="22"/>
  <c r="L210" i="22"/>
  <c r="M210" i="22"/>
  <c r="N210" i="22" s="1"/>
  <c r="P210" i="22" s="1"/>
  <c r="J211" i="22"/>
  <c r="K211" i="22"/>
  <c r="L211" i="22"/>
  <c r="M211" i="22"/>
  <c r="N211" i="22" s="1"/>
  <c r="P211" i="22" s="1"/>
  <c r="J213" i="22"/>
  <c r="K213" i="22"/>
  <c r="L213" i="22"/>
  <c r="M213" i="22"/>
  <c r="N213" i="22" s="1"/>
  <c r="P213" i="22" s="1"/>
  <c r="J214" i="22"/>
  <c r="K214" i="22"/>
  <c r="L214" i="22"/>
  <c r="M214" i="22"/>
  <c r="N214" i="22" s="1"/>
  <c r="P214" i="22" s="1"/>
  <c r="J215" i="22"/>
  <c r="K215" i="22"/>
  <c r="L215" i="22"/>
  <c r="M215" i="22"/>
  <c r="J216" i="22"/>
  <c r="K216" i="22"/>
  <c r="L216" i="22"/>
  <c r="M216" i="22"/>
  <c r="J218" i="22"/>
  <c r="K218" i="22"/>
  <c r="L218" i="22"/>
  <c r="M218" i="22"/>
  <c r="N218" i="22" s="1"/>
  <c r="P218" i="22" s="1"/>
  <c r="J219" i="22"/>
  <c r="K219" i="22"/>
  <c r="L219" i="22"/>
  <c r="M219" i="22"/>
  <c r="J220" i="22"/>
  <c r="K220" i="22"/>
  <c r="L220" i="22"/>
  <c r="M220" i="22"/>
  <c r="J221" i="22"/>
  <c r="K221" i="22"/>
  <c r="L221" i="22"/>
  <c r="M221" i="22"/>
  <c r="N221" i="22" s="1"/>
  <c r="P221" i="22" s="1"/>
  <c r="J222" i="22"/>
  <c r="K222" i="22"/>
  <c r="L222" i="22"/>
  <c r="M222" i="22"/>
  <c r="N222" i="22" s="1"/>
  <c r="P222" i="22" s="1"/>
  <c r="J223" i="22"/>
  <c r="K223" i="22"/>
  <c r="L223" i="22"/>
  <c r="M223" i="22"/>
  <c r="N223" i="22" s="1"/>
  <c r="P223" i="22" s="1"/>
  <c r="J224" i="22"/>
  <c r="K224" i="22"/>
  <c r="L224" i="22"/>
  <c r="M224" i="22"/>
  <c r="J225" i="22"/>
  <c r="K225" i="22"/>
  <c r="L225" i="22"/>
  <c r="M225" i="22"/>
  <c r="J227" i="22"/>
  <c r="K227" i="22"/>
  <c r="L227" i="22"/>
  <c r="M227" i="22"/>
  <c r="J228" i="22"/>
  <c r="K228" i="22"/>
  <c r="L228" i="22"/>
  <c r="M228" i="22"/>
  <c r="J229" i="22"/>
  <c r="K229" i="22"/>
  <c r="L229" i="22"/>
  <c r="M229" i="22"/>
  <c r="N229" i="22" s="1"/>
  <c r="P229" i="22" s="1"/>
  <c r="J230" i="22"/>
  <c r="K230" i="22"/>
  <c r="L230" i="22"/>
  <c r="M230" i="22"/>
  <c r="N230" i="22" s="1"/>
  <c r="P230" i="22" s="1"/>
  <c r="J231" i="22"/>
  <c r="K231" i="22"/>
  <c r="L231" i="22"/>
  <c r="M231" i="22"/>
  <c r="J233" i="22"/>
  <c r="K233" i="22"/>
  <c r="L233" i="22"/>
  <c r="M233" i="22"/>
  <c r="N233" i="22" s="1"/>
  <c r="P233" i="22" s="1"/>
  <c r="J234" i="22"/>
  <c r="K234" i="22"/>
  <c r="L234" i="22"/>
  <c r="M234" i="22"/>
  <c r="J235" i="22"/>
  <c r="K235" i="22"/>
  <c r="L235" i="22"/>
  <c r="M235" i="22"/>
  <c r="J236" i="22"/>
  <c r="K236" i="22"/>
  <c r="L236" i="22"/>
  <c r="M236" i="22"/>
  <c r="N236" i="22" s="1"/>
  <c r="P236" i="22" s="1"/>
  <c r="J237" i="22"/>
  <c r="K237" i="22"/>
  <c r="L237" i="22"/>
  <c r="M237" i="22"/>
  <c r="N237" i="22" s="1"/>
  <c r="P237" i="22" s="1"/>
  <c r="J238" i="22"/>
  <c r="K238" i="22"/>
  <c r="L238" i="22"/>
  <c r="M238" i="22"/>
  <c r="J239" i="22"/>
  <c r="K239" i="22"/>
  <c r="L239" i="22"/>
  <c r="M239" i="22"/>
  <c r="N239" i="22" s="1"/>
  <c r="P239" i="22" s="1"/>
  <c r="J241" i="22"/>
  <c r="K241" i="22"/>
  <c r="L241" i="22"/>
  <c r="M241" i="22"/>
  <c r="N241" i="22" s="1"/>
  <c r="P241" i="22" s="1"/>
  <c r="J242" i="22"/>
  <c r="K242" i="22"/>
  <c r="L242" i="22"/>
  <c r="M242" i="22"/>
  <c r="N242" i="22" s="1"/>
  <c r="P242" i="22" s="1"/>
  <c r="J243" i="22"/>
  <c r="K243" i="22"/>
  <c r="L243" i="22"/>
  <c r="M243" i="22"/>
  <c r="J244" i="22"/>
  <c r="K244" i="22"/>
  <c r="L244" i="22"/>
  <c r="M244" i="22"/>
  <c r="J245" i="22"/>
  <c r="K245" i="22"/>
  <c r="L245" i="22"/>
  <c r="M245" i="22"/>
  <c r="J246" i="22"/>
  <c r="K246" i="22"/>
  <c r="L246" i="22"/>
  <c r="M246" i="22"/>
  <c r="N246" i="22" s="1"/>
  <c r="P246" i="22" s="1"/>
  <c r="J247" i="22"/>
  <c r="K247" i="22"/>
  <c r="L247" i="22"/>
  <c r="M247" i="22"/>
  <c r="N247" i="22" s="1"/>
  <c r="P247" i="22" s="1"/>
  <c r="J248" i="22"/>
  <c r="K248" i="22"/>
  <c r="L248" i="22"/>
  <c r="M248" i="22"/>
  <c r="N248" i="22" s="1"/>
  <c r="P248" i="22" s="1"/>
  <c r="J249" i="22"/>
  <c r="K249" i="22"/>
  <c r="L249" i="22"/>
  <c r="M249" i="22"/>
  <c r="J250" i="22"/>
  <c r="K250" i="22"/>
  <c r="L250" i="22"/>
  <c r="M250" i="22"/>
  <c r="N250" i="22" s="1"/>
  <c r="P250" i="22" s="1"/>
  <c r="J251" i="22"/>
  <c r="K251" i="22"/>
  <c r="L251" i="22"/>
  <c r="M251" i="22"/>
  <c r="L20" i="22"/>
  <c r="K20" i="22"/>
  <c r="A39" i="21"/>
  <c r="N63" i="22" l="1"/>
  <c r="P63" i="22" s="1"/>
  <c r="N62" i="22"/>
  <c r="P62" i="22" s="1"/>
  <c r="N60" i="22"/>
  <c r="P60" i="22" s="1"/>
  <c r="N57" i="22"/>
  <c r="P57" i="22" s="1"/>
  <c r="N56" i="22"/>
  <c r="P56" i="22" s="1"/>
  <c r="N55" i="22"/>
  <c r="P55" i="22" s="1"/>
  <c r="N53" i="22"/>
  <c r="P53" i="22" s="1"/>
  <c r="N51" i="22"/>
  <c r="P51" i="22" s="1"/>
  <c r="N24" i="22"/>
  <c r="P24" i="22" s="1"/>
  <c r="N69" i="22"/>
  <c r="P69" i="22" s="1"/>
  <c r="N150" i="22"/>
  <c r="P150" i="22" s="1"/>
  <c r="N149" i="22"/>
  <c r="P149" i="22" s="1"/>
  <c r="N234" i="22"/>
  <c r="P234" i="22" s="1"/>
  <c r="N122" i="22"/>
  <c r="P122" i="22" s="1"/>
  <c r="N100" i="22"/>
  <c r="P100" i="22" s="1"/>
  <c r="N216" i="22"/>
  <c r="P216" i="22" s="1"/>
  <c r="N215" i="22"/>
  <c r="P215" i="22" s="1"/>
  <c r="N205" i="22"/>
  <c r="P205" i="22" s="1"/>
  <c r="N203" i="22"/>
  <c r="P203" i="22" s="1"/>
  <c r="N245" i="22"/>
  <c r="P245" i="22" s="1"/>
  <c r="N228" i="22"/>
  <c r="P228" i="22" s="1"/>
  <c r="N83" i="22"/>
  <c r="P83" i="22" s="1"/>
  <c r="N80" i="22"/>
  <c r="P80" i="22" s="1"/>
  <c r="N64" i="22"/>
  <c r="P64" i="22" s="1"/>
  <c r="N244" i="22"/>
  <c r="P244" i="22" s="1"/>
  <c r="N196" i="22"/>
  <c r="P196" i="22" s="1"/>
  <c r="N195" i="22"/>
  <c r="P195" i="22" s="1"/>
  <c r="N191" i="22"/>
  <c r="P191" i="22" s="1"/>
  <c r="N134" i="22"/>
  <c r="P134" i="22" s="1"/>
  <c r="N109" i="22"/>
  <c r="P109" i="22" s="1"/>
  <c r="N52" i="22"/>
  <c r="P52" i="22" s="1"/>
  <c r="N220" i="22"/>
  <c r="P220" i="22" s="1"/>
  <c r="N136" i="22"/>
  <c r="P136" i="22" s="1"/>
  <c r="N116" i="22"/>
  <c r="P116" i="22" s="1"/>
  <c r="N88" i="22"/>
  <c r="P88" i="22" s="1"/>
  <c r="N74" i="22"/>
  <c r="P74" i="22" s="1"/>
  <c r="N59" i="22"/>
  <c r="P59" i="22" s="1"/>
  <c r="N40" i="22"/>
  <c r="P40" i="22" s="1"/>
  <c r="N249" i="22"/>
  <c r="P249" i="22" s="1"/>
  <c r="N231" i="22"/>
  <c r="P231" i="22" s="1"/>
  <c r="N154" i="22"/>
  <c r="P154" i="22" s="1"/>
  <c r="N103" i="22"/>
  <c r="P103" i="22" s="1"/>
  <c r="N67" i="22"/>
  <c r="P67" i="22" s="1"/>
  <c r="N61" i="22"/>
  <c r="P61" i="22" s="1"/>
  <c r="N25" i="22"/>
  <c r="P25" i="22" s="1"/>
  <c r="N243" i="22"/>
  <c r="P243" i="22" s="1"/>
  <c r="N227" i="22"/>
  <c r="P227" i="22" s="1"/>
  <c r="N225" i="22"/>
  <c r="P225" i="22" s="1"/>
  <c r="N224" i="22"/>
  <c r="P224" i="22" s="1"/>
  <c r="N202" i="22"/>
  <c r="P202" i="22" s="1"/>
  <c r="N194" i="22"/>
  <c r="P194" i="22" s="1"/>
  <c r="N193" i="22"/>
  <c r="P193" i="22" s="1"/>
  <c r="N190" i="22"/>
  <c r="P190" i="22" s="1"/>
  <c r="N189" i="22"/>
  <c r="P189" i="22" s="1"/>
  <c r="N159" i="22"/>
  <c r="P159" i="22" s="1"/>
  <c r="N158" i="22"/>
  <c r="P158" i="22" s="1"/>
  <c r="N148" i="22"/>
  <c r="P148" i="22" s="1"/>
  <c r="N147" i="22"/>
  <c r="P147" i="22" s="1"/>
  <c r="N146" i="22"/>
  <c r="P146" i="22" s="1"/>
  <c r="N145" i="22"/>
  <c r="P145" i="22" s="1"/>
  <c r="N143" i="22"/>
  <c r="P143" i="22" s="1"/>
  <c r="N141" i="22"/>
  <c r="P141" i="22" s="1"/>
  <c r="N123" i="22"/>
  <c r="P123" i="22" s="1"/>
  <c r="N120" i="22"/>
  <c r="P120" i="22" s="1"/>
  <c r="N111" i="22"/>
  <c r="P111" i="22" s="1"/>
  <c r="N108" i="22"/>
  <c r="P108" i="22" s="1"/>
  <c r="N106" i="22"/>
  <c r="P106" i="22" s="1"/>
  <c r="N99" i="22"/>
  <c r="P99" i="22" s="1"/>
  <c r="N98" i="22"/>
  <c r="P98" i="22" s="1"/>
  <c r="N96" i="22"/>
  <c r="P96" i="22" s="1"/>
  <c r="N95" i="22"/>
  <c r="P95" i="22" s="1"/>
  <c r="N81" i="22"/>
  <c r="P81" i="22" s="1"/>
  <c r="N54" i="22"/>
  <c r="P54" i="22" s="1"/>
  <c r="N86" i="22"/>
  <c r="P86" i="22" s="1"/>
  <c r="M179" i="22"/>
  <c r="N179" i="22" s="1"/>
  <c r="P179" i="22" s="1"/>
  <c r="M273" i="23"/>
  <c r="E286" i="23" s="1"/>
  <c r="K286" i="23" s="1"/>
  <c r="L286" i="23" s="1"/>
  <c r="M253" i="23"/>
  <c r="M181" i="22"/>
  <c r="N181" i="22" s="1"/>
  <c r="P181" i="22" s="1"/>
  <c r="M264" i="23"/>
  <c r="M270" i="23"/>
  <c r="M261" i="23"/>
  <c r="J182" i="22"/>
  <c r="M182" i="22"/>
  <c r="N182" i="22" s="1"/>
  <c r="P182" i="22" s="1"/>
  <c r="M285" i="23"/>
  <c r="M268" i="23"/>
  <c r="M245" i="23"/>
  <c r="M180" i="22" s="1"/>
  <c r="N180" i="22" s="1"/>
  <c r="P180" i="22" s="1"/>
  <c r="M257" i="23"/>
  <c r="J183" i="22" s="1"/>
  <c r="M170" i="23"/>
  <c r="M172" i="23"/>
  <c r="M131" i="23"/>
  <c r="M115" i="23"/>
  <c r="J44" i="22" s="1"/>
  <c r="M124" i="23"/>
  <c r="M127" i="23"/>
  <c r="M120" i="23"/>
  <c r="M110" i="23"/>
  <c r="M205" i="23"/>
  <c r="J169" i="22" s="1"/>
  <c r="M227" i="23"/>
  <c r="J175" i="22" s="1"/>
  <c r="M220" i="23"/>
  <c r="J173" i="22" s="1"/>
  <c r="M216" i="23"/>
  <c r="M172" i="22" s="1"/>
  <c r="N172" i="22" s="1"/>
  <c r="P172" i="22" s="1"/>
  <c r="J168" i="22"/>
  <c r="M168" i="22"/>
  <c r="N168" i="22" s="1"/>
  <c r="P168" i="22" s="1"/>
  <c r="M171" i="22"/>
  <c r="N171" i="22" s="1"/>
  <c r="P171" i="22" s="1"/>
  <c r="J171" i="22"/>
  <c r="J166" i="22"/>
  <c r="M166" i="22"/>
  <c r="N166" i="22" s="1"/>
  <c r="P166" i="22" s="1"/>
  <c r="N144" i="22"/>
  <c r="P144" i="22" s="1"/>
  <c r="N47" i="22"/>
  <c r="P47" i="22" s="1"/>
  <c r="M238" i="23"/>
  <c r="M231" i="23"/>
  <c r="M224" i="23"/>
  <c r="M209" i="23"/>
  <c r="M194" i="23"/>
  <c r="M164" i="22"/>
  <c r="N164" i="22" s="1"/>
  <c r="P164" i="22" s="1"/>
  <c r="M163" i="22"/>
  <c r="N163" i="22" s="1"/>
  <c r="P163" i="22" s="1"/>
  <c r="M177" i="23"/>
  <c r="M92" i="22"/>
  <c r="N92" i="22" s="1"/>
  <c r="P92" i="22" s="1"/>
  <c r="J92" i="22"/>
  <c r="J93" i="22"/>
  <c r="M93" i="22"/>
  <c r="N93" i="22" s="1"/>
  <c r="P93" i="22" s="1"/>
  <c r="J87" i="22"/>
  <c r="M87" i="22"/>
  <c r="N87" i="22" s="1"/>
  <c r="P87" i="22" s="1"/>
  <c r="J86" i="22"/>
  <c r="J25" i="22"/>
  <c r="M32" i="22"/>
  <c r="N32" i="22" s="1"/>
  <c r="P32" i="22" s="1"/>
  <c r="J32" i="22"/>
  <c r="J38" i="22"/>
  <c r="M38" i="22"/>
  <c r="N38" i="22" s="1"/>
  <c r="P38" i="22" s="1"/>
  <c r="M39" i="22"/>
  <c r="N39" i="22" s="1"/>
  <c r="P39" i="22" s="1"/>
  <c r="J39" i="22"/>
  <c r="M30" i="22"/>
  <c r="N30" i="22" s="1"/>
  <c r="P30" i="22" s="1"/>
  <c r="J30" i="22"/>
  <c r="M28" i="22"/>
  <c r="N28" i="22" s="1"/>
  <c r="P28" i="22" s="1"/>
  <c r="J28" i="22"/>
  <c r="J31" i="22"/>
  <c r="M31" i="22"/>
  <c r="N31" i="22" s="1"/>
  <c r="P31" i="22" s="1"/>
  <c r="J40" i="22"/>
  <c r="J24" i="22"/>
  <c r="M95" i="23"/>
  <c r="M91" i="23"/>
  <c r="M87" i="23"/>
  <c r="M83" i="23"/>
  <c r="M79" i="23"/>
  <c r="M55" i="23"/>
  <c r="L40" i="23"/>
  <c r="M39" i="23" s="1"/>
  <c r="J27" i="22" s="1"/>
  <c r="M19" i="23"/>
  <c r="M23" i="22" s="1"/>
  <c r="N23" i="22" s="1"/>
  <c r="P23" i="22" s="1"/>
  <c r="M20" i="22"/>
  <c r="N20" i="22" s="1"/>
  <c r="P20" i="22" s="1"/>
  <c r="N139" i="22"/>
  <c r="P139" i="22" s="1"/>
  <c r="N251" i="22"/>
  <c r="P251" i="22" s="1"/>
  <c r="N129" i="22"/>
  <c r="P129" i="22" s="1"/>
  <c r="N97" i="22"/>
  <c r="P97" i="22" s="1"/>
  <c r="N155" i="22"/>
  <c r="P155" i="22" s="1"/>
  <c r="N235" i="22"/>
  <c r="P235" i="22" s="1"/>
  <c r="N107" i="22"/>
  <c r="P107" i="22" s="1"/>
  <c r="N238" i="22"/>
  <c r="P238" i="22" s="1"/>
  <c r="N206" i="22"/>
  <c r="P206" i="22" s="1"/>
  <c r="N219" i="22"/>
  <c r="P219" i="22" s="1"/>
  <c r="N126" i="22"/>
  <c r="P126" i="22" s="1"/>
  <c r="N114" i="22"/>
  <c r="P114" i="22" s="1"/>
  <c r="N91" i="22"/>
  <c r="P91" i="22" s="1"/>
  <c r="K252" i="22"/>
  <c r="L252" i="22"/>
  <c r="J187" i="22" l="1"/>
  <c r="M187" i="22"/>
  <c r="N187" i="22" s="1"/>
  <c r="P187" i="22" s="1"/>
  <c r="J180" i="22"/>
  <c r="M183" i="22"/>
  <c r="N183" i="22" s="1"/>
  <c r="P183" i="22" s="1"/>
  <c r="J186" i="22"/>
  <c r="M186" i="22"/>
  <c r="N186" i="22" s="1"/>
  <c r="P186" i="22" s="1"/>
  <c r="J184" i="22"/>
  <c r="M184" i="22"/>
  <c r="N184" i="22" s="1"/>
  <c r="P184" i="22" s="1"/>
  <c r="J185" i="22"/>
  <c r="M185" i="22"/>
  <c r="N185" i="22" s="1"/>
  <c r="P185" i="22" s="1"/>
  <c r="M162" i="22"/>
  <c r="N162" i="22" s="1"/>
  <c r="P162" i="22" s="1"/>
  <c r="J66" i="22"/>
  <c r="M66" i="22"/>
  <c r="N66" i="22" s="1"/>
  <c r="P66" i="22" s="1"/>
  <c r="J48" i="22"/>
  <c r="E137" i="23"/>
  <c r="K137" i="23" s="1"/>
  <c r="L137" i="23" s="1"/>
  <c r="M136" i="23" s="1"/>
  <c r="M44" i="22"/>
  <c r="N44" i="22" s="1"/>
  <c r="P44" i="22" s="1"/>
  <c r="M46" i="22"/>
  <c r="N46" i="22" s="1"/>
  <c r="P46" i="22" s="1"/>
  <c r="J46" i="22"/>
  <c r="J45" i="22"/>
  <c r="M45" i="22"/>
  <c r="N45" i="22" s="1"/>
  <c r="P45" i="22" s="1"/>
  <c r="J43" i="22"/>
  <c r="M43" i="22"/>
  <c r="N43" i="22" s="1"/>
  <c r="P43" i="22" s="1"/>
  <c r="M175" i="22"/>
  <c r="N175" i="22" s="1"/>
  <c r="P175" i="22" s="1"/>
  <c r="M169" i="22"/>
  <c r="N169" i="22" s="1"/>
  <c r="P169" i="22" s="1"/>
  <c r="M173" i="22"/>
  <c r="N173" i="22" s="1"/>
  <c r="P173" i="22" s="1"/>
  <c r="J172" i="22"/>
  <c r="M167" i="22"/>
  <c r="N167" i="22" s="1"/>
  <c r="P167" i="22" s="1"/>
  <c r="J167" i="22"/>
  <c r="J170" i="22"/>
  <c r="M170" i="22"/>
  <c r="N170" i="22" s="1"/>
  <c r="P170" i="22" s="1"/>
  <c r="J174" i="22"/>
  <c r="M174" i="22"/>
  <c r="N174" i="22" s="1"/>
  <c r="P174" i="22" s="1"/>
  <c r="M176" i="22"/>
  <c r="N176" i="22" s="1"/>
  <c r="P176" i="22" s="1"/>
  <c r="J176" i="22"/>
  <c r="J177" i="22"/>
  <c r="M177" i="22"/>
  <c r="N177" i="22" s="1"/>
  <c r="P177" i="22" s="1"/>
  <c r="M27" i="22"/>
  <c r="N27" i="22" s="1"/>
  <c r="P27" i="22" s="1"/>
  <c r="J35" i="22"/>
  <c r="M35" i="22"/>
  <c r="N35" i="22" s="1"/>
  <c r="P35" i="22" s="1"/>
  <c r="J29" i="22"/>
  <c r="M29" i="22"/>
  <c r="N29" i="22" s="1"/>
  <c r="P29" i="22" s="1"/>
  <c r="M33" i="22"/>
  <c r="N33" i="22" s="1"/>
  <c r="P33" i="22" s="1"/>
  <c r="J33" i="22"/>
  <c r="M34" i="22"/>
  <c r="N34" i="22" s="1"/>
  <c r="P34" i="22" s="1"/>
  <c r="J34" i="22"/>
  <c r="M36" i="22"/>
  <c r="N36" i="22" s="1"/>
  <c r="P36" i="22" s="1"/>
  <c r="J36" i="22"/>
  <c r="J37" i="22"/>
  <c r="M37" i="22"/>
  <c r="N37" i="22" s="1"/>
  <c r="P37" i="22" s="1"/>
  <c r="J23" i="22"/>
  <c r="J21" i="22"/>
  <c r="M21" i="22"/>
  <c r="N21" i="22" s="1"/>
  <c r="P21" i="22" s="1"/>
  <c r="J162" i="22" l="1"/>
  <c r="M48" i="22"/>
  <c r="N48" i="22" s="1"/>
  <c r="P48" i="22" s="1"/>
  <c r="J49" i="22"/>
  <c r="M49" i="22"/>
  <c r="N49" i="22" s="1"/>
  <c r="P49" i="22" s="1"/>
  <c r="M252" i="22" l="1"/>
  <c r="M7" i="22" s="1"/>
  <c r="N252" i="22"/>
  <c r="P252" i="22" s="1"/>
</calcChain>
</file>

<file path=xl/sharedStrings.xml><?xml version="1.0" encoding="utf-8"?>
<sst xmlns="http://schemas.openxmlformats.org/spreadsheetml/2006/main" count="2036" uniqueCount="765">
  <si>
    <t>Item</t>
  </si>
  <si>
    <t>Descrição</t>
  </si>
  <si>
    <t xml:space="preserve"> 1 </t>
  </si>
  <si>
    <t>SERVIÇOS PRELIMINARES</t>
  </si>
  <si>
    <t>Código</t>
  </si>
  <si>
    <t>Banco</t>
  </si>
  <si>
    <t xml:space="preserve"> 1.1 </t>
  </si>
  <si>
    <t>UN</t>
  </si>
  <si>
    <t xml:space="preserve"> 1.2 </t>
  </si>
  <si>
    <t xml:space="preserve"> 1.3 </t>
  </si>
  <si>
    <t xml:space="preserve"> 1.5 </t>
  </si>
  <si>
    <t>M</t>
  </si>
  <si>
    <t>KG</t>
  </si>
  <si>
    <t>TOTAL</t>
  </si>
  <si>
    <t>DESCRIÇÃO</t>
  </si>
  <si>
    <t>Próprio</t>
  </si>
  <si>
    <t>m³</t>
  </si>
  <si>
    <t>m²</t>
  </si>
  <si>
    <t>SINAPI</t>
  </si>
  <si>
    <t xml:space="preserve"> 1.4 </t>
  </si>
  <si>
    <t xml:space="preserve"> 1.1.1 </t>
  </si>
  <si>
    <t xml:space="preserve"> 1.1.2 </t>
  </si>
  <si>
    <t xml:space="preserve"> 1.2.2 </t>
  </si>
  <si>
    <t xml:space="preserve"> 93358 </t>
  </si>
  <si>
    <t>ESCAVAÇÃO MANUAL DE VALA COM PROFUNDIDADE MENOR OU IGUAL A 1,30 M. AF_02/2021</t>
  </si>
  <si>
    <t xml:space="preserve"> 1.2.3 </t>
  </si>
  <si>
    <t xml:space="preserve"> 1.2.4 </t>
  </si>
  <si>
    <t xml:space="preserve"> 1.3.1 </t>
  </si>
  <si>
    <t xml:space="preserve"> 1.3.2 </t>
  </si>
  <si>
    <t xml:space="preserve"> 1.3.3 </t>
  </si>
  <si>
    <t xml:space="preserve"> 1.3.4 </t>
  </si>
  <si>
    <t xml:space="preserve"> 1.4.1 </t>
  </si>
  <si>
    <t xml:space="preserve"> 1.4.2 </t>
  </si>
  <si>
    <t xml:space="preserve"> 1.4.3 </t>
  </si>
  <si>
    <t xml:space="preserve"> 1.5.1 </t>
  </si>
  <si>
    <t xml:space="preserve"> 1.5.2 </t>
  </si>
  <si>
    <t xml:space="preserve"> 1.5.3 </t>
  </si>
  <si>
    <t xml:space="preserve"> 1.5.4 </t>
  </si>
  <si>
    <t xml:space="preserve"> 1.5.5 </t>
  </si>
  <si>
    <t>Bancos</t>
  </si>
  <si>
    <t>B.D.I.</t>
  </si>
  <si>
    <t>Encargos Sociais</t>
  </si>
  <si>
    <t xml:space="preserve"> 92762 </t>
  </si>
  <si>
    <t>ARMAÇÃO DE PILAR OU VIGA DE ESTRUTURA CONVENCIONAL DE CONCRETO ARMADO UTILIZANDO AÇO CA-50 DE 10,0 MM - MONTAGEM. AF_06/2022</t>
  </si>
  <si>
    <t xml:space="preserve"> 92768 </t>
  </si>
  <si>
    <t>ARMAÇÃO DE LAJE DE ESTRUTURA CONVENCIONAL DE CONCRETO ARMADO UTILIZANDO AÇO CA-60 DE 5,0 MM - MONTAGEM. AF_06/2022</t>
  </si>
  <si>
    <t xml:space="preserve"> 96543 </t>
  </si>
  <si>
    <t xml:space="preserve"> 96544 </t>
  </si>
  <si>
    <t xml:space="preserve"> 96546 </t>
  </si>
  <si>
    <t>Não Desonerado:</t>
  </si>
  <si>
    <t xml:space="preserve"> 99059 </t>
  </si>
  <si>
    <t xml:space="preserve"> 101616 </t>
  </si>
  <si>
    <t>PREPARO DE FUNDO DE VALA COM LARGURA MENOR QUE 1,5 M (ACERTO DO SOLO NATURAL). AF_08/2020</t>
  </si>
  <si>
    <t xml:space="preserve"> 95241 </t>
  </si>
  <si>
    <t xml:space="preserve"> 96534 </t>
  </si>
  <si>
    <t xml:space="preserve"> 96536 </t>
  </si>
  <si>
    <t xml:space="preserve"> 96545 </t>
  </si>
  <si>
    <t xml:space="preserve"> 96555 </t>
  </si>
  <si>
    <t xml:space="preserve"> 98555 </t>
  </si>
  <si>
    <t>ESTRUTURA</t>
  </si>
  <si>
    <t>COBERTA</t>
  </si>
  <si>
    <t>CALHA DE BEIRAL, SEMICIRCULAR DE PVC, DIAMETRO 125 MM, INCLUINDO CABECEIRAS, EMENDAS, BOCAIS, SUPORTES E VEDAÇÕES, EXCLUINDO CONDUTORES, INCLUSO TRANSPORTE VERTICAL. AF_07/2019</t>
  </si>
  <si>
    <t>INSTALAÇÕES ELÉTRICAS</t>
  </si>
  <si>
    <t xml:space="preserve"> 91940 </t>
  </si>
  <si>
    <t>CAIXA RETANGULAR 4" X 2" MÉDIA (1,30 M DO PISO), PVC, INSTALADA EM PAREDE - FORNECIMENTO E INSTALAÇÃO. AF_03/2023</t>
  </si>
  <si>
    <t xml:space="preserve"> 91937 </t>
  </si>
  <si>
    <t>CAIXA OCTOGONAL 3" X 3", PVC, INSTALADA EM LAJE - FORNECIMENTO E INSTALAÇÃO. AF_03/2023</t>
  </si>
  <si>
    <t xml:space="preserve"> 91925 </t>
  </si>
  <si>
    <t>CABO DE COBRE FLEXÍVEL ISOLADO, 1,5 MM², ANTI-CHAMA 0,6/1,0 KV, PARA CIRCUITOS TERMINAIS - FORNECIMENTO E INSTALAÇÃO. AF_03/2023</t>
  </si>
  <si>
    <t xml:space="preserve"> 91927 </t>
  </si>
  <si>
    <t>CABO DE COBRE FLEXÍVEL ISOLADO, 2,5 MM², ANTI-CHAMA 0,6/1,0 KV, PARA CIRCUITOS TERMINAIS - FORNECIMENTO E INSTALAÇÃO. AF_03/2023</t>
  </si>
  <si>
    <t xml:space="preserve"> 93653 </t>
  </si>
  <si>
    <t>DISJUNTOR MONOPOLAR TIPO DIN, CORRENTE NOMINAL DE 10A - FORNECIMENTO E INSTALAÇÃO. AF_10/2020</t>
  </si>
  <si>
    <t xml:space="preserve"> 100903 </t>
  </si>
  <si>
    <t>LÂMPADA TUBULAR LED DE 18/20 W, BASE G13 - FORNECIMENTO E INSTALAÇÃO. AF_02/2020_PS</t>
  </si>
  <si>
    <t>Tipo Obra: CONSTRUÇÃO</t>
  </si>
  <si>
    <t>Órgão: PREFEITURA MUNICIPAL DE SOUSA-PB</t>
  </si>
  <si>
    <t>UNIDADE</t>
  </si>
  <si>
    <t>PREÇO UNITÁRIO CONTRATADO (BDI)</t>
  </si>
  <si>
    <t>QUANTIDADE</t>
  </si>
  <si>
    <t>FINANCEIRO</t>
  </si>
  <si>
    <t>CONTRATADO</t>
  </si>
  <si>
    <t>MEDIDO ANTERIOR</t>
  </si>
  <si>
    <t>PERÍODO</t>
  </si>
  <si>
    <t>ACUMULADO</t>
  </si>
  <si>
    <t>JOSÉ JEFERSON JERÔNIMO VIEIRA</t>
  </si>
  <si>
    <t>FISCALIZAÇÃO</t>
  </si>
  <si>
    <t>PROCURADOR</t>
  </si>
  <si>
    <t>CPF: 061.039.434-77</t>
  </si>
  <si>
    <t>TRUST CONSTRUTORA LTDA</t>
  </si>
  <si>
    <t>CNPJ: 09.027.846/0001-90</t>
  </si>
  <si>
    <t>ENGENHEIRO CIVIL E</t>
  </si>
  <si>
    <t>CREA Nº 1614588783</t>
  </si>
  <si>
    <t>PISO</t>
  </si>
  <si>
    <t>M²</t>
  </si>
  <si>
    <t>FUNDO SELADOR ACRÍLICO, APLICAÇÃO MANUAL EM PAREDE, UMA DEMÃO. AF_04/2023</t>
  </si>
  <si>
    <t>CHAPISCO APLICADO EM ALVENARIAS E ESTRUTURAS DE CONCRETO INTERNAS, COM COLHER DE PEDREIRO.  ARGAMASSA TRAÇO 1:3 COM PREPARO EM BETONEIRA 400L. AF_10/2022</t>
  </si>
  <si>
    <t xml:space="preserve"> 87529 </t>
  </si>
  <si>
    <t>CALHA EM CHAPA DE AÇO GALVANIZADO NÚMERO 24, DESENVOLVIMENTO DE 50 CM, INCLUSO TRANSPORTE VERTICAL. AF_07/2019</t>
  </si>
  <si>
    <t>M³</t>
  </si>
  <si>
    <t xml:space="preserve"> 100434 </t>
  </si>
  <si>
    <t>Valor medido:</t>
  </si>
  <si>
    <t>Período:</t>
  </si>
  <si>
    <t>nº 01</t>
  </si>
  <si>
    <t>QUADRA</t>
  </si>
  <si>
    <t xml:space="preserve"> 20036 </t>
  </si>
  <si>
    <t>PLACA DE OBRA EM CHAPA DE AÇO GALVANIZADO [ADAPTADO DE SINAPI 74209/001]</t>
  </si>
  <si>
    <t>LOCAÇÃO CONVENCIONAL DE OBRA, UTILIZANDO GABARITO DE TÁBUAS CORRIDAS PONTALETADAS A CADA 2,00M -  2 UTILIZAÇÕES. AF_03/2024</t>
  </si>
  <si>
    <t>MOVIMENTO DE TERRA</t>
  </si>
  <si>
    <t xml:space="preserve"> 7049 </t>
  </si>
  <si>
    <t>ESCAVAÇÃO MANUAL EM SOLO-PROF. ATÉ 1,50 M [ADAPTADO SINAPI 79561/001]</t>
  </si>
  <si>
    <t xml:space="preserve"> 104741 </t>
  </si>
  <si>
    <t>REATERRO MECANIZADO DE VALA COM MINICARREGADEIRA, COM PLACA VIBRATÓRIA. AF_08/2023</t>
  </si>
  <si>
    <t xml:space="preserve"> 94316 </t>
  </si>
  <si>
    <t>ATERRO MECANIZADO DE VALA COM RETROESCAVADEIRA (CAPACIDADE DA CAÇAMBA DA RETRO: 0,26 M³ / POTÊNCIA: 88 HP), LARGURA ATÉ 1,5 M, PROFUNDIDADE ATÉ 1,5 M, COM SOLO ARGILO-ARENOSO. AF_08/2023</t>
  </si>
  <si>
    <t>INFRA-ESTRUTURA: FUNDAÇÕES (TODA A QUADRA)</t>
  </si>
  <si>
    <t xml:space="preserve"> 20293 </t>
  </si>
  <si>
    <t>ALVENARIA EM TIJOLO CERAMICO FURADO 9X19X19CM, 1 VEZ (ESPESSURA 19 CM), ASSENTADO EM ARGAMASSA TRACO 1:4 (CIMENTO E AREIA MEDIA NAO PENEIRADA), PREPARO MANUAL, JUNTA 1 CM [ADAPTADO SINAPI 73935/002]</t>
  </si>
  <si>
    <t xml:space="preserve"> 96620 </t>
  </si>
  <si>
    <t>LASTRO DE CONCRETO MAGRO, APLICADO EM PISOS, LAJES SOBRE SOLO OU RADIERS. AF_01/2024</t>
  </si>
  <si>
    <t xml:space="preserve"> 96535 </t>
  </si>
  <si>
    <t>FABRICAÇÃO, MONTAGEM E DESMONTAGEM DE FÔRMA PARA SAPATA, EM MADEIRA SERRADA, E=25 MM, 4 UTILIZAÇÕES. AF_01/2024</t>
  </si>
  <si>
    <t xml:space="preserve"> 1.3.5 </t>
  </si>
  <si>
    <t>FABRICAÇÃO, MONTAGEM E DESMONTAGEM DE FÔRMA PARA VIGA BALDRAME, EM MADEIRA SERRADA, E=25 MM, 4 UTILIZAÇÕES. AF_01/2024</t>
  </si>
  <si>
    <t xml:space="preserve"> 1.3.6 </t>
  </si>
  <si>
    <t>ARMAÇÃO DE BLOCO UTILIZANDO AÇO CA-50 DE 6,3 MM - MONTAGEM. AF_01/2024</t>
  </si>
  <si>
    <t xml:space="preserve"> 1.3.7 </t>
  </si>
  <si>
    <t>ARMAÇÃO DE BLOCO UTILIZANDO AÇO CA-50 DE 8 MM - MONTAGEM. AF_01/2024</t>
  </si>
  <si>
    <t xml:space="preserve"> 1.3.8 </t>
  </si>
  <si>
    <t>ARMAÇÃO DE BLOCO UTILIZANDO AÇO CA-50 DE 10 MM - MONTAGEM. AF_01/2024</t>
  </si>
  <si>
    <t xml:space="preserve"> 1.3.9 </t>
  </si>
  <si>
    <t xml:space="preserve"> 104920 </t>
  </si>
  <si>
    <t>ARMAÇÃO DE BLOCO, SAPATA ISOLADA, VIGA BALDRAME E SAPATA CORRIDA UTILIZANDO AÇO CA-50 DE 12,5 MM - MONTAGEM. AF_01/2024</t>
  </si>
  <si>
    <t xml:space="preserve"> 1.3.10 </t>
  </si>
  <si>
    <t>ARMAÇÃO DE BLOCO UTILIZANDO AÇO CA-60 DE 5 MM - MONTAGEM. AF_01/2024</t>
  </si>
  <si>
    <t xml:space="preserve"> 1.3.11 </t>
  </si>
  <si>
    <t xml:space="preserve"> 94965 </t>
  </si>
  <si>
    <t>CONCRETO FCK = 25MPA, TRAÇO 1:2,3:2,7 (EM MASSA SECA DE CIMENTO/ AREIA MÉDIA/ BRITA 1) - PREPARO MECÂNICO COM BETONEIRA 400 L. AF_05/2021</t>
  </si>
  <si>
    <t xml:space="preserve"> 1.3.12 </t>
  </si>
  <si>
    <t xml:space="preserve"> 103670 </t>
  </si>
  <si>
    <t>LANÇAMENTO COM USO DE BALDES, ADENSAMENTO E ACABAMENTO DE CONCRETO EM ESTRUTURAS. AF_02/2022</t>
  </si>
  <si>
    <t xml:space="preserve"> 1.3.13 </t>
  </si>
  <si>
    <t xml:space="preserve"> 7028 </t>
  </si>
  <si>
    <t>IMPERMEABILIZAÇÃO DE ESTRUTURAS ENTERRADAS, COM TINTA ASFÁLTICA, DUAS DEMÃOS. [ADAPTADO SINAPI 74106/001]</t>
  </si>
  <si>
    <t xml:space="preserve"> 1.3.14 </t>
  </si>
  <si>
    <t xml:space="preserve"> 94966 </t>
  </si>
  <si>
    <t>CONCRETO FCK = 30MPA, TRAÇO 1:2,1:2,5 (EM MASSA SECA DE CIMENTO/ AREIA MÉDIA/ BRITA 1) - PREPARO MECÂNICO COM BETONEIRA 400 L. AF_05/2021</t>
  </si>
  <si>
    <t>SUPERESTRUTURA (PILARES, VIGAS E LAJES) - TODA A QUADRA</t>
  </si>
  <si>
    <t>CONCRETO ARMADO PARA PILARES DA EDIFICAÇÃO</t>
  </si>
  <si>
    <t xml:space="preserve"> 1.4.1.1 </t>
  </si>
  <si>
    <t xml:space="preserve"> 92443 </t>
  </si>
  <si>
    <t>MONTAGEM E DESMONTAGEM DE FÔRMA DE PILARES RETANGULARES E ESTRUTURAS SIMILARES, PÉ-DIREITO SIMPLES, EM CHAPA DE MADEIRA COMPENSADA PLASTIFICADA, 18 UTILIZAÇÕES. AF_09/2020</t>
  </si>
  <si>
    <t xml:space="preserve"> 1.4.1.2 </t>
  </si>
  <si>
    <t xml:space="preserve"> 92759 </t>
  </si>
  <si>
    <t>ARMAÇÃO DE PILAR OU VIGA DE ESTRUTURA CONVENCIONAL DE CONCRETO ARMADO UTILIZANDO AÇO CA-60 DE 5,0 MM - MONTAGEM. AF_06/2022</t>
  </si>
  <si>
    <t xml:space="preserve"> 1.4.1.3 </t>
  </si>
  <si>
    <t xml:space="preserve"> 1.4.1.4 </t>
  </si>
  <si>
    <t xml:space="preserve"> 92763 </t>
  </si>
  <si>
    <t>ARMAÇÃO DE PILAR OU VIGA DE ESTRUTURA CONVENCIONAL DE CONCRETO ARMADO UTILIZANDO AÇO CA-50 DE 12,5 MM - MONTAGEM. AF_06/2022</t>
  </si>
  <si>
    <t xml:space="preserve"> 1.4.1.5 </t>
  </si>
  <si>
    <t xml:space="preserve"> 92764 </t>
  </si>
  <si>
    <t>ARMAÇÃO DE PILAR OU VIGA DE ESTRUTURA CONVENCIONAL DE CONCRETO ARMADO UTILIZANDO AÇO CA-50 DE 16,0 MM - MONTAGEM. AF_06/2022</t>
  </si>
  <si>
    <t xml:space="preserve"> 1.4.1.6 </t>
  </si>
  <si>
    <t xml:space="preserve"> 1.4.1.7 </t>
  </si>
  <si>
    <t>CONCRETO ARMADO PARA VIGAS DA EDIFICAÇÃO</t>
  </si>
  <si>
    <t xml:space="preserve"> 1.4.2.1 </t>
  </si>
  <si>
    <t xml:space="preserve"> 92480 </t>
  </si>
  <si>
    <t>MONTAGEM E DESMONTAGEM DE FÔRMA DE VIGA, ESCORAMENTO METÁLICO, PÉ-DIREITO SIMPLES, EM CHAPA DE MADEIRA PLASTIFICADA, 18 UTILIZAÇÕES. AF_09/2020</t>
  </si>
  <si>
    <t xml:space="preserve"> 1.4.2.2 </t>
  </si>
  <si>
    <t xml:space="preserve"> 1.4.2.3 </t>
  </si>
  <si>
    <t xml:space="preserve"> 92760 </t>
  </si>
  <si>
    <t>ARMAÇÃO DE PILAR OU VIGA DE ESTRUTURA CONVENCIONAL DE CONCRETO ARMADO UTILIZANDO AÇO CA-50 DE 6,3 MM - MONTAGEM. AF_06/2022</t>
  </si>
  <si>
    <t xml:space="preserve"> 1.4.2.4 </t>
  </si>
  <si>
    <t xml:space="preserve"> 92761 </t>
  </si>
  <si>
    <t>ARMAÇÃO DE PILAR OU VIGA DE ESTRUTURA CONVENCIONAL DE CONCRETO ARMADO UTILIZANDO AÇO CA-50 DE 8,0 MM - MONTAGEM. AF_06/2022</t>
  </si>
  <si>
    <t xml:space="preserve"> 1.4.2.5 </t>
  </si>
  <si>
    <t xml:space="preserve"> 1.4.2.6 </t>
  </si>
  <si>
    <t xml:space="preserve"> 1.4.2.7 </t>
  </si>
  <si>
    <t>CONCRETO ARMADO PARA LAJES DA EDIFICAÇÃO</t>
  </si>
  <si>
    <t xml:space="preserve"> 1.4.3.1 </t>
  </si>
  <si>
    <t xml:space="preserve"> 92522 </t>
  </si>
  <si>
    <t>MONTAGEM E DESMONTAGEM DE FÔRMA DE LAJE MACIÇA, PÉ-DIREITO SIMPLES, EM CHAPA DE MADEIRA COMPENSADA RESINADA, 8 UTILIZAÇÕES. AF_09/2020</t>
  </si>
  <si>
    <t xml:space="preserve"> 1.4.3.2 </t>
  </si>
  <si>
    <t xml:space="preserve"> 94971 </t>
  </si>
  <si>
    <t>CONCRETO FCK = 25MPA, TRAÇO 1:2,3:2,7 (EM MASSA SECA DE CIMENTO/ AREIA MÉDIA/ BRITA 1) - PREPARO MECÂNICO COM BETONEIRA 600 L. AF_05/2021</t>
  </si>
  <si>
    <t xml:space="preserve"> 1.4.3.3 </t>
  </si>
  <si>
    <t xml:space="preserve"> 1.4.3.4 </t>
  </si>
  <si>
    <t xml:space="preserve"> 1.4.3.5 </t>
  </si>
  <si>
    <t xml:space="preserve"> 1.4.3.6 </t>
  </si>
  <si>
    <t>ELEVAÇÃO (murada)</t>
  </si>
  <si>
    <t xml:space="preserve"> 103322 </t>
  </si>
  <si>
    <t>ALVENARIA DE VEDAÇÃO DE BLOCOS CERÂMICOS FURADOS NA VERTICAL DE 9X19X39 CM (ESPESSURA 9 CM) E ARGAMASSA DE ASSENTAMENTO COM PREPARO EM BETONEIRA. AF_12/2021</t>
  </si>
  <si>
    <t xml:space="preserve"> 7055 </t>
  </si>
  <si>
    <t>COBOGÓ DE CONCRETO (ELEMENTO VAZADO), 7X50X50CM, ASSENTADO COM ARGAMASSA TRAÇO 1:3 (CIMENTO E AREIA) [ADAPTADO SINAPI 73937/003]</t>
  </si>
  <si>
    <t xml:space="preserve"> 105036 </t>
  </si>
  <si>
    <t>VERGA PRÉ-FABRICADA COM ATÉ 1,5 M DE VÃO, ESPESSURA DE *15* CM. AF_03/2024</t>
  </si>
  <si>
    <t xml:space="preserve"> 93184 </t>
  </si>
  <si>
    <t>VERGA PRÉ-MOLDADA COM ATÉ 1,5 M DE VÃO, ESPESSURA DE *20* CM. AF_03/2024</t>
  </si>
  <si>
    <t xml:space="preserve"> 93194 </t>
  </si>
  <si>
    <t>CONTRAVERGA PRÉ-MOLDADA, ESPESSURA DE *20* CM. AF_03/2024</t>
  </si>
  <si>
    <t xml:space="preserve"> 1.6 </t>
  </si>
  <si>
    <t>ESQUADRIAS</t>
  </si>
  <si>
    <t xml:space="preserve"> 1.6.1 </t>
  </si>
  <si>
    <t>PORTÃO DE FERRO</t>
  </si>
  <si>
    <t xml:space="preserve"> 1.6.1.1 </t>
  </si>
  <si>
    <t xml:space="preserve"> 91341 </t>
  </si>
  <si>
    <t>PORTA EM ALUMÍNIO DE ABRIR TIPO VENEZIANA COM GUARNIÇÃO, FIXAÇÃO COM PARAFUSOS - FORNECIMENTO E INSTALAÇÃO. AF_12/2019</t>
  </si>
  <si>
    <t xml:space="preserve"> 1.6.1.2 </t>
  </si>
  <si>
    <t xml:space="preserve"> 7030 </t>
  </si>
  <si>
    <t>PORTÃO DE FERRO EM CHAPA GALVANIZADA PLANA 14 GSG [ADAPTADO DE SINAPI 68054]</t>
  </si>
  <si>
    <t xml:space="preserve"> 1.7 </t>
  </si>
  <si>
    <t>COBERTURA</t>
  </si>
  <si>
    <t xml:space="preserve"> 1.7.1 </t>
  </si>
  <si>
    <t>ESTRUTURA METÁLICA DE COBERTURA E FECHAMENTO</t>
  </si>
  <si>
    <t xml:space="preserve"> 1.7.1.1 </t>
  </si>
  <si>
    <t xml:space="preserve"> 100773 </t>
  </si>
  <si>
    <t>ESTRUTURA TRELIÇADA DE COBERTURA, TIPO ARCO, COM LIGAÇÕES SOLDADAS, INCLUSOS PERFIS METÁLICOS, CHAPAS METÁLICAS, MÃO DE OBRA E TRANSPORTE COM GUINDASTE - FORNECIMENTO E INSTALAÇÃO. AF_01/2020_PSA</t>
  </si>
  <si>
    <t xml:space="preserve"> 1.7.1.2 </t>
  </si>
  <si>
    <t xml:space="preserve"> 94213 </t>
  </si>
  <si>
    <t>TELHAMENTO COM TELHA DE AÇO/ALUMÍNIO E = 0,5 MM, COM ATÉ 2 ÁGUAS, INCLUSO IÇAMENTO. AF_07/2019</t>
  </si>
  <si>
    <t xml:space="preserve"> 1.7.1.3 </t>
  </si>
  <si>
    <t xml:space="preserve"> 1.7.1.4 </t>
  </si>
  <si>
    <t xml:space="preserve"> 96113 </t>
  </si>
  <si>
    <t>FORRO EM PLACAS DE GESSO, PARA AMBIENTES COMERCIAIS. AF_08/2023_PS</t>
  </si>
  <si>
    <t xml:space="preserve"> 1.7.1.5 </t>
  </si>
  <si>
    <t xml:space="preserve"> 98562 </t>
  </si>
  <si>
    <t>IMPERMEABILIZAÇÃO DE SUPERFÍCIE COM ARGAMASSA DE CIMENTO E AREIA, COM ADITIVO IMPERMEABILIZANTE, E = 1,5CM. AF_09/2023</t>
  </si>
  <si>
    <t xml:space="preserve"> 1.8 </t>
  </si>
  <si>
    <t>REVESTIMENTO DE PAREDES</t>
  </si>
  <si>
    <t xml:space="preserve"> 1.8.1 </t>
  </si>
  <si>
    <t xml:space="preserve"> 87879 </t>
  </si>
  <si>
    <t xml:space="preserve"> 1.8.2 </t>
  </si>
  <si>
    <t>MASSA ÚNICA, EM ARGAMASSA TRAÇO 1:2:8, PREPARO MECÂNICO, APLICADA MANUALMENTE EM PAREDES INTERNAS DE AMBIENTES COM ÁREA ENTRE 5M² E 10M², E = 17,5MM, COM TALISCAS. AF_03/2024</t>
  </si>
  <si>
    <t xml:space="preserve"> 1.9 </t>
  </si>
  <si>
    <t>PAVIMENTAÇÃO</t>
  </si>
  <si>
    <t xml:space="preserve"> 1.9.1 </t>
  </si>
  <si>
    <t xml:space="preserve"> 20294 </t>
  </si>
  <si>
    <t>COMPACTACAO MECANICA, SEM CONTROLE DO GC (C/COMPACTADOR PLACA 400 KG) [ADAPTADO 74005/001]</t>
  </si>
  <si>
    <t xml:space="preserve"> 1.9.2 </t>
  </si>
  <si>
    <t xml:space="preserve"> 1.9.3 </t>
  </si>
  <si>
    <t xml:space="preserve"> 87256 </t>
  </si>
  <si>
    <t>REVESTIMENTO CERÂMICO PARA PISO COM PLACAS TIPO ESMALTADA EXTRA DE DIMENSÕES 60X60 CM APLICADA EM AMBIENTES DE ÁREA ENTRE 5 M2 E 10 M2. AF_02/2023_PE</t>
  </si>
  <si>
    <t xml:space="preserve"> 1.9.4 </t>
  </si>
  <si>
    <t xml:space="preserve"> 6529 </t>
  </si>
  <si>
    <t>PISO EM CONCRETO 20MPA PREPARO MECÂNICO, ESPESSURA 7CM, COM ARMAÇÃO EM TELA SOLDADA E ESPAÇADORES [ADAPTADO 72183]</t>
  </si>
  <si>
    <t xml:space="preserve"> 1.9.5 </t>
  </si>
  <si>
    <t xml:space="preserve"> 7034 </t>
  </si>
  <si>
    <t>PISO INDUSTRIAL ALTA RESISTÊNCIA, ESPESSURA 12MM, INCLUSO JUNTAS DE DILATAÇÃO PLÁSTICAS E POLIMENTO MECANIZADO [ADAPTADO 72137]</t>
  </si>
  <si>
    <t xml:space="preserve"> 1.9.6 </t>
  </si>
  <si>
    <t xml:space="preserve"> 20295 </t>
  </si>
  <si>
    <t>PISO TÁTIL DIRECIONAL E/OU ALERTA, DE CONCRETO, NA COR NATURAL, P/DEFICIENTES VISUAIS, DIMENSÕES 25X25CM, APLICADO COM ARGAMASSA INDUSTRIALIZADA AC-II, REJUNTADO, EXCLUSIVE REGULARIZAÇÃO DE BASE (ADAPTADO DE 09418/ORSE)</t>
  </si>
  <si>
    <t xml:space="preserve"> 1.9.7 </t>
  </si>
  <si>
    <t xml:space="preserve"> 94319 </t>
  </si>
  <si>
    <t>ATERRO MANUAL DE VALAS COM SOLO ARGILO-ARENOSO. AF_08/2023</t>
  </si>
  <si>
    <t xml:space="preserve"> 1.9.8 </t>
  </si>
  <si>
    <t xml:space="preserve"> 6532 </t>
  </si>
  <si>
    <t>SOLO-CIMENTO COMPACTADO - TRAÇO 1:18, INCLUSIVE CIMENTO E ARENOSO COMERCIAL [ADAPTADO DE ORSE 11356]</t>
  </si>
  <si>
    <t xml:space="preserve"> 1.10 </t>
  </si>
  <si>
    <t>PINTURA</t>
  </si>
  <si>
    <t xml:space="preserve"> 1.10.1 </t>
  </si>
  <si>
    <t xml:space="preserve"> 88485 </t>
  </si>
  <si>
    <t xml:space="preserve"> 1.10.2 </t>
  </si>
  <si>
    <t xml:space="preserve"> 88495 </t>
  </si>
  <si>
    <t>EMASSAMENTO COM MASSA LÁTEX, APLICAÇÃO EM PAREDE, UMA DEMÃO, LIXAMENTO MANUAL. AF_04/2023</t>
  </si>
  <si>
    <t xml:space="preserve"> 1.10.3 </t>
  </si>
  <si>
    <t xml:space="preserve"> 88489 </t>
  </si>
  <si>
    <t>PINTURA LÁTEX ACRÍLICA PREMIUM, APLICAÇÃO MANUAL EM PAREDES, DUAS DEMÃOS. AF_04/2023</t>
  </si>
  <si>
    <t xml:space="preserve"> 1.10.4 </t>
  </si>
  <si>
    <t xml:space="preserve"> 6533 </t>
  </si>
  <si>
    <t>APLICAÇÃO DE FUNDO SELADOR LÁTEX PVA EM TETO, UMA DEMÃO. AF_06/2024 [ADAPTADO 88482]</t>
  </si>
  <si>
    <t xml:space="preserve"> 1.10.5 </t>
  </si>
  <si>
    <t xml:space="preserve"> 88496 </t>
  </si>
  <si>
    <t>EMASSAMENTO COM MASSA LÁTEX, APLICAÇÃO EM TETO, DUAS DEMÃOS, LIXAMENTO MANUAL. AF_04/2023</t>
  </si>
  <si>
    <t xml:space="preserve"> 1.10.6 </t>
  </si>
  <si>
    <t xml:space="preserve"> 88488 </t>
  </si>
  <si>
    <t>PINTURA LÁTEX ACRÍLICA PREMIUM, APLICAÇÃO MANUAL EM TETO, DUAS DEMÃOS. AF_04/2023</t>
  </si>
  <si>
    <t xml:space="preserve"> 1.10.7 </t>
  </si>
  <si>
    <t xml:space="preserve"> 102494 </t>
  </si>
  <si>
    <t>PINTURA DE PISO COM TINTA EPÓXI, APLICAÇÃO MANUAL, 2 DEMÃOS, INCLUSO PRIMER EPÓXI. AF_05/2021</t>
  </si>
  <si>
    <t xml:space="preserve"> 1.10.8 </t>
  </si>
  <si>
    <t xml:space="preserve"> 6534 </t>
  </si>
  <si>
    <t>FUNDO PREPARADOR PRIMER A BASE DE EPOXI, PARA ESTRUTURA METÁLICA, UMA DEMÃO, ESPESSURA DE 25 MICRA (ADAPTADO DE SINAPI 73865/1)</t>
  </si>
  <si>
    <t xml:space="preserve"> 1.10.9 </t>
  </si>
  <si>
    <t xml:space="preserve"> 6535 </t>
  </si>
  <si>
    <t>PINTURA ESMALTE FOSCO, DUAS DEMÃOS, SOBRE SUPERFICIE METÁLICA, INCLUSO UMA DEMÃO DE FUNDO ANTICORROSIVO. UTILIZAÇÃO DE REVOLVER (AR-COMPRIMIDO) (ADAPTADO DE SINAPI 74145/1)</t>
  </si>
  <si>
    <t xml:space="preserve"> 1.11 </t>
  </si>
  <si>
    <t>INSTALAÇÃO ELÉTRICA (REFERENTE À TODA QUADRA)</t>
  </si>
  <si>
    <t xml:space="preserve"> 1.11.1 </t>
  </si>
  <si>
    <t xml:space="preserve"> 00002392 </t>
  </si>
  <si>
    <t>DISJUNTOR TIPO NEMA, TRIPOLAR 10 ATE 50A, TENSAO MAXIMA DE 415 V</t>
  </si>
  <si>
    <t xml:space="preserve"> 1.11.2 </t>
  </si>
  <si>
    <t xml:space="preserve"> 93656 </t>
  </si>
  <si>
    <t>DISJUNTOR MONOPOLAR TIPO DIN, CORRENTE NOMINAL DE 25A - FORNECIMENTO E INSTALAÇÃO. AF_10/2020</t>
  </si>
  <si>
    <t xml:space="preserve"> 1.11.3 </t>
  </si>
  <si>
    <t xml:space="preserve"> 1.11.4 </t>
  </si>
  <si>
    <t xml:space="preserve"> 93654 </t>
  </si>
  <si>
    <t>DISJUNTOR MONOPOLAR TIPO DIN, CORRENTE NOMINAL DE 16A - FORNECIMENTO E INSTALAÇÃO. AF_10/2020</t>
  </si>
  <si>
    <t xml:space="preserve"> 1.11.5 </t>
  </si>
  <si>
    <t xml:space="preserve"> 101875 </t>
  </si>
  <si>
    <t>QUADRO DE DISTRIBUIÇÃO DE ENERGIA EM CHAPA DE AÇO GALVANIZADO, DE EMBUTIR, COM BARRAMENTO TRIFÁSICO, PARA 12 DISJUNTORES DIN 100A - FORNECIMENTO E INSTALAÇÃO. AF_10/2020</t>
  </si>
  <si>
    <t xml:space="preserve"> 1.12 </t>
  </si>
  <si>
    <t>ELETRODUTOS E ACESSÓRIOS</t>
  </si>
  <si>
    <t xml:space="preserve"> 1.12.1 </t>
  </si>
  <si>
    <t xml:space="preserve"> 90447 </t>
  </si>
  <si>
    <t>RASGO LINEAR MANUAL EM ALVENARIA, PARA ELETRODUTOS, DIÂMETROS MENORES OU IGUAIS A 40 MM. AF_09/2023</t>
  </si>
  <si>
    <t xml:space="preserve"> 1.12.2 </t>
  </si>
  <si>
    <t xml:space="preserve"> 91847 </t>
  </si>
  <si>
    <t>ELETRODUTO FLEXÍVEL CORRUGADO REFORÇADO, PVC, DN 32 MM (1"), PARA CIRCUITOS TERMINAIS, INSTALADO EM LAJE - FORNECIMENTO E INSTALAÇÃO. AF_03/2023</t>
  </si>
  <si>
    <t xml:space="preserve"> 1.12.3 </t>
  </si>
  <si>
    <t xml:space="preserve"> 91856 </t>
  </si>
  <si>
    <t>ELETRODUTO FLEXÍVEL CORRUGADO, PVC, DN 32 MM (1"), PARA CIRCUITOS TERMINAIS, INSTALADO EM PAREDE - FORNECIMENTO E INSTALAÇÃO. AF_03/2023</t>
  </si>
  <si>
    <t xml:space="preserve"> 1.12.4 </t>
  </si>
  <si>
    <t xml:space="preserve"> 1.12.5 </t>
  </si>
  <si>
    <t xml:space="preserve"> 91939 </t>
  </si>
  <si>
    <t>CAIXA RETANGULAR 4" X 2" ALTA (2,00 M DO PISO), PVC, INSTALADA EM PAREDE - FORNECIMENTO E INSTALAÇÃO. AF_03/2023</t>
  </si>
  <si>
    <t xml:space="preserve"> 1.12.6 </t>
  </si>
  <si>
    <t xml:space="preserve"> 1.12.7 </t>
  </si>
  <si>
    <t xml:space="preserve"> 91941 </t>
  </si>
  <si>
    <t>CAIXA RETANGULAR 4" X 2" BAIXA (0,30 M DO PISO), PVC, INSTALADA EM PAREDE - FORNECIMENTO E INSTALAÇÃO. AF_03/2023</t>
  </si>
  <si>
    <t xml:space="preserve"> 1.13 </t>
  </si>
  <si>
    <t>CABOS E FIOS</t>
  </si>
  <si>
    <t xml:space="preserve"> 1.13.1 </t>
  </si>
  <si>
    <t xml:space="preserve"> 91924 </t>
  </si>
  <si>
    <t>CABO DE COBRE FLEXÍVEL ISOLADO, 1,5 MM², ANTI-CHAMA 450/750 V, PARA CIRCUITOS TERMINAIS - FORNECIMENTO E INSTALAÇÃO. AF_03/2023</t>
  </si>
  <si>
    <t xml:space="preserve"> 1.13.2 </t>
  </si>
  <si>
    <t xml:space="preserve"> 91926 </t>
  </si>
  <si>
    <t>CABO DE COBRE FLEXÍVEL ISOLADO, 2,5 MM², ANTI-CHAMA 450/750 V, PARA CIRCUITOS TERMINAIS - FORNECIMENTO E INSTALAÇÃO. AF_03/2023</t>
  </si>
  <si>
    <t xml:space="preserve"> 1.14 </t>
  </si>
  <si>
    <t>ILUMINAÇÃO E TOMADAS</t>
  </si>
  <si>
    <t xml:space="preserve"> 1.14.1 </t>
  </si>
  <si>
    <t xml:space="preserve"> 91992 </t>
  </si>
  <si>
    <t>TOMADA ALTA DE EMBUTIR (1 MÓDULO), 2P+T 10 A, INCLUINDO SUPORTE E PLACA - FORNECIMENTO E INSTALAÇÃO. AF_03/2023</t>
  </si>
  <si>
    <t xml:space="preserve"> 1.14.2 </t>
  </si>
  <si>
    <t xml:space="preserve"> 92000 </t>
  </si>
  <si>
    <t>TOMADA BAIXA DE EMBUTIR (1 MÓDULO), 2P+T 10 A, INCLUINDO SUPORTE E PLACA - FORNECIMENTO E INSTALAÇÃO. AF_03/2023</t>
  </si>
  <si>
    <t xml:space="preserve"> 1.14.3 </t>
  </si>
  <si>
    <t xml:space="preserve"> 91966 </t>
  </si>
  <si>
    <t>INTERRUPTOR SIMPLES (3 MÓDULOS), 10A/250V, SEM SUPORTE E SEM PLACA - FORNECIMENTO E INSTALAÇÃO. AF_03/2023</t>
  </si>
  <si>
    <t xml:space="preserve"> 1.14.4 </t>
  </si>
  <si>
    <t xml:space="preserve"> 103782 </t>
  </si>
  <si>
    <t>LUMINÁRIA TIPO PLAFON CIRCULAR, DE SOBREPOR, COM LED DE 12/13 W - FORNECIMENTO E INSTALAÇÃO. AF_03/2022</t>
  </si>
  <si>
    <t xml:space="preserve"> 1.14.5 </t>
  </si>
  <si>
    <t xml:space="preserve"> 101660 </t>
  </si>
  <si>
    <t>LUMINÁRIA DE LED PARA ILUMINAÇÃO PÚBLICA, DE 240 W ATÉ 350 W - FORNECIMENTO E INSTALAÇÃO. AF_08/2020</t>
  </si>
  <si>
    <t xml:space="preserve"> 1.15 </t>
  </si>
  <si>
    <t>EQUIPAMENTOS</t>
  </si>
  <si>
    <t xml:space="preserve"> 1.15.1 </t>
  </si>
  <si>
    <t xml:space="preserve"> 00025398 </t>
  </si>
  <si>
    <t>CONJUNTO PARA FUTSAL COM PAR DE TRAVES OFICIAIS DE 3,00 X 2,00 M EM TUBO DE ACO GALVANIZADO 3" COM REQUADROS EM TUBO DE 1", PINTURA EM PRIMER COM TINTA ESMALTE SINTETICO E REDES DE POLIETILENO FIO 4 MM</t>
  </si>
  <si>
    <t xml:space="preserve"> 1.15.2 </t>
  </si>
  <si>
    <t xml:space="preserve"> 6539 </t>
  </si>
  <si>
    <t>ESTRUTURA METÁLICA MÓVEL PARA TABELA EM AÇO COM ARO PARA BASQUETE, PADRÃO OFICIAL, EM TUBO GALVANIZADO D=5" - INSTALADA (ADAPTADO DE ORSE 2419) [Aplicado BDI diferenciado - fornecimento]</t>
  </si>
  <si>
    <t xml:space="preserve"> 1.15.3 </t>
  </si>
  <si>
    <t xml:space="preserve"> 00025399 </t>
  </si>
  <si>
    <t>CONJUNTO PARA QUADRA DE VOLEI COM POSTES EM TUBO DE ACO GALVANIZADO 3", H = *255* CM, PINTURA EM TINTA ESMALTE SINTETICO, REDE DE NYLON COM 2 MM, MALHA 10 X 10 CM E ANTENAS OFICIAIS EM FIBRA DE VIDRO [Aplicado BDI diferenciado - fornecimento]</t>
  </si>
  <si>
    <t xml:space="preserve"> 1.16 </t>
  </si>
  <si>
    <t>DRENAGEM PLUVIAL</t>
  </si>
  <si>
    <t xml:space="preserve"> 1.16.1 </t>
  </si>
  <si>
    <t xml:space="preserve"> 89529 </t>
  </si>
  <si>
    <t>JOELHO 90 GRAUS, PVC, SERIE R, ÁGUA PLUVIAL, DN 100 MM, JUNTA ELÁSTICA, FORNECIDO E INSTALADO EM RAMAL DE ENCAMINHAMENTO. AF_06/2022</t>
  </si>
  <si>
    <t xml:space="preserve"> 1.16.2 </t>
  </si>
  <si>
    <t xml:space="preserve"> 89531 </t>
  </si>
  <si>
    <t>JOELHO 45 GRAUS, PVC, SERIE R, ÁGUA PLUVIAL, DN 100 MM, JUNTA ELÁSTICA, FORNECIDO E INSTALADO EM RAMAL DE ENCAMINHAMENTO. AF_06/2022</t>
  </si>
  <si>
    <t xml:space="preserve"> 1.16.3 </t>
  </si>
  <si>
    <t xml:space="preserve"> 89578 </t>
  </si>
  <si>
    <t>TUBO PVC, SÉRIE R, ÁGUA PLUVIAL, DN 100 MM, FORNECIDO E INSTALADO EM CONDUTORES VERTICAIS DE ÁGUAS PLUVIAIS. AF_06/2022</t>
  </si>
  <si>
    <t xml:space="preserve"> 1.16.4 </t>
  </si>
  <si>
    <t xml:space="preserve"> 1.16.5 </t>
  </si>
  <si>
    <t xml:space="preserve"> 7040 </t>
  </si>
  <si>
    <t>CAIXA DE INSPEÇÃO 80X80X80CM EM ALVENARIA - EXECUÇÃO [ADAPTADO 72289] [Aplicado BDI diferenciado de fornecimeneto]</t>
  </si>
  <si>
    <t xml:space="preserve"> 1.17 </t>
  </si>
  <si>
    <t>PREVENÇÃO E COMBATE A INCÊNDIO</t>
  </si>
  <si>
    <t xml:space="preserve"> 1.17.1 </t>
  </si>
  <si>
    <t xml:space="preserve"> 7041 </t>
  </si>
  <si>
    <t>EXTINTOR DE PQS 4KG - FORNECIMENTO E INSTALAÇÃO [ADAPTADO 72553] [Aplicado BDI diferenciado de fornecimento]</t>
  </si>
  <si>
    <t xml:space="preserve"> 1.17.2 </t>
  </si>
  <si>
    <t xml:space="preserve"> 6543 </t>
  </si>
  <si>
    <t>EXTINTOR DE INCÊNDIO ÁGUA-PRESSURIZADA 10L INCL SUPORTE PAREDE CARGA COMPLETA FORNECIMENTO E COLOCAÇÃO [ADAPTADO 73775/002]</t>
  </si>
  <si>
    <t xml:space="preserve"> 1.17.3 </t>
  </si>
  <si>
    <t xml:space="preserve"> 7048 </t>
  </si>
  <si>
    <t>PLACA DE SINALIZAÇÃO DE SEGURANÇA CONTRA INCÊNDIO, FOTOLUMINESCENTE, QUADRADA, *20 X 20* CM, EM PVC *2* MM ANTI-CHAMAS (SIMBOLOS, CORES E PICTOGRAMAS CONFORME NBR 13434) [ADAPTADO ORSE 12137] [Aplicado BDI diferenciado do fornecimento]</t>
  </si>
  <si>
    <t xml:space="preserve"> 1.17.4 </t>
  </si>
  <si>
    <t xml:space="preserve"> 97599 </t>
  </si>
  <si>
    <t>LUMINÁRIA DE EMERGÊNCIA, COM 30 LÂMPADAS LED DE 2 W, SEM REATOR - FORNECIMENTO E INSTALAÇÃO. AF_02/2020</t>
  </si>
  <si>
    <t xml:space="preserve"> 1.18 </t>
  </si>
  <si>
    <t>ARQUIBANCADA</t>
  </si>
  <si>
    <t xml:space="preserve"> 1.18.1 </t>
  </si>
  <si>
    <t xml:space="preserve"> 1.18.2 </t>
  </si>
  <si>
    <t xml:space="preserve"> 104737 </t>
  </si>
  <si>
    <t>REATERRO MANUAL DE VALAS, COM PLACA VIBRATÓRIA. AF_08/2023</t>
  </si>
  <si>
    <t xml:space="preserve"> 1.18.3 </t>
  </si>
  <si>
    <t xml:space="preserve"> 1.18.4 </t>
  </si>
  <si>
    <t xml:space="preserve"> 1.18.5 </t>
  </si>
  <si>
    <t xml:space="preserve"> 1.18.6 </t>
  </si>
  <si>
    <t xml:space="preserve"> 1.18.7 </t>
  </si>
  <si>
    <t xml:space="preserve"> 94963 </t>
  </si>
  <si>
    <t>CONCRETO FCK = 15MPA, TRAÇO 1:3,4:3,5 (EM MASSA SECA DE CIMENTO/ AREIA MÉDIA/ BRITA 1) - PREPARO MECÂNICO COM BETONEIRA 400 L. AF_05/2021</t>
  </si>
  <si>
    <t xml:space="preserve"> 1.18.8 </t>
  </si>
  <si>
    <t xml:space="preserve"> 1.18.9 </t>
  </si>
  <si>
    <t xml:space="preserve"> 1.18.10 </t>
  </si>
  <si>
    <t xml:space="preserve"> 1.18.11 </t>
  </si>
  <si>
    <t xml:space="preserve"> 1.18.12 </t>
  </si>
  <si>
    <t xml:space="preserve"> 1.18.13 </t>
  </si>
  <si>
    <t xml:space="preserve"> 1.19 </t>
  </si>
  <si>
    <t>SERVIÇOS FINAIS</t>
  </si>
  <si>
    <t xml:space="preserve"> 1.19.1 </t>
  </si>
  <si>
    <t xml:space="preserve"> 7054 </t>
  </si>
  <si>
    <t>LIMPEZA FINAL DA OBRA (ADAPTADO DE SINAPI 9537)</t>
  </si>
  <si>
    <t xml:space="preserve"> 1.19.2 </t>
  </si>
  <si>
    <t xml:space="preserve"> 102179 </t>
  </si>
  <si>
    <t>INSTALAÇÃO DE VIDRO TEMPERADO, E = 6 MM, ENCAIXADO EM PERFIL U. AF_01/2021_PS</t>
  </si>
  <si>
    <t xml:space="preserve"> 1.19.3 </t>
  </si>
  <si>
    <t xml:space="preserve"> 102362 </t>
  </si>
  <si>
    <t>ALAMBRADO PARA QUADRA POLIESPORTIVA, ESTRUTURADO POR TUBOS DE ACO GALVANIZADO, (MONTANTES COM DIAMETRO 2", TRAVESSAS E ESCORAS COM DIÂMETRO 1 ¼"), COM TELA DE ARAME GALVANIZADO, FIO 14 BWG E MALHA QUADRADA 5X5CM (EXCETO MURETA). AF_03/2021</t>
  </si>
  <si>
    <t xml:space="preserve"> 2 </t>
  </si>
  <si>
    <t>BANHEIROS E VESTIÁRIOS</t>
  </si>
  <si>
    <t xml:space="preserve"> 2.1 </t>
  </si>
  <si>
    <t xml:space="preserve"> 2.1.1 </t>
  </si>
  <si>
    <t xml:space="preserve"> 2.1.2 </t>
  </si>
  <si>
    <t xml:space="preserve"> 2.1.3 </t>
  </si>
  <si>
    <t xml:space="preserve"> 2.2 </t>
  </si>
  <si>
    <t>INFRA-ESTRUTURA: FUNDAÇÕES</t>
  </si>
  <si>
    <t xml:space="preserve"> 2.2.1 </t>
  </si>
  <si>
    <t xml:space="preserve"> 2.2.2 </t>
  </si>
  <si>
    <t xml:space="preserve"> 2.2.3 </t>
  </si>
  <si>
    <t>LASTRO DE CONCRETO MAGRO, APLICADO EM PISOS, LAJES SOBRE SOLO OU RADIERS, ESPESSURA DE 5 CM. AF_01/2024</t>
  </si>
  <si>
    <t xml:space="preserve"> 2.2.4 </t>
  </si>
  <si>
    <t>FABRICAÇÃO, MONTAGEM E DESMONTAGEM DE FÔRMA PARA BLOCO DE COROAMENTO, EM MADEIRA SERRADA, E=25 MM, 4 UTILIZAÇÕES. AF_01/2024</t>
  </si>
  <si>
    <t xml:space="preserve"> 2.2.5 </t>
  </si>
  <si>
    <t xml:space="preserve"> 2.2.6 </t>
  </si>
  <si>
    <t xml:space="preserve"> 2.2.7 </t>
  </si>
  <si>
    <t xml:space="preserve"> 2.2.8 </t>
  </si>
  <si>
    <t xml:space="preserve"> 2.2.9 </t>
  </si>
  <si>
    <t xml:space="preserve"> 2.2.10 </t>
  </si>
  <si>
    <t>CONCRETAGEM DE BLOCO DE COROAMENTO OU VIGA BALDRAME, FCK 30 MPA, COM USO DE JERICA - LANÇAMENTO, ADENSAMENTO E ACABAMENTO. AF_01/2024</t>
  </si>
  <si>
    <t xml:space="preserve"> 2.2.11 </t>
  </si>
  <si>
    <t>IMPERMEABILIZAÇÃO DE SUPERFÍCIE COM ARGAMASSA POLIMÉRICA / MEMBRANA ACRÍLICA, 3 DEMÃOS. AF_09/2023</t>
  </si>
  <si>
    <t xml:space="preserve"> 2.2.12 </t>
  </si>
  <si>
    <t xml:space="preserve"> 2.3 </t>
  </si>
  <si>
    <t xml:space="preserve"> 2.3.1 </t>
  </si>
  <si>
    <t xml:space="preserve"> 2.3.2 </t>
  </si>
  <si>
    <t xml:space="preserve"> 101963 </t>
  </si>
  <si>
    <t>LAJE PRÉ-MOLDADA UNIDIRECIONAL, BIAPOIADA, PARA PISO, ENCHIMENTO EM CERÂMICA, VIGOTA CONVENCIONAL, ALTURA TOTAL DA LAJE (ENCHIMENTO+CAPA) = (8+4). AF_11/2020_PA</t>
  </si>
  <si>
    <t xml:space="preserve"> 2.3.3 </t>
  </si>
  <si>
    <t xml:space="preserve"> 2.3.4 </t>
  </si>
  <si>
    <t xml:space="preserve"> 2.3.5 </t>
  </si>
  <si>
    <t xml:space="preserve"> 2.3.6 </t>
  </si>
  <si>
    <t xml:space="preserve"> 2.3.7 </t>
  </si>
  <si>
    <t xml:space="preserve"> 2.3.8 </t>
  </si>
  <si>
    <t xml:space="preserve"> 2.3.9 </t>
  </si>
  <si>
    <t xml:space="preserve"> 103681 </t>
  </si>
  <si>
    <t>CONCRETAGEM DE VIGAS E LAJES, FCK=25 MPA, PARA LAJES MACIÇAS OU NERVURADAS COM GRUA DE CAÇAMBA DE 500 L EM EDIFICAÇÃO DE MULTIPAVIMENTOS ATÉ 16 ANDARES - LANÇAMENTO, ADENSAMENTO E ACABAMENTO. AF_02/2022</t>
  </si>
  <si>
    <t xml:space="preserve"> 2.4 </t>
  </si>
  <si>
    <t>PAREDES E PAINÉIS</t>
  </si>
  <si>
    <t xml:space="preserve"> 2.4.1 </t>
  </si>
  <si>
    <t xml:space="preserve"> 2.4.2 </t>
  </si>
  <si>
    <t xml:space="preserve"> 105027 </t>
  </si>
  <si>
    <t>CONTRAVERGA PRÉ-MOLDADA, ESPESSURA DE *15* CM. AF_03/2024</t>
  </si>
  <si>
    <t xml:space="preserve"> 2.4.3 </t>
  </si>
  <si>
    <t xml:space="preserve"> 105023 </t>
  </si>
  <si>
    <t>VERGA MOLDADA IN LOCO EM CONCRETO, ESPESSURA DE *15* CM. AF_03/2024</t>
  </si>
  <si>
    <t xml:space="preserve"> 2.5 </t>
  </si>
  <si>
    <t>REVESTIMENTOS</t>
  </si>
  <si>
    <t xml:space="preserve"> 2.5.1 </t>
  </si>
  <si>
    <t xml:space="preserve"> 87905 </t>
  </si>
  <si>
    <t>CHAPISCO APLICADO EM ALVENARIA (COM PRESENÇA DE VÃOS) E ESTRUTURAS DE CONCRETO DE FACHADA, COM COLHER DE PEDREIRO.  ARGAMASSA TRAÇO 1:3 COM PREPARO EM BETONEIRA 400L. AF_10/2022</t>
  </si>
  <si>
    <t xml:space="preserve"> 2.5.2 </t>
  </si>
  <si>
    <t xml:space="preserve"> 2.5.3 </t>
  </si>
  <si>
    <t xml:space="preserve"> 87548 </t>
  </si>
  <si>
    <t>MASSA ÚNICA, EM ARGAMASSA TRAÇO 1:2:8, PREPARO MANUAL, APLICADA MANUALMENTE EM PAREDES INTERNAS DE AMBIENTES COM ÁREA ENTRE 5M² E 10M², E = 10MM, COM TALISCAS. AF_03/2024</t>
  </si>
  <si>
    <t xml:space="preserve"> 2.5.4 </t>
  </si>
  <si>
    <t xml:space="preserve"> 93393 </t>
  </si>
  <si>
    <t>REVESTIMENTO CERÂMICO PARA PAREDES INTERNAS COM PLACAS TIPO ESMALTADA PADRÃO POPULAR DE DIMENSÕES 20X20 CM, ARGAMASSA TIPO AC I, APLICADAS NA ALTURA INTEIRA DAS PAREDES. AF_02/2023_PE</t>
  </si>
  <si>
    <t xml:space="preserve"> 2.5.5 </t>
  </si>
  <si>
    <t xml:space="preserve"> 95305 </t>
  </si>
  <si>
    <t>TEXTURA ACRÍLICA, APLICAÇÃO MANUAL EM PAREDE, UMA DEMÃO. AF_04/2023</t>
  </si>
  <si>
    <t xml:space="preserve"> 2.5.6 </t>
  </si>
  <si>
    <t xml:space="preserve"> 88411 </t>
  </si>
  <si>
    <t>APLICAÇÃO MANUAL DE FUNDO SELADOR ACRÍLICO EM PANOS COM PRESENÇA DE VÃOS DE EDIFÍCIOS DE MÚLTIPLOS PAVIMENTOS. AF_03/2024</t>
  </si>
  <si>
    <t xml:space="preserve"> 2.5.7 </t>
  </si>
  <si>
    <t xml:space="preserve"> 2.5.8 </t>
  </si>
  <si>
    <t xml:space="preserve"> 2.5.9 </t>
  </si>
  <si>
    <t xml:space="preserve"> 88484 </t>
  </si>
  <si>
    <t>FUNDO SELADOR ACRÍLICO, APLICAÇÃO MANUAL EM TETO, UMA DEMÃO. AF_04/2023</t>
  </si>
  <si>
    <t xml:space="preserve"> 2.5.10 </t>
  </si>
  <si>
    <t xml:space="preserve"> 2.5.11 </t>
  </si>
  <si>
    <t xml:space="preserve"> 98546 </t>
  </si>
  <si>
    <t>IMPERMEABILIZAÇÃO DE SUPERFÍCIE COM MANTA ASFÁLTICA, UMA CAMADA, INCLUSIVE APLICAÇÃO DE PRIMER ASFÁLTICO, E=4MM. AF_09/2023</t>
  </si>
  <si>
    <t xml:space="preserve"> 2.6 </t>
  </si>
  <si>
    <t xml:space="preserve"> 2.6.1 </t>
  </si>
  <si>
    <t xml:space="preserve"> 87632 </t>
  </si>
  <si>
    <t>CONTRAPISO EM ARGAMASSA TRAÇO 1:4 (CIMENTO E AREIA), PREPARO MANUAL, APLICADO EM ÁREAS SECAS SOBRE LAJE, ADERIDO, ACABAMENTO NÃO REFORÇADO, ESPESSURA 3CM. AF_07/2021</t>
  </si>
  <si>
    <t xml:space="preserve"> 2.6.2 </t>
  </si>
  <si>
    <t xml:space="preserve"> 87248 </t>
  </si>
  <si>
    <t>REVESTIMENTO CERÂMICO PARA PISO COM PLACAS TIPO ESMALTADA EXTRA DE DIMENSÕES 35X35 CM APLICADA EM AMBIENTES DE ÁREA MAIOR QUE 10 M2. AF_02/2023_PE</t>
  </si>
  <si>
    <t xml:space="preserve"> 2.7 </t>
  </si>
  <si>
    <t xml:space="preserve"> 2.7.1 </t>
  </si>
  <si>
    <t xml:space="preserve"> 100689 </t>
  </si>
  <si>
    <t>KIT DE PORTA DE MADEIRA FRISADA, SEMI-OCA (LEVE OU MÉDIA), PADRÃO MÉDIO, 80X210CM, ESPESSURA DE 3,5CM, ITENS INCLUSOS: DOBRADIÇAS, MONTAGEM E INSTALAÇÃO DE BATENTE, FECHADURA COM EXECUÇÃO DO FURO - FORNECIMENTO E INSTALAÇÃO. AF_12/2019</t>
  </si>
  <si>
    <t xml:space="preserve"> 2.7.2 </t>
  </si>
  <si>
    <t xml:space="preserve"> 100686 </t>
  </si>
  <si>
    <t>KIT DE PORTA DE MADEIRA PARA VERNIZ, SEMI-OCA (LEVE OU MÉDIA), PADRÃO POPULAR, 90X210CM, ESPESSURA DE 3CM, ITENS INCLUSOS: DOBRADIÇAS, MONTAGEM E INSTALAÇÃO DE BATENTE, FECHADURA COM EXECUÇÃO DO FURO - FORNECIMENTO E INSTALAÇÃO. AF_12/2019</t>
  </si>
  <si>
    <t xml:space="preserve"> 2.7.3 </t>
  </si>
  <si>
    <t xml:space="preserve"> 94570 </t>
  </si>
  <si>
    <t>JANELA DE ALUMÍNIO DE CORRER COM 2 FOLHAS PARA VIDROS, COM VIDROS, BATENTE, ACABAMENTO COM ACETATO OU BRILHANTE E FERRAGENS. EXCLUSIVE ALIZAR E CONTRAMARCO. FORNECIMENTO E INSTALAÇÃO. AF_12/2019</t>
  </si>
  <si>
    <t xml:space="preserve"> 2.7.4 </t>
  </si>
  <si>
    <t xml:space="preserve"> 91331 </t>
  </si>
  <si>
    <t>KIT DE PORTA DE MADEIRA FRISADA, SEMI-OCA (LEVE OU MÉDIA), PADRÃO POPULAR, 70X210CM, ESPESSURA DE 3CM, ITENS INCLUSOS: DOBRADIÇAS, MONTAGEM E INSTALAÇÃO DO BATENTE, SEM FECHADURA - FORNECIMENTO E INSTALAÇÃO. AF_12/2019</t>
  </si>
  <si>
    <t xml:space="preserve"> 2.8 </t>
  </si>
  <si>
    <t xml:space="preserve"> 2.8.1 </t>
  </si>
  <si>
    <t xml:space="preserve"> 19972 </t>
  </si>
  <si>
    <t>FABRICAÇÃO E INSTALAÇÃO DE ESTRUTURA PONTALETADA DE MADEIRA NÃO APARELHADA PARA TELHADOS COM ATÉ 2 ÁGUAS E PARA TELHA  ONDULADA DE FIBROCIMENTO, METÁLICA, PLÁSTICA, OU TERMOACÚSTICA, INCLUSO TRANSPORTE VERTICAL. AF - FORNECIMENTO E INSTALAÇÃO. [ADAPTADO SINAPI/92566]</t>
  </si>
  <si>
    <t xml:space="preserve"> 2.8.2 </t>
  </si>
  <si>
    <t xml:space="preserve"> 94210 </t>
  </si>
  <si>
    <t>TELHAMENTO COM TELHA ONDULADA DE FIBROCIMENTO E = 6 MM, COM RECOBRIMENTO LATERAL DE 1 1/4 DE ONDA PARA TELHADO COM INCLINAÇÃO MÁXIMA DE 10°, COM ATÉ 2 ÁGUAS, INCLUSO IÇAMENTO. AF_07/2019</t>
  </si>
  <si>
    <t xml:space="preserve"> 2.8.3 </t>
  </si>
  <si>
    <t xml:space="preserve"> 100435 </t>
  </si>
  <si>
    <t>RUFO EM FIBROCIMENTO PARA TELHA ONDULADA E = 6 MM, ABA DE 26 CM, INCLUSO TRANSPORTE VERTICAL, EXCETO CONTRARRUFO. AF_07/2019</t>
  </si>
  <si>
    <t xml:space="preserve"> 2.8.4 </t>
  </si>
  <si>
    <t xml:space="preserve"> 94228 </t>
  </si>
  <si>
    <t xml:space="preserve"> 2.9 </t>
  </si>
  <si>
    <t>LOUÇAS E METAIS</t>
  </si>
  <si>
    <t xml:space="preserve"> 2.9.1 </t>
  </si>
  <si>
    <t xml:space="preserve"> 95472 </t>
  </si>
  <si>
    <t>VASO SANITARIO SIFONADO CONVENCIONAL PARA PCD SEM FURO FRONTAL COM LOUÇA BRANCA SEM ASSENTO, INCLUSO CONJUNTO DE LIGAÇÃO PARA BACIA SANITÁRIA AJUSTÁVEL - FORNECIMENTO E INSTALAÇÃO. AF_01/2020</t>
  </si>
  <si>
    <t xml:space="preserve"> 2.9.2 </t>
  </si>
  <si>
    <t xml:space="preserve"> 95470 </t>
  </si>
  <si>
    <t>VASO SANITARIO SIFONADO CONVENCIONAL COM LOUÇA BRANCA, INCLUSO CONJUNTO DE LIGAÇÃO PARA BACIA SANITÁRIA AJUSTÁVEL - FORNECIMENTO E INSTALAÇÃO. AF_01/2020</t>
  </si>
  <si>
    <t xml:space="preserve"> 2.9.3 </t>
  </si>
  <si>
    <t xml:space="preserve"> 100864 </t>
  </si>
  <si>
    <t>BARRA DE APOIO EM "L", EM ACO INOX POLIDO 80 X 80 CM, FIXADA NA PAREDE - FORNECIMENTO E INSTALACAO. AF_01/2020</t>
  </si>
  <si>
    <t xml:space="preserve"> 2.9.4 </t>
  </si>
  <si>
    <t xml:space="preserve"> 86943 </t>
  </si>
  <si>
    <t>LAVATÓRIO LOUÇA BRANCA SUSPENSO, 29,5 X 39CM OU EQUIVALENTE, PADRÃO POPULAR, INCLUSO SIFÃO FLEXÍVEL EM PVC, VÁLVULA E ENGATE FLEXÍVEL 30CM EM PLÁSTICO E TORNEIRA CROMADA DE MESA, PADRÃO POPULAR - FORNECIMENTO E INSTALAÇÃO. AF_01/2020</t>
  </si>
  <si>
    <t xml:space="preserve"> 2.9.5 </t>
  </si>
  <si>
    <t xml:space="preserve"> 86938 </t>
  </si>
  <si>
    <t>CUBA DE EMBUTIR OVAL EM LOUÇA BRANCA, 35 X 50CM OU EQUIVALENTE, INCLUSO VÁLVULA E SIFÃO TIPO GARRAFA EM METAL CROMADO - FORNECIMENTO E INSTALAÇÃO. AF_01/2020</t>
  </si>
  <si>
    <t xml:space="preserve"> 2.9.6 </t>
  </si>
  <si>
    <t xml:space="preserve"> 7056 </t>
  </si>
  <si>
    <t>BANCADA DE GRANITO VERDE UBATUBA - FORNECIMENTO E INSTALAÇÃO. [ADAPTADO SINAPI 86889]</t>
  </si>
  <si>
    <t xml:space="preserve"> 2.9.7 </t>
  </si>
  <si>
    <t xml:space="preserve"> 86906 </t>
  </si>
  <si>
    <t>TORNEIRA CROMADA DE MESA, 1/2" OU 3/4", PARA LAVATÓRIO, PADRÃO POPULAR - FORNECIMENTO E INSTALAÇÃO. AF_01/2020</t>
  </si>
  <si>
    <t xml:space="preserve"> 2.9.8 </t>
  </si>
  <si>
    <t xml:space="preserve"> 100860 </t>
  </si>
  <si>
    <t>CHUVEIRO ELÉTRICO COMUM CORPO PLÁSTICO, TIPO DUCHA - FORNECIMENTO E INSTALAÇÃO. AF_01/2020</t>
  </si>
  <si>
    <t xml:space="preserve"> 2.10 </t>
  </si>
  <si>
    <t>INSTALAÇÕES HIDRÁULICAS</t>
  </si>
  <si>
    <t xml:space="preserve"> 2.10.1 </t>
  </si>
  <si>
    <t xml:space="preserve"> 89985 </t>
  </si>
  <si>
    <t>REGISTRO DE PRESSÃO BRUTO, LATÃO, ROSCÁVEL, 3/4", COM ACABAMENTO E CANOPLA CROMADOS - FORNECIMENTO E INSTALAÇÃO. AF_08/2021</t>
  </si>
  <si>
    <t xml:space="preserve"> 2.10.2 </t>
  </si>
  <si>
    <t xml:space="preserve"> 89986 </t>
  </si>
  <si>
    <t>REGISTRO DE GAVETA BRUTO, LATÃO, ROSCÁVEL, 1/2", COM ACABAMENTO E CANOPLA CROMADOS - FORNECIMENTO E INSTALAÇÃO. AF_08/2021</t>
  </si>
  <si>
    <t xml:space="preserve"> 2.10.3 </t>
  </si>
  <si>
    <t xml:space="preserve"> 94497 </t>
  </si>
  <si>
    <t>REGISTRO DE GAVETA BRUTO, LATÃO, ROSCÁVEL, 1 1/2" - FORNECIMENTO E INSTALAÇÃO. AF_08/2021</t>
  </si>
  <si>
    <t xml:space="preserve"> 2.10.4 </t>
  </si>
  <si>
    <t xml:space="preserve"> 89356 </t>
  </si>
  <si>
    <t>TUBO, PVC, SOLDÁVEL, DN 25MM, INSTALADO EM RAMAL OU SUB-RAMAL DE ÁGUA - FORNECIMENTO E INSTALAÇÃO. AF_06/2022</t>
  </si>
  <si>
    <t xml:space="preserve"> 2.10.5 </t>
  </si>
  <si>
    <t xml:space="preserve"> 102605 </t>
  </si>
  <si>
    <t>CAIXA D´ÁGUA EM POLIETILENO, 500 LITROS - FORNECIMENTO E INSTALAÇÃO. AF_06/2021</t>
  </si>
  <si>
    <t xml:space="preserve"> 2.11 </t>
  </si>
  <si>
    <t>INSTALAÇÕES SANITÁRIAS</t>
  </si>
  <si>
    <t xml:space="preserve"> 2.11.1 </t>
  </si>
  <si>
    <t xml:space="preserve"> 99250 </t>
  </si>
  <si>
    <t>CAIXA ENTERRADA HIDRÁULICA RETANGULAR EM ALVENARIA COM TIJOLOS CERÂMICOS MACIÇOS, DIMENSÕES INTERNAS: 0,3X0,3X0,3 M PARA REDE DE DRENAGEM. AF_12/2020</t>
  </si>
  <si>
    <t xml:space="preserve"> 2.11.2 </t>
  </si>
  <si>
    <t xml:space="preserve"> 89707 </t>
  </si>
  <si>
    <t>CAIXA SIFONADA, PVC, DN 100 X 100 X 50 MM, JUNTA ELÁSTICA, FORNECIDA E INSTALADA EM RAMAL DE DESCARGA OU EM RAMAL DE ESGOTO SANITÁRIO. AF_08/2022</t>
  </si>
  <si>
    <t xml:space="preserve"> 2.11.3 </t>
  </si>
  <si>
    <t xml:space="preserve"> 89709 </t>
  </si>
  <si>
    <t>RALO SIFONADO, PVC, DN 100 X 40 MM, JUNTA SOLDÁVEL, FORNECIDO E INSTALADO EM RAMAL DE DESCARGA OU EM RAMAL DE ESGOTO SANITÁRIO. AF_08/2022</t>
  </si>
  <si>
    <t xml:space="preserve"> 2.11.4 </t>
  </si>
  <si>
    <t xml:space="preserve"> 89711 </t>
  </si>
  <si>
    <t>TUBO PVC, SERIE NORMAL, ESGOTO PREDIAL, DN 40 MM, FORNECIDO E INSTALADO EM RAMAL DE DESCARGA OU RAMAL DE ESGOTO SANITÁRIO. AF_08/2022</t>
  </si>
  <si>
    <t xml:space="preserve"> 2.11.5 </t>
  </si>
  <si>
    <t xml:space="preserve"> 89712 </t>
  </si>
  <si>
    <t>TUBO PVC, SERIE NORMAL, ESGOTO PREDIAL, DN 50 MM, FORNECIDO E INSTALADO EM RAMAL DE DESCARGA OU RAMAL DE ESGOTO SANITÁRIO. AF_08/2022</t>
  </si>
  <si>
    <t xml:space="preserve"> 2.11.6 </t>
  </si>
  <si>
    <t xml:space="preserve"> 89714 </t>
  </si>
  <si>
    <t>TUBO PVC, SERIE NORMAL, ESGOTO PREDIAL, DN 100 MM, FORNECIDO E INSTALADO EM RAMAL DE DESCARGA OU RAMAL DE ESGOTO SANITÁRIO. AF_08/2022</t>
  </si>
  <si>
    <t xml:space="preserve"> 2.11.7 </t>
  </si>
  <si>
    <t xml:space="preserve"> 00039319 </t>
  </si>
  <si>
    <t>TERMINAL DE VENTILACAO, 50 MM, SERIE NORMAL, ESGOTO PREDIAL</t>
  </si>
  <si>
    <t xml:space="preserve"> 2.12 </t>
  </si>
  <si>
    <t xml:space="preserve"> 2.12.1 </t>
  </si>
  <si>
    <t xml:space="preserve"> 2.12.2 </t>
  </si>
  <si>
    <t xml:space="preserve"> 2.12.3 </t>
  </si>
  <si>
    <t xml:space="preserve"> 00039811 </t>
  </si>
  <si>
    <t>CAIXA DE PASSAGEM ELETRICA DE PAREDE, DE EMBUTIR, EM PVC, COM TAMPA APARAFUSADA, DIMENSOES 150 X 150 X *75* MM</t>
  </si>
  <si>
    <t xml:space="preserve"> 2.12.4 </t>
  </si>
  <si>
    <t xml:space="preserve"> 91953 </t>
  </si>
  <si>
    <t>INTERRUPTOR SIMPLES (1 MÓDULO), 10A/250V, INCLUINDO SUPORTE E PLACA - FORNECIMENTO E INSTALAÇÃO. AF_03/2023</t>
  </si>
  <si>
    <t xml:space="preserve"> 2.12.5 </t>
  </si>
  <si>
    <t xml:space="preserve"> 97597 </t>
  </si>
  <si>
    <t>SENSOR DE PRESENÇA COM FOTOCÉLULA, FIXAÇÃO EM TETO - FORNECIMENTO E INSTALAÇÃO. AF_02/2020</t>
  </si>
  <si>
    <t xml:space="preserve"> 2.12.6 </t>
  </si>
  <si>
    <t xml:space="preserve"> 2.12.7 </t>
  </si>
  <si>
    <t xml:space="preserve"> 91845 </t>
  </si>
  <si>
    <t>ELETRODUTO FLEXÍVEL CORRUGADO REFORÇADO, PVC, DN 25 MM (3/4"), PARA CIRCUITOS TERMINAIS, INSTALADO EM LAJE - FORNECIMENTO E INSTALAÇÃO. AF_03/2023</t>
  </si>
  <si>
    <t xml:space="preserve"> 2.12.8 </t>
  </si>
  <si>
    <t xml:space="preserve"> 91864 </t>
  </si>
  <si>
    <t>ELETRODUTO RÍGIDO ROSCÁVEL, PVC, DN 32 MM (1"), PARA CIRCUITOS TERMINAIS, INSTALADO EM FORRO - FORNECIMENTO E INSTALAÇÃO. AF_03/2023</t>
  </si>
  <si>
    <t xml:space="preserve"> 2.12.9 </t>
  </si>
  <si>
    <t xml:space="preserve"> 100902 </t>
  </si>
  <si>
    <t>LÂMPADA TUBULAR LED DE 9/10 W, BASE G13 - FORNECIMENTO E INSTALAÇÃO. AF_02/2020_PS</t>
  </si>
  <si>
    <t xml:space="preserve"> 2.12.10 </t>
  </si>
  <si>
    <t xml:space="preserve"> 2.12.11 </t>
  </si>
  <si>
    <t xml:space="preserve"> 101878 </t>
  </si>
  <si>
    <t>QUADRO DE DISTRIBUIÇÃO DE ENERGIA EM CHAPA DE AÇO GALVANIZADO, DE SOBREPOR, COM BARRAMENTO TRIFÁSICO, PARA 18 DISJUNTORES DIN 100A - FORNECIMENTO E INSTALAÇÃO. AF_10/2020</t>
  </si>
  <si>
    <t>Medição:</t>
  </si>
  <si>
    <t>OBRA: CONSTRUÇÃO DE QUADRA POLIESPORTIVA COM VESTIÁRIOS E BANHEIROS - ESCOLA ANGELIM - SOUSA/PB</t>
  </si>
  <si>
    <t>SINAPI - 05/2024 - Paraíba</t>
  </si>
  <si>
    <t>Não Desonerado: 114,59%</t>
  </si>
  <si>
    <t>Descrição: ENCARGOS SOCIAIS - NÃO DESONERADO - Horista: 114,59%</t>
  </si>
  <si>
    <t>Data Base: SINAPI - 05/2024 - PB</t>
  </si>
  <si>
    <t>Localidade: Sousa - PB</t>
  </si>
  <si>
    <t>BDI (%): 21,15</t>
  </si>
  <si>
    <t>Encargos Sociais	
Não Desonerado:
Horista: 114,59%</t>
  </si>
  <si>
    <t>SINAPI - 05/2024 - PB</t>
  </si>
  <si>
    <t>Horista: 114,59%</t>
  </si>
  <si>
    <t xml:space="preserve">NOME: </t>
  </si>
  <si>
    <t xml:space="preserve">CREA: </t>
  </si>
  <si>
    <t>ENGENHEIRO AMBIENTAL – RESPONSÁVEL TÉCNICO</t>
  </si>
  <si>
    <t>vide projeto estrutural</t>
  </si>
  <si>
    <t>local das sapatas e baldrames</t>
  </si>
  <si>
    <t>(24+37)*2</t>
  </si>
  <si>
    <t>LOCAÇÃO</t>
  </si>
  <si>
    <t>Perímetro, considerando 0,5 m de afastamento da edificação</t>
  </si>
  <si>
    <t>PLACA</t>
  </si>
  <si>
    <t>M2</t>
  </si>
  <si>
    <t>A placa terá 2 m de largura por 4 m de comprimento, conforme modelo de placas de obras da Secretaria.</t>
  </si>
  <si>
    <t>GERAL</t>
  </si>
  <si>
    <t>PARCIAL</t>
  </si>
  <si>
    <t>Z2</t>
  </si>
  <si>
    <t>Z1</t>
  </si>
  <si>
    <t>Y2</t>
  </si>
  <si>
    <t>Y1</t>
  </si>
  <si>
    <t>X2</t>
  </si>
  <si>
    <t>X1</t>
  </si>
  <si>
    <t>UND</t>
  </si>
  <si>
    <t>RESULTADO</t>
  </si>
  <si>
    <t>DADOS</t>
  </si>
  <si>
    <t>VEZ</t>
  </si>
  <si>
    <t>SERVIÇO</t>
  </si>
  <si>
    <t>ITEM</t>
  </si>
  <si>
    <t>MEMÓRIA DE CÁLCULO - MEDIÇÃO 01</t>
  </si>
  <si>
    <t>MEDIÇÃO 01</t>
  </si>
  <si>
    <t>RELATÓRIO FOTOGRÁFICO - MEDIÇÃO 01</t>
  </si>
  <si>
    <t>S11=S12</t>
  </si>
  <si>
    <t>S21=S22</t>
  </si>
  <si>
    <t>S14</t>
  </si>
  <si>
    <t>S19</t>
  </si>
  <si>
    <t>S18</t>
  </si>
  <si>
    <t>S16=S17</t>
  </si>
  <si>
    <t>S15</t>
  </si>
  <si>
    <t>S1=S2=S6=S13=S20</t>
  </si>
  <si>
    <t>S3=S4=S5</t>
  </si>
  <si>
    <t>S7=S8=S9=S10</t>
  </si>
  <si>
    <t>Baldrames</t>
  </si>
  <si>
    <t>Volume de escavação-volume de concreto</t>
  </si>
  <si>
    <t>Volume de aterro conforme o projeto - Mapa de cubação</t>
  </si>
  <si>
    <t>Alvenaria</t>
  </si>
  <si>
    <t>Área de regularização das sapatas: P=27,3+27,3+19,75+19,75</t>
  </si>
  <si>
    <t>Sapatas</t>
  </si>
  <si>
    <t>Área de forma das sapatas da edificação (Conforme quadro resumo de projetos estruturais)</t>
  </si>
  <si>
    <t>Vigas Baldrame</t>
  </si>
  <si>
    <t>Vigas Baldrames</t>
  </si>
  <si>
    <t>Lançamento</t>
  </si>
  <si>
    <t>Impermeabilização</t>
  </si>
  <si>
    <t>Compactação</t>
  </si>
  <si>
    <t>Lastro</t>
  </si>
  <si>
    <t>Aterro</t>
  </si>
  <si>
    <t>Solo-cimento</t>
  </si>
  <si>
    <t>para nivelar o piso</t>
  </si>
  <si>
    <t>BALDRAMES</t>
  </si>
  <si>
    <t>S45=S46=S47=S48=S53=S54</t>
  </si>
  <si>
    <t>S49=S50=S51=S53</t>
  </si>
  <si>
    <t>VB1=VB5</t>
  </si>
  <si>
    <t>VB2=VB3=VB4</t>
  </si>
  <si>
    <t>VB6=VB9</t>
  </si>
  <si>
    <t>VB7=VB10</t>
  </si>
  <si>
    <t>VB8</t>
  </si>
  <si>
    <t>Bloco de Banheiros</t>
  </si>
  <si>
    <t>Igual área de fundo de vala</t>
  </si>
  <si>
    <t>Bloco dos banheiros</t>
  </si>
  <si>
    <t>Vigas baldrames</t>
  </si>
  <si>
    <t>Volume escavado</t>
  </si>
  <si>
    <t>(desconto do concreto magro)</t>
  </si>
  <si>
    <t>(desconto de concretagem)</t>
  </si>
  <si>
    <t>Igual volume escavado, menos volume de concreto</t>
  </si>
  <si>
    <t>idem item 2.2.1</t>
  </si>
  <si>
    <t>idem item 2.2.3 x altura</t>
  </si>
  <si>
    <t>idem item 2.2.10</t>
  </si>
  <si>
    <t>pilares baldrames</t>
  </si>
  <si>
    <t>pilares terreo</t>
  </si>
  <si>
    <t>pilares terreo 02</t>
  </si>
  <si>
    <t>pilares terreo 03</t>
  </si>
  <si>
    <t>Conforme quadro resumo de projetos</t>
  </si>
  <si>
    <t>Alvenaria bilheteria</t>
  </si>
  <si>
    <t>sapatas 0,5x0,5x0,5</t>
  </si>
  <si>
    <t>escavação - volume de concreto</t>
  </si>
  <si>
    <t>Pilar 01</t>
  </si>
  <si>
    <t>Pilar 02</t>
  </si>
  <si>
    <t>Pilar 03</t>
  </si>
  <si>
    <t>Alvenaria murada da quadra, descontando bilheteria e portões</t>
  </si>
  <si>
    <t>pilares terreo descontando os inclinados</t>
  </si>
  <si>
    <t>25/02/2025 a 03/06/2025</t>
  </si>
  <si>
    <t>MEMÓRIA DE CÁLCULO BM 01</t>
  </si>
  <si>
    <t>CÁLCULOS</t>
  </si>
  <si>
    <t xml:space="preserve">2,00 x 4,00 = </t>
  </si>
  <si>
    <t xml:space="preserve">27,30+19,8+2,1+27,3+19,8+2,1 = </t>
  </si>
  <si>
    <t>1,63 × (5,44 + 5,55 + 1,40 + 3,40 + 2,25 + 2,23 + 6,00 + 4,04 + 5,40 + 2,10 + 0,40 + 5,48 + 5,57 + 1,26 + 3,48 + 6,05 + 3,36 + 1,40 + 5,53 + 3,98)</t>
  </si>
  <si>
    <t>Piso total - 19,65*27,23 menos arquibancadas - (1,25*11,20+1,25*9,1+1,25*9,10+1,25*9,70) = 486,19 m²</t>
  </si>
  <si>
    <t xml:space="preserve">Piso total - 19,65*27,23 menos arquibancadas - (1,25*11,20+1,25*9,1+1,25*9,10+1,25*9,70) = 486,19 m² x 0,05 m = </t>
  </si>
  <si>
    <t>Cubação em anexo - 672,33 m³ (complemento no item 1.9.7)</t>
  </si>
  <si>
    <t>Complemento do aterro (cubação do item 1.2.4)</t>
  </si>
  <si>
    <t xml:space="preserve">Piso total - 19,65*27,23 menos arquibancadas - (1,25*11,20+1,25*9,1+1,25*9,10+1,25*9,70) = 486,19 m² x 0,07 m = </t>
  </si>
  <si>
    <t>aterro total pago</t>
  </si>
  <si>
    <t>9,4+9,4+3,4+3,4 = 25,60</t>
  </si>
  <si>
    <t xml:space="preserve">1,03*(9,4*2+3,4*4+1,95) - 4*0,9*1,03 = </t>
  </si>
  <si>
    <t>Chapisco aplicado em uma das faces da alvenaria executada</t>
  </si>
  <si>
    <t>P1 – 1,25x1,45x1,50; P2 – 1,25x1,45x1,50; P3 – 1,30x1,50x1,50; P4 – 1,30x1,50x1,50; P5 – 1,30x1,50x1,50; P6 – 1,30x1,50x1,50; P7 – 1,75x1,85x1,70; P8 – 1,75x1,85x1,90; P9 – 1,75x1,85x1,70; P10 – 1,75x1,85x1,90; P11 – 0,75x0,85x2,30; P12 – 1,25x1,45x1,90; P13 – 1,25x1,45x2,30; P14 – 1,25x1,45x2,30; P15 – 1,30x1,50x2,30; P16 – 1,30x1,50x2,30; P17 – 1,30x1,50x1,90; P18 – 1,30x1,50x1,90; P19 – 1,30x1,50x1,90; P20 – 1,30x1,50x1,90; P21 – 0,75x0,85x2,30; P22 – 0,85x0,95x1,90 - totalizando 80,29 m³ de escavação</t>
  </si>
  <si>
    <t>SAPATAS DA QUADRA: P1 – 1,25 m x 1,45 m; P2 – 1,25 m x 1,45 m; P3 – 1,30 m x 1,50 m; P4 – 1,30 m x 1,50 m; P5 – 1,30 m x 1,50 m; P6 – 1,30 m x 1,50 m; P7 – 1,75 m x 1,85 m; P8 – 1,75 m x 1,85 m; P9 – 1,75 m x 1,85 m; P10 – 1,75 m x 1,85 m; P11 – 0,75 m x 0,85 m; P12 – 1,25 m x 1,45 m; P13 – 1,25 m x 1,45 m; P14 – 1,25 m x 1,45 m; P15 – 1,30 m x 1,50 m; P16 – 1,30 m x 1,50 m; P17 – 1,30 m x 1,50 m; P18 – 1,30 m x 1,50 m; P19 – 1,30 m x 1,50 m; P20 – 1,30 m x 1,50 m; P21 – 0,75 m x 0,85 m; P22 – 0,85 m x 0,95 m</t>
  </si>
  <si>
    <t>Área das sapatas x 0,07 m</t>
  </si>
  <si>
    <t>Sapatas e pilares (prancha 05/26)</t>
  </si>
  <si>
    <t>Sapatas e pilares (prancha 05/26 - descontando os 10% que já se apresenta incluso na composição) - 88,64 kg</t>
  </si>
  <si>
    <t>Sapatas e pilares (prancha 05/26) - 10,60m³</t>
  </si>
  <si>
    <t>Concreto de 25 MPA + 30 MPA</t>
  </si>
  <si>
    <t>Sapatas e pilares (prancha 05/26 - descontando os 10% que já se apresenta incluso na composição) - 234,09 kg; Vigas baldrames (prancha 14/26 - descontando os 10% que já se apresenta incluso na composição) - 108,27 kg</t>
  </si>
  <si>
    <t>Vigas baldrames (prancha 14/26) - 111,16 m²</t>
  </si>
  <si>
    <t>Sapatas e pilares (prancha 05/26 - descontando os 10% que já se apresenta incluso na composição) - 112 kg; Vigas baldrames (prancha 14/26 - descontando os 10% que já se apresenta incluso na composição) - 193,09 kg</t>
  </si>
  <si>
    <t>Sapatas e pilares (prancha 05/26 - descontando os 10% que já se apresenta incluso na composição) - 56,09 kg; Vigas baldrames (prancha 14/26 - descontando os 10% que já se apresenta incluso na composição) - 109,63 kg</t>
  </si>
  <si>
    <t>Sapatas e pilares (prancha 05/26) - 2,38 m³; Vigas baldrames (prancha 14/26) - 8,66 m³</t>
  </si>
  <si>
    <t>Sapatas e pilares (prancha 05/26 - descontando os 10% que já se apresenta incluso na composição) - 154,45 kg;</t>
  </si>
  <si>
    <t>Escavação menos concreto (com descontando as baldrames), lastro e preparo de fundo de vala = 80,29 m³ - 12,98 - 3,05 - 4,36 = 51,24 m³</t>
  </si>
  <si>
    <t>Pilares nível 0,40 (prancha 11/26) - 8,56 m²; pilares níve 3,05 (prancha 21/26) - 54,16 m²</t>
  </si>
  <si>
    <t>Pilares nível 0,40 (prancha 11/26 - descontando os 10% que já se apresenta incluso na composição) - 17,27 kg; pilares níve 3,05 (prancha 21/26 - descontando os 10% que já se apresenta incluso na composição) - 99,27 kg</t>
  </si>
  <si>
    <t>Pilares nível 0,40 (prancha 11/26 - descontando os 10% que já se apresenta incluso na composição) - 77,54 kg; pilares níve 3,05 (prancha 21/26 - descontando os 10% que já se apresenta incluso na composição) - 239,0 kg</t>
  </si>
  <si>
    <t>Pilares nível 0,40 (prancha 11/26 - descontando os 10% que já se apresenta incluso na composição) - 10,91 kg; pilares níve 3,05 (prancha 21/26 - descontando os 10% que já se apresenta incluso na composição) -38,27 kg</t>
  </si>
  <si>
    <t>Pilares níve 3,05 (prancha 21/26 - descontando os 10% que já se apresenta incluso na composição) - 76,36 kg</t>
  </si>
  <si>
    <t>Pilares nível 0,40 (prancha 11/26) - 0,54 m³; pilares níve 3,05 (prancha 21/26) - 3,41 m³</t>
  </si>
  <si>
    <t>Mesmo volume de concreto</t>
  </si>
  <si>
    <t>Comprimento das vigas de 20x40 - 93,4 m x 1,00; comprimento das vigas de 20x20 - 25 m x 0,60 m. comprimento das vigas de 15x20 - 10 m x 0,55 m = 113,90 m²</t>
  </si>
  <si>
    <t>P3 – 0,60 m x 0,70 m; P4 – 0,60 m x 0,70 m; P5 – 0,75 m x 0,85 m; P6 – 0,75 m x 0,85 m; P7 – 0,75 m x 0,85 m; P8 – 0,75 m x 0,85 m; P9 – 0,60 m x 0,70 m; P10 – 0,60 m x 0,70 m - área total de 4,23 m² x profundidade de 1,5 m</t>
  </si>
  <si>
    <t>P3 – 0,60 m x 0,70 m; P4 – 0,60 m x 0,70 m; P5 – 0,75 m x 0,85 m; P6 – 0,75 m x 0,85 m; P7 – 0,75 m x 0,85 m; P8 – 0,75 m x 0,85 m; P9 – 0,60 m x 0,70 m; P10 – 0,60 m x 0,70 m - área total de 4,23m²</t>
  </si>
  <si>
    <t>Fundações - (prancha 2/12) - 20,7 kg</t>
  </si>
  <si>
    <t>Fundações - (prancha 2/12) - 12,20 m²; Vigas baldrames (prancha 3/12) - 26,40 m²</t>
  </si>
  <si>
    <t>Vigas baldrames (prancha 3/12) - 0,7 kg</t>
  </si>
  <si>
    <t>Fundações - (prancha 2/12) - 6,7 kg; Vigas baldrames (prancha 3/12) - 22,8 kg</t>
  </si>
  <si>
    <t>Fundações - (prancha 2/12) - 35,8 kg; Vigas baldrames (prancha 3/12) - 44,4 kg</t>
  </si>
  <si>
    <t>Fundações - (prancha 2/12) - 26,2 kg; Vigas baldrames (prancha 3/12) - 35,6 kg</t>
  </si>
  <si>
    <t>Pilares nível térreo (6/12) - 19,5 kg</t>
  </si>
  <si>
    <t>Pilares nível térreo (6/12) - 55,6 kg</t>
  </si>
  <si>
    <t>Pilares nível térreo (6/12) - 26kg</t>
  </si>
  <si>
    <t>Comprimento total das baldrames: 93,4+25+10 = 128,4*0,40 m = 51,36 m²</t>
  </si>
  <si>
    <t>Escavação menos concreto, lastro e preparo de fundo de vala = 6,35 m³ - 0,42-0,42-1,36 m³</t>
  </si>
  <si>
    <t>__________________________________________________________________________________</t>
  </si>
  <si>
    <t>Engenheiro Fiscal Titular</t>
  </si>
  <si>
    <t>Engenheiro Fiscal Auxiliar</t>
  </si>
  <si>
    <t>______________________________________________________________________________</t>
  </si>
  <si>
    <t>_________________________________________________________________________</t>
  </si>
  <si>
    <t xml:space="preserve">Secretário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</si>
</sst>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* #,##0.00\ ;* \(#,##0.00\);* \-#\ ;@\ "/>
    <numFmt numFmtId="165" formatCode="* #,##0.00\ ;\-* #,##0.00\ ;* \-#\ ;@\ "/>
    <numFmt numFmtId="166" formatCode="&quot; R$ &quot;* #,##0.00\ ;&quot;-R$ &quot;* #,##0.00\ ;&quot; R$ &quot;* \-#\ ;@\ "/>
    <numFmt numFmtId="167" formatCode="#,##0.00\ %"/>
    <numFmt numFmtId="168" formatCode="0.0%"/>
  </numFmts>
  <fonts count="43" x14ac:knownFonts="1">
    <font>
      <sz val="10"/>
      <name val="Arial"/>
      <family val="2"/>
      <charset val="1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Arial"/>
      <family val="1"/>
      <charset val="1"/>
    </font>
    <font>
      <sz val="10"/>
      <color rgb="FF000000"/>
      <name val="Arial"/>
      <family val="2"/>
      <charset val="1"/>
    </font>
    <font>
      <sz val="11"/>
      <color rgb="FF000000"/>
      <name val="Calibri"/>
      <family val="2"/>
      <charset val="1"/>
    </font>
    <font>
      <sz val="10"/>
      <name val="Arial"/>
      <family val="2"/>
      <charset val="1"/>
    </font>
    <font>
      <b/>
      <sz val="10"/>
      <name val="Arial"/>
      <family val="2"/>
    </font>
    <font>
      <sz val="10"/>
      <name val="Arial"/>
      <family val="2"/>
    </font>
    <font>
      <b/>
      <sz val="14"/>
      <name val="Arial"/>
      <family val="2"/>
    </font>
    <font>
      <b/>
      <sz val="12"/>
      <name val="Arial"/>
      <family val="2"/>
    </font>
    <font>
      <sz val="11"/>
      <name val="Arial"/>
      <family val="1"/>
    </font>
    <font>
      <b/>
      <sz val="11"/>
      <name val="Arial"/>
      <family val="2"/>
    </font>
    <font>
      <sz val="10"/>
      <color indexed="8"/>
      <name val="Arial"/>
      <family val="2"/>
    </font>
    <font>
      <sz val="12"/>
      <name val="Arial"/>
      <family val="2"/>
    </font>
    <font>
      <sz val="9"/>
      <name val="Arial"/>
      <family val="2"/>
    </font>
    <font>
      <b/>
      <sz val="9"/>
      <name val="Arial"/>
      <family val="2"/>
    </font>
    <font>
      <sz val="10"/>
      <color rgb="FF000000"/>
      <name val="Arial"/>
      <family val="1"/>
    </font>
    <font>
      <sz val="10"/>
      <color rgb="FF000000"/>
      <name val="Times New Roman"/>
      <family val="1"/>
    </font>
    <font>
      <b/>
      <sz val="10"/>
      <color rgb="FF000000"/>
      <name val="Arial"/>
      <family val="1"/>
    </font>
    <font>
      <sz val="12"/>
      <color theme="1"/>
      <name val="Calibri"/>
      <family val="2"/>
      <scheme val="minor"/>
    </font>
    <font>
      <sz val="12"/>
      <color theme="1"/>
      <name val="SansSerif"/>
      <charset val="2"/>
    </font>
    <font>
      <b/>
      <sz val="12"/>
      <color theme="0"/>
      <name val="Arial"/>
      <family val="2"/>
    </font>
    <font>
      <sz val="8"/>
      <name val="Arial"/>
      <family val="2"/>
      <charset val="1"/>
    </font>
    <font>
      <b/>
      <sz val="10"/>
      <color rgb="FF000000"/>
      <name val="Cambria"/>
      <family val="1"/>
    </font>
    <font>
      <sz val="10"/>
      <color rgb="FF000000"/>
      <name val="Cambria"/>
      <family val="1"/>
    </font>
    <font>
      <b/>
      <sz val="11"/>
      <name val="Arial"/>
      <family val="1"/>
    </font>
    <font>
      <sz val="12"/>
      <color theme="0"/>
      <name val="Calibri"/>
      <family val="2"/>
      <scheme val="minor"/>
    </font>
    <font>
      <b/>
      <sz val="10"/>
      <color rgb="FF000000"/>
      <name val="Arial"/>
      <family val="2"/>
    </font>
    <font>
      <i/>
      <sz val="10"/>
      <color rgb="FF000000"/>
      <name val="Arial"/>
      <family val="2"/>
    </font>
    <font>
      <sz val="10"/>
      <color rgb="FF000000"/>
      <name val="Arial"/>
      <family val="2"/>
    </font>
    <font>
      <b/>
      <sz val="10"/>
      <color rgb="FFFF0000"/>
      <name val="Arial"/>
      <family val="2"/>
    </font>
    <font>
      <sz val="10"/>
      <color rgb="FFFF0000"/>
      <name val="Arial"/>
      <family val="2"/>
    </font>
    <font>
      <sz val="10"/>
      <color theme="1"/>
      <name val="Arial"/>
      <family val="1"/>
    </font>
    <font>
      <b/>
      <sz val="10"/>
      <color theme="1"/>
      <name val="Arial"/>
      <family val="2"/>
    </font>
    <font>
      <sz val="10"/>
      <color theme="1"/>
      <name val="Arial"/>
      <family val="2"/>
    </font>
    <font>
      <b/>
      <sz val="10"/>
      <color theme="1"/>
      <name val="Arial"/>
      <family val="1"/>
    </font>
    <font>
      <sz val="12"/>
      <color theme="1"/>
      <name val="Arial"/>
      <family val="2"/>
    </font>
    <font>
      <b/>
      <sz val="11"/>
      <color rgb="FF000000"/>
      <name val="Arial"/>
      <family val="1"/>
    </font>
    <font>
      <sz val="11"/>
      <color rgb="FF000000"/>
      <name val="Arial"/>
      <family val="1"/>
    </font>
    <font>
      <sz val="11"/>
      <color theme="1"/>
      <name val="Arial"/>
      <family val="1"/>
    </font>
    <font>
      <b/>
      <sz val="11"/>
      <color theme="1"/>
      <name val="Arial"/>
      <family val="1"/>
    </font>
  </fonts>
  <fills count="12">
    <fill>
      <patternFill patternType="none"/>
    </fill>
    <fill>
      <patternFill patternType="gray125"/>
    </fill>
    <fill>
      <patternFill patternType="solid">
        <fgColor rgb="FFFFFFFF"/>
        <bgColor rgb="FFEFEFEF"/>
      </patternFill>
    </fill>
    <fill>
      <patternFill patternType="solid">
        <fgColor rgb="FFDFF0D8"/>
      </patternFill>
    </fill>
    <fill>
      <patternFill patternType="solid">
        <fgColor rgb="FFD8ECF6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E2EFDA"/>
        <bgColor indexed="64"/>
      </patternFill>
    </fill>
    <fill>
      <patternFill patternType="solid">
        <fgColor rgb="FFCE98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1" tint="4.9989318521683403E-2"/>
        <bgColor indexed="64"/>
      </patternFill>
    </fill>
  </fills>
  <borders count="63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CCCCCC"/>
      </left>
      <right style="thin">
        <color rgb="FFCCCCCC"/>
      </right>
      <top style="thin">
        <color rgb="FFCCCCCC"/>
      </top>
      <bottom style="thin">
        <color rgb="FFCCCCCC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indexed="64"/>
      </left>
      <right style="thin">
        <color rgb="FFCCCCCC"/>
      </right>
      <top style="thin">
        <color rgb="FFCCCCCC"/>
      </top>
      <bottom style="thin">
        <color rgb="FFCCCCCC"/>
      </bottom>
      <diagonal/>
    </border>
    <border>
      <left style="thin">
        <color rgb="FFCCCCCC"/>
      </left>
      <right style="thin">
        <color indexed="64"/>
      </right>
      <top style="thin">
        <color rgb="FFCCCCCC"/>
      </top>
      <bottom style="thin">
        <color rgb="FFCCCCCC"/>
      </bottom>
      <diagonal/>
    </border>
    <border>
      <left style="thin">
        <color rgb="FFCCCCCC"/>
      </left>
      <right/>
      <top style="thin">
        <color rgb="FFCCCCCC"/>
      </top>
      <bottom style="thin">
        <color rgb="FFCCCCCC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rgb="FFCCCCCC"/>
      </right>
      <top style="thin">
        <color rgb="FFCCCCCC"/>
      </top>
      <bottom/>
      <diagonal/>
    </border>
    <border>
      <left style="thin">
        <color rgb="FFCCCCCC"/>
      </left>
      <right style="thin">
        <color rgb="FFCCCCCC"/>
      </right>
      <top style="thin">
        <color rgb="FFCCCCCC"/>
      </top>
      <bottom/>
      <diagonal/>
    </border>
    <border>
      <left style="thin">
        <color rgb="FFCCCCCC"/>
      </left>
      <right/>
      <top style="thin">
        <color rgb="FFCCCCCC"/>
      </top>
      <bottom/>
      <diagonal/>
    </border>
    <border>
      <left style="thin">
        <color rgb="FFCCCCCC"/>
      </left>
      <right style="thin">
        <color indexed="64"/>
      </right>
      <top style="thin">
        <color rgb="FFCCCCCC"/>
      </top>
      <bottom/>
      <diagonal/>
    </border>
    <border>
      <left style="thin">
        <color auto="1"/>
      </left>
      <right style="thin">
        <color indexed="64"/>
      </right>
      <top/>
      <bottom/>
      <diagonal/>
    </border>
    <border>
      <left style="thin">
        <color indexed="64"/>
      </left>
      <right style="thin">
        <color rgb="FFCCCCCC"/>
      </right>
      <top style="thin">
        <color indexed="64"/>
      </top>
      <bottom style="thin">
        <color rgb="FFCCCCCC"/>
      </bottom>
      <diagonal/>
    </border>
    <border>
      <left style="thin">
        <color rgb="FFCCCCCC"/>
      </left>
      <right style="thin">
        <color rgb="FFCCCCCC"/>
      </right>
      <top style="thin">
        <color indexed="64"/>
      </top>
      <bottom style="thin">
        <color rgb="FFCCCCCC"/>
      </bottom>
      <diagonal/>
    </border>
    <border>
      <left style="thin">
        <color rgb="FFCCCCCC"/>
      </left>
      <right/>
      <top style="thin">
        <color indexed="64"/>
      </top>
      <bottom style="thin">
        <color rgb="FFCCCCCC"/>
      </bottom>
      <diagonal/>
    </border>
    <border>
      <left style="thin">
        <color rgb="FFCCCCCC"/>
      </left>
      <right style="thin">
        <color indexed="64"/>
      </right>
      <top style="thin">
        <color indexed="64"/>
      </top>
      <bottom style="thin">
        <color rgb="FFCCCCCC"/>
      </bottom>
      <diagonal/>
    </border>
    <border>
      <left style="thin">
        <color indexed="64"/>
      </left>
      <right style="thin">
        <color rgb="FFCCCCCC"/>
      </right>
      <top style="thin">
        <color rgb="FFCCCCCC"/>
      </top>
      <bottom style="thin">
        <color indexed="64"/>
      </bottom>
      <diagonal/>
    </border>
    <border>
      <left style="thin">
        <color rgb="FFCCCCCC"/>
      </left>
      <right style="thin">
        <color rgb="FFCCCCCC"/>
      </right>
      <top style="thin">
        <color rgb="FFCCCCCC"/>
      </top>
      <bottom style="thin">
        <color indexed="64"/>
      </bottom>
      <diagonal/>
    </border>
    <border>
      <left style="thin">
        <color rgb="FFCCCCCC"/>
      </left>
      <right style="thin">
        <color indexed="64"/>
      </right>
      <top style="thin">
        <color rgb="FFCCCCCC"/>
      </top>
      <bottom style="thin">
        <color indexed="64"/>
      </bottom>
      <diagonal/>
    </border>
    <border>
      <left style="thin">
        <color theme="1"/>
      </left>
      <right style="medium">
        <color indexed="64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/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medium">
        <color indexed="64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 style="thin">
        <color theme="0"/>
      </left>
      <right style="medium">
        <color indexed="64"/>
      </right>
      <top style="thin">
        <color indexed="64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indexed="64"/>
      </top>
      <bottom style="thin">
        <color theme="0"/>
      </bottom>
      <diagonal/>
    </border>
    <border>
      <left/>
      <right/>
      <top style="thin">
        <color indexed="64"/>
      </top>
      <bottom style="thin">
        <color theme="0"/>
      </bottom>
      <diagonal/>
    </border>
    <border>
      <left style="thin">
        <color theme="0"/>
      </left>
      <right style="medium">
        <color indexed="64"/>
      </right>
      <top/>
      <bottom/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 style="medium">
        <color indexed="64"/>
      </right>
      <top style="thin">
        <color theme="0"/>
      </top>
      <bottom style="thin">
        <color indexed="64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indexed="64"/>
      </left>
      <right/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theme="0"/>
      </top>
      <bottom/>
      <diagonal/>
    </border>
    <border>
      <left/>
      <right style="thin">
        <color indexed="64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indexed="64"/>
      </bottom>
      <diagonal/>
    </border>
    <border>
      <left/>
      <right/>
      <top style="thin">
        <color theme="0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theme="1"/>
      </left>
      <right style="thin">
        <color theme="1"/>
      </right>
      <top/>
      <bottom/>
      <diagonal/>
    </border>
    <border>
      <left/>
      <right style="thin">
        <color theme="1"/>
      </right>
      <top/>
      <bottom/>
      <diagonal/>
    </border>
    <border>
      <left style="thin">
        <color theme="1"/>
      </left>
      <right style="medium">
        <color indexed="64"/>
      </right>
      <top/>
      <bottom/>
      <diagonal/>
    </border>
  </borders>
  <cellStyleXfs count="22">
    <xf numFmtId="0" fontId="0" fillId="0" borderId="0"/>
    <xf numFmtId="166" fontId="4" fillId="0" borderId="0" applyBorder="0" applyProtection="0"/>
    <xf numFmtId="0" fontId="4" fillId="0" borderId="0"/>
    <xf numFmtId="0" fontId="7" fillId="0" borderId="0"/>
    <xf numFmtId="0" fontId="5" fillId="0" borderId="0" applyBorder="0" applyProtection="0"/>
    <xf numFmtId="0" fontId="7" fillId="0" borderId="0"/>
    <xf numFmtId="0" fontId="7" fillId="0" borderId="0"/>
    <xf numFmtId="0" fontId="7" fillId="0" borderId="0"/>
    <xf numFmtId="0" fontId="6" fillId="0" borderId="0"/>
    <xf numFmtId="164" fontId="4" fillId="0" borderId="0" applyBorder="0" applyProtection="0"/>
    <xf numFmtId="165" fontId="4" fillId="0" borderId="0" applyBorder="0" applyProtection="0"/>
    <xf numFmtId="0" fontId="3" fillId="0" borderId="0"/>
    <xf numFmtId="0" fontId="9" fillId="0" borderId="0"/>
    <xf numFmtId="9" fontId="3" fillId="0" borderId="0" applyFont="0" applyFill="0" applyBorder="0" applyAlignment="0" applyProtection="0"/>
    <xf numFmtId="0" fontId="9" fillId="0" borderId="0"/>
    <xf numFmtId="0" fontId="12" fillId="0" borderId="0"/>
    <xf numFmtId="0" fontId="14" fillId="0" borderId="0" applyNumberFormat="0" applyFill="0" applyBorder="0" applyAlignment="0" applyProtection="0"/>
    <xf numFmtId="0" fontId="9" fillId="0" borderId="0"/>
    <xf numFmtId="0" fontId="4" fillId="0" borderId="0"/>
    <xf numFmtId="44" fontId="19" fillId="0" borderId="0" applyFont="0" applyFill="0" applyBorder="0" applyAlignment="0" applyProtection="0"/>
    <xf numFmtId="0" fontId="2" fillId="0" borderId="0"/>
    <xf numFmtId="9" fontId="7" fillId="0" borderId="0" applyFont="0" applyFill="0" applyBorder="0" applyAlignment="0" applyProtection="0"/>
  </cellStyleXfs>
  <cellXfs count="275">
    <xf numFmtId="0" fontId="0" fillId="0" borderId="0" xfId="0"/>
    <xf numFmtId="0" fontId="9" fillId="0" borderId="0" xfId="0" applyFont="1"/>
    <xf numFmtId="4" fontId="9" fillId="0" borderId="0" xfId="0" applyNumberFormat="1" applyFont="1"/>
    <xf numFmtId="0" fontId="20" fillId="4" borderId="12" xfId="0" applyFont="1" applyFill="1" applyBorder="1" applyAlignment="1">
      <alignment horizontal="left" vertical="top" wrapText="1"/>
    </xf>
    <xf numFmtId="0" fontId="11" fillId="0" borderId="3" xfId="0" applyFont="1" applyBorder="1" applyAlignment="1">
      <alignment vertical="center"/>
    </xf>
    <xf numFmtId="0" fontId="11" fillId="0" borderId="0" xfId="0" applyFont="1" applyAlignment="1">
      <alignment vertical="center"/>
    </xf>
    <xf numFmtId="0" fontId="11" fillId="0" borderId="0" xfId="0" applyFont="1" applyAlignment="1">
      <alignment horizontal="center" vertical="center"/>
    </xf>
    <xf numFmtId="0" fontId="11" fillId="0" borderId="0" xfId="0" applyFont="1" applyAlignment="1">
      <alignment horizontal="left" vertical="center" wrapText="1"/>
    </xf>
    <xf numFmtId="0" fontId="21" fillId="0" borderId="13" xfId="0" applyFont="1" applyBorder="1" applyAlignment="1">
      <alignment horizontal="center" vertical="center"/>
    </xf>
    <xf numFmtId="0" fontId="21" fillId="0" borderId="13" xfId="0" applyFont="1" applyBorder="1" applyAlignment="1">
      <alignment horizontal="left" vertical="center"/>
    </xf>
    <xf numFmtId="0" fontId="21" fillId="0" borderId="14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1" fillId="0" borderId="15" xfId="0" applyFont="1" applyBorder="1" applyAlignment="1">
      <alignment horizontal="center" vertical="center"/>
    </xf>
    <xf numFmtId="0" fontId="22" fillId="0" borderId="0" xfId="0" applyFont="1" applyAlignment="1">
      <alignment vertical="center" wrapText="1"/>
    </xf>
    <xf numFmtId="0" fontId="22" fillId="0" borderId="13" xfId="0" applyFont="1" applyBorder="1" applyAlignment="1">
      <alignment vertical="center" wrapText="1"/>
    </xf>
    <xf numFmtId="0" fontId="11" fillId="0" borderId="1" xfId="0" applyFont="1" applyBorder="1" applyAlignment="1">
      <alignment vertical="center" wrapText="1"/>
    </xf>
    <xf numFmtId="0" fontId="8" fillId="5" borderId="4" xfId="0" applyFont="1" applyFill="1" applyBorder="1" applyAlignment="1">
      <alignment horizontal="center" vertical="center" wrapText="1"/>
    </xf>
    <xf numFmtId="10" fontId="15" fillId="0" borderId="3" xfId="0" applyNumberFormat="1" applyFont="1" applyBorder="1" applyAlignment="1">
      <alignment vertical="top" wrapText="1"/>
    </xf>
    <xf numFmtId="0" fontId="15" fillId="0" borderId="3" xfId="0" applyFont="1" applyBorder="1" applyAlignment="1">
      <alignment vertical="top" wrapText="1"/>
    </xf>
    <xf numFmtId="0" fontId="15" fillId="0" borderId="6" xfId="0" applyFont="1" applyBorder="1" applyAlignment="1">
      <alignment vertical="top" wrapText="1"/>
    </xf>
    <xf numFmtId="10" fontId="15" fillId="0" borderId="6" xfId="0" applyNumberFormat="1" applyFont="1" applyBorder="1" applyAlignment="1">
      <alignment vertical="top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 wrapText="1"/>
    </xf>
    <xf numFmtId="166" fontId="0" fillId="0" borderId="0" xfId="1" applyFont="1" applyAlignment="1">
      <alignment horizontal="center" vertical="center"/>
    </xf>
    <xf numFmtId="0" fontId="2" fillId="0" borderId="0" xfId="20"/>
    <xf numFmtId="0" fontId="20" fillId="4" borderId="16" xfId="0" applyFont="1" applyFill="1" applyBorder="1" applyAlignment="1">
      <alignment horizontal="left" vertical="top" wrapText="1"/>
    </xf>
    <xf numFmtId="166" fontId="8" fillId="5" borderId="4" xfId="1" applyFont="1" applyFill="1" applyBorder="1" applyAlignment="1">
      <alignment horizontal="center" vertical="center" wrapText="1"/>
    </xf>
    <xf numFmtId="2" fontId="9" fillId="0" borderId="0" xfId="0" applyNumberFormat="1" applyFont="1" applyAlignment="1">
      <alignment vertical="top"/>
    </xf>
    <xf numFmtId="0" fontId="11" fillId="0" borderId="3" xfId="0" applyFont="1" applyBorder="1" applyAlignment="1">
      <alignment vertical="center" wrapText="1"/>
    </xf>
    <xf numFmtId="0" fontId="9" fillId="0" borderId="3" xfId="0" applyFont="1" applyBorder="1"/>
    <xf numFmtId="43" fontId="9" fillId="0" borderId="0" xfId="0" applyNumberFormat="1" applyFont="1" applyAlignment="1">
      <alignment horizontal="center"/>
    </xf>
    <xf numFmtId="0" fontId="9" fillId="0" borderId="0" xfId="0" applyFont="1" applyAlignment="1">
      <alignment horizontal="center"/>
    </xf>
    <xf numFmtId="10" fontId="15" fillId="0" borderId="3" xfId="0" applyNumberFormat="1" applyFont="1" applyBorder="1" applyAlignment="1">
      <alignment horizontal="left" vertical="top" wrapText="1"/>
    </xf>
    <xf numFmtId="0" fontId="18" fillId="8" borderId="16" xfId="0" applyFont="1" applyFill="1" applyBorder="1" applyAlignment="1">
      <alignment horizontal="left" vertical="top" wrapText="1"/>
    </xf>
    <xf numFmtId="0" fontId="18" fillId="8" borderId="12" xfId="0" applyFont="1" applyFill="1" applyBorder="1" applyAlignment="1">
      <alignment horizontal="right" vertical="top" wrapText="1"/>
    </xf>
    <xf numFmtId="0" fontId="18" fillId="8" borderId="12" xfId="0" applyFont="1" applyFill="1" applyBorder="1" applyAlignment="1">
      <alignment horizontal="left" vertical="top" wrapText="1"/>
    </xf>
    <xf numFmtId="0" fontId="18" fillId="8" borderId="12" xfId="0" applyFont="1" applyFill="1" applyBorder="1" applyAlignment="1">
      <alignment horizontal="center" vertical="top" wrapText="1"/>
    </xf>
    <xf numFmtId="0" fontId="13" fillId="2" borderId="8" xfId="2" applyFont="1" applyFill="1" applyBorder="1" applyAlignment="1">
      <alignment wrapText="1"/>
    </xf>
    <xf numFmtId="0" fontId="13" fillId="2" borderId="9" xfId="2" applyFont="1" applyFill="1" applyBorder="1" applyAlignment="1">
      <alignment wrapText="1"/>
    </xf>
    <xf numFmtId="0" fontId="18" fillId="8" borderId="21" xfId="0" applyFont="1" applyFill="1" applyBorder="1" applyAlignment="1">
      <alignment horizontal="left" vertical="top" wrapText="1"/>
    </xf>
    <xf numFmtId="0" fontId="18" fillId="8" borderId="22" xfId="0" applyFont="1" applyFill="1" applyBorder="1" applyAlignment="1">
      <alignment horizontal="right" vertical="top" wrapText="1"/>
    </xf>
    <xf numFmtId="0" fontId="18" fillId="8" borderId="22" xfId="0" applyFont="1" applyFill="1" applyBorder="1" applyAlignment="1">
      <alignment horizontal="left" vertical="top" wrapText="1"/>
    </xf>
    <xf numFmtId="0" fontId="18" fillId="8" borderId="22" xfId="0" applyFont="1" applyFill="1" applyBorder="1" applyAlignment="1">
      <alignment horizontal="center" vertical="top" wrapText="1"/>
    </xf>
    <xf numFmtId="0" fontId="11" fillId="0" borderId="0" xfId="0" applyFont="1" applyAlignment="1">
      <alignment vertical="center" wrapText="1"/>
    </xf>
    <xf numFmtId="0" fontId="0" fillId="0" borderId="5" xfId="0" applyBorder="1"/>
    <xf numFmtId="0" fontId="22" fillId="0" borderId="15" xfId="0" applyFont="1" applyBorder="1" applyAlignment="1">
      <alignment vertical="center" wrapText="1"/>
    </xf>
    <xf numFmtId="0" fontId="11" fillId="0" borderId="2" xfId="0" applyFont="1" applyBorder="1" applyAlignment="1">
      <alignment vertical="center" wrapText="1"/>
    </xf>
    <xf numFmtId="0" fontId="15" fillId="0" borderId="25" xfId="0" applyFont="1" applyBorder="1" applyAlignment="1">
      <alignment vertical="top" wrapText="1"/>
    </xf>
    <xf numFmtId="0" fontId="15" fillId="0" borderId="11" xfId="0" applyFont="1" applyBorder="1" applyAlignment="1">
      <alignment vertical="top" wrapText="1"/>
    </xf>
    <xf numFmtId="0" fontId="27" fillId="7" borderId="6" xfId="2" applyFont="1" applyFill="1" applyBorder="1" applyAlignment="1">
      <alignment horizontal="center" wrapText="1"/>
    </xf>
    <xf numFmtId="0" fontId="4" fillId="7" borderId="15" xfId="2" applyFill="1" applyBorder="1"/>
    <xf numFmtId="0" fontId="4" fillId="7" borderId="7" xfId="2" applyFill="1" applyBorder="1"/>
    <xf numFmtId="0" fontId="1" fillId="0" borderId="4" xfId="20" applyFont="1" applyBorder="1" applyAlignment="1">
      <alignment horizontal="center" vertical="top"/>
    </xf>
    <xf numFmtId="0" fontId="1" fillId="0" borderId="2" xfId="20" applyFont="1" applyBorder="1" applyAlignment="1">
      <alignment horizontal="center" vertical="top"/>
    </xf>
    <xf numFmtId="0" fontId="20" fillId="7" borderId="8" xfId="2" applyFont="1" applyFill="1" applyBorder="1" applyAlignment="1">
      <alignment vertical="top" wrapText="1"/>
    </xf>
    <xf numFmtId="0" fontId="20" fillId="7" borderId="9" xfId="2" applyFont="1" applyFill="1" applyBorder="1" applyAlignment="1">
      <alignment vertical="top" wrapText="1"/>
    </xf>
    <xf numFmtId="0" fontId="20" fillId="7" borderId="10" xfId="2" applyFont="1" applyFill="1" applyBorder="1" applyAlignment="1">
      <alignment vertical="top" wrapText="1"/>
    </xf>
    <xf numFmtId="0" fontId="2" fillId="0" borderId="3" xfId="20" applyBorder="1"/>
    <xf numFmtId="0" fontId="0" fillId="0" borderId="0" xfId="0" applyAlignment="1">
      <alignment horizontal="center" vertical="top"/>
    </xf>
    <xf numFmtId="0" fontId="0" fillId="0" borderId="20" xfId="0" applyBorder="1" applyAlignment="1">
      <alignment horizontal="center" vertical="top" wrapText="1"/>
    </xf>
    <xf numFmtId="0" fontId="2" fillId="0" borderId="0" xfId="20" applyAlignment="1">
      <alignment vertical="top"/>
    </xf>
    <xf numFmtId="0" fontId="26" fillId="0" borderId="0" xfId="0" applyFont="1" applyAlignment="1">
      <alignment vertical="top" wrapText="1"/>
    </xf>
    <xf numFmtId="0" fontId="21" fillId="0" borderId="5" xfId="0" applyFont="1" applyBorder="1" applyAlignment="1">
      <alignment horizontal="center" vertical="center"/>
    </xf>
    <xf numFmtId="0" fontId="2" fillId="0" borderId="1" xfId="20" applyBorder="1"/>
    <xf numFmtId="0" fontId="2" fillId="0" borderId="13" xfId="20" applyBorder="1"/>
    <xf numFmtId="0" fontId="2" fillId="0" borderId="14" xfId="20" applyBorder="1"/>
    <xf numFmtId="0" fontId="20" fillId="4" borderId="26" xfId="0" applyFont="1" applyFill="1" applyBorder="1" applyAlignment="1">
      <alignment horizontal="left" vertical="top" wrapText="1"/>
    </xf>
    <xf numFmtId="0" fontId="20" fillId="4" borderId="27" xfId="0" applyFont="1" applyFill="1" applyBorder="1" applyAlignment="1">
      <alignment horizontal="left" vertical="top" wrapText="1"/>
    </xf>
    <xf numFmtId="0" fontId="0" fillId="0" borderId="0" xfId="0" applyAlignment="1">
      <alignment horizontal="left"/>
    </xf>
    <xf numFmtId="0" fontId="28" fillId="9" borderId="4" xfId="0" applyFont="1" applyFill="1" applyBorder="1" applyAlignment="1">
      <alignment horizontal="center" vertical="center"/>
    </xf>
    <xf numFmtId="0" fontId="28" fillId="9" borderId="4" xfId="0" applyFont="1" applyFill="1" applyBorder="1" applyAlignment="1">
      <alignment horizontal="left" vertical="center"/>
    </xf>
    <xf numFmtId="0" fontId="28" fillId="9" borderId="4" xfId="0" applyFont="1" applyFill="1" applyBorder="1" applyAlignment="1">
      <alignment horizontal="left" vertical="center" wrapText="1"/>
    </xf>
    <xf numFmtId="2" fontId="8" fillId="7" borderId="4" xfId="0" applyNumberFormat="1" applyFont="1" applyFill="1" applyBorder="1" applyAlignment="1">
      <alignment horizontal="center" vertical="center"/>
    </xf>
    <xf numFmtId="2" fontId="0" fillId="7" borderId="4" xfId="0" applyNumberFormat="1" applyFill="1" applyBorder="1" applyAlignment="1">
      <alignment horizontal="center" vertical="center"/>
    </xf>
    <xf numFmtId="2" fontId="18" fillId="7" borderId="4" xfId="0" applyNumberFormat="1" applyFont="1" applyFill="1" applyBorder="1" applyAlignment="1">
      <alignment horizontal="center" vertical="center" wrapText="1"/>
    </xf>
    <xf numFmtId="0" fontId="18" fillId="7" borderId="4" xfId="0" applyFont="1" applyFill="1" applyBorder="1" applyAlignment="1">
      <alignment horizontal="left" vertical="top" wrapText="1"/>
    </xf>
    <xf numFmtId="0" fontId="29" fillId="7" borderId="4" xfId="0" applyFont="1" applyFill="1" applyBorder="1" applyAlignment="1">
      <alignment horizontal="left" vertical="top" wrapText="1"/>
    </xf>
    <xf numFmtId="0" fontId="28" fillId="9" borderId="33" xfId="0" applyFont="1" applyFill="1" applyBorder="1" applyAlignment="1">
      <alignment horizontal="center" vertical="center"/>
    </xf>
    <xf numFmtId="0" fontId="28" fillId="9" borderId="34" xfId="0" applyFont="1" applyFill="1" applyBorder="1" applyAlignment="1">
      <alignment horizontal="left" vertical="center"/>
    </xf>
    <xf numFmtId="0" fontId="28" fillId="9" borderId="34" xfId="0" applyFont="1" applyFill="1" applyBorder="1" applyAlignment="1">
      <alignment horizontal="center" vertical="center"/>
    </xf>
    <xf numFmtId="0" fontId="28" fillId="9" borderId="35" xfId="0" applyFont="1" applyFill="1" applyBorder="1" applyAlignment="1">
      <alignment horizontal="left" vertical="center"/>
    </xf>
    <xf numFmtId="0" fontId="28" fillId="9" borderId="34" xfId="0" applyFont="1" applyFill="1" applyBorder="1" applyAlignment="1">
      <alignment horizontal="left" vertical="center" wrapText="1"/>
    </xf>
    <xf numFmtId="0" fontId="30" fillId="7" borderId="4" xfId="0" applyFont="1" applyFill="1" applyBorder="1" applyAlignment="1">
      <alignment horizontal="left" vertical="top" wrapText="1"/>
    </xf>
    <xf numFmtId="0" fontId="28" fillId="10" borderId="36" xfId="0" applyFont="1" applyFill="1" applyBorder="1" applyAlignment="1">
      <alignment horizontal="center" vertical="center"/>
    </xf>
    <xf numFmtId="0" fontId="28" fillId="10" borderId="37" xfId="0" applyFont="1" applyFill="1" applyBorder="1" applyAlignment="1">
      <alignment horizontal="left" vertical="center"/>
    </xf>
    <xf numFmtId="0" fontId="28" fillId="10" borderId="37" xfId="0" applyFont="1" applyFill="1" applyBorder="1" applyAlignment="1">
      <alignment horizontal="center" vertical="center"/>
    </xf>
    <xf numFmtId="0" fontId="28" fillId="10" borderId="38" xfId="0" applyFont="1" applyFill="1" applyBorder="1" applyAlignment="1">
      <alignment horizontal="left" vertical="center"/>
    </xf>
    <xf numFmtId="0" fontId="28" fillId="10" borderId="37" xfId="0" applyFont="1" applyFill="1" applyBorder="1" applyAlignment="1">
      <alignment horizontal="left" vertical="center" wrapText="1"/>
    </xf>
    <xf numFmtId="0" fontId="28" fillId="11" borderId="40" xfId="0" applyFont="1" applyFill="1" applyBorder="1" applyAlignment="1">
      <alignment horizontal="center" vertical="center" wrapText="1"/>
    </xf>
    <xf numFmtId="0" fontId="28" fillId="11" borderId="41" xfId="0" applyFont="1" applyFill="1" applyBorder="1" applyAlignment="1">
      <alignment horizontal="center" vertical="center"/>
    </xf>
    <xf numFmtId="0" fontId="28" fillId="11" borderId="40" xfId="0" applyFont="1" applyFill="1" applyBorder="1" applyAlignment="1">
      <alignment horizontal="center" vertical="center"/>
    </xf>
    <xf numFmtId="0" fontId="28" fillId="11" borderId="42" xfId="0" applyFont="1" applyFill="1" applyBorder="1" applyAlignment="1">
      <alignment horizontal="center" vertical="center"/>
    </xf>
    <xf numFmtId="0" fontId="28" fillId="11" borderId="0" xfId="0" applyFont="1" applyFill="1" applyAlignment="1">
      <alignment horizontal="center" vertical="center"/>
    </xf>
    <xf numFmtId="0" fontId="31" fillId="7" borderId="4" xfId="0" applyFont="1" applyFill="1" applyBorder="1" applyAlignment="1">
      <alignment horizontal="left" vertical="top" wrapText="1"/>
    </xf>
    <xf numFmtId="0" fontId="0" fillId="0" borderId="4" xfId="0" applyBorder="1"/>
    <xf numFmtId="0" fontId="0" fillId="0" borderId="4" xfId="0" applyBorder="1" applyAlignment="1">
      <alignment horizontal="left"/>
    </xf>
    <xf numFmtId="0" fontId="32" fillId="7" borderId="4" xfId="0" applyFont="1" applyFill="1" applyBorder="1" applyAlignment="1">
      <alignment horizontal="left" vertical="top" wrapText="1"/>
    </xf>
    <xf numFmtId="2" fontId="32" fillId="7" borderId="4" xfId="0" applyNumberFormat="1" applyFont="1" applyFill="1" applyBorder="1" applyAlignment="1">
      <alignment horizontal="center" vertical="center"/>
    </xf>
    <xf numFmtId="0" fontId="33" fillId="7" borderId="4" xfId="0" applyFont="1" applyFill="1" applyBorder="1" applyAlignment="1">
      <alignment horizontal="left" vertical="top" wrapText="1"/>
    </xf>
    <xf numFmtId="0" fontId="0" fillId="0" borderId="4" xfId="0" applyBorder="1" applyAlignment="1">
      <alignment wrapText="1"/>
    </xf>
    <xf numFmtId="2" fontId="9" fillId="0" borderId="0" xfId="0" applyNumberFormat="1" applyFont="1"/>
    <xf numFmtId="2" fontId="9" fillId="0" borderId="0" xfId="0" applyNumberFormat="1" applyFont="1" applyAlignment="1">
      <alignment horizontal="center"/>
    </xf>
    <xf numFmtId="0" fontId="34" fillId="8" borderId="16" xfId="0" applyFont="1" applyFill="1" applyBorder="1" applyAlignment="1">
      <alignment horizontal="left" vertical="top" wrapText="1"/>
    </xf>
    <xf numFmtId="0" fontId="34" fillId="8" borderId="12" xfId="0" applyFont="1" applyFill="1" applyBorder="1" applyAlignment="1">
      <alignment horizontal="right" vertical="top" wrapText="1"/>
    </xf>
    <xf numFmtId="0" fontId="34" fillId="8" borderId="12" xfId="0" applyFont="1" applyFill="1" applyBorder="1" applyAlignment="1">
      <alignment horizontal="left" vertical="top" wrapText="1"/>
    </xf>
    <xf numFmtId="0" fontId="34" fillId="8" borderId="12" xfId="0" applyFont="1" applyFill="1" applyBorder="1" applyAlignment="1">
      <alignment horizontal="center" vertical="top" wrapText="1"/>
    </xf>
    <xf numFmtId="0" fontId="28" fillId="9" borderId="11" xfId="0" applyFont="1" applyFill="1" applyBorder="1" applyAlignment="1">
      <alignment horizontal="left" vertical="center"/>
    </xf>
    <xf numFmtId="0" fontId="28" fillId="9" borderId="60" xfId="0" applyFont="1" applyFill="1" applyBorder="1" applyAlignment="1">
      <alignment horizontal="left" vertical="center" wrapText="1"/>
    </xf>
    <xf numFmtId="0" fontId="28" fillId="9" borderId="61" xfId="0" applyFont="1" applyFill="1" applyBorder="1" applyAlignment="1">
      <alignment horizontal="left" vertical="center"/>
    </xf>
    <xf numFmtId="0" fontId="28" fillId="9" borderId="60" xfId="0" applyFont="1" applyFill="1" applyBorder="1" applyAlignment="1">
      <alignment horizontal="center" vertical="center"/>
    </xf>
    <xf numFmtId="0" fontId="28" fillId="9" borderId="60" xfId="0" applyFont="1" applyFill="1" applyBorder="1" applyAlignment="1">
      <alignment horizontal="left" vertical="center"/>
    </xf>
    <xf numFmtId="0" fontId="28" fillId="9" borderId="62" xfId="0" applyFont="1" applyFill="1" applyBorder="1" applyAlignment="1">
      <alignment horizontal="center" vertical="center"/>
    </xf>
    <xf numFmtId="0" fontId="35" fillId="7" borderId="4" xfId="0" applyFont="1" applyFill="1" applyBorder="1" applyAlignment="1">
      <alignment horizontal="left" vertical="top" wrapText="1"/>
    </xf>
    <xf numFmtId="0" fontId="36" fillId="7" borderId="4" xfId="0" applyFont="1" applyFill="1" applyBorder="1" applyAlignment="1">
      <alignment horizontal="left" vertical="top" wrapText="1"/>
    </xf>
    <xf numFmtId="2" fontId="36" fillId="7" borderId="4" xfId="0" applyNumberFormat="1" applyFont="1" applyFill="1" applyBorder="1" applyAlignment="1">
      <alignment horizontal="center" vertical="center" wrapText="1"/>
    </xf>
    <xf numFmtId="2" fontId="36" fillId="7" borderId="4" xfId="0" applyNumberFormat="1" applyFont="1" applyFill="1" applyBorder="1" applyAlignment="1">
      <alignment horizontal="center" vertical="center"/>
    </xf>
    <xf numFmtId="2" fontId="35" fillId="7" borderId="4" xfId="0" applyNumberFormat="1" applyFont="1" applyFill="1" applyBorder="1" applyAlignment="1">
      <alignment horizontal="center" vertical="center"/>
    </xf>
    <xf numFmtId="0" fontId="36" fillId="0" borderId="4" xfId="0" applyFont="1" applyBorder="1"/>
    <xf numFmtId="0" fontId="36" fillId="0" borderId="4" xfId="0" applyFont="1" applyBorder="1" applyAlignment="1">
      <alignment horizontal="left"/>
    </xf>
    <xf numFmtId="0" fontId="37" fillId="4" borderId="16" xfId="0" applyFont="1" applyFill="1" applyBorder="1" applyAlignment="1">
      <alignment horizontal="left" vertical="top" wrapText="1"/>
    </xf>
    <xf numFmtId="0" fontId="37" fillId="4" borderId="12" xfId="0" applyFont="1" applyFill="1" applyBorder="1" applyAlignment="1">
      <alignment horizontal="left" vertical="top" wrapText="1"/>
    </xf>
    <xf numFmtId="0" fontId="20" fillId="7" borderId="1" xfId="2" applyFont="1" applyFill="1" applyBorder="1" applyAlignment="1">
      <alignment vertical="top" wrapText="1"/>
    </xf>
    <xf numFmtId="0" fontId="20" fillId="7" borderId="13" xfId="2" applyFont="1" applyFill="1" applyBorder="1" applyAlignment="1">
      <alignment vertical="top" wrapText="1"/>
    </xf>
    <xf numFmtId="0" fontId="20" fillId="7" borderId="14" xfId="2" applyFont="1" applyFill="1" applyBorder="1" applyAlignment="1">
      <alignment vertical="top" wrapText="1"/>
    </xf>
    <xf numFmtId="10" fontId="15" fillId="0" borderId="3" xfId="0" applyNumberFormat="1" applyFont="1" applyBorder="1" applyAlignment="1">
      <alignment horizontal="center" vertical="top" wrapText="1"/>
    </xf>
    <xf numFmtId="10" fontId="15" fillId="0" borderId="5" xfId="0" applyNumberFormat="1" applyFont="1" applyBorder="1" applyAlignment="1">
      <alignment horizontal="center" vertical="top" wrapText="1"/>
    </xf>
    <xf numFmtId="0" fontId="9" fillId="0" borderId="5" xfId="0" applyFont="1" applyBorder="1" applyAlignment="1">
      <alignment horizontal="center"/>
    </xf>
    <xf numFmtId="0" fontId="11" fillId="0" borderId="0" xfId="0" applyFont="1" applyAlignment="1">
      <alignment horizontal="center" vertical="center" wrapText="1"/>
    </xf>
    <xf numFmtId="0" fontId="11" fillId="0" borderId="3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0" fontId="15" fillId="0" borderId="6" xfId="0" applyFont="1" applyBorder="1" applyAlignment="1">
      <alignment horizontal="center" vertical="top" wrapText="1"/>
    </xf>
    <xf numFmtId="0" fontId="15" fillId="0" borderId="7" xfId="0" applyFont="1" applyBorder="1" applyAlignment="1">
      <alignment horizontal="center" vertical="top" wrapText="1"/>
    </xf>
    <xf numFmtId="10" fontId="15" fillId="0" borderId="6" xfId="0" applyNumberFormat="1" applyFont="1" applyBorder="1" applyAlignment="1">
      <alignment horizontal="center" vertical="top" wrapText="1"/>
    </xf>
    <xf numFmtId="10" fontId="15" fillId="0" borderId="7" xfId="0" applyNumberFormat="1" applyFont="1" applyBorder="1" applyAlignment="1">
      <alignment horizontal="center" vertical="top" wrapText="1"/>
    </xf>
    <xf numFmtId="0" fontId="13" fillId="2" borderId="8" xfId="2" applyFont="1" applyFill="1" applyBorder="1" applyAlignment="1">
      <alignment horizontal="center" wrapText="1"/>
    </xf>
    <xf numFmtId="0" fontId="13" fillId="2" borderId="9" xfId="2" applyFont="1" applyFill="1" applyBorder="1" applyAlignment="1">
      <alignment horizontal="center" wrapText="1"/>
    </xf>
    <xf numFmtId="0" fontId="13" fillId="2" borderId="10" xfId="2" applyFont="1" applyFill="1" applyBorder="1" applyAlignment="1">
      <alignment horizontal="center" wrapText="1"/>
    </xf>
    <xf numFmtId="0" fontId="20" fillId="4" borderId="26" xfId="0" applyFont="1" applyFill="1" applyBorder="1" applyAlignment="1">
      <alignment horizontal="center" vertical="top" wrapText="1"/>
    </xf>
    <xf numFmtId="0" fontId="20" fillId="4" borderId="27" xfId="0" applyFont="1" applyFill="1" applyBorder="1" applyAlignment="1">
      <alignment horizontal="center" vertical="top" wrapText="1"/>
    </xf>
    <xf numFmtId="4" fontId="20" fillId="4" borderId="27" xfId="0" applyNumberFormat="1" applyFont="1" applyFill="1" applyBorder="1" applyAlignment="1">
      <alignment horizontal="center" vertical="top" wrapText="1"/>
    </xf>
    <xf numFmtId="167" fontId="20" fillId="4" borderId="28" xfId="0" applyNumberFormat="1" applyFont="1" applyFill="1" applyBorder="1" applyAlignment="1">
      <alignment horizontal="center" vertical="top" wrapText="1"/>
    </xf>
    <xf numFmtId="167" fontId="20" fillId="4" borderId="29" xfId="0" applyNumberFormat="1" applyFont="1" applyFill="1" applyBorder="1" applyAlignment="1">
      <alignment horizontal="center" vertical="top" wrapText="1"/>
    </xf>
    <xf numFmtId="4" fontId="20" fillId="4" borderId="12" xfId="0" applyNumberFormat="1" applyFont="1" applyFill="1" applyBorder="1" applyAlignment="1">
      <alignment horizontal="center" vertical="top" wrapText="1"/>
    </xf>
    <xf numFmtId="4" fontId="20" fillId="4" borderId="22" xfId="0" applyNumberFormat="1" applyFont="1" applyFill="1" applyBorder="1" applyAlignment="1">
      <alignment horizontal="center" vertical="top" wrapText="1"/>
    </xf>
    <xf numFmtId="4" fontId="18" fillId="3" borderId="12" xfId="0" applyNumberFormat="1" applyFont="1" applyFill="1" applyBorder="1" applyAlignment="1">
      <alignment horizontal="center" vertical="top" wrapText="1"/>
    </xf>
    <xf numFmtId="4" fontId="34" fillId="3" borderId="12" xfId="0" applyNumberFormat="1" applyFont="1" applyFill="1" applyBorder="1" applyAlignment="1">
      <alignment horizontal="center" vertical="top" wrapText="1"/>
    </xf>
    <xf numFmtId="4" fontId="37" fillId="4" borderId="12" xfId="0" applyNumberFormat="1" applyFont="1" applyFill="1" applyBorder="1" applyAlignment="1">
      <alignment horizontal="center" vertical="top" wrapText="1"/>
    </xf>
    <xf numFmtId="4" fontId="37" fillId="4" borderId="22" xfId="0" applyNumberFormat="1" applyFont="1" applyFill="1" applyBorder="1" applyAlignment="1">
      <alignment horizontal="center" vertical="top" wrapText="1"/>
    </xf>
    <xf numFmtId="4" fontId="18" fillId="3" borderId="31" xfId="0" applyNumberFormat="1" applyFont="1" applyFill="1" applyBorder="1" applyAlignment="1">
      <alignment horizontal="center" vertical="top" wrapText="1"/>
    </xf>
    <xf numFmtId="166" fontId="13" fillId="0" borderId="4" xfId="1" applyFont="1" applyBorder="1" applyAlignment="1">
      <alignment horizontal="center"/>
    </xf>
    <xf numFmtId="0" fontId="20" fillId="4" borderId="28" xfId="0" applyFont="1" applyFill="1" applyBorder="1" applyAlignment="1">
      <alignment horizontal="center" vertical="top" wrapText="1"/>
    </xf>
    <xf numFmtId="4" fontId="18" fillId="8" borderId="18" xfId="0" applyNumberFormat="1" applyFont="1" applyFill="1" applyBorder="1" applyAlignment="1">
      <alignment horizontal="center" vertical="top" wrapText="1"/>
    </xf>
    <xf numFmtId="4" fontId="34" fillId="8" borderId="18" xfId="0" applyNumberFormat="1" applyFont="1" applyFill="1" applyBorder="1" applyAlignment="1">
      <alignment horizontal="center" vertical="top" wrapText="1"/>
    </xf>
    <xf numFmtId="4" fontId="18" fillId="8" borderId="23" xfId="0" applyNumberFormat="1" applyFont="1" applyFill="1" applyBorder="1" applyAlignment="1">
      <alignment horizontal="center" vertical="top" wrapText="1"/>
    </xf>
    <xf numFmtId="4" fontId="9" fillId="0" borderId="0" xfId="0" applyNumberFormat="1" applyFont="1" applyAlignment="1">
      <alignment horizontal="center"/>
    </xf>
    <xf numFmtId="4" fontId="20" fillId="4" borderId="18" xfId="0" applyNumberFormat="1" applyFont="1" applyFill="1" applyBorder="1" applyAlignment="1">
      <alignment horizontal="center" vertical="top" wrapText="1"/>
    </xf>
    <xf numFmtId="4" fontId="20" fillId="4" borderId="16" xfId="0" applyNumberFormat="1" applyFont="1" applyFill="1" applyBorder="1" applyAlignment="1">
      <alignment horizontal="center" vertical="top" wrapText="1"/>
    </xf>
    <xf numFmtId="4" fontId="20" fillId="4" borderId="21" xfId="0" applyNumberFormat="1" applyFont="1" applyFill="1" applyBorder="1" applyAlignment="1">
      <alignment horizontal="center" vertical="top" wrapText="1"/>
    </xf>
    <xf numFmtId="4" fontId="20" fillId="4" borderId="24" xfId="0" applyNumberFormat="1" applyFont="1" applyFill="1" applyBorder="1" applyAlignment="1">
      <alignment horizontal="center" vertical="top" wrapText="1"/>
    </xf>
    <xf numFmtId="4" fontId="18" fillId="3" borderId="16" xfId="0" applyNumberFormat="1" applyFont="1" applyFill="1" applyBorder="1" applyAlignment="1">
      <alignment horizontal="center" vertical="top" wrapText="1"/>
    </xf>
    <xf numFmtId="4" fontId="18" fillId="3" borderId="18" xfId="0" applyNumberFormat="1" applyFont="1" applyFill="1" applyBorder="1" applyAlignment="1">
      <alignment horizontal="center" vertical="top" wrapText="1"/>
    </xf>
    <xf numFmtId="4" fontId="18" fillId="3" borderId="21" xfId="0" applyNumberFormat="1" applyFont="1" applyFill="1" applyBorder="1" applyAlignment="1">
      <alignment horizontal="center" vertical="top" wrapText="1"/>
    </xf>
    <xf numFmtId="4" fontId="18" fillId="3" borderId="17" xfId="0" applyNumberFormat="1" applyFont="1" applyFill="1" applyBorder="1" applyAlignment="1">
      <alignment horizontal="center" vertical="top" wrapText="1"/>
    </xf>
    <xf numFmtId="4" fontId="34" fillId="3" borderId="16" xfId="0" applyNumberFormat="1" applyFont="1" applyFill="1" applyBorder="1" applyAlignment="1">
      <alignment horizontal="center" vertical="top" wrapText="1"/>
    </xf>
    <xf numFmtId="4" fontId="34" fillId="3" borderId="18" xfId="0" applyNumberFormat="1" applyFont="1" applyFill="1" applyBorder="1" applyAlignment="1">
      <alignment horizontal="center" vertical="top" wrapText="1"/>
    </xf>
    <xf numFmtId="4" fontId="34" fillId="3" borderId="21" xfId="0" applyNumberFormat="1" applyFont="1" applyFill="1" applyBorder="1" applyAlignment="1">
      <alignment horizontal="center" vertical="top" wrapText="1"/>
    </xf>
    <xf numFmtId="4" fontId="34" fillId="3" borderId="17" xfId="0" applyNumberFormat="1" applyFont="1" applyFill="1" applyBorder="1" applyAlignment="1">
      <alignment horizontal="center" vertical="top" wrapText="1"/>
    </xf>
    <xf numFmtId="4" fontId="37" fillId="4" borderId="18" xfId="0" applyNumberFormat="1" applyFont="1" applyFill="1" applyBorder="1" applyAlignment="1">
      <alignment horizontal="center" vertical="top" wrapText="1"/>
    </xf>
    <xf numFmtId="4" fontId="37" fillId="4" borderId="16" xfId="0" applyNumberFormat="1" applyFont="1" applyFill="1" applyBorder="1" applyAlignment="1">
      <alignment horizontal="center" vertical="top" wrapText="1"/>
    </xf>
    <xf numFmtId="4" fontId="37" fillId="4" borderId="21" xfId="0" applyNumberFormat="1" applyFont="1" applyFill="1" applyBorder="1" applyAlignment="1">
      <alignment horizontal="center" vertical="top" wrapText="1"/>
    </xf>
    <xf numFmtId="4" fontId="37" fillId="4" borderId="24" xfId="0" applyNumberFormat="1" applyFont="1" applyFill="1" applyBorder="1" applyAlignment="1">
      <alignment horizontal="center" vertical="top" wrapText="1"/>
    </xf>
    <xf numFmtId="4" fontId="18" fillId="3" borderId="30" xfId="0" applyNumberFormat="1" applyFont="1" applyFill="1" applyBorder="1" applyAlignment="1">
      <alignment horizontal="center" vertical="top" wrapText="1"/>
    </xf>
    <xf numFmtId="4" fontId="18" fillId="3" borderId="32" xfId="0" applyNumberFormat="1" applyFont="1" applyFill="1" applyBorder="1" applyAlignment="1">
      <alignment horizontal="center" vertical="top" wrapText="1"/>
    </xf>
    <xf numFmtId="0" fontId="20" fillId="0" borderId="4" xfId="0" applyFont="1" applyBorder="1" applyAlignment="1">
      <alignment horizontal="left" vertical="top" wrapText="1"/>
    </xf>
    <xf numFmtId="4" fontId="20" fillId="0" borderId="4" xfId="0" applyNumberFormat="1" applyFont="1" applyBorder="1" applyAlignment="1">
      <alignment horizontal="center" vertical="top" wrapText="1"/>
    </xf>
    <xf numFmtId="0" fontId="39" fillId="0" borderId="4" xfId="0" applyFont="1" applyBorder="1" applyAlignment="1">
      <alignment horizontal="left" vertical="top" wrapText="1"/>
    </xf>
    <xf numFmtId="4" fontId="39" fillId="0" borderId="4" xfId="0" applyNumberFormat="1" applyFont="1" applyBorder="1" applyAlignment="1">
      <alignment horizontal="center" vertical="top" wrapText="1"/>
    </xf>
    <xf numFmtId="0" fontId="40" fillId="0" borderId="4" xfId="0" applyFont="1" applyBorder="1" applyAlignment="1">
      <alignment horizontal="left" vertical="top" wrapText="1"/>
    </xf>
    <xf numFmtId="0" fontId="40" fillId="0" borderId="4" xfId="0" applyFont="1" applyBorder="1" applyAlignment="1">
      <alignment horizontal="center" vertical="top" wrapText="1"/>
    </xf>
    <xf numFmtId="4" fontId="40" fillId="0" borderId="4" xfId="0" applyNumberFormat="1" applyFont="1" applyBorder="1" applyAlignment="1">
      <alignment horizontal="left" vertical="top" wrapText="1"/>
    </xf>
    <xf numFmtId="4" fontId="39" fillId="0" borderId="4" xfId="0" applyNumberFormat="1" applyFont="1" applyBorder="1" applyAlignment="1">
      <alignment horizontal="left" vertical="top" wrapText="1"/>
    </xf>
    <xf numFmtId="0" fontId="41" fillId="0" borderId="4" xfId="0" applyFont="1" applyBorder="1" applyAlignment="1">
      <alignment horizontal="left" vertical="top" wrapText="1"/>
    </xf>
    <xf numFmtId="0" fontId="41" fillId="0" borderId="4" xfId="0" applyFont="1" applyBorder="1" applyAlignment="1">
      <alignment horizontal="center" vertical="top" wrapText="1"/>
    </xf>
    <xf numFmtId="4" fontId="41" fillId="0" borderId="4" xfId="0" applyNumberFormat="1" applyFont="1" applyBorder="1" applyAlignment="1">
      <alignment horizontal="left" vertical="top" wrapText="1"/>
    </xf>
    <xf numFmtId="0" fontId="42" fillId="0" borderId="4" xfId="0" applyFont="1" applyBorder="1" applyAlignment="1">
      <alignment horizontal="left" vertical="top" wrapText="1"/>
    </xf>
    <xf numFmtId="4" fontId="42" fillId="0" borderId="4" xfId="0" applyNumberFormat="1" applyFont="1" applyBorder="1" applyAlignment="1">
      <alignment horizontal="left" vertical="top" wrapText="1"/>
    </xf>
    <xf numFmtId="0" fontId="13" fillId="2" borderId="10" xfId="2" applyFont="1" applyFill="1" applyBorder="1" applyAlignment="1">
      <alignment horizontal="center" vertical="center" wrapText="1"/>
    </xf>
    <xf numFmtId="167" fontId="20" fillId="0" borderId="4" xfId="0" applyNumberFormat="1" applyFont="1" applyBorder="1" applyAlignment="1">
      <alignment horizontal="center" vertical="center" wrapText="1"/>
    </xf>
    <xf numFmtId="4" fontId="39" fillId="0" borderId="4" xfId="0" applyNumberFormat="1" applyFont="1" applyBorder="1" applyAlignment="1">
      <alignment horizontal="center" vertical="center" wrapText="1"/>
    </xf>
    <xf numFmtId="4" fontId="40" fillId="0" borderId="4" xfId="0" applyNumberFormat="1" applyFont="1" applyBorder="1" applyAlignment="1">
      <alignment horizontal="center" vertical="center" wrapText="1"/>
    </xf>
    <xf numFmtId="4" fontId="41" fillId="0" borderId="4" xfId="0" applyNumberFormat="1" applyFont="1" applyBorder="1" applyAlignment="1">
      <alignment horizontal="center" vertical="center" wrapText="1"/>
    </xf>
    <xf numFmtId="4" fontId="42" fillId="0" borderId="4" xfId="0" applyNumberFormat="1" applyFont="1" applyBorder="1" applyAlignment="1">
      <alignment horizontal="center" vertical="center" wrapText="1"/>
    </xf>
    <xf numFmtId="0" fontId="9" fillId="0" borderId="0" xfId="0" applyFont="1" applyAlignment="1">
      <alignment horizontal="center" vertical="center"/>
    </xf>
    <xf numFmtId="4" fontId="0" fillId="0" borderId="0" xfId="0" applyNumberFormat="1" applyAlignment="1">
      <alignment horizontal="center" vertical="center"/>
    </xf>
    <xf numFmtId="43" fontId="9" fillId="0" borderId="0" xfId="0" applyNumberFormat="1" applyFont="1" applyAlignment="1">
      <alignment horizontal="left"/>
    </xf>
    <xf numFmtId="168" fontId="9" fillId="0" borderId="0" xfId="21" applyNumberFormat="1" applyFont="1"/>
    <xf numFmtId="168" fontId="0" fillId="0" borderId="0" xfId="21" applyNumberFormat="1" applyFont="1" applyAlignment="1">
      <alignment horizontal="center" vertical="center"/>
    </xf>
    <xf numFmtId="2" fontId="9" fillId="0" borderId="0" xfId="0" applyNumberFormat="1" applyFont="1" applyAlignment="1">
      <alignment horizontal="left"/>
    </xf>
    <xf numFmtId="0" fontId="15" fillId="0" borderId="3" xfId="0" applyFont="1" applyBorder="1" applyAlignment="1">
      <alignment horizontal="center" vertical="top" wrapText="1"/>
    </xf>
    <xf numFmtId="0" fontId="15" fillId="0" borderId="5" xfId="0" applyFont="1" applyBorder="1" applyAlignment="1">
      <alignment horizontal="center" vertical="top" wrapText="1"/>
    </xf>
    <xf numFmtId="0" fontId="15" fillId="0" borderId="6" xfId="0" applyFont="1" applyBorder="1" applyAlignment="1">
      <alignment horizontal="center" vertical="top" wrapText="1"/>
    </xf>
    <xf numFmtId="0" fontId="15" fillId="0" borderId="7" xfId="0" applyFont="1" applyBorder="1" applyAlignment="1">
      <alignment horizontal="center" vertical="top" wrapText="1"/>
    </xf>
    <xf numFmtId="0" fontId="11" fillId="0" borderId="3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 wrapText="1"/>
    </xf>
    <xf numFmtId="0" fontId="11" fillId="0" borderId="0" xfId="0" applyFont="1" applyAlignment="1">
      <alignment horizontal="left" vertical="center" wrapText="1"/>
    </xf>
    <xf numFmtId="10" fontId="15" fillId="0" borderId="3" xfId="0" applyNumberFormat="1" applyFont="1" applyBorder="1" applyAlignment="1">
      <alignment horizontal="center" vertical="top" wrapText="1"/>
    </xf>
    <xf numFmtId="10" fontId="15" fillId="0" borderId="5" xfId="0" applyNumberFormat="1" applyFont="1" applyBorder="1" applyAlignment="1">
      <alignment horizontal="center" vertical="top" wrapText="1"/>
    </xf>
    <xf numFmtId="0" fontId="11" fillId="0" borderId="4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top" wrapText="1"/>
    </xf>
    <xf numFmtId="0" fontId="38" fillId="0" borderId="4" xfId="0" applyFont="1" applyBorder="1" applyAlignment="1">
      <alignment horizontal="center" vertical="top" wrapText="1"/>
    </xf>
    <xf numFmtId="166" fontId="11" fillId="0" borderId="4" xfId="0" applyNumberFormat="1" applyFont="1" applyBorder="1" applyAlignment="1">
      <alignment horizontal="center"/>
    </xf>
    <xf numFmtId="0" fontId="11" fillId="0" borderId="4" xfId="0" applyFont="1" applyBorder="1" applyAlignment="1">
      <alignment horizontal="center"/>
    </xf>
    <xf numFmtId="43" fontId="9" fillId="0" borderId="0" xfId="0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17" fillId="0" borderId="8" xfId="0" applyFont="1" applyBorder="1" applyAlignment="1">
      <alignment horizontal="center" vertical="center"/>
    </xf>
    <xf numFmtId="0" fontId="17" fillId="0" borderId="9" xfId="0" applyFont="1" applyBorder="1" applyAlignment="1">
      <alignment horizontal="center" vertical="center"/>
    </xf>
    <xf numFmtId="0" fontId="17" fillId="0" borderId="10" xfId="0" applyFont="1" applyBorder="1" applyAlignment="1">
      <alignment horizontal="center" vertical="center"/>
    </xf>
    <xf numFmtId="0" fontId="16" fillId="0" borderId="8" xfId="0" applyFont="1" applyBorder="1" applyAlignment="1">
      <alignment horizontal="center"/>
    </xf>
    <xf numFmtId="0" fontId="16" fillId="0" borderId="9" xfId="0" applyFont="1" applyBorder="1" applyAlignment="1">
      <alignment horizontal="center"/>
    </xf>
    <xf numFmtId="0" fontId="16" fillId="0" borderId="10" xfId="0" applyFont="1" applyBorder="1" applyAlignment="1">
      <alignment horizontal="center"/>
    </xf>
    <xf numFmtId="0" fontId="10" fillId="5" borderId="6" xfId="0" applyFont="1" applyFill="1" applyBorder="1" applyAlignment="1">
      <alignment horizontal="center" vertical="center"/>
    </xf>
    <xf numFmtId="0" fontId="10" fillId="5" borderId="15" xfId="0" applyFont="1" applyFill="1" applyBorder="1" applyAlignment="1">
      <alignment horizontal="center" vertical="center"/>
    </xf>
    <xf numFmtId="0" fontId="10" fillId="5" borderId="7" xfId="0" applyFont="1" applyFill="1" applyBorder="1" applyAlignment="1">
      <alignment horizontal="center" vertical="center"/>
    </xf>
    <xf numFmtId="0" fontId="10" fillId="5" borderId="2" xfId="0" applyFont="1" applyFill="1" applyBorder="1" applyAlignment="1">
      <alignment horizontal="center" vertical="center"/>
    </xf>
    <xf numFmtId="0" fontId="10" fillId="5" borderId="11" xfId="0" applyFont="1" applyFill="1" applyBorder="1" applyAlignment="1">
      <alignment horizontal="center" vertical="center"/>
    </xf>
    <xf numFmtId="0" fontId="8" fillId="0" borderId="8" xfId="0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166" fontId="8" fillId="5" borderId="8" xfId="1" applyFont="1" applyFill="1" applyBorder="1" applyAlignment="1">
      <alignment horizontal="center" vertical="center" wrapText="1"/>
    </xf>
    <xf numFmtId="166" fontId="8" fillId="5" borderId="9" xfId="1" applyFont="1" applyFill="1" applyBorder="1" applyAlignment="1">
      <alignment horizontal="center" vertical="center" wrapText="1"/>
    </xf>
    <xf numFmtId="166" fontId="8" fillId="5" borderId="10" xfId="1" applyFont="1" applyFill="1" applyBorder="1" applyAlignment="1">
      <alignment horizontal="center" vertical="center" wrapText="1"/>
    </xf>
    <xf numFmtId="0" fontId="8" fillId="5" borderId="2" xfId="0" applyFont="1" applyFill="1" applyBorder="1" applyAlignment="1">
      <alignment horizontal="center" vertical="center" wrapText="1"/>
    </xf>
    <xf numFmtId="0" fontId="8" fillId="5" borderId="11" xfId="0" applyFont="1" applyFill="1" applyBorder="1" applyAlignment="1">
      <alignment horizontal="center" vertical="center" wrapText="1"/>
    </xf>
    <xf numFmtId="0" fontId="8" fillId="5" borderId="1" xfId="0" applyFont="1" applyFill="1" applyBorder="1" applyAlignment="1">
      <alignment horizontal="center" vertical="center" wrapText="1"/>
    </xf>
    <xf numFmtId="0" fontId="8" fillId="5" borderId="6" xfId="0" applyFont="1" applyFill="1" applyBorder="1" applyAlignment="1">
      <alignment horizontal="center" vertical="center" wrapText="1"/>
    </xf>
    <xf numFmtId="0" fontId="23" fillId="6" borderId="0" xfId="0" applyFont="1" applyFill="1" applyAlignment="1">
      <alignment horizontal="center" vertical="center" wrapText="1"/>
    </xf>
    <xf numFmtId="0" fontId="23" fillId="6" borderId="59" xfId="0" applyFont="1" applyFill="1" applyBorder="1" applyAlignment="1">
      <alignment horizontal="center" vertical="center" wrapText="1"/>
    </xf>
    <xf numFmtId="0" fontId="28" fillId="11" borderId="57" xfId="0" applyFont="1" applyFill="1" applyBorder="1" applyAlignment="1">
      <alignment horizontal="center" vertical="center"/>
    </xf>
    <xf numFmtId="0" fontId="28" fillId="11" borderId="49" xfId="0" applyFont="1" applyFill="1" applyBorder="1" applyAlignment="1">
      <alignment horizontal="center" vertical="center"/>
    </xf>
    <xf numFmtId="0" fontId="28" fillId="11" borderId="43" xfId="0" applyFont="1" applyFill="1" applyBorder="1" applyAlignment="1">
      <alignment horizontal="center" vertical="center"/>
    </xf>
    <xf numFmtId="0" fontId="28" fillId="11" borderId="57" xfId="0" applyFont="1" applyFill="1" applyBorder="1" applyAlignment="1">
      <alignment horizontal="center" vertical="center" wrapText="1"/>
    </xf>
    <xf numFmtId="0" fontId="28" fillId="11" borderId="49" xfId="0" applyFont="1" applyFill="1" applyBorder="1" applyAlignment="1">
      <alignment horizontal="center" vertical="center" wrapText="1"/>
    </xf>
    <xf numFmtId="0" fontId="28" fillId="11" borderId="43" xfId="0" applyFont="1" applyFill="1" applyBorder="1" applyAlignment="1">
      <alignment horizontal="center" vertical="center" wrapText="1"/>
    </xf>
    <xf numFmtId="0" fontId="28" fillId="11" borderId="58" xfId="0" applyFont="1" applyFill="1" applyBorder="1" applyAlignment="1">
      <alignment horizontal="center" vertical="center"/>
    </xf>
    <xf numFmtId="0" fontId="28" fillId="11" borderId="0" xfId="0" applyFont="1" applyFill="1" applyAlignment="1">
      <alignment horizontal="center" vertical="center"/>
    </xf>
    <xf numFmtId="0" fontId="28" fillId="11" borderId="44" xfId="0" applyFont="1" applyFill="1" applyBorder="1" applyAlignment="1">
      <alignment horizontal="center" vertical="center"/>
    </xf>
    <xf numFmtId="0" fontId="28" fillId="11" borderId="56" xfId="0" applyFont="1" applyFill="1" applyBorder="1" applyAlignment="1">
      <alignment horizontal="center" vertical="center"/>
    </xf>
    <xf numFmtId="0" fontId="28" fillId="11" borderId="55" xfId="0" applyFont="1" applyFill="1" applyBorder="1" applyAlignment="1">
      <alignment horizontal="center" vertical="center"/>
    </xf>
    <xf numFmtId="0" fontId="28" fillId="11" borderId="54" xfId="0" applyFont="1" applyFill="1" applyBorder="1" applyAlignment="1">
      <alignment horizontal="center" vertical="center"/>
    </xf>
    <xf numFmtId="0" fontId="28" fillId="11" borderId="53" xfId="0" applyFont="1" applyFill="1" applyBorder="1" applyAlignment="1">
      <alignment horizontal="center" vertical="center"/>
    </xf>
    <xf numFmtId="0" fontId="28" fillId="11" borderId="52" xfId="0" applyFont="1" applyFill="1" applyBorder="1" applyAlignment="1">
      <alignment horizontal="center" vertical="center"/>
    </xf>
    <xf numFmtId="0" fontId="28" fillId="11" borderId="51" xfId="0" applyFont="1" applyFill="1" applyBorder="1" applyAlignment="1">
      <alignment horizontal="center" vertical="center"/>
    </xf>
    <xf numFmtId="0" fontId="28" fillId="11" borderId="48" xfId="0" applyFont="1" applyFill="1" applyBorder="1" applyAlignment="1">
      <alignment horizontal="center" vertical="center"/>
    </xf>
    <xf numFmtId="0" fontId="28" fillId="11" borderId="47" xfId="0" applyFont="1" applyFill="1" applyBorder="1" applyAlignment="1">
      <alignment horizontal="center" vertical="center"/>
    </xf>
    <xf numFmtId="0" fontId="28" fillId="11" borderId="46" xfId="0" applyFont="1" applyFill="1" applyBorder="1" applyAlignment="1">
      <alignment horizontal="center" vertical="center"/>
    </xf>
    <xf numFmtId="0" fontId="28" fillId="11" borderId="50" xfId="0" applyFont="1" applyFill="1" applyBorder="1" applyAlignment="1">
      <alignment horizontal="center" vertical="center"/>
    </xf>
    <xf numFmtId="0" fontId="28" fillId="11" borderId="45" xfId="0" applyFont="1" applyFill="1" applyBorder="1" applyAlignment="1">
      <alignment horizontal="center" vertical="center"/>
    </xf>
    <xf numFmtId="0" fontId="28" fillId="11" borderId="39" xfId="0" applyFont="1" applyFill="1" applyBorder="1" applyAlignment="1">
      <alignment horizontal="center" vertical="center"/>
    </xf>
    <xf numFmtId="0" fontId="22" fillId="0" borderId="1" xfId="0" applyFont="1" applyBorder="1" applyAlignment="1">
      <alignment horizontal="left" vertical="center" wrapText="1"/>
    </xf>
    <xf numFmtId="0" fontId="22" fillId="0" borderId="13" xfId="0" applyFont="1" applyBorder="1" applyAlignment="1">
      <alignment horizontal="left" vertical="center" wrapText="1"/>
    </xf>
    <xf numFmtId="0" fontId="22" fillId="0" borderId="3" xfId="0" applyFont="1" applyBorder="1" applyAlignment="1">
      <alignment horizontal="left" vertical="center" wrapText="1"/>
    </xf>
    <xf numFmtId="0" fontId="22" fillId="0" borderId="0" xfId="0" applyFont="1" applyAlignment="1">
      <alignment horizontal="left" vertical="center" wrapText="1"/>
    </xf>
    <xf numFmtId="0" fontId="22" fillId="0" borderId="5" xfId="0" applyFont="1" applyBorder="1" applyAlignment="1">
      <alignment horizontal="left" vertical="center" wrapText="1"/>
    </xf>
    <xf numFmtId="0" fontId="22" fillId="0" borderId="15" xfId="0" applyFont="1" applyBorder="1" applyAlignment="1">
      <alignment horizontal="left" vertical="center" wrapText="1"/>
    </xf>
    <xf numFmtId="0" fontId="22" fillId="0" borderId="7" xfId="0" applyFont="1" applyBorder="1" applyAlignment="1">
      <alignment horizontal="left" vertical="center" wrapText="1"/>
    </xf>
    <xf numFmtId="0" fontId="22" fillId="0" borderId="6" xfId="0" applyFont="1" applyBorder="1" applyAlignment="1">
      <alignment horizontal="left" vertical="center" wrapText="1"/>
    </xf>
    <xf numFmtId="0" fontId="2" fillId="0" borderId="4" xfId="20" applyBorder="1" applyAlignment="1">
      <alignment horizontal="left" vertical="top" wrapText="1"/>
    </xf>
    <xf numFmtId="0" fontId="2" fillId="0" borderId="2" xfId="20" applyBorder="1" applyAlignment="1">
      <alignment horizontal="left" vertical="top" wrapText="1"/>
    </xf>
    <xf numFmtId="0" fontId="26" fillId="0" borderId="0" xfId="0" applyFont="1" applyAlignment="1">
      <alignment horizontal="center" vertical="top" wrapText="1"/>
    </xf>
    <xf numFmtId="0" fontId="0" fillId="0" borderId="0" xfId="0" applyAlignment="1">
      <alignment horizontal="center" vertical="top"/>
    </xf>
    <xf numFmtId="0" fontId="25" fillId="0" borderId="19" xfId="0" applyFont="1" applyBorder="1" applyAlignment="1">
      <alignment horizontal="center" vertical="top" wrapText="1"/>
    </xf>
    <xf numFmtId="0" fontId="25" fillId="0" borderId="0" xfId="0" applyFont="1" applyAlignment="1">
      <alignment horizontal="center" vertical="top" wrapText="1"/>
    </xf>
    <xf numFmtId="4" fontId="1" fillId="0" borderId="3" xfId="20" applyNumberFormat="1" applyFont="1" applyBorder="1" applyAlignment="1">
      <alignment horizontal="center" vertical="center"/>
    </xf>
    <xf numFmtId="0" fontId="1" fillId="0" borderId="0" xfId="20" applyFont="1" applyAlignment="1">
      <alignment horizontal="center" vertical="center"/>
    </xf>
    <xf numFmtId="0" fontId="17" fillId="0" borderId="4" xfId="0" applyFont="1" applyBorder="1" applyAlignment="1">
      <alignment horizontal="center" vertical="center"/>
    </xf>
  </cellXfs>
  <cellStyles count="22">
    <cellStyle name="Moeda" xfId="1" builtinId="4"/>
    <cellStyle name="Moeda 2" xfId="19" xr:uid="{7FED8316-E981-40C9-8A22-9FAA5FF0867C}"/>
    <cellStyle name="Normal" xfId="0" builtinId="0"/>
    <cellStyle name="Normal 10" xfId="3" xr:uid="{00000000-0005-0000-0000-000007000000}"/>
    <cellStyle name="Normal 10 2 3 2" xfId="12" xr:uid="{7EC5C43E-0F8B-42E9-BFF9-E87ED6C629EB}"/>
    <cellStyle name="Normal 10 4" xfId="4" xr:uid="{00000000-0005-0000-0000-000008000000}"/>
    <cellStyle name="Normal 10 4 2" xfId="16" xr:uid="{B85F9A56-831A-434D-AD60-73E3D390ED63}"/>
    <cellStyle name="Normal 15 3" xfId="5" xr:uid="{00000000-0005-0000-0000-000009000000}"/>
    <cellStyle name="Normal 15 3 2 2" xfId="14" xr:uid="{A4D47D18-640C-4D61-95B5-5AB32C0F583A}"/>
    <cellStyle name="Normal 2" xfId="2" xr:uid="{00000000-0005-0000-0000-000006000000}"/>
    <cellStyle name="Normal 3" xfId="20" xr:uid="{58DDD38B-7D5A-4016-914A-3D7AD2666AFF}"/>
    <cellStyle name="Normal 4 2" xfId="15" xr:uid="{E5B6DB10-FD55-4D62-B9A2-87AB37B9C26D}"/>
    <cellStyle name="Normal 5" xfId="18" xr:uid="{BC0D77E0-410A-46CE-ADF7-9CC89C69149C}"/>
    <cellStyle name="Normal 7" xfId="6" xr:uid="{00000000-0005-0000-0000-00000A000000}"/>
    <cellStyle name="Normal 7 2" xfId="7" xr:uid="{00000000-0005-0000-0000-00000B000000}"/>
    <cellStyle name="Normal 7 2 2" xfId="17" xr:uid="{02673DC3-7EAA-4E30-8195-F7FD797388EF}"/>
    <cellStyle name="Normal 88 2 2" xfId="11" xr:uid="{3415EB70-358A-456F-BC0E-D05E0650312D}"/>
    <cellStyle name="Normal 91" xfId="8" xr:uid="{00000000-0005-0000-0000-00000C000000}"/>
    <cellStyle name="Porcentagem" xfId="21" builtinId="5"/>
    <cellStyle name="Porcentagem 9 2" xfId="13" xr:uid="{016B4B76-5AF3-4F05-BE2D-785E32C028B5}"/>
    <cellStyle name="Vírgula 16" xfId="9" xr:uid="{00000000-0005-0000-0000-000010000000}"/>
    <cellStyle name="Vírgula 2 2 3 2" xfId="10" xr:uid="{00000000-0005-0000-0000-000011000000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729FCF"/>
      <rgbColor rgb="FFA1467E"/>
      <rgbColor rgb="FFEFEFEF"/>
      <rgbColor rgb="FFCCFFFF"/>
      <rgbColor rgb="FF660066"/>
      <rgbColor rgb="FFFF8080"/>
      <rgbColor rgb="FF0066CC"/>
      <rgbColor rgb="FFD6D6D6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D8ECF6"/>
      <rgbColor rgb="FFDFF0D8"/>
      <rgbColor rgb="FFFFFF99"/>
      <rgbColor rgb="FFCCCCCC"/>
      <rgbColor rgb="FFFF99CC"/>
      <rgbColor rgb="FFCC99FF"/>
      <rgbColor rgb="FFD9D9D9"/>
      <rgbColor rgb="FF3366FF"/>
      <rgbColor rgb="FF33CCCC"/>
      <rgbColor rgb="FF99CC00"/>
      <rgbColor rgb="FFFFCC00"/>
      <rgbColor rgb="FFFF9900"/>
      <rgbColor rgb="FFFF6600"/>
      <rgbColor rgb="FF666699"/>
      <rgbColor rgb="FF999999"/>
      <rgbColor rgb="FF003366"/>
      <rgbColor rgb="FF339966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B4251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externalLink" Target="externalLinks/externalLink9.xml"/><Relationship Id="rId18" Type="http://schemas.openxmlformats.org/officeDocument/2006/relationships/externalLink" Target="externalLinks/externalLink14.xml"/><Relationship Id="rId26" Type="http://schemas.openxmlformats.org/officeDocument/2006/relationships/externalLink" Target="externalLinks/externalLink22.xml"/><Relationship Id="rId39" Type="http://schemas.openxmlformats.org/officeDocument/2006/relationships/theme" Target="theme/theme1.xml"/><Relationship Id="rId21" Type="http://schemas.openxmlformats.org/officeDocument/2006/relationships/externalLink" Target="externalLinks/externalLink17.xml"/><Relationship Id="rId34" Type="http://schemas.openxmlformats.org/officeDocument/2006/relationships/externalLink" Target="externalLinks/externalLink30.xml"/><Relationship Id="rId42" Type="http://schemas.openxmlformats.org/officeDocument/2006/relationships/calcChain" Target="calcChain.xml"/><Relationship Id="rId7" Type="http://schemas.openxmlformats.org/officeDocument/2006/relationships/externalLink" Target="externalLinks/externalLink3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2.xml"/><Relationship Id="rId20" Type="http://schemas.openxmlformats.org/officeDocument/2006/relationships/externalLink" Target="externalLinks/externalLink16.xml"/><Relationship Id="rId29" Type="http://schemas.openxmlformats.org/officeDocument/2006/relationships/externalLink" Target="externalLinks/externalLink25.xml"/><Relationship Id="rId41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11" Type="http://schemas.openxmlformats.org/officeDocument/2006/relationships/externalLink" Target="externalLinks/externalLink7.xml"/><Relationship Id="rId24" Type="http://schemas.openxmlformats.org/officeDocument/2006/relationships/externalLink" Target="externalLinks/externalLink20.xml"/><Relationship Id="rId32" Type="http://schemas.openxmlformats.org/officeDocument/2006/relationships/externalLink" Target="externalLinks/externalLink28.xml"/><Relationship Id="rId37" Type="http://schemas.openxmlformats.org/officeDocument/2006/relationships/externalLink" Target="externalLinks/externalLink33.xml"/><Relationship Id="rId40" Type="http://schemas.openxmlformats.org/officeDocument/2006/relationships/styles" Target="styles.xml"/><Relationship Id="rId5" Type="http://schemas.openxmlformats.org/officeDocument/2006/relationships/externalLink" Target="externalLinks/externalLink1.xml"/><Relationship Id="rId15" Type="http://schemas.openxmlformats.org/officeDocument/2006/relationships/externalLink" Target="externalLinks/externalLink11.xml"/><Relationship Id="rId23" Type="http://schemas.openxmlformats.org/officeDocument/2006/relationships/externalLink" Target="externalLinks/externalLink19.xml"/><Relationship Id="rId28" Type="http://schemas.openxmlformats.org/officeDocument/2006/relationships/externalLink" Target="externalLinks/externalLink24.xml"/><Relationship Id="rId36" Type="http://schemas.openxmlformats.org/officeDocument/2006/relationships/externalLink" Target="externalLinks/externalLink32.xml"/><Relationship Id="rId10" Type="http://schemas.openxmlformats.org/officeDocument/2006/relationships/externalLink" Target="externalLinks/externalLink6.xml"/><Relationship Id="rId19" Type="http://schemas.openxmlformats.org/officeDocument/2006/relationships/externalLink" Target="externalLinks/externalLink15.xml"/><Relationship Id="rId31" Type="http://schemas.openxmlformats.org/officeDocument/2006/relationships/externalLink" Target="externalLinks/externalLink27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5.xml"/><Relationship Id="rId14" Type="http://schemas.openxmlformats.org/officeDocument/2006/relationships/externalLink" Target="externalLinks/externalLink10.xml"/><Relationship Id="rId22" Type="http://schemas.openxmlformats.org/officeDocument/2006/relationships/externalLink" Target="externalLinks/externalLink18.xml"/><Relationship Id="rId27" Type="http://schemas.openxmlformats.org/officeDocument/2006/relationships/externalLink" Target="externalLinks/externalLink23.xml"/><Relationship Id="rId30" Type="http://schemas.openxmlformats.org/officeDocument/2006/relationships/externalLink" Target="externalLinks/externalLink26.xml"/><Relationship Id="rId35" Type="http://schemas.openxmlformats.org/officeDocument/2006/relationships/externalLink" Target="externalLinks/externalLink31.xml"/><Relationship Id="rId8" Type="http://schemas.openxmlformats.org/officeDocument/2006/relationships/externalLink" Target="externalLinks/externalLink4.xml"/><Relationship Id="rId3" Type="http://schemas.openxmlformats.org/officeDocument/2006/relationships/worksheet" Target="worksheets/sheet3.xml"/><Relationship Id="rId12" Type="http://schemas.openxmlformats.org/officeDocument/2006/relationships/externalLink" Target="externalLinks/externalLink8.xml"/><Relationship Id="rId17" Type="http://schemas.openxmlformats.org/officeDocument/2006/relationships/externalLink" Target="externalLinks/externalLink13.xml"/><Relationship Id="rId25" Type="http://schemas.openxmlformats.org/officeDocument/2006/relationships/externalLink" Target="externalLinks/externalLink21.xml"/><Relationship Id="rId33" Type="http://schemas.openxmlformats.org/officeDocument/2006/relationships/externalLink" Target="externalLinks/externalLink29.xml"/><Relationship Id="rId38" Type="http://schemas.openxmlformats.org/officeDocument/2006/relationships/externalLink" Target="externalLinks/externalLink3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jpg"/><Relationship Id="rId13" Type="http://schemas.openxmlformats.org/officeDocument/2006/relationships/image" Target="../media/image17.JPG"/><Relationship Id="rId18" Type="http://schemas.openxmlformats.org/officeDocument/2006/relationships/image" Target="../media/image22.JPG"/><Relationship Id="rId3" Type="http://schemas.openxmlformats.org/officeDocument/2006/relationships/image" Target="../media/image7.jpg"/><Relationship Id="rId21" Type="http://schemas.openxmlformats.org/officeDocument/2006/relationships/image" Target="../media/image25.jpg"/><Relationship Id="rId7" Type="http://schemas.openxmlformats.org/officeDocument/2006/relationships/image" Target="../media/image11.jpg"/><Relationship Id="rId12" Type="http://schemas.openxmlformats.org/officeDocument/2006/relationships/image" Target="../media/image16.jpeg"/><Relationship Id="rId17" Type="http://schemas.openxmlformats.org/officeDocument/2006/relationships/image" Target="../media/image21.jpg"/><Relationship Id="rId2" Type="http://schemas.openxmlformats.org/officeDocument/2006/relationships/image" Target="../media/image6.jpg"/><Relationship Id="rId16" Type="http://schemas.openxmlformats.org/officeDocument/2006/relationships/image" Target="../media/image20.JPG"/><Relationship Id="rId20" Type="http://schemas.openxmlformats.org/officeDocument/2006/relationships/image" Target="../media/image24.jpg"/><Relationship Id="rId1" Type="http://schemas.openxmlformats.org/officeDocument/2006/relationships/image" Target="../media/image1.png"/><Relationship Id="rId6" Type="http://schemas.openxmlformats.org/officeDocument/2006/relationships/image" Target="../media/image10.jpeg"/><Relationship Id="rId11" Type="http://schemas.openxmlformats.org/officeDocument/2006/relationships/image" Target="../media/image15.jpg"/><Relationship Id="rId24" Type="http://schemas.openxmlformats.org/officeDocument/2006/relationships/image" Target="../media/image28.jpg"/><Relationship Id="rId5" Type="http://schemas.openxmlformats.org/officeDocument/2006/relationships/image" Target="../media/image9.jpg"/><Relationship Id="rId15" Type="http://schemas.openxmlformats.org/officeDocument/2006/relationships/image" Target="../media/image19.jpg"/><Relationship Id="rId23" Type="http://schemas.openxmlformats.org/officeDocument/2006/relationships/image" Target="../media/image27.jpg"/><Relationship Id="rId10" Type="http://schemas.openxmlformats.org/officeDocument/2006/relationships/image" Target="../media/image14.JPG"/><Relationship Id="rId19" Type="http://schemas.openxmlformats.org/officeDocument/2006/relationships/image" Target="../media/image23.jpg"/><Relationship Id="rId4" Type="http://schemas.openxmlformats.org/officeDocument/2006/relationships/image" Target="../media/image8.jpg"/><Relationship Id="rId9" Type="http://schemas.openxmlformats.org/officeDocument/2006/relationships/image" Target="../media/image13.JPG"/><Relationship Id="rId14" Type="http://schemas.openxmlformats.org/officeDocument/2006/relationships/image" Target="../media/image18.JPG"/><Relationship Id="rId22" Type="http://schemas.openxmlformats.org/officeDocument/2006/relationships/image" Target="../media/image26.jp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vmlDrawing3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vmlDrawing4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550985</xdr:colOff>
      <xdr:row>0</xdr:row>
      <xdr:rowOff>0</xdr:rowOff>
    </xdr:from>
    <xdr:to>
      <xdr:col>3</xdr:col>
      <xdr:colOff>2026819</xdr:colOff>
      <xdr:row>8</xdr:row>
      <xdr:rowOff>48065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6B3522FF-F137-401A-9C43-D006C1E3E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985" y="0"/>
          <a:ext cx="3434174" cy="138918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7817523</xdr:colOff>
      <xdr:row>0</xdr:row>
      <xdr:rowOff>40821</xdr:rowOff>
    </xdr:from>
    <xdr:ext cx="3442664" cy="1414445"/>
    <xdr:pic>
      <xdr:nvPicPr>
        <xdr:cNvPr id="2" name="Imagem 1">
          <a:extLst>
            <a:ext uri="{FF2B5EF4-FFF2-40B4-BE49-F238E27FC236}">
              <a16:creationId xmlns:a16="http://schemas.microsoft.com/office/drawing/2014/main" id="{7B2E0A34-6062-4500-8AA3-0B9EDA0D6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8603" y="40821"/>
          <a:ext cx="3442664" cy="141444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91440</xdr:colOff>
      <xdr:row>1</xdr:row>
      <xdr:rowOff>0</xdr:rowOff>
    </xdr:from>
    <xdr:to>
      <xdr:col>7</xdr:col>
      <xdr:colOff>675734</xdr:colOff>
      <xdr:row>7</xdr:row>
      <xdr:rowOff>22860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9275E64E-D76C-4B76-9660-A887ED8A0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6080" y="0"/>
          <a:ext cx="3449414" cy="143256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12</xdr:row>
      <xdr:rowOff>100330</xdr:rowOff>
    </xdr:from>
    <xdr:to>
      <xdr:col>4</xdr:col>
      <xdr:colOff>1285240</xdr:colOff>
      <xdr:row>12</xdr:row>
      <xdr:rowOff>5105400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DFF48025-D253-FF1D-43C5-E56D8A5AF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2424430"/>
          <a:ext cx="6390640" cy="5005070"/>
        </a:xfrm>
        <a:prstGeom prst="rect">
          <a:avLst/>
        </a:prstGeom>
      </xdr:spPr>
    </xdr:pic>
    <xdr:clientData/>
  </xdr:twoCellAnchor>
  <xdr:twoCellAnchor editAs="oneCell">
    <xdr:from>
      <xdr:col>5</xdr:col>
      <xdr:colOff>147320</xdr:colOff>
      <xdr:row>12</xdr:row>
      <xdr:rowOff>87630</xdr:rowOff>
    </xdr:from>
    <xdr:to>
      <xdr:col>11</xdr:col>
      <xdr:colOff>1524000</xdr:colOff>
      <xdr:row>12</xdr:row>
      <xdr:rowOff>5086350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A3EBF06-0AFE-3839-8FDB-B88809C3A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7670" y="2411730"/>
          <a:ext cx="8329930" cy="4998720"/>
        </a:xfrm>
        <a:prstGeom prst="rect">
          <a:avLst/>
        </a:prstGeom>
      </xdr:spPr>
    </xdr:pic>
    <xdr:clientData/>
  </xdr:twoCellAnchor>
  <xdr:twoCellAnchor editAs="oneCell">
    <xdr:from>
      <xdr:col>0</xdr:col>
      <xdr:colOff>110490</xdr:colOff>
      <xdr:row>14</xdr:row>
      <xdr:rowOff>91440</xdr:rowOff>
    </xdr:from>
    <xdr:to>
      <xdr:col>4</xdr:col>
      <xdr:colOff>1249680</xdr:colOff>
      <xdr:row>14</xdr:row>
      <xdr:rowOff>5105400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1B3E943C-C44D-7441-E6CF-2BC73F420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490" y="8031480"/>
          <a:ext cx="6412230" cy="5013960"/>
        </a:xfrm>
        <a:prstGeom prst="rect">
          <a:avLst/>
        </a:prstGeom>
      </xdr:spPr>
    </xdr:pic>
    <xdr:clientData/>
  </xdr:twoCellAnchor>
  <xdr:twoCellAnchor editAs="oneCell">
    <xdr:from>
      <xdr:col>5</xdr:col>
      <xdr:colOff>137160</xdr:colOff>
      <xdr:row>14</xdr:row>
      <xdr:rowOff>91440</xdr:rowOff>
    </xdr:from>
    <xdr:to>
      <xdr:col>11</xdr:col>
      <xdr:colOff>1554480</xdr:colOff>
      <xdr:row>14</xdr:row>
      <xdr:rowOff>5109210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13A753AF-AD97-7FBE-92F8-3E9018961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81800" y="8031480"/>
          <a:ext cx="8382000" cy="5017770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16</xdr:row>
      <xdr:rowOff>76200</xdr:rowOff>
    </xdr:from>
    <xdr:to>
      <xdr:col>4</xdr:col>
      <xdr:colOff>1254760</xdr:colOff>
      <xdr:row>16</xdr:row>
      <xdr:rowOff>5074920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E30B52FF-BFE3-661F-78D8-BD36246D9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" y="13807440"/>
          <a:ext cx="6421120" cy="499872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</xdr:colOff>
      <xdr:row>16</xdr:row>
      <xdr:rowOff>106679</xdr:rowOff>
    </xdr:from>
    <xdr:to>
      <xdr:col>11</xdr:col>
      <xdr:colOff>1554480</xdr:colOff>
      <xdr:row>16</xdr:row>
      <xdr:rowOff>5090160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639F1A8E-C7F3-506D-617E-B1100DACE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6560" y="13837919"/>
          <a:ext cx="8397240" cy="4983481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18</xdr:row>
      <xdr:rowOff>106680</xdr:rowOff>
    </xdr:from>
    <xdr:to>
      <xdr:col>4</xdr:col>
      <xdr:colOff>1264920</xdr:colOff>
      <xdr:row>18</xdr:row>
      <xdr:rowOff>4930140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67F93D44-1EEF-5BCC-A0CB-E9835D71F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" y="19629120"/>
          <a:ext cx="6431280" cy="482346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</xdr:colOff>
      <xdr:row>18</xdr:row>
      <xdr:rowOff>76200</xdr:rowOff>
    </xdr:from>
    <xdr:to>
      <xdr:col>11</xdr:col>
      <xdr:colOff>1539240</xdr:colOff>
      <xdr:row>18</xdr:row>
      <xdr:rowOff>5074920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98E50643-C34E-7962-734D-8B32D1C40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6560" y="19598640"/>
          <a:ext cx="8382000" cy="499872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20</xdr:row>
      <xdr:rowOff>167640</xdr:rowOff>
    </xdr:from>
    <xdr:to>
      <xdr:col>4</xdr:col>
      <xdr:colOff>1239520</xdr:colOff>
      <xdr:row>20</xdr:row>
      <xdr:rowOff>5029200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70EEE5D1-39E9-B626-4B3A-C17570285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" y="25328880"/>
          <a:ext cx="6482080" cy="486156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22</xdr:row>
      <xdr:rowOff>76199</xdr:rowOff>
    </xdr:from>
    <xdr:to>
      <xdr:col>11</xdr:col>
      <xdr:colOff>1600200</xdr:colOff>
      <xdr:row>22</xdr:row>
      <xdr:rowOff>5069550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E3E62551-4AA4-020E-F613-6E98AA1E93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10" t="19869" r="49020" b="21961"/>
        <a:stretch/>
      </xdr:blipFill>
      <xdr:spPr>
        <a:xfrm>
          <a:off x="6797040" y="30876239"/>
          <a:ext cx="8412480" cy="4993351"/>
        </a:xfrm>
        <a:prstGeom prst="rect">
          <a:avLst/>
        </a:prstGeom>
      </xdr:spPr>
    </xdr:pic>
    <xdr:clientData/>
  </xdr:twoCellAnchor>
  <xdr:twoCellAnchor editAs="oneCell">
    <xdr:from>
      <xdr:col>0</xdr:col>
      <xdr:colOff>121920</xdr:colOff>
      <xdr:row>23</xdr:row>
      <xdr:rowOff>502920</xdr:rowOff>
    </xdr:from>
    <xdr:to>
      <xdr:col>4</xdr:col>
      <xdr:colOff>1234440</xdr:colOff>
      <xdr:row>24</xdr:row>
      <xdr:rowOff>5166360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5CD61A6B-BB32-3D16-B088-1A4C4B4B01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091" t="-1213" b="42121"/>
        <a:stretch/>
      </xdr:blipFill>
      <xdr:spPr>
        <a:xfrm>
          <a:off x="121920" y="36499800"/>
          <a:ext cx="6385560" cy="522732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</xdr:colOff>
      <xdr:row>24</xdr:row>
      <xdr:rowOff>91440</xdr:rowOff>
    </xdr:from>
    <xdr:to>
      <xdr:col>11</xdr:col>
      <xdr:colOff>1524000</xdr:colOff>
      <xdr:row>24</xdr:row>
      <xdr:rowOff>5166360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5E485419-46A1-A815-FA02-01122E82D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6560" y="36652200"/>
          <a:ext cx="8366760" cy="507492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26</xdr:row>
      <xdr:rowOff>76200</xdr:rowOff>
    </xdr:from>
    <xdr:to>
      <xdr:col>4</xdr:col>
      <xdr:colOff>1300480</xdr:colOff>
      <xdr:row>26</xdr:row>
      <xdr:rowOff>4983480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D15EA767-B85B-91D6-0FC8-0D0F5D648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" y="42245280"/>
          <a:ext cx="6543040" cy="490728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</xdr:colOff>
      <xdr:row>28</xdr:row>
      <xdr:rowOff>152400</xdr:rowOff>
    </xdr:from>
    <xdr:to>
      <xdr:col>4</xdr:col>
      <xdr:colOff>1295400</xdr:colOff>
      <xdr:row>28</xdr:row>
      <xdr:rowOff>5044440</xdr:rowOff>
    </xdr:to>
    <xdr:pic>
      <xdr:nvPicPr>
        <xdr:cNvPr id="40" name="Imagem 39">
          <a:extLst>
            <a:ext uri="{FF2B5EF4-FFF2-40B4-BE49-F238E27FC236}">
              <a16:creationId xmlns:a16="http://schemas.microsoft.com/office/drawing/2014/main" id="{32526CFC-2F02-8CFF-C1CA-0CDF69B16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" y="47929800"/>
          <a:ext cx="6522720" cy="489204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30</xdr:row>
      <xdr:rowOff>91440</xdr:rowOff>
    </xdr:from>
    <xdr:to>
      <xdr:col>4</xdr:col>
      <xdr:colOff>1259840</xdr:colOff>
      <xdr:row>30</xdr:row>
      <xdr:rowOff>5120640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2104CB7C-30D7-4AAB-B0FF-17FBEC627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3461920"/>
          <a:ext cx="6380480" cy="50292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30</xdr:row>
      <xdr:rowOff>106680</xdr:rowOff>
    </xdr:from>
    <xdr:to>
      <xdr:col>11</xdr:col>
      <xdr:colOff>1539240</xdr:colOff>
      <xdr:row>30</xdr:row>
      <xdr:rowOff>5086350</xdr:rowOff>
    </xdr:to>
    <xdr:pic>
      <xdr:nvPicPr>
        <xdr:cNvPr id="48" name="Imagem 47">
          <a:extLst>
            <a:ext uri="{FF2B5EF4-FFF2-40B4-BE49-F238E27FC236}">
              <a16:creationId xmlns:a16="http://schemas.microsoft.com/office/drawing/2014/main" id="{CA721F78-5253-E3D1-000D-9BFFCB4C2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97040" y="53477160"/>
          <a:ext cx="8351520" cy="497967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20</xdr:row>
      <xdr:rowOff>121920</xdr:rowOff>
    </xdr:from>
    <xdr:to>
      <xdr:col>11</xdr:col>
      <xdr:colOff>1600200</xdr:colOff>
      <xdr:row>20</xdr:row>
      <xdr:rowOff>5120640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D1A00C6E-FD6D-F567-2507-A5131C665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97040" y="25283160"/>
          <a:ext cx="8412480" cy="4998720"/>
        </a:xfrm>
        <a:prstGeom prst="rect">
          <a:avLst/>
        </a:prstGeom>
      </xdr:spPr>
    </xdr:pic>
    <xdr:clientData/>
  </xdr:twoCellAnchor>
  <xdr:twoCellAnchor editAs="oneCell">
    <xdr:from>
      <xdr:col>0</xdr:col>
      <xdr:colOff>121920</xdr:colOff>
      <xdr:row>22</xdr:row>
      <xdr:rowOff>137160</xdr:rowOff>
    </xdr:from>
    <xdr:to>
      <xdr:col>4</xdr:col>
      <xdr:colOff>1290320</xdr:colOff>
      <xdr:row>22</xdr:row>
      <xdr:rowOff>5090160</xdr:rowOff>
    </xdr:to>
    <xdr:pic>
      <xdr:nvPicPr>
        <xdr:cNvPr id="52" name="Imagem 51">
          <a:extLst>
            <a:ext uri="{FF2B5EF4-FFF2-40B4-BE49-F238E27FC236}">
              <a16:creationId xmlns:a16="http://schemas.microsoft.com/office/drawing/2014/main" id="{D9397937-70EB-F992-A806-AC0AB91EF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" y="30937200"/>
          <a:ext cx="6441440" cy="4953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</xdr:colOff>
      <xdr:row>28</xdr:row>
      <xdr:rowOff>106680</xdr:rowOff>
    </xdr:from>
    <xdr:to>
      <xdr:col>11</xdr:col>
      <xdr:colOff>1569720</xdr:colOff>
      <xdr:row>28</xdr:row>
      <xdr:rowOff>5044440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4A11579C-66E1-21AE-8A01-380F5C9AC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1320" y="47884080"/>
          <a:ext cx="8427720" cy="493776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</xdr:colOff>
      <xdr:row>32</xdr:row>
      <xdr:rowOff>91440</xdr:rowOff>
    </xdr:from>
    <xdr:to>
      <xdr:col>4</xdr:col>
      <xdr:colOff>1275080</xdr:colOff>
      <xdr:row>32</xdr:row>
      <xdr:rowOff>4968240</xdr:rowOff>
    </xdr:to>
    <xdr:pic>
      <xdr:nvPicPr>
        <xdr:cNvPr id="56" name="Imagem 55">
          <a:extLst>
            <a:ext uri="{FF2B5EF4-FFF2-40B4-BE49-F238E27FC236}">
              <a16:creationId xmlns:a16="http://schemas.microsoft.com/office/drawing/2014/main" id="{FA566A79-D267-61DE-B25D-1F6C31DDE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" y="59237880"/>
          <a:ext cx="6502400" cy="487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167640</xdr:colOff>
      <xdr:row>32</xdr:row>
      <xdr:rowOff>76200</xdr:rowOff>
    </xdr:from>
    <xdr:to>
      <xdr:col>11</xdr:col>
      <xdr:colOff>1554480</xdr:colOff>
      <xdr:row>32</xdr:row>
      <xdr:rowOff>4953000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37260EBB-D536-45DA-BAA6-8991BB88C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2280" y="59222640"/>
          <a:ext cx="8351520" cy="4876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76200</xdr:rowOff>
    </xdr:from>
    <xdr:to>
      <xdr:col>4</xdr:col>
      <xdr:colOff>1280160</xdr:colOff>
      <xdr:row>34</xdr:row>
      <xdr:rowOff>5074920</xdr:rowOff>
    </xdr:to>
    <xdr:pic>
      <xdr:nvPicPr>
        <xdr:cNvPr id="59" name="Imagem 58">
          <a:extLst>
            <a:ext uri="{FF2B5EF4-FFF2-40B4-BE49-F238E27FC236}">
              <a16:creationId xmlns:a16="http://schemas.microsoft.com/office/drawing/2014/main" id="{9B518953-3E6D-0BAD-8698-CE31DA431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815720"/>
          <a:ext cx="6553200" cy="4998720"/>
        </a:xfrm>
        <a:prstGeom prst="rect">
          <a:avLst/>
        </a:prstGeom>
      </xdr:spPr>
    </xdr:pic>
    <xdr:clientData/>
  </xdr:twoCellAnchor>
  <xdr:twoCellAnchor editAs="oneCell">
    <xdr:from>
      <xdr:col>5</xdr:col>
      <xdr:colOff>167640</xdr:colOff>
      <xdr:row>34</xdr:row>
      <xdr:rowOff>91440</xdr:rowOff>
    </xdr:from>
    <xdr:to>
      <xdr:col>11</xdr:col>
      <xdr:colOff>1584960</xdr:colOff>
      <xdr:row>34</xdr:row>
      <xdr:rowOff>5120640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id="{099D02CA-9B3D-0CF8-A050-2E880E73C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2280" y="65029080"/>
          <a:ext cx="8382000" cy="5029200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36</xdr:row>
      <xdr:rowOff>76200</xdr:rowOff>
    </xdr:from>
    <xdr:to>
      <xdr:col>4</xdr:col>
      <xdr:colOff>1275080</xdr:colOff>
      <xdr:row>36</xdr:row>
      <xdr:rowOff>5074920</xdr:rowOff>
    </xdr:to>
    <xdr:pic>
      <xdr:nvPicPr>
        <xdr:cNvPr id="69" name="Imagem 68">
          <a:extLst>
            <a:ext uri="{FF2B5EF4-FFF2-40B4-BE49-F238E27FC236}">
              <a16:creationId xmlns:a16="http://schemas.microsoft.com/office/drawing/2014/main" id="{F7FE0BEB-E01D-EE7E-3CFD-BCB7DF27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" y="70805040"/>
          <a:ext cx="6441440" cy="4998720"/>
        </a:xfrm>
        <a:prstGeom prst="rect">
          <a:avLst/>
        </a:prstGeom>
      </xdr:spPr>
    </xdr:pic>
    <xdr:clientData/>
  </xdr:twoCellAnchor>
  <xdr:twoCellAnchor editAs="oneCell">
    <xdr:from>
      <xdr:col>5</xdr:col>
      <xdr:colOff>76199</xdr:colOff>
      <xdr:row>36</xdr:row>
      <xdr:rowOff>106680</xdr:rowOff>
    </xdr:from>
    <xdr:to>
      <xdr:col>11</xdr:col>
      <xdr:colOff>1594068</xdr:colOff>
      <xdr:row>36</xdr:row>
      <xdr:rowOff>5120640</xdr:rowOff>
    </xdr:to>
    <xdr:pic>
      <xdr:nvPicPr>
        <xdr:cNvPr id="71" name="Imagem 70">
          <a:extLst>
            <a:ext uri="{FF2B5EF4-FFF2-40B4-BE49-F238E27FC236}">
              <a16:creationId xmlns:a16="http://schemas.microsoft.com/office/drawing/2014/main" id="{ADE216BD-A83B-5D80-A209-EE7A22DCF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0839" y="70835520"/>
          <a:ext cx="8482549" cy="5013960"/>
        </a:xfrm>
        <a:prstGeom prst="rect">
          <a:avLst/>
        </a:prstGeom>
      </xdr:spPr>
    </xdr:pic>
    <xdr:clientData/>
  </xdr:twoCellAnchor>
  <xdr:twoCellAnchor editAs="oneCell">
    <xdr:from>
      <xdr:col>5</xdr:col>
      <xdr:colOff>106680</xdr:colOff>
      <xdr:row>26</xdr:row>
      <xdr:rowOff>106680</xdr:rowOff>
    </xdr:from>
    <xdr:to>
      <xdr:col>11</xdr:col>
      <xdr:colOff>1524000</xdr:colOff>
      <xdr:row>26</xdr:row>
      <xdr:rowOff>5105400</xdr:rowOff>
    </xdr:to>
    <xdr:pic>
      <xdr:nvPicPr>
        <xdr:cNvPr id="73" name="Imagem 72">
          <a:extLst>
            <a:ext uri="{FF2B5EF4-FFF2-40B4-BE49-F238E27FC236}">
              <a16:creationId xmlns:a16="http://schemas.microsoft.com/office/drawing/2014/main" id="{CBF642BD-F759-A080-AA51-322F00DBB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51320" y="42275760"/>
          <a:ext cx="8382000" cy="499872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TESE031\Usuarios\DOC\Micro_ASHFORD\PLANILHAS%202001%20(TUDO)\PROJETO%20ALVORADA%202\ALVORADA%20COMPLETO\E.E%20E.F.M.%20Napole&#227;o%20A.%20N&#243;brega%20-%20S.%20Mamede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Eng_aroldo\Meus%20documentos\GEOSOLO\PAVIMENT_VG\Medi&#231;&#227;o%20n&#186;%2006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Eng_aroldo\Meus%20documentos\GEOSOLO\PAVIMENT_VG\Med_5_marajoara.xls" TargetMode="External"/></Relationships>
</file>

<file path=xl/externalLinks/_rels/externalLink4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User\Desktop\17%20-%20Quadra%20-%20Sousa%20-%20Angelim\Medi&#231;&#227;o%2001%20-%20Sousa\Medi&#231;&#227;o%2001\Medic&#807;a&#771;o%2001%20-%20Sousa.xlsx" TargetMode="External"/><Relationship Id="rId1" Type="http://schemas.openxmlformats.org/officeDocument/2006/relationships/externalLinkPath" Target="file:///C:\Users\User\Desktop\17%20-%20Quadra%20-%20Sousa%20-%20Angelim\Medi&#231;&#227;o%2001%20-%20Sousa\Medi&#231;&#227;o%2001\Medic&#807;a&#771;o%2001%20-%20Sousa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_1\tec1\ARQ\SOLOTEC\BR-476\VIGA\ANALISES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Usuarios\Neuza\HGMJusti&#231;aFederaCabedelo\PLANILHAComposi&#231;&#242;esTP05.2005Cabedelo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TESE031\Usuarios\DOC\Micro_ASHFORD\PLANILHAS%202001%20(TUDO)\PROJETO%20ALVORADA%202\ALVORADA%20COMPLETO\E.E%20E.F.M.%20de%20Alcantil%20-%20Alcantil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servidor\Meus%20Documentos\FV-DNER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servidor\0798\TECNICO\TEACOMP\LOTE06\P09\P10\RELAT610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er-emp\AEG-OLD$\ar250\Projetos\Esta&#231;&#227;o%20Ci&#234;ncia%20-%20Niemeyer\Or&#231;amento\Or&#231;amento%20Final\Estacao%20Ciencia%20Or&#231;amento%20Concorr&#234;ncia%20012-2006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Jaguaribe\c\TEMP\Fabio\Campanario_agua\Campanario\Agua\Volume4e5\Memorial-Orcamneto\Orc_Automacao%20agua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projetos\Projeto%20Alvorada\Projeto%20B&#225;sico%20Croat&#225;\&#193;gua\quadros\Orca_Esgoto_Col&#244;nia%202a%20ETAPA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microsoft.com/office/2006/relationships/xlExternalLinkPath/xlPathMissing" Target="C.U.%20LOT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Licita&#231;&#245;es\CLIENTES\ATECEL\Licita&#231;&#245;es\Elementos\CGrandeZO_Colinas\Or&#231;amento\CGrande_Colinas%20do%20Sol_Or&#231;aBase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CLIENTES\ATECEL\Licita&#231;&#245;es\Elementos\CGrandeZO_Colinas\Or&#231;amento\CGrande_Colinas%20do%20Sol_Or&#231;aBase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projetos\Projeto%20Alvorada\Projeto%20B&#225;sico%20Croat&#225;\&#193;gua\Quantitativos\Or&#231;amento%20&#193;gua%20Croat&#225;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PROJETOS\SISTEMA%20DE%20ABASTECIMENTO%20DE%20AGUA%20DA%20R.M.%20DE%20BELEM-PA\DIVERSOS\DIMI\Adutoras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Engenharia01\e%20em%20eng1\DER\PB008norte\Pb008n-RelFinal01\Pb008n-RelFinal01-Dimens&amp;ComparaPavim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microsoft.com/office/2006/relationships/xlExternalLinkPath/xlPathMissing" Target="C.B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PROJETOS%20DIVERSOS\Agua-Porto%20Velho\A.G.%20Resposta_ADM\Administra&#231;&#227;o%20Local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Z:\1%20UEM\01-PROJETOS-UEM\04%20-%20PROJETOS%20UEM%202017\13%20PRA&#199;AS\05%20-%20PRA&#199;A%20ANTONIO%20GOMES%20DE%20SOUSA%20(DANI)\OR&#199;AMENTO%20E%20MEM&#211;RIA\Planilha%20Or&#231;ament&#225;ria_P&#199;%20ANTONIO%20GOMES%20DE%20SOUZA-%20JULHO_.xlsm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Z:\1%20UEM\01-PROJETOS-UEM\04%20-%20PROJETOS%20UEM%202017\PRA&#199;A%20MANGABEIRA%20VII\OR&#199;AMENTO%20E%20MEM&#211;RIA%20-%20maio-17%20(atualizado%2009.10.17)\PLANILHA%20OR&#199;AMENT&#193;RIA%20-%20PRA&#199;A%20MANGABEIRA%20VII%20-%20MAIO.17.xlsx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aysa\c\INTERNET\Eudora\Attach\SBLO_PcP-AmpTPS_fora_CLP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uiz1\c\EXCEL\CECAV\OR&#199;CILNI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ivtec\djalma\Meus%20Documentos\Djalma\Composi&#231;&#227;o%20de%20pre&#231;os\PRE&#199;O95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ivtec\djalma\Meus%20Documentos\Djalma\Composi&#231;&#227;o%20de%20pre&#231;os\Composi&#231;&#227;o%20b&#225;sica95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1Projetos%20Oficiais\1CEHAP%20-%20Promoradia%202005\15%20-%20OR&#199;AMENTOS\Caixa%20definitivo\11%20-%20Uira&#250;na%20e%2010%20outros\11.9%20Or&#231;%20-%20PO&#199;O%20JOS&#201;%20DE%20MOURA%20-%20caixa2%20v2.0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Usuarios\Neuza\CeltaConst.Empreend.Caico%20RN\Composi&#231;&#242;esEEAugustoSeverolRN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183;Ccl\Concorrencia\10%20sec%20saude\QL2FAXW\INBOX\PROJETOS\PETROL&#194;N\OR021296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servidor\Meus%20documentos\EGESA\Br-482mg\Volume2\CANAA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peated%20header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p\programas\Documents%20and%20Settings\C%20arlos%20%20Machado\My%20Documents\Disco%201\BR-262-MS(3)\Anexos%20PGQ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p\programas\PATO%20-%20BR%20-%20425%20aditivo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PROJETOS%20DIVERSOS\Agua-Porto%20Velho\A.G.%20Resposta_ADM\Adm%20Local%20-%20Porto%20Velho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RONOGRAMA - 120 Dias"/>
      <sheetName val="Reforma"/>
      <sheetName val="Ciência da Natureza"/>
      <sheetName val="Informática"/>
      <sheetName val="Biblioteca"/>
      <sheetName val="CRONOGRAMA_-_120_Dias"/>
      <sheetName val="Ciência_da_Natureza"/>
      <sheetName val="ENTRADA_DE_DADOS"/>
      <sheetName val="FRE_"/>
      <sheetName val="INCCTOT"/>
      <sheetName val="MEMÓRIA SERVIÇOS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latório-5ª med."/>
      <sheetName val="RESUMO-DVOP"/>
      <sheetName val="REAJUSTE "/>
      <sheetName val="Rem. e limpeza "/>
      <sheetName val="Cubação - Teórica"/>
      <sheetName val="DMT - TEORICO "/>
      <sheetName val="Cub.-Med 5"/>
      <sheetName val="DMT-5ª MEDIÇÃO "/>
      <sheetName val="Cronograma Físico-Financeiro"/>
      <sheetName val="Cronograma Semanal"/>
      <sheetName val="Bueiros"/>
      <sheetName val="Regula"/>
      <sheetName val="Sub-base"/>
      <sheetName val="Base"/>
      <sheetName val="Imprimação"/>
      <sheetName val="CBUQ"/>
      <sheetName val="Colchão drenante"/>
      <sheetName val="TSS"/>
      <sheetName val="TSD-FOG"/>
      <sheetName val="AGREGADOS"/>
      <sheetName val="Pintura"/>
      <sheetName val="Grama"/>
      <sheetName val="Transporte de brita"/>
      <sheetName val="DRENO"/>
      <sheetName val="DRENO SALDO"/>
      <sheetName val="AÇO CA-50"/>
      <sheetName val="AÇO CA-50 (2)"/>
      <sheetName val="DMT - TEORICO 2"/>
      <sheetName val="Acumulado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>
        <row r="36">
          <cell r="J36">
            <v>39224</v>
          </cell>
          <cell r="M36">
            <v>39224</v>
          </cell>
        </row>
      </sheetData>
      <sheetData sheetId="12" refreshError="1">
        <row r="36">
          <cell r="U36">
            <v>228419.09999999998</v>
          </cell>
        </row>
      </sheetData>
      <sheetData sheetId="13" refreshError="1">
        <row r="39">
          <cell r="U39">
            <v>263049.59999999998</v>
          </cell>
        </row>
        <row r="40">
          <cell r="U40">
            <v>13152.48</v>
          </cell>
        </row>
      </sheetData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final"/>
      <sheetName val="MED_5"/>
      <sheetName val="REL MED_5"/>
      <sheetName val="Relatório-1ª med."/>
      <sheetName val="DRENA"/>
      <sheetName val="Plan2"/>
      <sheetName val="Plan3"/>
      <sheetName val="Plan4"/>
      <sheetName val="Plan5"/>
      <sheetName val="Plan6"/>
      <sheetName val="Plan7"/>
      <sheetName val="Plan8"/>
      <sheetName val="Plan9"/>
      <sheetName val="Plan10"/>
      <sheetName val="Plan11"/>
      <sheetName val="Plan12"/>
      <sheetName val="Plan13"/>
      <sheetName val="Plan14"/>
      <sheetName val="Plan15"/>
      <sheetName val="Plan16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BM 01"/>
      <sheetName val="Memória Aditivo"/>
      <sheetName val="Relatório Fotográfico"/>
    </sheetNames>
    <definedNames>
      <definedName name="aaa" sheetId="1"/>
      <definedName name="BBBB" sheetId="1"/>
      <definedName name="err" sheetId="1"/>
      <definedName name="Extenso" sheetId="1"/>
      <definedName name="MEMÓRIACAMPO2" sheetId="1"/>
      <definedName name="QQ" sheetId="1"/>
      <definedName name="QQ_2" sheetId="1"/>
      <definedName name="qqe" sheetId="1"/>
      <definedName name="RES" sheetId="1"/>
      <definedName name="RESUMO1" sheetId="1"/>
      <definedName name="vv" sheetId="1"/>
      <definedName name="WEWRWR" sheetId="1"/>
      <definedName name="WEWRWRE" sheetId="1"/>
      <definedName name="XXX" sheetId="1"/>
      <definedName name="XXXX" sheetId="1"/>
    </definedNames>
    <sheetDataSet>
      <sheetData sheetId="0" refreshError="1">
        <row r="18">
          <cell r="D18" t="str">
            <v>QUADRA</v>
          </cell>
        </row>
        <row r="19">
          <cell r="D19" t="str">
            <v>SERVIÇOS PRELIMINARES</v>
          </cell>
        </row>
        <row r="20">
          <cell r="D20" t="str">
            <v>PLACA DE OBRA EM CHAPA DE AÇO GALVANIZADO [ADAPTADO DE SINAPI 74209/001]</v>
          </cell>
        </row>
        <row r="21">
          <cell r="D21" t="str">
            <v>LOCAÇÃO CONVENCIONAL DE OBRA, UTILIZANDO GABARITO DE TÁBUAS CORRIDAS PONTALETADAS A CADA 2,00M -  2 UTILIZAÇÕES. AF_03/2024</v>
          </cell>
        </row>
        <row r="22">
          <cell r="A22" t="str">
            <v xml:space="preserve"> 1.2 </v>
          </cell>
          <cell r="D22" t="str">
            <v>MOVIMENTO DE TERRA</v>
          </cell>
        </row>
        <row r="23">
          <cell r="A23" t="str">
            <v xml:space="preserve"> 1.2.2 </v>
          </cell>
          <cell r="D23" t="str">
            <v>ESCAVAÇÃO MANUAL EM SOLO-PROF. ATÉ 1,50 M [ADAPTADO SINAPI 79561/001]</v>
          </cell>
          <cell r="E23" t="str">
            <v>M³</v>
          </cell>
        </row>
        <row r="24">
          <cell r="A24" t="str">
            <v xml:space="preserve"> 1.2.3 </v>
          </cell>
          <cell r="D24" t="str">
            <v>REATERRO MECANIZADO DE VALA COM MINICARREGADEIRA, COM PLACA VIBRATÓRIA. AF_08/2023</v>
          </cell>
          <cell r="E24" t="str">
            <v>m³</v>
          </cell>
        </row>
        <row r="25">
          <cell r="A25" t="str">
            <v xml:space="preserve"> 1.2.4 </v>
          </cell>
          <cell r="D25" t="str">
            <v>ATERRO MECANIZADO DE VALA COM RETROESCAVADEIRA (CAPACIDADE DA CAÇAMBA DA RETRO: 0,26 M³ / POTÊNCIA: 88 HP), LARGURA ATÉ 1,5 M, PROFUNDIDADE ATÉ 1,5 M, COM SOLO ARGILO-ARENOSO. AF_08/2023</v>
          </cell>
        </row>
        <row r="26">
          <cell r="A26" t="str">
            <v xml:space="preserve"> 1.3 </v>
          </cell>
          <cell r="D26" t="str">
            <v>INFRA-ESTRUTURA: FUNDAÇÕES (TODA A QUADRA)</v>
          </cell>
        </row>
        <row r="27">
          <cell r="A27" t="str">
            <v xml:space="preserve"> 1.3.1 </v>
          </cell>
          <cell r="D27" t="str">
            <v>PREPARO DE FUNDO DE VALA COM LARGURA MENOR QUE 1,5 M (ACERTO DO SOLO NATURAL). AF_08/2020</v>
          </cell>
          <cell r="E27" t="str">
            <v>m²</v>
          </cell>
        </row>
        <row r="28">
          <cell r="A28" t="str">
            <v xml:space="preserve"> 1.3.2 </v>
          </cell>
          <cell r="D28" t="str">
            <v>ALVENARIA EM TIJOLO CERAMICO FURADO 9X19X19CM, 1 VEZ (ESPESSURA 19 CM), ASSENTADO EM ARGAMASSA TRACO 1:4 (CIMENTO E AREIA MEDIA NAO PENEIRADA), PREPARO MANUAL, JUNTA 1 CM [ADAPTADO SINAPI 73935/002]</v>
          </cell>
          <cell r="E28" t="str">
            <v>m²</v>
          </cell>
        </row>
        <row r="29">
          <cell r="A29" t="str">
            <v xml:space="preserve"> 1.3.3 </v>
          </cell>
          <cell r="D29" t="str">
            <v>LASTRO DE CONCRETO MAGRO, APLICADO EM PISOS, LAJES SOBRE SOLO OU RADIERS. AF_01/2024</v>
          </cell>
          <cell r="E29" t="str">
            <v>m³</v>
          </cell>
        </row>
        <row r="30">
          <cell r="A30" t="str">
            <v xml:space="preserve"> 1.3.4 </v>
          </cell>
          <cell r="D30" t="str">
            <v>FABRICAÇÃO, MONTAGEM E DESMONTAGEM DE FÔRMA PARA SAPATA, EM MADEIRA SERRADA, E=25 MM, 4 UTILIZAÇÕES. AF_01/2024</v>
          </cell>
          <cell r="E30" t="str">
            <v>m²</v>
          </cell>
        </row>
        <row r="31">
          <cell r="A31" t="str">
            <v xml:space="preserve"> 1.3.5 </v>
          </cell>
          <cell r="D31" t="str">
            <v>FABRICAÇÃO, MONTAGEM E DESMONTAGEM DE FÔRMA PARA VIGA BALDRAME, EM MADEIRA SERRADA, E=25 MM, 4 UTILIZAÇÕES. AF_01/2024</v>
          </cell>
          <cell r="E31" t="str">
            <v>m²</v>
          </cell>
        </row>
        <row r="32">
          <cell r="A32" t="str">
            <v xml:space="preserve"> 1.3.6 </v>
          </cell>
          <cell r="D32" t="str">
            <v>ARMAÇÃO DE BLOCO UTILIZANDO AÇO CA-50 DE 6,3 MM - MONTAGEM. AF_01/2024</v>
          </cell>
          <cell r="E32" t="str">
            <v>KG</v>
          </cell>
        </row>
        <row r="33">
          <cell r="A33" t="str">
            <v xml:space="preserve"> 1.3.7 </v>
          </cell>
          <cell r="D33" t="str">
            <v>ARMAÇÃO DE BLOCO UTILIZANDO AÇO CA-50 DE 8 MM - MONTAGEM. AF_01/2024</v>
          </cell>
          <cell r="E33" t="str">
            <v>KG</v>
          </cell>
        </row>
        <row r="34">
          <cell r="A34" t="str">
            <v xml:space="preserve"> 1.3.8 </v>
          </cell>
          <cell r="D34" t="str">
            <v>ARMAÇÃO DE BLOCO UTILIZANDO AÇO CA-50 DE 10 MM - MONTAGEM. AF_01/2024</v>
          </cell>
          <cell r="E34" t="str">
            <v>KG</v>
          </cell>
        </row>
        <row r="35">
          <cell r="A35" t="str">
            <v xml:space="preserve"> 1.3.9 </v>
          </cell>
          <cell r="D35" t="str">
            <v>ARMAÇÃO DE BLOCO, SAPATA ISOLADA, VIGA BALDRAME E SAPATA CORRIDA UTILIZANDO AÇO CA-50 DE 12,5 MM - MONTAGEM. AF_01/2024</v>
          </cell>
          <cell r="E35" t="str">
            <v>KG</v>
          </cell>
        </row>
        <row r="36">
          <cell r="A36" t="str">
            <v xml:space="preserve"> 1.3.10 </v>
          </cell>
          <cell r="D36" t="str">
            <v>ARMAÇÃO DE BLOCO UTILIZANDO AÇO CA-60 DE 5 MM - MONTAGEM. AF_01/2024</v>
          </cell>
          <cell r="E36" t="str">
            <v>KG</v>
          </cell>
        </row>
        <row r="37">
          <cell r="A37" t="str">
            <v xml:space="preserve"> 1.3.11 </v>
          </cell>
          <cell r="D37" t="str">
            <v>CONCRETO FCK = 25MPA, TRAÇO 1:2,3:2,7 (EM MASSA SECA DE CIMENTO/ AREIA MÉDIA/ BRITA 1) - PREPARO MECÂNICO COM BETONEIRA 400 L. AF_05/2021</v>
          </cell>
          <cell r="E37" t="str">
            <v>m³</v>
          </cell>
        </row>
        <row r="38">
          <cell r="A38" t="str">
            <v xml:space="preserve"> 1.3.12 </v>
          </cell>
          <cell r="D38" t="str">
            <v>LANÇAMENTO COM USO DE BALDES, ADENSAMENTO E ACABAMENTO DE CONCRETO EM ESTRUTURAS. AF_02/2022</v>
          </cell>
          <cell r="E38" t="str">
            <v>m³</v>
          </cell>
        </row>
        <row r="39">
          <cell r="A39" t="str">
            <v xml:space="preserve"> 1.3.13 </v>
          </cell>
          <cell r="D39" t="str">
            <v>IMPERMEABILIZAÇÃO DE ESTRUTURAS ENTERRADAS, COM TINTA ASFÁLTICA, DUAS DEMÃOS. [ADAPTADO SINAPI 74106/001]</v>
          </cell>
          <cell r="E39" t="str">
            <v>m²</v>
          </cell>
        </row>
        <row r="40">
          <cell r="A40" t="str">
            <v xml:space="preserve"> 1.3.14 </v>
          </cell>
          <cell r="D40" t="str">
            <v>CONCRETO FCK = 30MPA, TRAÇO 1:2,1:2,5 (EM MASSA SECA DE CIMENTO/ AREIA MÉDIA/ BRITA 1) - PREPARO MECÂNICO COM BETONEIRA 400 L. AF_05/2021</v>
          </cell>
          <cell r="E40" t="str">
            <v>m³</v>
          </cell>
        </row>
        <row r="41">
          <cell r="A41" t="str">
            <v xml:space="preserve"> 1.4 </v>
          </cell>
          <cell r="D41" t="str">
            <v>SUPERESTRUTURA (PILARES, VIGAS E LAJES) - TODA A QUADRA</v>
          </cell>
        </row>
        <row r="42">
          <cell r="A42" t="str">
            <v xml:space="preserve"> 1.4.1 </v>
          </cell>
          <cell r="D42" t="str">
            <v>CONCRETO ARMADO PARA PILARES DA EDIFICAÇÃO</v>
          </cell>
        </row>
      </sheetData>
      <sheetData sheetId="1" refreshError="1"/>
      <sheetData sheetId="2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Gráf1"/>
      <sheetName val="Gráf2"/>
      <sheetName val="Gráf3"/>
      <sheetName val="Gráf4"/>
      <sheetName val="Viga Benkellman"/>
      <sheetName val="Estudo Estatístico"/>
      <sheetName val="Pro - 10 norma A"/>
      <sheetName val="Pró - 11 norma B"/>
      <sheetName val="Resumo subtrechos homgêneos"/>
      <sheetName val="Demonstrativo Dimensionamento"/>
      <sheetName val="Camadas Mat. Distintos"/>
      <sheetName val="PRO-08"/>
      <sheetName val="ANALISES"/>
      <sheetName val="Quadro + Gráfico"/>
      <sheetName val="Custo do CM-30"/>
      <sheetName val="Cálculo"/>
      <sheetName val="Preços"/>
      <sheetName val="Desp. Apoio"/>
      <sheetName val="memória de calculo_liquida"/>
      <sheetName val="Viga_Benkellman"/>
      <sheetName val="Estudo_Estatístico"/>
      <sheetName val="Pro_-_10_norma_A"/>
      <sheetName val="Pró_-_11_norma_B"/>
      <sheetName val="Resumo_subtrechos_homgêneos"/>
      <sheetName val="Demonstrativo_Dimensionamento"/>
      <sheetName val="Camadas_Mat__Distintos"/>
      <sheetName val="Custo_do_CM-30"/>
      <sheetName val="memória_de_calculo_liquida"/>
      <sheetName val="Quadro_+_Gráfico"/>
      <sheetName val="Desp__Apoio"/>
      <sheetName val="Fresagem de Pista Ago-98"/>
      <sheetName val="Proposta"/>
      <sheetName val="Carimbo de Nota"/>
      <sheetName val="P3"/>
      <sheetName val="PLANILHA ATUALIZADA"/>
      <sheetName val="Auxiliar"/>
      <sheetName val="COMPOS1"/>
      <sheetName val="RELATA"/>
      <sheetName val="Tela"/>
      <sheetName val="Atualizacao"/>
      <sheetName val="Chuvas"/>
      <sheetName val="Mediçã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NSUMOS"/>
      <sheetName val="COMPOSIÇÃO"/>
      <sheetName val="PlanilhaAmpliação"/>
      <sheetName val="BDI25"/>
      <sheetName val="EncSociais "/>
    </sheetNames>
    <sheetDataSet>
      <sheetData sheetId="0"/>
      <sheetData sheetId="1"/>
      <sheetData sheetId="2" refreshError="1"/>
      <sheetData sheetId="3" refreshError="1"/>
      <sheetData sheetId="4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for Out. 2001 - BDI=20% Ajust"/>
      <sheetName val="Biblioteca Out. 2001 - BDI=20%"/>
      <sheetName val=" Salas OUT 2001 COM BDI 20%"/>
      <sheetName val="Lab cienc nat BRASILIA"/>
      <sheetName val="CRONOGRAMA - 120 Dias"/>
      <sheetName val="Refor Out_ 2001 _ BDI_20_ Ajust"/>
      <sheetName val="Refor_Out__2001_-_BDI=20%_Ajust"/>
      <sheetName val="Biblioteca_Out__2001_-_BDI=20%"/>
      <sheetName val="_Salas_OUT_2001_COM_BDI_20%"/>
      <sheetName val="Lab_cienc_nat_BRASILIA"/>
      <sheetName val="CRONOGRAMA_-_120_Dias"/>
      <sheetName val="Refor_Out__2001___BDI_20__Ajust"/>
      <sheetName val="Refor_Out__2001_-_BDI=20%_Ajus1"/>
      <sheetName val="Biblioteca_Out__2001_-_BDI=20%1"/>
      <sheetName val="_Salas_OUT_2001_COM_BDI_20%1"/>
      <sheetName val="Lab_cienc_nat_BRASILIA1"/>
      <sheetName val="CRONOGRAMA_-_120_Dias1"/>
      <sheetName val="Refor_Out__2001___BDI_20__Ajus1"/>
      <sheetName val="Refor_Out__2001_-_BDI=20%_Ajus2"/>
      <sheetName val="Biblioteca_Out__2001_-_BDI=20%2"/>
      <sheetName val="_Salas_OUT_2001_COM_BDI_20%2"/>
      <sheetName val="Lab_cienc_nat_BRASILIA2"/>
      <sheetName val="CRONOGRAMA_-_120_Dias2"/>
      <sheetName val="Refor_Out__2001___BDI_20__Ajus2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ROJETO"/>
      <sheetName val="FVorigi"/>
      <sheetName val="FVmodif"/>
      <sheetName val="FVresumo"/>
      <sheetName val="FVadotar"/>
      <sheetName val="Calculo4010"/>
      <sheetName val="ExempFC1"/>
      <sheetName val="ExemFC2"/>
      <sheetName val="ExemFC3"/>
      <sheetName val="Exemp1"/>
      <sheetName val="Exemp2"/>
      <sheetName val="Exemp3"/>
      <sheetName val="Exemp4"/>
      <sheetName val="Exemp5"/>
      <sheetName val="Exemp6"/>
      <sheetName val="Exemp7"/>
      <sheetName val="Exemp8"/>
      <sheetName val="Exerci1"/>
      <sheetName val="Exerci2"/>
      <sheetName val="PROVA"/>
      <sheetName val="Plan3"/>
      <sheetName val="Plan4"/>
      <sheetName val="Plan5"/>
      <sheetName val="Plan6"/>
      <sheetName val="Plan7"/>
      <sheetName val="Plan8"/>
      <sheetName val="Plan9"/>
      <sheetName val="Plan10"/>
      <sheetName val="Plan11"/>
      <sheetName val="Plan12"/>
      <sheetName val="Plan13"/>
      <sheetName val="Plan14"/>
      <sheetName val="Plan15"/>
      <sheetName val="Plan16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SUMO_AUT1"/>
      <sheetName val="AUT_ORIGINAL"/>
    </sheetNames>
    <sheetDataSet>
      <sheetData sheetId="0"/>
      <sheetData sheetId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dos"/>
      <sheetName val="CPU"/>
      <sheetName val="PEM"/>
      <sheetName val="CEM"/>
      <sheetName val="Grupos"/>
      <sheetName val="Serviços"/>
      <sheetName val="Insumos"/>
      <sheetName val="Composições"/>
      <sheetName val="Cpus"/>
      <sheetName val="Planilha"/>
      <sheetName val="Instalações"/>
      <sheetName val="E S "/>
      <sheetName val="RlEqMec"/>
      <sheetName val="QTR"/>
      <sheetName val="QTS"/>
      <sheetName val="CpuApr"/>
      <sheetName val="RelCpu"/>
      <sheetName val="Permanência"/>
      <sheetName val="Crono MO"/>
      <sheetName val="Crono EQ"/>
      <sheetName val="GerRel"/>
      <sheetName val="Base"/>
      <sheetName val="Sub-base"/>
      <sheetName val="Regula"/>
      <sheetName val="resumo_aut1"/>
      <sheetName val="reforma"/>
    </sheetNames>
    <sheetDataSet>
      <sheetData sheetId="0" refreshError="1">
        <row r="15">
          <cell r="B15">
            <v>0.25</v>
          </cell>
        </row>
      </sheetData>
      <sheetData sheetId="1">
        <row r="1">
          <cell r="A1" t="str">
            <v>CÓDIGO</v>
          </cell>
        </row>
      </sheetData>
      <sheetData sheetId="2">
        <row r="1">
          <cell r="A1" t="str">
            <v>CÓDIGO</v>
          </cell>
        </row>
      </sheetData>
      <sheetData sheetId="3">
        <row r="1">
          <cell r="A1" t="str">
            <v>CÓDIGO</v>
          </cell>
        </row>
      </sheetData>
      <sheetData sheetId="4">
        <row r="1">
          <cell r="A1" t="str">
            <v>CÓDIGO</v>
          </cell>
        </row>
      </sheetData>
      <sheetData sheetId="5" refreshError="1">
        <row r="1">
          <cell r="A1" t="str">
            <v>CÓDIGO</v>
          </cell>
          <cell r="B1" t="str">
            <v>SERVIÇO</v>
          </cell>
          <cell r="C1" t="str">
            <v>UNID.</v>
          </cell>
          <cell r="D1" t="str">
            <v>CLS</v>
          </cell>
          <cell r="E1" t="str">
            <v>CUSTOADOTADO</v>
          </cell>
          <cell r="F1" t="str">
            <v>PROD</v>
          </cell>
          <cell r="G1" t="str">
            <v>PREÇO</v>
          </cell>
          <cell r="H1" t="str">
            <v>QUANT.</v>
          </cell>
          <cell r="I1" t="str">
            <v>REF</v>
          </cell>
          <cell r="J1" t="str">
            <v>TIPO</v>
          </cell>
          <cell r="K1" t="str">
            <v>CUSTO</v>
          </cell>
        </row>
        <row r="2">
          <cell r="A2" t="str">
            <v>C001</v>
          </cell>
        </row>
        <row r="3">
          <cell r="A3" t="str">
            <v>C002</v>
          </cell>
        </row>
        <row r="4">
          <cell r="A4" t="str">
            <v>C004</v>
          </cell>
        </row>
        <row r="5">
          <cell r="A5" t="str">
            <v>C008</v>
          </cell>
        </row>
        <row r="6">
          <cell r="A6" t="str">
            <v>C013</v>
          </cell>
        </row>
        <row r="7">
          <cell r="A7" t="str">
            <v>C014</v>
          </cell>
        </row>
        <row r="8">
          <cell r="A8" t="str">
            <v>C015</v>
          </cell>
        </row>
        <row r="9">
          <cell r="A9" t="str">
            <v>C020</v>
          </cell>
        </row>
        <row r="10">
          <cell r="A10" t="str">
            <v>C021</v>
          </cell>
        </row>
        <row r="11">
          <cell r="A11" t="str">
            <v>C023</v>
          </cell>
        </row>
        <row r="12">
          <cell r="A12" t="str">
            <v>C026</v>
          </cell>
        </row>
        <row r="13">
          <cell r="A13" t="str">
            <v>C027</v>
          </cell>
        </row>
        <row r="14">
          <cell r="A14" t="str">
            <v>C030</v>
          </cell>
        </row>
        <row r="15">
          <cell r="A15" t="str">
            <v>C032</v>
          </cell>
        </row>
        <row r="16">
          <cell r="A16" t="str">
            <v>C033</v>
          </cell>
        </row>
        <row r="17">
          <cell r="A17" t="str">
            <v>C034</v>
          </cell>
        </row>
        <row r="18">
          <cell r="A18" t="str">
            <v>C035</v>
          </cell>
        </row>
        <row r="19">
          <cell r="A19" t="str">
            <v>C036</v>
          </cell>
        </row>
        <row r="20">
          <cell r="A20" t="str">
            <v>C037</v>
          </cell>
        </row>
        <row r="21">
          <cell r="A21" t="str">
            <v>C038</v>
          </cell>
        </row>
        <row r="22">
          <cell r="A22" t="str">
            <v>C039</v>
          </cell>
        </row>
        <row r="23">
          <cell r="A23" t="str">
            <v>C040</v>
          </cell>
        </row>
        <row r="24">
          <cell r="A24" t="str">
            <v>C041</v>
          </cell>
        </row>
        <row r="25">
          <cell r="A25" t="str">
            <v>C042</v>
          </cell>
        </row>
        <row r="26">
          <cell r="A26" t="str">
            <v>C045</v>
          </cell>
        </row>
        <row r="27">
          <cell r="A27" t="str">
            <v>C046</v>
          </cell>
        </row>
        <row r="28">
          <cell r="A28" t="str">
            <v>C047</v>
          </cell>
        </row>
        <row r="29">
          <cell r="A29" t="str">
            <v>C048</v>
          </cell>
        </row>
        <row r="30">
          <cell r="A30" t="str">
            <v>C049</v>
          </cell>
        </row>
        <row r="31">
          <cell r="A31" t="str">
            <v>C050</v>
          </cell>
        </row>
        <row r="32">
          <cell r="A32" t="str">
            <v>C051</v>
          </cell>
        </row>
        <row r="33">
          <cell r="A33" t="str">
            <v>C052</v>
          </cell>
        </row>
        <row r="34">
          <cell r="A34" t="str">
            <v>C053</v>
          </cell>
        </row>
        <row r="35">
          <cell r="A35" t="str">
            <v>C054</v>
          </cell>
        </row>
        <row r="36">
          <cell r="A36" t="str">
            <v>C055</v>
          </cell>
        </row>
        <row r="37">
          <cell r="A37" t="str">
            <v>C057</v>
          </cell>
        </row>
        <row r="38">
          <cell r="A38" t="str">
            <v>C058</v>
          </cell>
        </row>
        <row r="39">
          <cell r="A39" t="str">
            <v>C060</v>
          </cell>
        </row>
        <row r="40">
          <cell r="A40" t="str">
            <v>C061</v>
          </cell>
        </row>
        <row r="41">
          <cell r="A41" t="str">
            <v>C062</v>
          </cell>
        </row>
        <row r="42">
          <cell r="A42" t="str">
            <v>C063</v>
          </cell>
        </row>
        <row r="43">
          <cell r="A43" t="str">
            <v>C064</v>
          </cell>
        </row>
        <row r="44">
          <cell r="A44" t="str">
            <v>C065</v>
          </cell>
        </row>
        <row r="45">
          <cell r="A45" t="str">
            <v>C069</v>
          </cell>
        </row>
        <row r="46">
          <cell r="A46" t="str">
            <v>C071</v>
          </cell>
        </row>
        <row r="47">
          <cell r="A47" t="str">
            <v>C072</v>
          </cell>
        </row>
        <row r="48">
          <cell r="A48" t="str">
            <v>C073</v>
          </cell>
        </row>
        <row r="49">
          <cell r="A49" t="str">
            <v>C074</v>
          </cell>
        </row>
        <row r="50">
          <cell r="A50" t="str">
            <v>C075</v>
          </cell>
        </row>
        <row r="51">
          <cell r="A51" t="str">
            <v>C076</v>
          </cell>
        </row>
        <row r="52">
          <cell r="A52" t="str">
            <v>C077</v>
          </cell>
        </row>
        <row r="53">
          <cell r="A53" t="str">
            <v>C080</v>
          </cell>
        </row>
        <row r="54">
          <cell r="A54" t="str">
            <v>C081</v>
          </cell>
        </row>
        <row r="55">
          <cell r="A55" t="str">
            <v>C082</v>
          </cell>
        </row>
        <row r="56">
          <cell r="A56" t="str">
            <v>C083</v>
          </cell>
        </row>
        <row r="57">
          <cell r="A57" t="str">
            <v>C084</v>
          </cell>
        </row>
        <row r="58">
          <cell r="A58" t="str">
            <v>C085</v>
          </cell>
        </row>
        <row r="59">
          <cell r="A59" t="str">
            <v>C089</v>
          </cell>
        </row>
        <row r="60">
          <cell r="A60" t="str">
            <v>C090</v>
          </cell>
        </row>
        <row r="61">
          <cell r="A61" t="str">
            <v>C093</v>
          </cell>
        </row>
        <row r="62">
          <cell r="A62" t="str">
            <v>C097</v>
          </cell>
        </row>
        <row r="63">
          <cell r="A63" t="str">
            <v>C098</v>
          </cell>
        </row>
        <row r="64">
          <cell r="A64" t="str">
            <v>C099</v>
          </cell>
        </row>
        <row r="65">
          <cell r="A65" t="str">
            <v>C100</v>
          </cell>
        </row>
        <row r="66">
          <cell r="A66" t="str">
            <v>C109</v>
          </cell>
        </row>
        <row r="67">
          <cell r="A67" t="str">
            <v>C110</v>
          </cell>
        </row>
        <row r="68">
          <cell r="A68" t="str">
            <v>C111</v>
          </cell>
        </row>
        <row r="69">
          <cell r="A69" t="str">
            <v>C112</v>
          </cell>
        </row>
        <row r="70">
          <cell r="A70" t="str">
            <v>C113</v>
          </cell>
        </row>
        <row r="71">
          <cell r="A71" t="str">
            <v>C114</v>
          </cell>
        </row>
        <row r="72">
          <cell r="A72" t="str">
            <v>C115</v>
          </cell>
        </row>
        <row r="73">
          <cell r="A73" t="str">
            <v>C116</v>
          </cell>
        </row>
        <row r="74">
          <cell r="A74" t="str">
            <v>C117</v>
          </cell>
        </row>
        <row r="75">
          <cell r="A75" t="str">
            <v>C119</v>
          </cell>
        </row>
        <row r="76">
          <cell r="A76" t="str">
            <v>C120</v>
          </cell>
        </row>
        <row r="77">
          <cell r="A77" t="str">
            <v>C126</v>
          </cell>
        </row>
        <row r="78">
          <cell r="A78" t="str">
            <v>C129</v>
          </cell>
        </row>
        <row r="79">
          <cell r="A79" t="str">
            <v>C130</v>
          </cell>
        </row>
        <row r="80">
          <cell r="A80" t="str">
            <v>C131</v>
          </cell>
        </row>
        <row r="81">
          <cell r="A81" t="str">
            <v>C133</v>
          </cell>
        </row>
        <row r="82">
          <cell r="A82" t="str">
            <v>C134</v>
          </cell>
        </row>
        <row r="83">
          <cell r="A83" t="str">
            <v>C135</v>
          </cell>
        </row>
        <row r="84">
          <cell r="A84" t="str">
            <v>C136</v>
          </cell>
        </row>
        <row r="85">
          <cell r="A85" t="str">
            <v>C137</v>
          </cell>
        </row>
        <row r="86">
          <cell r="A86" t="str">
            <v>C138</v>
          </cell>
        </row>
        <row r="87">
          <cell r="A87" t="str">
            <v>C139</v>
          </cell>
        </row>
        <row r="88">
          <cell r="A88" t="str">
            <v>C140</v>
          </cell>
        </row>
        <row r="89">
          <cell r="A89" t="str">
            <v>C141</v>
          </cell>
        </row>
        <row r="90">
          <cell r="A90" t="str">
            <v>C142</v>
          </cell>
        </row>
        <row r="91">
          <cell r="A91" t="str">
            <v>C143</v>
          </cell>
        </row>
        <row r="92">
          <cell r="A92" t="str">
            <v>C144</v>
          </cell>
        </row>
        <row r="93">
          <cell r="A93" t="str">
            <v>C145</v>
          </cell>
        </row>
        <row r="94">
          <cell r="A94" t="str">
            <v>C146</v>
          </cell>
        </row>
        <row r="95">
          <cell r="A95" t="str">
            <v>C147</v>
          </cell>
        </row>
        <row r="96">
          <cell r="A96" t="str">
            <v>C148</v>
          </cell>
        </row>
        <row r="97">
          <cell r="A97" t="str">
            <v>C149</v>
          </cell>
        </row>
        <row r="98">
          <cell r="A98" t="str">
            <v>C150</v>
          </cell>
        </row>
        <row r="99">
          <cell r="A99" t="str">
            <v>C151</v>
          </cell>
        </row>
        <row r="100">
          <cell r="A100" t="str">
            <v>C152</v>
          </cell>
        </row>
        <row r="101">
          <cell r="A101" t="str">
            <v>C153</v>
          </cell>
        </row>
        <row r="102">
          <cell r="A102" t="str">
            <v>C154</v>
          </cell>
        </row>
        <row r="103">
          <cell r="A103" t="str">
            <v>C155</v>
          </cell>
        </row>
        <row r="104">
          <cell r="A104" t="str">
            <v>C156</v>
          </cell>
        </row>
        <row r="105">
          <cell r="A105" t="str">
            <v>C157</v>
          </cell>
        </row>
        <row r="106">
          <cell r="A106" t="str">
            <v>C158</v>
          </cell>
        </row>
        <row r="107">
          <cell r="A107" t="str">
            <v>C159</v>
          </cell>
        </row>
        <row r="108">
          <cell r="A108" t="str">
            <v>C160</v>
          </cell>
        </row>
        <row r="109">
          <cell r="A109" t="str">
            <v>C161</v>
          </cell>
        </row>
        <row r="110">
          <cell r="A110" t="str">
            <v>C162</v>
          </cell>
        </row>
        <row r="111">
          <cell r="A111" t="str">
            <v>C163</v>
          </cell>
        </row>
        <row r="112">
          <cell r="A112" t="str">
            <v>C164</v>
          </cell>
        </row>
        <row r="113">
          <cell r="A113" t="str">
            <v>C165</v>
          </cell>
        </row>
        <row r="114">
          <cell r="A114" t="str">
            <v>C166</v>
          </cell>
        </row>
        <row r="115">
          <cell r="A115" t="str">
            <v>C167</v>
          </cell>
        </row>
        <row r="116">
          <cell r="A116" t="str">
            <v>C168</v>
          </cell>
        </row>
        <row r="117">
          <cell r="A117" t="str">
            <v>C169</v>
          </cell>
        </row>
        <row r="118">
          <cell r="A118" t="str">
            <v>C170</v>
          </cell>
        </row>
        <row r="119">
          <cell r="A119" t="str">
            <v>C171</v>
          </cell>
        </row>
        <row r="120">
          <cell r="A120" t="str">
            <v>C172</v>
          </cell>
        </row>
        <row r="121">
          <cell r="A121" t="str">
            <v>C173</v>
          </cell>
        </row>
        <row r="122">
          <cell r="A122" t="str">
            <v>C174</v>
          </cell>
        </row>
        <row r="123">
          <cell r="A123" t="str">
            <v>C175</v>
          </cell>
        </row>
        <row r="124">
          <cell r="A124" t="str">
            <v>C176</v>
          </cell>
        </row>
        <row r="125">
          <cell r="A125" t="str">
            <v>C177</v>
          </cell>
        </row>
        <row r="126">
          <cell r="A126" t="str">
            <v>C178</v>
          </cell>
        </row>
        <row r="127">
          <cell r="A127" t="str">
            <v>C179</v>
          </cell>
        </row>
        <row r="128">
          <cell r="A128" t="str">
            <v>C180</v>
          </cell>
        </row>
        <row r="129">
          <cell r="A129" t="str">
            <v>C181</v>
          </cell>
        </row>
        <row r="130">
          <cell r="A130" t="str">
            <v>C182</v>
          </cell>
        </row>
        <row r="131">
          <cell r="A131" t="str">
            <v>C183</v>
          </cell>
        </row>
        <row r="132">
          <cell r="A132" t="str">
            <v>C184</v>
          </cell>
        </row>
        <row r="133">
          <cell r="A133" t="str">
            <v>C185</v>
          </cell>
        </row>
        <row r="134">
          <cell r="A134" t="str">
            <v>C186</v>
          </cell>
        </row>
        <row r="135">
          <cell r="A135" t="str">
            <v>C187</v>
          </cell>
        </row>
        <row r="136">
          <cell r="A136" t="str">
            <v>C188</v>
          </cell>
        </row>
        <row r="137">
          <cell r="A137" t="str">
            <v>C189</v>
          </cell>
        </row>
        <row r="138">
          <cell r="A138" t="str">
            <v>C190</v>
          </cell>
        </row>
        <row r="139">
          <cell r="A139" t="str">
            <v>C191</v>
          </cell>
        </row>
        <row r="140">
          <cell r="A140" t="str">
            <v>C192</v>
          </cell>
        </row>
        <row r="141">
          <cell r="A141" t="str">
            <v>C193</v>
          </cell>
        </row>
        <row r="142">
          <cell r="A142" t="str">
            <v>C194</v>
          </cell>
        </row>
        <row r="143">
          <cell r="A143" t="str">
            <v>C195</v>
          </cell>
        </row>
        <row r="144">
          <cell r="A144" t="str">
            <v>C196</v>
          </cell>
        </row>
        <row r="145">
          <cell r="A145" t="str">
            <v>C197</v>
          </cell>
        </row>
        <row r="146">
          <cell r="A146" t="str">
            <v>C198</v>
          </cell>
        </row>
        <row r="147">
          <cell r="A147" t="str">
            <v>C199</v>
          </cell>
        </row>
        <row r="148">
          <cell r="A148" t="str">
            <v>C200</v>
          </cell>
        </row>
        <row r="149">
          <cell r="A149" t="str">
            <v>C201</v>
          </cell>
        </row>
        <row r="150">
          <cell r="A150" t="str">
            <v>C202</v>
          </cell>
        </row>
        <row r="151">
          <cell r="A151" t="str">
            <v>C207</v>
          </cell>
        </row>
        <row r="152">
          <cell r="A152" t="str">
            <v>C208</v>
          </cell>
        </row>
        <row r="153">
          <cell r="A153" t="str">
            <v>C210</v>
          </cell>
        </row>
        <row r="154">
          <cell r="A154" t="str">
            <v>C211</v>
          </cell>
        </row>
        <row r="155">
          <cell r="A155" t="str">
            <v>C212</v>
          </cell>
        </row>
        <row r="156">
          <cell r="A156" t="str">
            <v>C214</v>
          </cell>
        </row>
        <row r="157">
          <cell r="A157" t="str">
            <v>C215</v>
          </cell>
        </row>
        <row r="158">
          <cell r="A158" t="str">
            <v>C216</v>
          </cell>
        </row>
        <row r="159">
          <cell r="A159" t="str">
            <v>C217</v>
          </cell>
        </row>
        <row r="160">
          <cell r="A160" t="str">
            <v>C218</v>
          </cell>
        </row>
        <row r="161">
          <cell r="A161" t="str">
            <v>C219</v>
          </cell>
        </row>
        <row r="162">
          <cell r="A162" t="str">
            <v>C220</v>
          </cell>
        </row>
        <row r="163">
          <cell r="A163" t="str">
            <v>C221</v>
          </cell>
        </row>
        <row r="164">
          <cell r="A164" t="str">
            <v>C222</v>
          </cell>
        </row>
        <row r="165">
          <cell r="A165" t="str">
            <v>C223</v>
          </cell>
        </row>
        <row r="166">
          <cell r="A166" t="str">
            <v>C224</v>
          </cell>
        </row>
        <row r="167">
          <cell r="A167" t="str">
            <v>C225</v>
          </cell>
        </row>
        <row r="168">
          <cell r="A168" t="str">
            <v>C226</v>
          </cell>
        </row>
        <row r="169">
          <cell r="A169" t="str">
            <v>C227</v>
          </cell>
        </row>
        <row r="170">
          <cell r="A170" t="str">
            <v>C228</v>
          </cell>
        </row>
        <row r="171">
          <cell r="A171" t="str">
            <v>C229</v>
          </cell>
        </row>
        <row r="172">
          <cell r="A172" t="str">
            <v>C230</v>
          </cell>
        </row>
        <row r="173">
          <cell r="A173" t="str">
            <v>C231</v>
          </cell>
        </row>
        <row r="174">
          <cell r="A174" t="str">
            <v>C232</v>
          </cell>
        </row>
        <row r="175">
          <cell r="A175" t="str">
            <v>C233</v>
          </cell>
        </row>
        <row r="176">
          <cell r="A176" t="str">
            <v>C234</v>
          </cell>
        </row>
        <row r="177">
          <cell r="A177" t="str">
            <v>C235</v>
          </cell>
        </row>
        <row r="178">
          <cell r="A178" t="str">
            <v>C236</v>
          </cell>
        </row>
        <row r="179">
          <cell r="A179" t="str">
            <v>C237</v>
          </cell>
        </row>
        <row r="180">
          <cell r="A180" t="str">
            <v>C238</v>
          </cell>
        </row>
        <row r="181">
          <cell r="A181" t="str">
            <v>C239</v>
          </cell>
        </row>
        <row r="182">
          <cell r="A182" t="str">
            <v>C240</v>
          </cell>
        </row>
        <row r="183">
          <cell r="A183" t="str">
            <v>C241</v>
          </cell>
        </row>
        <row r="184">
          <cell r="A184" t="str">
            <v>C242</v>
          </cell>
        </row>
        <row r="185">
          <cell r="A185" t="str">
            <v>C243</v>
          </cell>
        </row>
        <row r="186">
          <cell r="A186" t="str">
            <v>C244</v>
          </cell>
        </row>
        <row r="187">
          <cell r="A187" t="str">
            <v>C245</v>
          </cell>
        </row>
        <row r="188">
          <cell r="A188" t="str">
            <v>C245a</v>
          </cell>
        </row>
        <row r="189">
          <cell r="A189" t="str">
            <v>C247</v>
          </cell>
        </row>
        <row r="190">
          <cell r="A190" t="str">
            <v>C250</v>
          </cell>
        </row>
        <row r="191">
          <cell r="A191" t="str">
            <v>C253</v>
          </cell>
        </row>
        <row r="192">
          <cell r="A192" t="str">
            <v>C254</v>
          </cell>
        </row>
        <row r="193">
          <cell r="A193" t="str">
            <v>C256</v>
          </cell>
        </row>
        <row r="194">
          <cell r="A194" t="str">
            <v>C257</v>
          </cell>
        </row>
        <row r="195">
          <cell r="A195" t="str">
            <v>C260</v>
          </cell>
        </row>
        <row r="196">
          <cell r="A196" t="str">
            <v>C261</v>
          </cell>
        </row>
        <row r="197">
          <cell r="A197" t="str">
            <v>C263</v>
          </cell>
        </row>
        <row r="198">
          <cell r="A198" t="str">
            <v>C264</v>
          </cell>
        </row>
        <row r="199">
          <cell r="A199" t="str">
            <v>C265</v>
          </cell>
        </row>
        <row r="200">
          <cell r="A200" t="str">
            <v>C266</v>
          </cell>
        </row>
        <row r="201">
          <cell r="A201" t="str">
            <v>C267</v>
          </cell>
        </row>
        <row r="202">
          <cell r="A202" t="str">
            <v>C268</v>
          </cell>
        </row>
        <row r="203">
          <cell r="A203" t="str">
            <v>C269</v>
          </cell>
        </row>
        <row r="204">
          <cell r="A204" t="str">
            <v>C270</v>
          </cell>
        </row>
        <row r="205">
          <cell r="A205" t="str">
            <v>C271</v>
          </cell>
        </row>
        <row r="206">
          <cell r="A206" t="str">
            <v>C272</v>
          </cell>
        </row>
        <row r="207">
          <cell r="A207" t="str">
            <v>C273</v>
          </cell>
        </row>
        <row r="208">
          <cell r="A208" t="str">
            <v>C274</v>
          </cell>
        </row>
        <row r="209">
          <cell r="A209" t="str">
            <v>C275</v>
          </cell>
        </row>
        <row r="210">
          <cell r="A210" t="str">
            <v>C277</v>
          </cell>
        </row>
        <row r="211">
          <cell r="A211" t="str">
            <v>C278</v>
          </cell>
        </row>
        <row r="212">
          <cell r="A212" t="str">
            <v>C279</v>
          </cell>
        </row>
        <row r="213">
          <cell r="A213" t="str">
            <v>C280</v>
          </cell>
        </row>
        <row r="214">
          <cell r="A214" t="str">
            <v>C281</v>
          </cell>
        </row>
        <row r="215">
          <cell r="A215" t="str">
            <v>C282</v>
          </cell>
        </row>
        <row r="216">
          <cell r="A216" t="str">
            <v>C283</v>
          </cell>
        </row>
        <row r="217">
          <cell r="A217" t="str">
            <v>C285</v>
          </cell>
        </row>
        <row r="218">
          <cell r="A218" t="str">
            <v>C286</v>
          </cell>
        </row>
        <row r="219">
          <cell r="A219" t="str">
            <v>C287</v>
          </cell>
        </row>
        <row r="220">
          <cell r="A220" t="str">
            <v>C289</v>
          </cell>
        </row>
        <row r="221">
          <cell r="A221" t="str">
            <v>C291</v>
          </cell>
        </row>
        <row r="222">
          <cell r="A222" t="str">
            <v>C292</v>
          </cell>
        </row>
        <row r="223">
          <cell r="A223" t="str">
            <v>C293</v>
          </cell>
        </row>
        <row r="224">
          <cell r="A224" t="str">
            <v>C296</v>
          </cell>
        </row>
        <row r="225">
          <cell r="A225" t="str">
            <v>C297</v>
          </cell>
        </row>
        <row r="226">
          <cell r="A226" t="str">
            <v>C298</v>
          </cell>
        </row>
        <row r="227">
          <cell r="A227" t="str">
            <v>C299</v>
          </cell>
        </row>
        <row r="228">
          <cell r="A228" t="str">
            <v>C300</v>
          </cell>
        </row>
        <row r="229">
          <cell r="A229" t="str">
            <v>C301</v>
          </cell>
        </row>
        <row r="230">
          <cell r="A230" t="str">
            <v>C302</v>
          </cell>
        </row>
        <row r="231">
          <cell r="A231" t="str">
            <v>C303</v>
          </cell>
        </row>
        <row r="232">
          <cell r="A232" t="str">
            <v>C304</v>
          </cell>
        </row>
        <row r="233">
          <cell r="A233" t="str">
            <v>C305</v>
          </cell>
        </row>
        <row r="234">
          <cell r="A234" t="str">
            <v>C306</v>
          </cell>
        </row>
        <row r="235">
          <cell r="A235" t="str">
            <v>C307</v>
          </cell>
        </row>
        <row r="236">
          <cell r="A236" t="str">
            <v>C308</v>
          </cell>
        </row>
        <row r="237">
          <cell r="A237" t="str">
            <v>C309</v>
          </cell>
        </row>
        <row r="238">
          <cell r="A238" t="str">
            <v>C310</v>
          </cell>
        </row>
        <row r="239">
          <cell r="A239" t="str">
            <v>C311</v>
          </cell>
        </row>
        <row r="240">
          <cell r="A240" t="str">
            <v>C312</v>
          </cell>
        </row>
        <row r="241">
          <cell r="A241" t="str">
            <v>C313</v>
          </cell>
        </row>
        <row r="242">
          <cell r="A242" t="str">
            <v>C314</v>
          </cell>
        </row>
        <row r="243">
          <cell r="A243" t="str">
            <v>C315</v>
          </cell>
        </row>
        <row r="244">
          <cell r="A244" t="str">
            <v>C316</v>
          </cell>
        </row>
        <row r="245">
          <cell r="A245" t="str">
            <v>C317</v>
          </cell>
        </row>
        <row r="246">
          <cell r="A246" t="str">
            <v>C318</v>
          </cell>
        </row>
        <row r="247">
          <cell r="A247" t="str">
            <v>C319</v>
          </cell>
        </row>
        <row r="248">
          <cell r="A248" t="str">
            <v>C320</v>
          </cell>
        </row>
        <row r="249">
          <cell r="A249" t="str">
            <v>C321</v>
          </cell>
        </row>
        <row r="250">
          <cell r="A250" t="str">
            <v>C322</v>
          </cell>
        </row>
        <row r="251">
          <cell r="A251" t="str">
            <v>C323</v>
          </cell>
        </row>
        <row r="252">
          <cell r="A252" t="str">
            <v>C324</v>
          </cell>
        </row>
        <row r="253">
          <cell r="A253" t="str">
            <v>C325</v>
          </cell>
        </row>
        <row r="254">
          <cell r="A254" t="str">
            <v>C326</v>
          </cell>
        </row>
        <row r="255">
          <cell r="A255" t="str">
            <v>C328</v>
          </cell>
        </row>
        <row r="256">
          <cell r="A256" t="str">
            <v>C329</v>
          </cell>
        </row>
        <row r="257">
          <cell r="A257" t="str">
            <v>C330</v>
          </cell>
        </row>
        <row r="258">
          <cell r="A258" t="str">
            <v>C500</v>
          </cell>
        </row>
        <row r="259">
          <cell r="A259" t="str">
            <v>C505</v>
          </cell>
        </row>
        <row r="260">
          <cell r="A260" t="str">
            <v>C510</v>
          </cell>
        </row>
        <row r="261">
          <cell r="A261" t="str">
            <v>C005</v>
          </cell>
        </row>
        <row r="262">
          <cell r="A262" t="str">
            <v>C006</v>
          </cell>
        </row>
        <row r="263">
          <cell r="A263" t="str">
            <v>C007</v>
          </cell>
        </row>
        <row r="264">
          <cell r="A264" t="str">
            <v>C016</v>
          </cell>
        </row>
        <row r="265">
          <cell r="A265" t="str">
            <v>C017</v>
          </cell>
        </row>
        <row r="266">
          <cell r="A266" t="str">
            <v>C018</v>
          </cell>
        </row>
        <row r="267">
          <cell r="A267" t="str">
            <v>C019</v>
          </cell>
        </row>
        <row r="268">
          <cell r="A268" t="str">
            <v>C022</v>
          </cell>
        </row>
        <row r="269">
          <cell r="A269" t="str">
            <v>C024</v>
          </cell>
        </row>
        <row r="270">
          <cell r="A270" t="str">
            <v>C025</v>
          </cell>
        </row>
        <row r="271">
          <cell r="A271" t="str">
            <v>C028</v>
          </cell>
        </row>
        <row r="272">
          <cell r="A272" t="str">
            <v>C029</v>
          </cell>
        </row>
        <row r="273">
          <cell r="A273" t="str">
            <v>C031</v>
          </cell>
        </row>
        <row r="274">
          <cell r="A274" t="str">
            <v>C043</v>
          </cell>
        </row>
        <row r="275">
          <cell r="A275" t="str">
            <v>C044</v>
          </cell>
        </row>
        <row r="276">
          <cell r="A276" t="str">
            <v>C056</v>
          </cell>
        </row>
        <row r="277">
          <cell r="A277" t="str">
            <v>C059</v>
          </cell>
        </row>
        <row r="278">
          <cell r="A278" t="str">
            <v>C066</v>
          </cell>
        </row>
        <row r="279">
          <cell r="A279" t="str">
            <v>C067</v>
          </cell>
        </row>
        <row r="280">
          <cell r="A280" t="str">
            <v>C068</v>
          </cell>
        </row>
        <row r="281">
          <cell r="A281" t="str">
            <v>C070</v>
          </cell>
        </row>
        <row r="282">
          <cell r="A282" t="str">
            <v>C078</v>
          </cell>
        </row>
        <row r="283">
          <cell r="A283" t="str">
            <v>C079</v>
          </cell>
        </row>
        <row r="284">
          <cell r="A284" t="str">
            <v>C086</v>
          </cell>
        </row>
        <row r="285">
          <cell r="A285" t="str">
            <v>C087</v>
          </cell>
        </row>
        <row r="286">
          <cell r="A286" t="str">
            <v>C088</v>
          </cell>
        </row>
        <row r="287">
          <cell r="A287" t="str">
            <v>C091</v>
          </cell>
        </row>
        <row r="288">
          <cell r="A288" t="str">
            <v>C092</v>
          </cell>
        </row>
        <row r="289">
          <cell r="A289" t="str">
            <v>C094</v>
          </cell>
        </row>
        <row r="290">
          <cell r="A290" t="str">
            <v>C095</v>
          </cell>
        </row>
        <row r="291">
          <cell r="A291" t="str">
            <v>C096</v>
          </cell>
        </row>
        <row r="292">
          <cell r="A292" t="str">
            <v>C101</v>
          </cell>
        </row>
        <row r="293">
          <cell r="A293" t="str">
            <v>C102</v>
          </cell>
        </row>
        <row r="294">
          <cell r="A294" t="str">
            <v>C103</v>
          </cell>
        </row>
        <row r="295">
          <cell r="A295" t="str">
            <v>C104</v>
          </cell>
        </row>
        <row r="296">
          <cell r="A296" t="str">
            <v>C105</v>
          </cell>
        </row>
        <row r="297">
          <cell r="A297" t="str">
            <v>C106</v>
          </cell>
        </row>
        <row r="298">
          <cell r="A298" t="str">
            <v>C107</v>
          </cell>
        </row>
        <row r="299">
          <cell r="A299" t="str">
            <v>C108</v>
          </cell>
        </row>
        <row r="300">
          <cell r="A300" t="str">
            <v>C118</v>
          </cell>
        </row>
        <row r="301">
          <cell r="A301" t="str">
            <v>C121</v>
          </cell>
        </row>
        <row r="302">
          <cell r="A302" t="str">
            <v>C122</v>
          </cell>
        </row>
        <row r="303">
          <cell r="A303" t="str">
            <v>C123</v>
          </cell>
        </row>
        <row r="304">
          <cell r="A304" t="str">
            <v>C124</v>
          </cell>
        </row>
        <row r="305">
          <cell r="A305" t="str">
            <v>C125</v>
          </cell>
        </row>
        <row r="306">
          <cell r="A306" t="str">
            <v>C127</v>
          </cell>
        </row>
        <row r="307">
          <cell r="A307" t="str">
            <v>C128</v>
          </cell>
        </row>
        <row r="308">
          <cell r="A308" t="str">
            <v>C132</v>
          </cell>
        </row>
        <row r="309">
          <cell r="A309" t="str">
            <v>C203</v>
          </cell>
        </row>
        <row r="310">
          <cell r="A310" t="str">
            <v>C204</v>
          </cell>
        </row>
        <row r="311">
          <cell r="A311" t="str">
            <v>C205</v>
          </cell>
        </row>
        <row r="312">
          <cell r="A312" t="str">
            <v>C206</v>
          </cell>
        </row>
        <row r="313">
          <cell r="A313" t="str">
            <v>C209</v>
          </cell>
        </row>
        <row r="314">
          <cell r="A314" t="str">
            <v>C213</v>
          </cell>
        </row>
        <row r="315">
          <cell r="A315" t="str">
            <v>C246</v>
          </cell>
        </row>
        <row r="316">
          <cell r="A316" t="str">
            <v>C248</v>
          </cell>
        </row>
        <row r="317">
          <cell r="A317" t="str">
            <v>C249</v>
          </cell>
        </row>
        <row r="318">
          <cell r="A318" t="str">
            <v>C251</v>
          </cell>
        </row>
        <row r="319">
          <cell r="A319" t="str">
            <v>C252</v>
          </cell>
        </row>
        <row r="320">
          <cell r="A320" t="str">
            <v>C255</v>
          </cell>
        </row>
        <row r="321">
          <cell r="A321" t="str">
            <v>C258</v>
          </cell>
        </row>
        <row r="322">
          <cell r="A322" t="str">
            <v>C259</v>
          </cell>
        </row>
        <row r="323">
          <cell r="A323" t="str">
            <v>C262</v>
          </cell>
        </row>
        <row r="324">
          <cell r="A324" t="str">
            <v>C284</v>
          </cell>
        </row>
        <row r="325">
          <cell r="A325" t="str">
            <v>C288</v>
          </cell>
        </row>
        <row r="326">
          <cell r="A326" t="str">
            <v>C290</v>
          </cell>
        </row>
        <row r="327">
          <cell r="A327" t="str">
            <v>C294</v>
          </cell>
        </row>
        <row r="328">
          <cell r="A328" t="str">
            <v>C295</v>
          </cell>
        </row>
      </sheetData>
      <sheetData sheetId="6" refreshError="1">
        <row r="1">
          <cell r="A1" t="str">
            <v>CÓDIGO</v>
          </cell>
          <cell r="B1" t="str">
            <v>INSUMO</v>
          </cell>
          <cell r="C1" t="str">
            <v>UNID</v>
          </cell>
          <cell r="D1" t="str">
            <v>CLS</v>
          </cell>
          <cell r="E1" t="str">
            <v>COTAÇÃO</v>
          </cell>
          <cell r="F1" t="str">
            <v>CUN IMP</v>
          </cell>
          <cell r="G1" t="str">
            <v>COTAÇÕES</v>
          </cell>
        </row>
        <row r="2">
          <cell r="A2" t="str">
            <v>10101</v>
          </cell>
        </row>
        <row r="3">
          <cell r="A3" t="str">
            <v>10106</v>
          </cell>
        </row>
        <row r="4">
          <cell r="A4" t="str">
            <v>10110</v>
          </cell>
        </row>
        <row r="5">
          <cell r="A5" t="str">
            <v>10111</v>
          </cell>
        </row>
        <row r="6">
          <cell r="A6" t="str">
            <v>10113</v>
          </cell>
        </row>
        <row r="7">
          <cell r="A7" t="str">
            <v>10115</v>
          </cell>
        </row>
        <row r="8">
          <cell r="A8" t="str">
            <v>10118</v>
          </cell>
        </row>
        <row r="9">
          <cell r="A9" t="str">
            <v>10120</v>
          </cell>
        </row>
        <row r="10">
          <cell r="A10" t="str">
            <v>10121</v>
          </cell>
        </row>
        <row r="11">
          <cell r="A11" t="str">
            <v>10128</v>
          </cell>
        </row>
        <row r="12">
          <cell r="A12" t="str">
            <v>10130</v>
          </cell>
        </row>
        <row r="13">
          <cell r="A13" t="str">
            <v>10139</v>
          </cell>
        </row>
        <row r="14">
          <cell r="A14" t="str">
            <v>10140</v>
          </cell>
        </row>
        <row r="15">
          <cell r="A15" t="str">
            <v>10143</v>
          </cell>
        </row>
        <row r="16">
          <cell r="A16" t="str">
            <v>10144</v>
          </cell>
        </row>
        <row r="17">
          <cell r="A17" t="str">
            <v>10146</v>
          </cell>
        </row>
        <row r="18">
          <cell r="A18" t="str">
            <v>10149</v>
          </cell>
        </row>
        <row r="19">
          <cell r="A19" t="str">
            <v>10152</v>
          </cell>
        </row>
        <row r="20">
          <cell r="A20" t="str">
            <v>20372</v>
          </cell>
        </row>
        <row r="21">
          <cell r="A21" t="str">
            <v>20379</v>
          </cell>
        </row>
        <row r="22">
          <cell r="A22" t="str">
            <v>20380</v>
          </cell>
        </row>
        <row r="23">
          <cell r="A23" t="str">
            <v>20384</v>
          </cell>
        </row>
        <row r="24">
          <cell r="A24" t="str">
            <v>20385</v>
          </cell>
        </row>
        <row r="25">
          <cell r="A25" t="str">
            <v>20399</v>
          </cell>
        </row>
        <row r="26">
          <cell r="A26" t="str">
            <v>20400</v>
          </cell>
        </row>
        <row r="27">
          <cell r="A27" t="str">
            <v>20503</v>
          </cell>
        </row>
        <row r="28">
          <cell r="A28" t="str">
            <v>20505</v>
          </cell>
        </row>
        <row r="29">
          <cell r="A29" t="str">
            <v>20508</v>
          </cell>
        </row>
        <row r="30">
          <cell r="A30" t="str">
            <v>20509</v>
          </cell>
        </row>
        <row r="31">
          <cell r="A31" t="str">
            <v>20510</v>
          </cell>
        </row>
        <row r="32">
          <cell r="A32" t="str">
            <v>20517</v>
          </cell>
        </row>
        <row r="33">
          <cell r="A33" t="str">
            <v>20522</v>
          </cell>
        </row>
        <row r="34">
          <cell r="A34" t="str">
            <v>20579</v>
          </cell>
        </row>
        <row r="35">
          <cell r="A35" t="str">
            <v>21009</v>
          </cell>
        </row>
        <row r="36">
          <cell r="A36" t="str">
            <v>21016</v>
          </cell>
        </row>
        <row r="37">
          <cell r="A37" t="str">
            <v>21030</v>
          </cell>
        </row>
        <row r="38">
          <cell r="A38" t="str">
            <v>21032</v>
          </cell>
        </row>
        <row r="39">
          <cell r="A39" t="str">
            <v>21103</v>
          </cell>
        </row>
        <row r="40">
          <cell r="A40" t="str">
            <v>21208</v>
          </cell>
        </row>
        <row r="41">
          <cell r="A41" t="str">
            <v>21503</v>
          </cell>
        </row>
        <row r="42">
          <cell r="A42" t="str">
            <v>21517</v>
          </cell>
        </row>
        <row r="43">
          <cell r="A43" t="str">
            <v>21533</v>
          </cell>
        </row>
        <row r="44">
          <cell r="A44" t="str">
            <v>21534</v>
          </cell>
        </row>
        <row r="45">
          <cell r="A45" t="str">
            <v>21540</v>
          </cell>
        </row>
        <row r="46">
          <cell r="A46" t="str">
            <v>21545</v>
          </cell>
        </row>
        <row r="47">
          <cell r="A47" t="str">
            <v>21550</v>
          </cell>
        </row>
        <row r="48">
          <cell r="A48" t="str">
            <v>21555</v>
          </cell>
        </row>
        <row r="49">
          <cell r="A49" t="str">
            <v>21556</v>
          </cell>
        </row>
        <row r="50">
          <cell r="A50" t="str">
            <v>21557</v>
          </cell>
        </row>
        <row r="51">
          <cell r="A51" t="str">
            <v>21558</v>
          </cell>
        </row>
        <row r="52">
          <cell r="A52" t="str">
            <v>21559</v>
          </cell>
        </row>
        <row r="53">
          <cell r="A53" t="str">
            <v>21560</v>
          </cell>
        </row>
        <row r="54">
          <cell r="A54" t="str">
            <v>21561</v>
          </cell>
        </row>
        <row r="55">
          <cell r="A55" t="str">
            <v>23515</v>
          </cell>
        </row>
        <row r="56">
          <cell r="A56" t="str">
            <v>24019</v>
          </cell>
        </row>
        <row r="57">
          <cell r="A57" t="str">
            <v>24070</v>
          </cell>
        </row>
        <row r="58">
          <cell r="A58" t="str">
            <v>24072</v>
          </cell>
        </row>
        <row r="59">
          <cell r="A59" t="str">
            <v>24502</v>
          </cell>
        </row>
        <row r="60">
          <cell r="A60" t="str">
            <v>26549</v>
          </cell>
        </row>
        <row r="61">
          <cell r="A61" t="str">
            <v>26550</v>
          </cell>
        </row>
        <row r="62">
          <cell r="A62" t="str">
            <v>26560</v>
          </cell>
        </row>
        <row r="63">
          <cell r="A63" t="str">
            <v>26569</v>
          </cell>
        </row>
        <row r="64">
          <cell r="A64" t="str">
            <v>27001</v>
          </cell>
        </row>
        <row r="65">
          <cell r="A65" t="str">
            <v>27010</v>
          </cell>
        </row>
        <row r="66">
          <cell r="A66" t="str">
            <v>27504</v>
          </cell>
        </row>
        <row r="67">
          <cell r="A67" t="str">
            <v>27508</v>
          </cell>
        </row>
        <row r="68">
          <cell r="A68" t="str">
            <v>28001</v>
          </cell>
        </row>
        <row r="69">
          <cell r="A69" t="str">
            <v>28008</v>
          </cell>
        </row>
        <row r="70">
          <cell r="A70" t="str">
            <v>28011</v>
          </cell>
        </row>
        <row r="71">
          <cell r="A71" t="str">
            <v>30370</v>
          </cell>
        </row>
        <row r="72">
          <cell r="A72" t="str">
            <v>31010</v>
          </cell>
        </row>
        <row r="73">
          <cell r="A73" t="str">
            <v>31011</v>
          </cell>
        </row>
        <row r="74">
          <cell r="A74" t="str">
            <v>31012</v>
          </cell>
        </row>
        <row r="75">
          <cell r="A75" t="str">
            <v>34004</v>
          </cell>
        </row>
        <row r="76">
          <cell r="A76" t="str">
            <v>34103</v>
          </cell>
        </row>
        <row r="77">
          <cell r="A77" t="str">
            <v>34502</v>
          </cell>
        </row>
        <row r="78">
          <cell r="A78" t="str">
            <v>35003</v>
          </cell>
        </row>
        <row r="79">
          <cell r="A79" t="str">
            <v>35506</v>
          </cell>
        </row>
        <row r="80">
          <cell r="A80" t="str">
            <v>35507</v>
          </cell>
        </row>
        <row r="81">
          <cell r="A81" t="str">
            <v>35516</v>
          </cell>
        </row>
        <row r="82">
          <cell r="A82" t="str">
            <v>36003</v>
          </cell>
        </row>
        <row r="83">
          <cell r="A83" t="str">
            <v>36004</v>
          </cell>
        </row>
        <row r="84">
          <cell r="A84" t="str">
            <v>36005</v>
          </cell>
        </row>
        <row r="85">
          <cell r="A85" t="str">
            <v>36010</v>
          </cell>
        </row>
        <row r="86">
          <cell r="A86" t="str">
            <v>36011</v>
          </cell>
        </row>
        <row r="87">
          <cell r="A87" t="str">
            <v>36012</v>
          </cell>
        </row>
        <row r="88">
          <cell r="A88" t="str">
            <v>36013</v>
          </cell>
        </row>
        <row r="89">
          <cell r="A89" t="str">
            <v>36014</v>
          </cell>
        </row>
        <row r="90">
          <cell r="A90" t="str">
            <v>36015</v>
          </cell>
        </row>
        <row r="91">
          <cell r="A91" t="str">
            <v>36016</v>
          </cell>
        </row>
        <row r="92">
          <cell r="A92" t="str">
            <v>37010</v>
          </cell>
        </row>
        <row r="93">
          <cell r="A93" t="str">
            <v>37043</v>
          </cell>
        </row>
        <row r="94">
          <cell r="A94" t="str">
            <v>37514</v>
          </cell>
        </row>
        <row r="95">
          <cell r="A95" t="str">
            <v>37551</v>
          </cell>
        </row>
        <row r="96">
          <cell r="A96" t="str">
            <v>38001</v>
          </cell>
        </row>
        <row r="97">
          <cell r="A97" t="str">
            <v>38010</v>
          </cell>
        </row>
        <row r="98">
          <cell r="A98" t="str">
            <v>38013</v>
          </cell>
        </row>
        <row r="99">
          <cell r="A99" t="str">
            <v>38014</v>
          </cell>
        </row>
        <row r="100">
          <cell r="A100" t="str">
            <v>38022</v>
          </cell>
        </row>
        <row r="101">
          <cell r="A101" t="str">
            <v>38025</v>
          </cell>
        </row>
        <row r="102">
          <cell r="A102" t="str">
            <v>38509</v>
          </cell>
        </row>
        <row r="103">
          <cell r="A103" t="str">
            <v>38511</v>
          </cell>
        </row>
        <row r="104">
          <cell r="A104" t="str">
            <v>39001</v>
          </cell>
        </row>
        <row r="105">
          <cell r="A105" t="str">
            <v>39002</v>
          </cell>
        </row>
        <row r="106">
          <cell r="A106" t="str">
            <v>39013</v>
          </cell>
        </row>
        <row r="107">
          <cell r="A107" t="str">
            <v>39016</v>
          </cell>
        </row>
        <row r="108">
          <cell r="A108" t="str">
            <v>40101</v>
          </cell>
        </row>
        <row r="109">
          <cell r="A109" t="str">
            <v>40102</v>
          </cell>
        </row>
        <row r="110">
          <cell r="A110" t="str">
            <v>40103</v>
          </cell>
        </row>
        <row r="111">
          <cell r="A111" t="str">
            <v>40104</v>
          </cell>
        </row>
        <row r="112">
          <cell r="A112" t="str">
            <v>40501</v>
          </cell>
        </row>
        <row r="113">
          <cell r="A113" t="str">
            <v>40502</v>
          </cell>
        </row>
        <row r="114">
          <cell r="A114" t="str">
            <v>40503</v>
          </cell>
        </row>
        <row r="115">
          <cell r="A115" t="str">
            <v>40504</v>
          </cell>
        </row>
        <row r="116">
          <cell r="A116" t="str">
            <v>40505</v>
          </cell>
        </row>
        <row r="117">
          <cell r="A117" t="str">
            <v>40507</v>
          </cell>
        </row>
        <row r="118">
          <cell r="A118" t="str">
            <v>40508</v>
          </cell>
        </row>
        <row r="119">
          <cell r="A119" t="str">
            <v>40509</v>
          </cell>
        </row>
        <row r="120">
          <cell r="A120" t="str">
            <v>40510</v>
          </cell>
        </row>
        <row r="121">
          <cell r="A121" t="str">
            <v>40511</v>
          </cell>
        </row>
        <row r="122">
          <cell r="A122" t="str">
            <v>40512</v>
          </cell>
        </row>
        <row r="123">
          <cell r="A123" t="str">
            <v>40513</v>
          </cell>
        </row>
        <row r="124">
          <cell r="A124" t="str">
            <v>40514</v>
          </cell>
        </row>
        <row r="125">
          <cell r="A125" t="str">
            <v>41000</v>
          </cell>
        </row>
        <row r="126">
          <cell r="A126" t="str">
            <v>41001</v>
          </cell>
        </row>
        <row r="127">
          <cell r="A127" t="str">
            <v>41003</v>
          </cell>
        </row>
        <row r="128">
          <cell r="A128" t="str">
            <v>41501</v>
          </cell>
        </row>
        <row r="129">
          <cell r="A129" t="str">
            <v>47505</v>
          </cell>
        </row>
        <row r="130">
          <cell r="A130" t="str">
            <v>50101</v>
          </cell>
        </row>
        <row r="131">
          <cell r="A131" t="str">
            <v>50102</v>
          </cell>
        </row>
        <row r="132">
          <cell r="A132" t="str">
            <v>50103</v>
          </cell>
        </row>
        <row r="133">
          <cell r="A133" t="str">
            <v>50104</v>
          </cell>
        </row>
        <row r="134">
          <cell r="A134" t="str">
            <v>50105</v>
          </cell>
        </row>
        <row r="135">
          <cell r="A135" t="str">
            <v>50106</v>
          </cell>
        </row>
        <row r="136">
          <cell r="A136" t="str">
            <v>50107</v>
          </cell>
        </row>
        <row r="137">
          <cell r="A137" t="str">
            <v>50108</v>
          </cell>
        </row>
        <row r="138">
          <cell r="A138" t="str">
            <v>50109</v>
          </cell>
        </row>
        <row r="139">
          <cell r="A139" t="str">
            <v>50201</v>
          </cell>
        </row>
        <row r="140">
          <cell r="A140" t="str">
            <v>50202</v>
          </cell>
        </row>
        <row r="141">
          <cell r="A141" t="str">
            <v>50203</v>
          </cell>
        </row>
        <row r="142">
          <cell r="A142" t="str">
            <v>50204</v>
          </cell>
        </row>
        <row r="143">
          <cell r="A143" t="str">
            <v>50205</v>
          </cell>
        </row>
        <row r="144">
          <cell r="A144" t="str">
            <v>50206</v>
          </cell>
        </row>
        <row r="145">
          <cell r="A145" t="str">
            <v>50207</v>
          </cell>
        </row>
        <row r="146">
          <cell r="A146" t="str">
            <v>50208</v>
          </cell>
        </row>
        <row r="147">
          <cell r="A147" t="str">
            <v>50209</v>
          </cell>
        </row>
        <row r="148">
          <cell r="A148" t="str">
            <v>50210</v>
          </cell>
        </row>
        <row r="149">
          <cell r="A149" t="str">
            <v>50211</v>
          </cell>
        </row>
        <row r="150">
          <cell r="A150" t="str">
            <v>50212</v>
          </cell>
        </row>
        <row r="151">
          <cell r="A151" t="str">
            <v>50213</v>
          </cell>
        </row>
        <row r="152">
          <cell r="A152" t="str">
            <v>50214</v>
          </cell>
        </row>
        <row r="153">
          <cell r="A153" t="str">
            <v>50215</v>
          </cell>
        </row>
        <row r="154">
          <cell r="A154" t="str">
            <v>50216</v>
          </cell>
        </row>
        <row r="155">
          <cell r="A155" t="str">
            <v>50217</v>
          </cell>
        </row>
        <row r="156">
          <cell r="A156" t="str">
            <v>50218</v>
          </cell>
        </row>
        <row r="157">
          <cell r="A157" t="str">
            <v>50219</v>
          </cell>
        </row>
        <row r="158">
          <cell r="A158" t="str">
            <v>50220</v>
          </cell>
        </row>
        <row r="159">
          <cell r="A159" t="str">
            <v>50221</v>
          </cell>
        </row>
        <row r="160">
          <cell r="A160" t="str">
            <v>50222</v>
          </cell>
        </row>
        <row r="161">
          <cell r="A161" t="str">
            <v>50223</v>
          </cell>
        </row>
        <row r="162">
          <cell r="A162" t="str">
            <v>50224</v>
          </cell>
        </row>
        <row r="163">
          <cell r="A163" t="str">
            <v>50225</v>
          </cell>
        </row>
        <row r="164">
          <cell r="A164" t="str">
            <v>50226</v>
          </cell>
        </row>
        <row r="165">
          <cell r="A165" t="str">
            <v>50227</v>
          </cell>
        </row>
        <row r="166">
          <cell r="A166" t="str">
            <v>50228</v>
          </cell>
        </row>
        <row r="167">
          <cell r="A167" t="str">
            <v>50229</v>
          </cell>
        </row>
        <row r="168">
          <cell r="A168" t="str">
            <v>50230</v>
          </cell>
        </row>
        <row r="169">
          <cell r="A169" t="str">
            <v>50231</v>
          </cell>
        </row>
        <row r="170">
          <cell r="A170" t="str">
            <v>50232</v>
          </cell>
        </row>
        <row r="171">
          <cell r="A171" t="str">
            <v>50233</v>
          </cell>
        </row>
        <row r="172">
          <cell r="A172" t="str">
            <v>50234</v>
          </cell>
        </row>
        <row r="173">
          <cell r="A173" t="str">
            <v>50301</v>
          </cell>
        </row>
        <row r="174">
          <cell r="A174" t="str">
            <v>50302</v>
          </cell>
        </row>
        <row r="175">
          <cell r="A175" t="str">
            <v>50303</v>
          </cell>
        </row>
        <row r="176">
          <cell r="A176" t="str">
            <v>50304</v>
          </cell>
        </row>
        <row r="177">
          <cell r="A177" t="str">
            <v>50305</v>
          </cell>
        </row>
        <row r="178">
          <cell r="A178" t="str">
            <v>50306</v>
          </cell>
        </row>
        <row r="179">
          <cell r="A179" t="str">
            <v>50307</v>
          </cell>
        </row>
        <row r="180">
          <cell r="A180" t="str">
            <v>50308</v>
          </cell>
        </row>
        <row r="181">
          <cell r="A181" t="str">
            <v>50309</v>
          </cell>
        </row>
        <row r="182">
          <cell r="A182" t="str">
            <v>50310</v>
          </cell>
        </row>
        <row r="183">
          <cell r="A183" t="str">
            <v>50311</v>
          </cell>
        </row>
        <row r="184">
          <cell r="A184" t="str">
            <v>50312</v>
          </cell>
        </row>
        <row r="185">
          <cell r="A185" t="str">
            <v>50313</v>
          </cell>
        </row>
        <row r="186">
          <cell r="A186" t="str">
            <v>50314</v>
          </cell>
        </row>
        <row r="187">
          <cell r="A187" t="str">
            <v>50315</v>
          </cell>
        </row>
        <row r="188">
          <cell r="A188" t="str">
            <v>50316</v>
          </cell>
        </row>
        <row r="189">
          <cell r="A189" t="str">
            <v>50317</v>
          </cell>
        </row>
        <row r="190">
          <cell r="A190" t="str">
            <v>50318</v>
          </cell>
        </row>
        <row r="191">
          <cell r="A191" t="str">
            <v>50319</v>
          </cell>
        </row>
        <row r="192">
          <cell r="A192" t="str">
            <v>50320</v>
          </cell>
        </row>
        <row r="193">
          <cell r="A193" t="str">
            <v>50321</v>
          </cell>
        </row>
        <row r="194">
          <cell r="A194" t="str">
            <v>50322</v>
          </cell>
        </row>
        <row r="195">
          <cell r="A195" t="str">
            <v>50323</v>
          </cell>
        </row>
        <row r="196">
          <cell r="A196" t="str">
            <v>50324</v>
          </cell>
        </row>
        <row r="197">
          <cell r="A197" t="str">
            <v>50325</v>
          </cell>
        </row>
        <row r="198">
          <cell r="A198" t="str">
            <v>50401</v>
          </cell>
        </row>
        <row r="199">
          <cell r="A199" t="str">
            <v>50402</v>
          </cell>
        </row>
        <row r="200">
          <cell r="A200" t="str">
            <v>50403</v>
          </cell>
        </row>
        <row r="201">
          <cell r="A201" t="str">
            <v>50404</v>
          </cell>
        </row>
        <row r="202">
          <cell r="A202" t="str">
            <v>50405</v>
          </cell>
        </row>
        <row r="203">
          <cell r="A203" t="str">
            <v>50406</v>
          </cell>
        </row>
        <row r="204">
          <cell r="A204" t="str">
            <v>50407</v>
          </cell>
        </row>
        <row r="205">
          <cell r="A205" t="str">
            <v>50408</v>
          </cell>
        </row>
        <row r="206">
          <cell r="A206" t="str">
            <v>50409</v>
          </cell>
        </row>
        <row r="207">
          <cell r="A207" t="str">
            <v>50409a</v>
          </cell>
        </row>
        <row r="208">
          <cell r="A208" t="str">
            <v>50410</v>
          </cell>
        </row>
        <row r="209">
          <cell r="A209" t="str">
            <v>50411</v>
          </cell>
        </row>
        <row r="210">
          <cell r="A210" t="str">
            <v>50412</v>
          </cell>
        </row>
        <row r="211">
          <cell r="A211" t="str">
            <v>50413</v>
          </cell>
        </row>
        <row r="212">
          <cell r="A212" t="str">
            <v>50414</v>
          </cell>
        </row>
        <row r="213">
          <cell r="A213" t="str">
            <v>50415</v>
          </cell>
        </row>
        <row r="214">
          <cell r="A214" t="str">
            <v>50416</v>
          </cell>
        </row>
        <row r="215">
          <cell r="A215" t="str">
            <v>50500</v>
          </cell>
        </row>
        <row r="216">
          <cell r="A216" t="str">
            <v>50502</v>
          </cell>
        </row>
        <row r="217">
          <cell r="A217" t="str">
            <v>50503</v>
          </cell>
        </row>
        <row r="218">
          <cell r="A218" t="str">
            <v>50504</v>
          </cell>
        </row>
        <row r="219">
          <cell r="A219" t="str">
            <v>60503</v>
          </cell>
        </row>
        <row r="220">
          <cell r="A220" t="str">
            <v>60504</v>
          </cell>
        </row>
        <row r="221">
          <cell r="A221" t="str">
            <v>60505</v>
          </cell>
        </row>
        <row r="222">
          <cell r="A222" t="str">
            <v>60507</v>
          </cell>
        </row>
        <row r="223">
          <cell r="A223" t="str">
            <v>60508</v>
          </cell>
        </row>
        <row r="224">
          <cell r="A224" t="str">
            <v>60510</v>
          </cell>
        </row>
        <row r="225">
          <cell r="A225" t="str">
            <v>60511</v>
          </cell>
        </row>
        <row r="226">
          <cell r="A226" t="str">
            <v>60512</v>
          </cell>
        </row>
        <row r="227">
          <cell r="A227" t="str">
            <v>60514</v>
          </cell>
        </row>
        <row r="228">
          <cell r="A228" t="str">
            <v>60515</v>
          </cell>
        </row>
        <row r="229">
          <cell r="A229" t="str">
            <v>60516</v>
          </cell>
        </row>
        <row r="230">
          <cell r="A230" t="str">
            <v>60517</v>
          </cell>
        </row>
        <row r="231">
          <cell r="A231" t="str">
            <v>60518</v>
          </cell>
        </row>
        <row r="232">
          <cell r="A232" t="str">
            <v>60519</v>
          </cell>
        </row>
        <row r="233">
          <cell r="A233" t="str">
            <v>60520</v>
          </cell>
        </row>
        <row r="234">
          <cell r="A234" t="str">
            <v>62530</v>
          </cell>
        </row>
        <row r="235">
          <cell r="A235" t="str">
            <v>62543</v>
          </cell>
        </row>
        <row r="236">
          <cell r="A236" t="str">
            <v>64001</v>
          </cell>
        </row>
        <row r="237">
          <cell r="A237" t="str">
            <v>64010</v>
          </cell>
        </row>
        <row r="238">
          <cell r="A238" t="str">
            <v>64504</v>
          </cell>
        </row>
        <row r="239">
          <cell r="A239" t="str">
            <v>65501</v>
          </cell>
        </row>
        <row r="240">
          <cell r="A240" t="str">
            <v>65502</v>
          </cell>
        </row>
        <row r="241">
          <cell r="A241" t="str">
            <v>65507</v>
          </cell>
        </row>
        <row r="242">
          <cell r="A242" t="str">
            <v>65508</v>
          </cell>
        </row>
        <row r="243">
          <cell r="A243" t="str">
            <v>65509</v>
          </cell>
        </row>
        <row r="244">
          <cell r="A244" t="str">
            <v>65511</v>
          </cell>
        </row>
        <row r="245">
          <cell r="A245" t="str">
            <v>65512</v>
          </cell>
        </row>
        <row r="246">
          <cell r="A246" t="str">
            <v>65513</v>
          </cell>
        </row>
        <row r="247">
          <cell r="A247" t="str">
            <v>65514</v>
          </cell>
        </row>
        <row r="248">
          <cell r="A248" t="str">
            <v>65515</v>
          </cell>
        </row>
        <row r="249">
          <cell r="A249" t="str">
            <v>65516</v>
          </cell>
        </row>
        <row r="250">
          <cell r="A250" t="str">
            <v>65517</v>
          </cell>
        </row>
        <row r="251">
          <cell r="A251" t="str">
            <v>66009</v>
          </cell>
        </row>
        <row r="252">
          <cell r="A252" t="str">
            <v>66010</v>
          </cell>
        </row>
        <row r="253">
          <cell r="A253" t="str">
            <v>66013</v>
          </cell>
        </row>
        <row r="254">
          <cell r="A254" t="str">
            <v>66015</v>
          </cell>
        </row>
        <row r="255">
          <cell r="A255" t="str">
            <v>66016</v>
          </cell>
        </row>
        <row r="256">
          <cell r="A256" t="str">
            <v>66017</v>
          </cell>
        </row>
        <row r="257">
          <cell r="A257" t="str">
            <v>69502</v>
          </cell>
        </row>
        <row r="258">
          <cell r="A258" t="str">
            <v>69503</v>
          </cell>
        </row>
        <row r="259">
          <cell r="A259" t="str">
            <v>69506</v>
          </cell>
        </row>
        <row r="260">
          <cell r="A260" t="str">
            <v>69509</v>
          </cell>
        </row>
        <row r="261">
          <cell r="A261" t="str">
            <v>69510</v>
          </cell>
        </row>
        <row r="262">
          <cell r="A262" t="str">
            <v>69512</v>
          </cell>
        </row>
        <row r="263">
          <cell r="A263" t="str">
            <v>69515</v>
          </cell>
        </row>
        <row r="264">
          <cell r="A264" t="str">
            <v>69517</v>
          </cell>
        </row>
        <row r="265">
          <cell r="A265" t="str">
            <v>69520</v>
          </cell>
        </row>
        <row r="266">
          <cell r="A266" t="str">
            <v>70101</v>
          </cell>
        </row>
        <row r="267">
          <cell r="A267" t="str">
            <v>70201</v>
          </cell>
        </row>
        <row r="268">
          <cell r="A268" t="str">
            <v>70301</v>
          </cell>
        </row>
        <row r="269">
          <cell r="A269" t="str">
            <v>70302</v>
          </cell>
        </row>
        <row r="270">
          <cell r="A270" t="str">
            <v>70303</v>
          </cell>
        </row>
        <row r="271">
          <cell r="A271" t="str">
            <v>70304</v>
          </cell>
        </row>
        <row r="272">
          <cell r="A272" t="str">
            <v>70305</v>
          </cell>
        </row>
        <row r="273">
          <cell r="A273" t="str">
            <v>70306</v>
          </cell>
        </row>
        <row r="274">
          <cell r="A274" t="str">
            <v>70307</v>
          </cell>
        </row>
        <row r="275">
          <cell r="A275" t="str">
            <v>80102</v>
          </cell>
        </row>
        <row r="276">
          <cell r="A276" t="str">
            <v>80103</v>
          </cell>
        </row>
        <row r="277">
          <cell r="A277" t="str">
            <v>80108</v>
          </cell>
        </row>
        <row r="278">
          <cell r="A278" t="str">
            <v>80114</v>
          </cell>
        </row>
        <row r="279">
          <cell r="A279" t="str">
            <v>80115</v>
          </cell>
        </row>
        <row r="280">
          <cell r="A280" t="str">
            <v>80132</v>
          </cell>
        </row>
        <row r="281">
          <cell r="A281" t="str">
            <v>80136</v>
          </cell>
        </row>
        <row r="282">
          <cell r="A282" t="str">
            <v>80144</v>
          </cell>
        </row>
        <row r="283">
          <cell r="A283" t="str">
            <v>80169</v>
          </cell>
        </row>
      </sheetData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TR 2"/>
      <sheetName val="UTR1"/>
      <sheetName val="UTR3"/>
      <sheetName val="UTR4"/>
      <sheetName val="UTR5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NT_OBRAS"/>
      <sheetName val="ligação predial"/>
      <sheetName val="REDE COLETORA"/>
      <sheetName val="ESTA ELEVATÓRIA_"/>
      <sheetName val="EMISSÁRIO_"/>
      <sheetName val="AQU TERRENO-"/>
      <sheetName val="RESUMO"/>
      <sheetName val="AQU TERRENO_"/>
    </sheetNames>
    <sheetDataSet>
      <sheetData sheetId="0" refreshError="1">
        <row r="8">
          <cell r="H8">
            <v>15099.060000000001</v>
          </cell>
        </row>
      </sheetData>
      <sheetData sheetId="1" refreshError="1">
        <row r="9">
          <cell r="H9">
            <v>87735.12</v>
          </cell>
        </row>
        <row r="19">
          <cell r="H19">
            <v>33993.180000000008</v>
          </cell>
        </row>
      </sheetData>
      <sheetData sheetId="2" refreshError="1">
        <row r="9">
          <cell r="H9">
            <v>327265.86999999994</v>
          </cell>
        </row>
        <row r="67">
          <cell r="H67">
            <v>90106.86</v>
          </cell>
        </row>
      </sheetData>
      <sheetData sheetId="3" refreshError="1">
        <row r="9">
          <cell r="H9">
            <v>30966.526499999996</v>
          </cell>
        </row>
        <row r="106">
          <cell r="H106">
            <v>49744.2</v>
          </cell>
        </row>
        <row r="143">
          <cell r="H143">
            <v>18679.9211</v>
          </cell>
        </row>
      </sheetData>
      <sheetData sheetId="4" refreshError="1">
        <row r="9">
          <cell r="H9">
            <v>797.15</v>
          </cell>
        </row>
        <row r="39">
          <cell r="H39">
            <v>754.13</v>
          </cell>
        </row>
        <row r="50">
          <cell r="H50">
            <v>6502.5400000000009</v>
          </cell>
        </row>
        <row r="80">
          <cell r="H80">
            <v>3995.81</v>
          </cell>
        </row>
      </sheetData>
      <sheetData sheetId="5" refreshError="1">
        <row r="9">
          <cell r="H9">
            <v>12000</v>
          </cell>
        </row>
      </sheetData>
      <sheetData sheetId="6"/>
      <sheetData sheetId="7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.U"/>
    </sheetNames>
    <sheetDataSet>
      <sheetData sheetId="0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NTRADA DE DADOS"/>
      <sheetName val="ORÇAMENTO"/>
      <sheetName val="QCI"/>
      <sheetName val="Cronograma"/>
      <sheetName val="ORÇAM. - ÁGUA"/>
      <sheetName val="ORÇAM. - ESGOTO"/>
      <sheetName val="QUADRO QUANT. ESGOTO"/>
      <sheetName val="ORÇAM. - ELÉTRICO"/>
    </sheetNames>
    <sheetDataSet>
      <sheetData sheetId="0">
        <row r="5">
          <cell r="F5">
            <v>362</v>
          </cell>
          <cell r="I5">
            <v>30</v>
          </cell>
        </row>
      </sheetData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NTRADA DE DADOS"/>
      <sheetName val="ORÇAMENTO"/>
      <sheetName val="QCI"/>
      <sheetName val="Cronograma"/>
      <sheetName val="ORÇAM. - ÁGUA"/>
      <sheetName val="ORÇAM. - ESGOTO"/>
      <sheetName val="QUADRO QUANT. ESGOTO"/>
      <sheetName val="ORÇAM. - ELÉTRICO"/>
    </sheetNames>
    <sheetDataSet>
      <sheetData sheetId="0">
        <row r="5">
          <cell r="F5">
            <v>362</v>
          </cell>
        </row>
      </sheetData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 - Captação_Elevação 1a Etapa "/>
      <sheetName val="Resumo"/>
      <sheetName val="A - Canteiro de Obra"/>
      <sheetName val="C - Captação_Elevação 2a Etapa "/>
      <sheetName val="D -Adutora OK"/>
      <sheetName val="E - Reservatório Apoiado OK"/>
      <sheetName val="F - Estação de Tratamento"/>
      <sheetName val="G - Rede de Distribuição OK"/>
      <sheetName val="H - Ligação Predial OK"/>
      <sheetName val="I - Escritório de Operações OK"/>
      <sheetName val="B _ Captação_Elevação 1a Etapa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nalitico"/>
      <sheetName val="QUANT.SERVIÇO"/>
      <sheetName val="Resumo A"/>
      <sheetName val="Planilha Orcamentaria"/>
      <sheetName val="Planilha Orcamentaria (2)"/>
      <sheetName val="Augusto M. FoFo"/>
      <sheetName val="Lote 02 FoFo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reçosNoPrint"/>
      <sheetName val="ComparaQuantNoPrint"/>
      <sheetName val="TodasTraf-2011-NoPrint"/>
      <sheetName val="TrafPb008"/>
      <sheetName val="PavPb008"/>
      <sheetName val="TrafPb027"/>
      <sheetName val="PavPb027"/>
      <sheetName val="TrafPb033(1)"/>
      <sheetName val="PavPb033(1)"/>
      <sheetName val="TrafPb033(2)"/>
      <sheetName val="PavPb033(2)"/>
      <sheetName val="TrafPb059(1)"/>
      <sheetName val="PavPb059(1)"/>
      <sheetName val="TrafPb059(2)"/>
      <sheetName val="PavPb059(2)"/>
      <sheetName val="TrafPb061"/>
      <sheetName val="PavPb061"/>
      <sheetName val="TrafPb065"/>
      <sheetName val="PavPb065"/>
      <sheetName val="TodasTraf-2000-NoPrint"/>
      <sheetName val="Br101-NoPrint"/>
      <sheetName val="TrafAnual-NoPrint"/>
      <sheetName val="TrafContExpan-NoPrint"/>
      <sheetName val="PavComplNoPrin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>
        <row r="7">
          <cell r="C7" t="str">
            <v>TRECHO</v>
          </cell>
          <cell r="D7" t="str">
            <v>CARRO DE PASSEIO</v>
          </cell>
          <cell r="E7" t="str">
            <v>ÔNIBUS</v>
          </cell>
          <cell r="F7" t="str">
            <v>CAMINHÃO 2C</v>
          </cell>
          <cell r="G7" t="str">
            <v>CAMINHÃO 3C</v>
          </cell>
          <cell r="H7" t="str">
            <v xml:space="preserve">SEMIREB. 2S2       </v>
          </cell>
          <cell r="I7" t="str">
            <v>SEMIREB. 2S3</v>
          </cell>
          <cell r="J7" t="str">
            <v>SEMIREB. 3S2</v>
          </cell>
          <cell r="K7" t="str">
            <v>TOTAL COMERCIAL</v>
          </cell>
          <cell r="L7" t="str">
            <v>TOTAL</v>
          </cell>
        </row>
        <row r="8">
          <cell r="C8" t="str">
            <v>Div. PB-RN - Entr. BR-230 (A)</v>
          </cell>
          <cell r="D8">
            <v>2514</v>
          </cell>
          <cell r="E8">
            <v>174</v>
          </cell>
          <cell r="F8">
            <v>407</v>
          </cell>
          <cell r="G8">
            <v>494</v>
          </cell>
          <cell r="H8">
            <v>40</v>
          </cell>
          <cell r="I8">
            <v>309</v>
          </cell>
          <cell r="J8">
            <v>68</v>
          </cell>
          <cell r="K8">
            <v>1492</v>
          </cell>
          <cell r="L8">
            <v>4006</v>
          </cell>
        </row>
        <row r="9">
          <cell r="C9" t="str">
            <v>Lucena - Praia de Campina</v>
          </cell>
          <cell r="D9">
            <v>2294</v>
          </cell>
          <cell r="E9">
            <v>126</v>
          </cell>
          <cell r="F9">
            <v>396</v>
          </cell>
          <cell r="G9">
            <v>170</v>
          </cell>
          <cell r="H9">
            <v>62</v>
          </cell>
          <cell r="I9">
            <v>0</v>
          </cell>
          <cell r="J9">
            <v>0</v>
          </cell>
          <cell r="K9">
            <v>754</v>
          </cell>
          <cell r="L9">
            <v>3048</v>
          </cell>
        </row>
        <row r="10">
          <cell r="C10" t="str">
            <v>BR-101 - Lerolândia</v>
          </cell>
          <cell r="D10">
            <v>186</v>
          </cell>
          <cell r="E10">
            <v>34</v>
          </cell>
          <cell r="F10">
            <v>48</v>
          </cell>
          <cell r="G10">
            <v>49</v>
          </cell>
          <cell r="H10">
            <v>37</v>
          </cell>
          <cell r="I10">
            <v>15</v>
          </cell>
          <cell r="J10">
            <v>0</v>
          </cell>
          <cell r="K10">
            <v>183</v>
          </cell>
          <cell r="L10">
            <v>369</v>
          </cell>
        </row>
        <row r="11">
          <cell r="C11" t="str">
            <v>Praia de Campina - Rio Tinto</v>
          </cell>
          <cell r="D11">
            <v>108</v>
          </cell>
          <cell r="E11">
            <v>4</v>
          </cell>
          <cell r="F11">
            <v>11</v>
          </cell>
          <cell r="G11">
            <v>1</v>
          </cell>
          <cell r="H11">
            <v>0</v>
          </cell>
          <cell r="I11">
            <v>0</v>
          </cell>
          <cell r="J11">
            <v>0</v>
          </cell>
          <cell r="K11">
            <v>16</v>
          </cell>
          <cell r="L11">
            <v>124</v>
          </cell>
        </row>
        <row r="12">
          <cell r="C12" t="str">
            <v>Rio Tinto - BR-101</v>
          </cell>
          <cell r="D12">
            <v>69</v>
          </cell>
          <cell r="E12">
            <v>6</v>
          </cell>
          <cell r="F12">
            <v>36</v>
          </cell>
          <cell r="G12">
            <v>0</v>
          </cell>
          <cell r="H12">
            <v>4</v>
          </cell>
          <cell r="I12">
            <v>0</v>
          </cell>
          <cell r="J12">
            <v>0</v>
          </cell>
          <cell r="K12">
            <v>46</v>
          </cell>
          <cell r="L12">
            <v>115</v>
          </cell>
        </row>
        <row r="13">
          <cell r="C13" t="str">
            <v>BR-101 - Mataraca</v>
          </cell>
          <cell r="D13">
            <v>224</v>
          </cell>
          <cell r="E13">
            <v>40</v>
          </cell>
          <cell r="F13">
            <v>32</v>
          </cell>
          <cell r="G13">
            <v>102</v>
          </cell>
          <cell r="H13">
            <v>132</v>
          </cell>
          <cell r="I13">
            <v>0</v>
          </cell>
          <cell r="J13">
            <v>0</v>
          </cell>
          <cell r="K13">
            <v>306</v>
          </cell>
          <cell r="L13">
            <v>530</v>
          </cell>
        </row>
        <row r="14">
          <cell r="C14" t="str">
            <v>Mataraca - Barra de Camaratuba</v>
          </cell>
          <cell r="D14">
            <v>48</v>
          </cell>
          <cell r="E14">
            <v>4</v>
          </cell>
          <cell r="F14">
            <v>10</v>
          </cell>
          <cell r="G14">
            <v>2</v>
          </cell>
          <cell r="H14">
            <v>0</v>
          </cell>
          <cell r="I14">
            <v>0</v>
          </cell>
          <cell r="J14">
            <v>0</v>
          </cell>
          <cell r="K14">
            <v>16</v>
          </cell>
          <cell r="L14">
            <v>64</v>
          </cell>
        </row>
        <row r="15">
          <cell r="C15" t="str">
            <v>PB-065 - Camaratuba</v>
          </cell>
          <cell r="D15">
            <v>42</v>
          </cell>
          <cell r="E15">
            <v>8</v>
          </cell>
          <cell r="F15">
            <v>9</v>
          </cell>
          <cell r="G15">
            <v>2</v>
          </cell>
          <cell r="H15">
            <v>0</v>
          </cell>
          <cell r="I15">
            <v>0</v>
          </cell>
          <cell r="J15">
            <v>0</v>
          </cell>
          <cell r="K15">
            <v>19</v>
          </cell>
          <cell r="L15">
            <v>61</v>
          </cell>
        </row>
        <row r="16">
          <cell r="C16" t="str">
            <v>Mataraca - Divisa PB/RN</v>
          </cell>
          <cell r="D16">
            <v>59</v>
          </cell>
          <cell r="E16">
            <v>15</v>
          </cell>
          <cell r="F16">
            <v>15</v>
          </cell>
          <cell r="G16">
            <v>5</v>
          </cell>
          <cell r="H16">
            <v>0</v>
          </cell>
          <cell r="I16">
            <v>0</v>
          </cell>
          <cell r="J16">
            <v>0</v>
          </cell>
          <cell r="K16">
            <v>35</v>
          </cell>
          <cell r="L16">
            <v>94</v>
          </cell>
        </row>
        <row r="17">
          <cell r="C17" t="str">
            <v>Taxas  de Crescimento</v>
          </cell>
          <cell r="D17">
            <v>3.5000000000000003E-2</v>
          </cell>
          <cell r="E17">
            <v>2.5000000000000001E-2</v>
          </cell>
          <cell r="F17">
            <v>0.03</v>
          </cell>
          <cell r="G17">
            <v>0.03</v>
          </cell>
          <cell r="H17">
            <v>0.03</v>
          </cell>
          <cell r="I17">
            <v>0.03</v>
          </cell>
          <cell r="J17">
            <v>0.03</v>
          </cell>
        </row>
      </sheetData>
      <sheetData sheetId="20"/>
      <sheetData sheetId="21"/>
      <sheetData sheetId="22">
        <row r="4">
          <cell r="O4">
            <v>0.86074150626533996</v>
          </cell>
        </row>
        <row r="5">
          <cell r="O5">
            <v>1.0244464944649401</v>
          </cell>
        </row>
      </sheetData>
      <sheetData sheetId="23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"/>
    </sheetNames>
    <sheetDataSet>
      <sheetData sheetId="0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dm Local  -RESUMO"/>
      <sheetName val="Adm Local "/>
      <sheetName val="Eng3"/>
      <sheetName val="Eng2"/>
      <sheetName val="Eng1"/>
      <sheetName val="Eng.Assist"/>
      <sheetName val="Chefe de Seção"/>
      <sheetName val="Médico_Trabalho"/>
      <sheetName val="Mestre_Obra"/>
      <sheetName val="Tec_Medio 3"/>
      <sheetName val="Tec_Medio 2"/>
      <sheetName val="Tec_Medio 1"/>
      <sheetName val="Enc_Pessoal"/>
      <sheetName val="Enc_Financeiro"/>
      <sheetName val="Encarregado Serv Gerais"/>
      <sheetName val="Encarregado Geral"/>
      <sheetName val="Téc_Segurança"/>
      <sheetName val="Téc_Enfermagem"/>
      <sheetName val="Auxiliar_Técnico"/>
      <sheetName val="Secretária"/>
      <sheetName val="Recepcionista"/>
      <sheetName val="Topógrafo"/>
      <sheetName val="Almoxarife"/>
      <sheetName val="Apontador"/>
      <sheetName val="Aux_Almoxarife"/>
      <sheetName val="Aux_Pessoal"/>
      <sheetName val="Aux_Topografia"/>
      <sheetName val="Aux_Segurança"/>
      <sheetName val="Aux_Enfermagem"/>
      <sheetName val="MOD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RONOGRAMA"/>
      <sheetName val="Planilha Orçamentária"/>
      <sheetName val="Composições"/>
      <sheetName val="BDI - EDIF"/>
      <sheetName val="BDI - INFRA"/>
      <sheetName val="BDI - EQUIP"/>
      <sheetName val="Encargos Sociais"/>
      <sheetName val="Comp.SINAPI-des"/>
      <sheetName val="Insumos.SINAPI-des"/>
      <sheetName val="Comp.SEINFRA-CE-des"/>
      <sheetName val="Insumos.SEINFRA-CE-des"/>
      <sheetName val="Comp.SICRO-des"/>
      <sheetName val="Insumos.SICRO-des"/>
      <sheetName val="Comp.ORSE"/>
      <sheetName val="Insumos.ORSE"/>
      <sheetName val="Comp.SINAPI-não.des"/>
      <sheetName val="Insumos.SINAPI-não.des"/>
      <sheetName val="COTAÇÃO A.T.I."/>
      <sheetName val="Comp.SEINFRA-CE-não.des"/>
      <sheetName val="Insumos.SEINFRA-CE-não.des"/>
      <sheetName val="Comp.SICRO-não.des"/>
      <sheetName val="Insumos.SICRO-não.des"/>
      <sheetName val="LIS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>
        <row r="1">
          <cell r="E1" t="str">
            <v>SINAPI</v>
          </cell>
        </row>
        <row r="2">
          <cell r="E2" t="str">
            <v>ORSE</v>
          </cell>
        </row>
        <row r="3">
          <cell r="E3" t="str">
            <v>SEINFRA-CE</v>
          </cell>
        </row>
        <row r="4">
          <cell r="E4" t="str">
            <v>SICRO</v>
          </cell>
        </row>
        <row r="5">
          <cell r="E5" t="str">
            <v>COMPOSIÇÃO</v>
          </cell>
        </row>
      </sheetData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RONOGRAMA"/>
      <sheetName val="Planilha Orçamentária"/>
      <sheetName val="Composições"/>
      <sheetName val="BDI - EQUIP"/>
      <sheetName val="BDI - INFRA"/>
      <sheetName val="Encargos Sociais"/>
      <sheetName val="Comp.SINAPI-des"/>
      <sheetName val="Insumos.SINAPI-des"/>
      <sheetName val="Comp.SEINFRA-CE-des"/>
      <sheetName val="Insumos.SEINFRA-CE-des"/>
      <sheetName val="Comp.SICRO-des"/>
      <sheetName val="Insumos.SICRO-des"/>
      <sheetName val="Comp.ORSE"/>
      <sheetName val="Insumos.ORSE"/>
      <sheetName val="Comp.SINAPI-não.des"/>
      <sheetName val="Insumos.SINAPI-não.des"/>
      <sheetName val="COTAÇÃO A.T.I."/>
      <sheetName val="Comp.SEINFRA-CE-não.des"/>
      <sheetName val="Insumos.SEINFRA-CE-não.des"/>
      <sheetName val="Comp.SICRO-não.des"/>
      <sheetName val="Insumos.SICRO-não.des"/>
      <sheetName val="LISTA"/>
      <sheetName val="BDI - EDIF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>
        <row r="1">
          <cell r="E1" t="str">
            <v>SINAPI</v>
          </cell>
        </row>
        <row r="2">
          <cell r="E2" t="str">
            <v>ORSE</v>
          </cell>
        </row>
        <row r="3">
          <cell r="E3" t="str">
            <v>SEINFRA-CE</v>
          </cell>
        </row>
        <row r="4">
          <cell r="E4" t="str">
            <v>SICRO</v>
          </cell>
        </row>
        <row r="5">
          <cell r="E5" t="str">
            <v>COMPOSIÇÃO</v>
          </cell>
        </row>
        <row r="6">
          <cell r="E6">
            <v>0</v>
          </cell>
        </row>
      </sheetData>
      <sheetData sheetId="22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Orçamento Global"/>
      <sheetName val="Elétrica"/>
      <sheetName val="Hidrossanitário"/>
      <sheetName val="Genéricos"/>
      <sheetName val="SBLO_PcP-AmpTPS_fora_CLP"/>
      <sheetName val="Orçamento_Global"/>
    </sheetNames>
    <sheetDataSet>
      <sheetData sheetId="0" refreshError="1">
        <row r="38">
          <cell r="D38">
            <v>0.2</v>
          </cell>
        </row>
      </sheetData>
      <sheetData sheetId="1" refreshError="1"/>
      <sheetData sheetId="2"/>
      <sheetData sheetId="3" refreshError="1"/>
      <sheetData sheetId="4" refreshError="1"/>
      <sheetData sheetId="5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lan1"/>
    </sheetNames>
    <sheetDataSet>
      <sheetData sheetId="0" refreshError="1">
        <row r="13">
          <cell r="J13">
            <v>1350.16</v>
          </cell>
        </row>
        <row r="30">
          <cell r="J30">
            <v>1189.9100000000001</v>
          </cell>
        </row>
        <row r="39">
          <cell r="J39">
            <v>11246.3</v>
          </cell>
        </row>
      </sheetData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mposição"/>
      <sheetName val="CÁLCULO DO BDI"/>
      <sheetName val="INSUMOS"/>
      <sheetName val="QUANTITATIVO"/>
      <sheetName val="[PREÇO95.xls]___Divtec_djalm_17"/>
      <sheetName val="[PREÇO95.xls]___Divtec_djalm_10"/>
      <sheetName val="[PREÇO95.xls]___Divtec_djalma_2"/>
      <sheetName val="[PREÇO95.xls][PREÇO95.xls]____2"/>
      <sheetName val="[PREÇO95.xls][PREÇO95.xls]_PR_2"/>
      <sheetName val="[PREÇO95.xls][PREÇO95.xls]____5"/>
      <sheetName val="[PREÇO95.xls][PREÇO95.xls]_PR_5"/>
      <sheetName val="[PREÇO95.xls]___Divtec_djalma_3"/>
      <sheetName val="[PREÇO95.xls]___Divtec_djalma_4"/>
      <sheetName val="[PREÇO95.xls]___Divtec_djalma_5"/>
      <sheetName val="[PREÇO95.xls]___Divtec_djalma_6"/>
      <sheetName val="[PREÇO95.xls]___Divtec_djalma_9"/>
      <sheetName val="[PREÇO95.xls][PREÇO95.xls]____4"/>
      <sheetName val="[PREÇO95.xls][PREÇO95.xls]_PR_4"/>
      <sheetName val="[PREÇO95.xls]___Divtec_djalma_7"/>
      <sheetName val="[PREÇO95.xls][PREÇO95.xls]____3"/>
      <sheetName val="[PREÇO95.xls][PREÇO95.xls]_PR_3"/>
      <sheetName val="[PREÇO95.xls]___Divtec_djalma_8"/>
      <sheetName val="[PREÇO95.xls]___Divtec_djalm_15"/>
      <sheetName val="[PREÇO95.xls][PREÇO95.xls]___10"/>
      <sheetName val="[PREÇO95.xls][PREÇO95.xls]_P_10"/>
      <sheetName val="[PREÇO95.xls][PREÇO95.xls][PREÇ"/>
      <sheetName val="[PREÇO95.xls]___Divtec_djalm_11"/>
      <sheetName val="[PREÇO95.xls][PREÇO95.xls]____6"/>
      <sheetName val="[PREÇO95.xls][PREÇO95.xls]_PR_6"/>
      <sheetName val="[PREÇO95.xls]___Divtec_djalm_12"/>
      <sheetName val="[PREÇO95.xls][PREÇO95.xls]____7"/>
      <sheetName val="[PREÇO95.xls][PREÇO95.xls]_PR_7"/>
      <sheetName val="[PREÇO95.xls]___Divtec_djalm_13"/>
      <sheetName val="[PREÇO95.xls][PREÇO95.xls]____8"/>
      <sheetName val="[PREÇO95.xls][PREÇO95.xls]_PR_8"/>
      <sheetName val="[PREÇO95.xls]___Divtec_djalm_14"/>
      <sheetName val="[PREÇO95.xls][PREÇO95.xls]____9"/>
      <sheetName val="[PREÇO95.xls][PREÇO95.xls]_PR_9"/>
      <sheetName val="[PREÇO95.xls]___Divtec_djalm_16"/>
      <sheetName val="[PREÇO95.xls]___Divtec_djalm_21"/>
      <sheetName val="[PREÇO95.xls][PREÇO95.xls]___15"/>
      <sheetName val="[PREÇO95.xls][PREÇO95.xls]_P_15"/>
      <sheetName val="[PREÇO95.xls]___Divtec_djalm_19"/>
      <sheetName val="[PREÇO95.xls][PREÇO95.xls]___13"/>
      <sheetName val="[PREÇO95.xls][PREÇO95.xls]_P_13"/>
      <sheetName val="[PREÇO95.xls]___Divtec_djalm_18"/>
      <sheetName val="[PREÇO95.xls][PREÇO95.xls]___12"/>
      <sheetName val="[PREÇO95.xls][PREÇO95.xls]_P_12"/>
      <sheetName val="[PREÇO95.xls][PREÇO95.xls]___11"/>
      <sheetName val="[PREÇO95.xls][PREÇO95.xls]_P_11"/>
      <sheetName val="[PREÇO95.xls]___Divtec_djalm_20"/>
      <sheetName val="[PREÇO95.xls][PREÇO95.xls]___14"/>
      <sheetName val="[PREÇO95.xls][PREÇO95.xls]_P_14"/>
      <sheetName val="[PREÇO95.xls]___Divtec_djalm_22"/>
      <sheetName val="[PREÇO95.xls][PREÇO95.xls]___16"/>
      <sheetName val="[PREÇO95.xls][PREÇO95.xls]_P_16"/>
      <sheetName val="[PREÇO95.xls]___Divtec_djalm_24"/>
      <sheetName val="[PREÇO95.xls]___Divtec_djalm_23"/>
      <sheetName val="[PREÇO95.xls]___Divtec_djalm_27"/>
      <sheetName val="[PREÇO95.xls]___Divtec_djalm_26"/>
      <sheetName val="[PREÇO95.xls]___Divtec_djalm_25"/>
      <sheetName val="[PREÇO95.xls]___Divtec_djalm_28"/>
      <sheetName val="[PREÇO95.xls]___Divtec_djalm_29"/>
      <sheetName val="[PREÇO95.xls]___Divtec_djalm_30"/>
      <sheetName val="[PREÇO95.xls][PREÇO95.xls]___17"/>
      <sheetName val="[PREÇO95.xls][PREÇO95.xls]_P_17"/>
      <sheetName val="[PREÇO95.xls]___Divtec_djalm_31"/>
      <sheetName val="[PREÇO95.xls]___Divtec_djalm_32"/>
      <sheetName val="[PREÇO95.xls]___Divtec_djalm_33"/>
    </sheetNames>
    <sheetDataSet>
      <sheetData sheetId="0" refreshError="1">
        <row r="19">
          <cell r="E19">
            <v>28.75</v>
          </cell>
        </row>
        <row r="27">
          <cell r="E27">
            <v>0.19</v>
          </cell>
        </row>
        <row r="35">
          <cell r="E35">
            <v>0.47</v>
          </cell>
        </row>
        <row r="60">
          <cell r="E60">
            <v>127.79</v>
          </cell>
        </row>
        <row r="76">
          <cell r="E76">
            <v>1.05</v>
          </cell>
        </row>
        <row r="98">
          <cell r="E98">
            <v>122.58</v>
          </cell>
        </row>
        <row r="108">
          <cell r="E108">
            <v>0.98</v>
          </cell>
        </row>
        <row r="117">
          <cell r="E117">
            <v>1.2916799999999999</v>
          </cell>
        </row>
        <row r="126">
          <cell r="E126">
            <v>3.88</v>
          </cell>
        </row>
        <row r="135">
          <cell r="E135">
            <v>3.23</v>
          </cell>
        </row>
        <row r="144">
          <cell r="E144">
            <v>1.29</v>
          </cell>
        </row>
        <row r="153">
          <cell r="E153">
            <v>1.29</v>
          </cell>
        </row>
        <row r="162">
          <cell r="E162">
            <v>2.8</v>
          </cell>
        </row>
        <row r="171">
          <cell r="E171">
            <v>1.08</v>
          </cell>
        </row>
        <row r="180">
          <cell r="E180">
            <v>0.98</v>
          </cell>
        </row>
        <row r="188">
          <cell r="E188">
            <v>4.04</v>
          </cell>
        </row>
        <row r="197">
          <cell r="E197">
            <v>1.72</v>
          </cell>
        </row>
        <row r="206">
          <cell r="E206">
            <v>27.99</v>
          </cell>
        </row>
        <row r="230">
          <cell r="E230">
            <v>2.8</v>
          </cell>
        </row>
        <row r="239">
          <cell r="E239">
            <v>0.54</v>
          </cell>
        </row>
        <row r="248">
          <cell r="E248">
            <v>1.51</v>
          </cell>
        </row>
        <row r="260">
          <cell r="E260">
            <v>3.36</v>
          </cell>
        </row>
        <row r="269">
          <cell r="E269">
            <v>3.23</v>
          </cell>
        </row>
        <row r="278">
          <cell r="E278">
            <v>1.29</v>
          </cell>
        </row>
        <row r="287">
          <cell r="E287">
            <v>1.08</v>
          </cell>
        </row>
        <row r="305">
          <cell r="E305">
            <v>3.01</v>
          </cell>
        </row>
        <row r="312">
          <cell r="E312">
            <v>0.74880000000000013</v>
          </cell>
        </row>
        <row r="323">
          <cell r="E323">
            <v>0.86</v>
          </cell>
        </row>
        <row r="332">
          <cell r="E332">
            <v>0.86</v>
          </cell>
        </row>
        <row r="341">
          <cell r="E341">
            <v>2.29</v>
          </cell>
        </row>
        <row r="350">
          <cell r="E350">
            <v>2.29</v>
          </cell>
        </row>
        <row r="360">
          <cell r="E360">
            <v>15.32</v>
          </cell>
        </row>
        <row r="433">
          <cell r="E433">
            <v>6.12</v>
          </cell>
        </row>
        <row r="442">
          <cell r="E442">
            <v>6.22</v>
          </cell>
        </row>
        <row r="452">
          <cell r="E452">
            <v>18.87</v>
          </cell>
        </row>
        <row r="477">
          <cell r="E477">
            <v>147.36000000000001</v>
          </cell>
        </row>
        <row r="502">
          <cell r="E502">
            <v>220.63</v>
          </cell>
        </row>
        <row r="516">
          <cell r="E516">
            <v>155.44</v>
          </cell>
        </row>
        <row r="532">
          <cell r="E532">
            <v>137.65</v>
          </cell>
        </row>
        <row r="564">
          <cell r="E564">
            <v>82.7</v>
          </cell>
        </row>
        <row r="608">
          <cell r="E608">
            <v>18.72</v>
          </cell>
        </row>
        <row r="633">
          <cell r="E633">
            <v>310.56</v>
          </cell>
        </row>
        <row r="659">
          <cell r="E659">
            <v>329.25</v>
          </cell>
        </row>
        <row r="679">
          <cell r="E679">
            <v>790.24</v>
          </cell>
        </row>
        <row r="707">
          <cell r="E707">
            <v>474.28</v>
          </cell>
        </row>
        <row r="733">
          <cell r="E733">
            <v>474.28</v>
          </cell>
        </row>
        <row r="750">
          <cell r="E750">
            <v>13.13</v>
          </cell>
        </row>
        <row r="769">
          <cell r="E769">
            <v>19.14</v>
          </cell>
        </row>
        <row r="788">
          <cell r="E788">
            <v>19.72</v>
          </cell>
        </row>
        <row r="969">
          <cell r="E969">
            <v>10.36</v>
          </cell>
        </row>
        <row r="983">
          <cell r="E983">
            <v>18.72</v>
          </cell>
        </row>
        <row r="996">
          <cell r="E996">
            <v>29.34</v>
          </cell>
        </row>
        <row r="1011">
          <cell r="E1011">
            <v>26.88</v>
          </cell>
        </row>
        <row r="1024">
          <cell r="E1024">
            <v>26.88</v>
          </cell>
        </row>
        <row r="1050">
          <cell r="E1050">
            <v>12.42</v>
          </cell>
        </row>
        <row r="1061">
          <cell r="E1061">
            <v>26.55</v>
          </cell>
        </row>
        <row r="1074">
          <cell r="E1074">
            <v>11.29</v>
          </cell>
        </row>
        <row r="1088">
          <cell r="E1088">
            <v>22.73</v>
          </cell>
        </row>
        <row r="1102">
          <cell r="E1102">
            <v>21.87</v>
          </cell>
        </row>
        <row r="1119">
          <cell r="E1119">
            <v>16.97</v>
          </cell>
        </row>
        <row r="1134">
          <cell r="E1134">
            <v>192.47</v>
          </cell>
        </row>
        <row r="1152">
          <cell r="E1152">
            <v>205.12</v>
          </cell>
        </row>
        <row r="1163">
          <cell r="E1163">
            <v>5.07</v>
          </cell>
        </row>
        <row r="1174">
          <cell r="E1174">
            <v>5.96</v>
          </cell>
        </row>
        <row r="1185">
          <cell r="E1185">
            <v>10.46</v>
          </cell>
        </row>
        <row r="1199">
          <cell r="E1199">
            <v>3.27</v>
          </cell>
        </row>
        <row r="1212">
          <cell r="E1212">
            <v>4.43</v>
          </cell>
        </row>
        <row r="1223">
          <cell r="E1223">
            <v>10.67</v>
          </cell>
        </row>
        <row r="1234">
          <cell r="E1234">
            <v>8.2899999999999991</v>
          </cell>
        </row>
        <row r="1245">
          <cell r="E1245">
            <v>16.649999999999999</v>
          </cell>
        </row>
        <row r="1281">
          <cell r="E1281">
            <v>11.75</v>
          </cell>
        </row>
        <row r="1295">
          <cell r="E1295">
            <v>9.85</v>
          </cell>
        </row>
        <row r="1309">
          <cell r="E1309">
            <v>3.9</v>
          </cell>
        </row>
        <row r="1323">
          <cell r="E1323">
            <v>1.29</v>
          </cell>
        </row>
        <row r="1339">
          <cell r="E1339">
            <v>4.3899999999999997</v>
          </cell>
        </row>
        <row r="1352">
          <cell r="E1352">
            <v>4.87</v>
          </cell>
        </row>
        <row r="1365">
          <cell r="E1365">
            <v>3.01</v>
          </cell>
        </row>
        <row r="1378">
          <cell r="E1378">
            <v>12.66</v>
          </cell>
        </row>
        <row r="1391">
          <cell r="E1391">
            <v>10.050000000000001</v>
          </cell>
        </row>
        <row r="1430">
          <cell r="E1430">
            <v>13.27</v>
          </cell>
        </row>
        <row r="1443">
          <cell r="E1443">
            <v>7.39</v>
          </cell>
        </row>
        <row r="1455">
          <cell r="E1455">
            <v>7.21</v>
          </cell>
        </row>
        <row r="1467">
          <cell r="E1467">
            <v>4.55</v>
          </cell>
        </row>
        <row r="1480">
          <cell r="E1480">
            <v>15.03</v>
          </cell>
        </row>
        <row r="1508">
          <cell r="E1508">
            <v>10.050000000000001</v>
          </cell>
        </row>
        <row r="1523">
          <cell r="E1523">
            <v>15.54</v>
          </cell>
        </row>
        <row r="1537">
          <cell r="E1537">
            <v>4.67</v>
          </cell>
        </row>
        <row r="1550">
          <cell r="E1550">
            <v>3.3</v>
          </cell>
        </row>
        <row r="1692">
          <cell r="E1692">
            <v>67.239999999999995</v>
          </cell>
        </row>
        <row r="1718">
          <cell r="E1718">
            <v>26.22</v>
          </cell>
        </row>
        <row r="1752">
          <cell r="E1752">
            <v>6.87</v>
          </cell>
        </row>
        <row r="1766">
          <cell r="E1766">
            <v>37.840000000000003</v>
          </cell>
        </row>
        <row r="1780">
          <cell r="E1780">
            <v>83.83</v>
          </cell>
        </row>
        <row r="1799">
          <cell r="E1799">
            <v>194.34</v>
          </cell>
        </row>
        <row r="1817">
          <cell r="E1817">
            <v>127.26</v>
          </cell>
        </row>
        <row r="1830">
          <cell r="E1830">
            <v>125.92</v>
          </cell>
        </row>
        <row r="1843">
          <cell r="E1843">
            <v>120.17</v>
          </cell>
        </row>
        <row r="1863">
          <cell r="E1863">
            <v>106.64</v>
          </cell>
        </row>
        <row r="1887">
          <cell r="E1887">
            <v>101.93</v>
          </cell>
        </row>
        <row r="1907">
          <cell r="E1907">
            <v>99.63</v>
          </cell>
        </row>
        <row r="1927">
          <cell r="E1927">
            <v>172.55</v>
          </cell>
        </row>
        <row r="1941">
          <cell r="E1941">
            <v>97.61</v>
          </cell>
        </row>
        <row r="1954">
          <cell r="E1954">
            <v>26.27</v>
          </cell>
        </row>
        <row r="1966">
          <cell r="E1966">
            <v>22.82</v>
          </cell>
        </row>
        <row r="2078">
          <cell r="E2078">
            <v>32.72</v>
          </cell>
        </row>
        <row r="2095">
          <cell r="E2095">
            <v>45.92</v>
          </cell>
        </row>
        <row r="2112">
          <cell r="E2112">
            <v>16.809999999999999</v>
          </cell>
        </row>
        <row r="2146">
          <cell r="E2146">
            <v>985.64</v>
          </cell>
        </row>
        <row r="2330">
          <cell r="E2330">
            <v>13.72</v>
          </cell>
        </row>
        <row r="2351">
          <cell r="E2351">
            <v>27.32</v>
          </cell>
        </row>
        <row r="2375">
          <cell r="E2375">
            <v>46.14</v>
          </cell>
        </row>
        <row r="2391">
          <cell r="E2391">
            <v>181.98</v>
          </cell>
        </row>
        <row r="2424">
          <cell r="E2424">
            <v>55.75</v>
          </cell>
        </row>
        <row r="2435">
          <cell r="E2435">
            <v>19.54</v>
          </cell>
        </row>
        <row r="2447">
          <cell r="E2447">
            <v>19.54</v>
          </cell>
        </row>
        <row r="2458">
          <cell r="E2458">
            <v>19.54</v>
          </cell>
        </row>
        <row r="2507">
          <cell r="E2507">
            <v>13.79</v>
          </cell>
        </row>
        <row r="2518">
          <cell r="E2518">
            <v>13.79</v>
          </cell>
        </row>
        <row r="2529">
          <cell r="E2529">
            <v>19.54</v>
          </cell>
        </row>
        <row r="2547">
          <cell r="E2547">
            <v>11.41</v>
          </cell>
        </row>
        <row r="2558">
          <cell r="E2558">
            <v>10.26</v>
          </cell>
        </row>
        <row r="2569">
          <cell r="E2569">
            <v>29.61</v>
          </cell>
        </row>
        <row r="2583">
          <cell r="E2583">
            <v>202.49</v>
          </cell>
        </row>
        <row r="2626">
          <cell r="E2626">
            <v>214.93</v>
          </cell>
        </row>
        <row r="2642">
          <cell r="E2642">
            <v>134.43</v>
          </cell>
        </row>
        <row r="2655">
          <cell r="E2655">
            <v>11.43</v>
          </cell>
        </row>
        <row r="2686">
          <cell r="E2686">
            <v>102.06</v>
          </cell>
        </row>
        <row r="2699">
          <cell r="E2699">
            <v>13.22</v>
          </cell>
        </row>
        <row r="2711">
          <cell r="E2711">
            <v>12.76</v>
          </cell>
        </row>
        <row r="2725">
          <cell r="E2725">
            <v>10.43</v>
          </cell>
        </row>
        <row r="2747">
          <cell r="E2747">
            <v>26.92</v>
          </cell>
        </row>
        <row r="2766">
          <cell r="E2766">
            <v>26.18</v>
          </cell>
        </row>
        <row r="2792">
          <cell r="E2792">
            <v>21.1</v>
          </cell>
        </row>
        <row r="2813">
          <cell r="E2813">
            <v>27.08</v>
          </cell>
        </row>
        <row r="2831">
          <cell r="E2831">
            <v>37.25</v>
          </cell>
        </row>
        <row r="2857">
          <cell r="E2857">
            <v>40.08</v>
          </cell>
        </row>
        <row r="2876">
          <cell r="E2876">
            <v>24.28</v>
          </cell>
        </row>
        <row r="2894">
          <cell r="E2894">
            <v>36.83</v>
          </cell>
        </row>
        <row r="2915">
          <cell r="E2915">
            <v>104.5</v>
          </cell>
        </row>
        <row r="2931">
          <cell r="E2931">
            <v>79.2</v>
          </cell>
        </row>
        <row r="2945">
          <cell r="E2945">
            <v>46.69</v>
          </cell>
        </row>
        <row r="2957">
          <cell r="E2957">
            <v>1.3</v>
          </cell>
        </row>
        <row r="2978">
          <cell r="E2978">
            <v>5.42</v>
          </cell>
        </row>
        <row r="2992">
          <cell r="E2992">
            <v>41.39</v>
          </cell>
        </row>
        <row r="3005">
          <cell r="E3005">
            <v>42.54</v>
          </cell>
        </row>
        <row r="3018">
          <cell r="E3018">
            <v>17.440000000000001</v>
          </cell>
        </row>
        <row r="3043">
          <cell r="E3043">
            <v>37.299999999999997</v>
          </cell>
        </row>
        <row r="3061">
          <cell r="E3061">
            <v>37.299999999999997</v>
          </cell>
        </row>
        <row r="3079">
          <cell r="E3079">
            <v>24.88</v>
          </cell>
        </row>
        <row r="3106">
          <cell r="E3106">
            <v>37.299999999999997</v>
          </cell>
        </row>
        <row r="3124">
          <cell r="E3124">
            <v>37.299999999999997</v>
          </cell>
        </row>
        <row r="3135">
          <cell r="E3135">
            <v>5.74</v>
          </cell>
        </row>
        <row r="3146">
          <cell r="E3146">
            <v>29.89</v>
          </cell>
        </row>
        <row r="3162">
          <cell r="E3162">
            <v>39.090000000000003</v>
          </cell>
        </row>
        <row r="3172">
          <cell r="E3172">
            <v>1.82</v>
          </cell>
        </row>
        <row r="3192">
          <cell r="E3192">
            <v>48.89</v>
          </cell>
        </row>
        <row r="3205">
          <cell r="E3205">
            <v>11.72</v>
          </cell>
        </row>
        <row r="3248">
          <cell r="E3248">
            <v>3.27</v>
          </cell>
        </row>
        <row r="3260">
          <cell r="E3260">
            <v>1.19</v>
          </cell>
        </row>
        <row r="3272">
          <cell r="E3272">
            <v>2.1800000000000002</v>
          </cell>
        </row>
        <row r="3284">
          <cell r="E3284">
            <v>1.63</v>
          </cell>
        </row>
        <row r="3298">
          <cell r="E3298">
            <v>3.64</v>
          </cell>
        </row>
        <row r="3311">
          <cell r="E3311">
            <v>4.93</v>
          </cell>
        </row>
        <row r="3324">
          <cell r="E3324">
            <v>4.51</v>
          </cell>
        </row>
        <row r="3336">
          <cell r="E3336">
            <v>4.95</v>
          </cell>
        </row>
        <row r="3350">
          <cell r="E3350">
            <v>4.54</v>
          </cell>
        </row>
        <row r="3361">
          <cell r="E3361">
            <v>1.46</v>
          </cell>
        </row>
        <row r="3374">
          <cell r="E3374">
            <v>3.13</v>
          </cell>
        </row>
        <row r="3385">
          <cell r="E3385">
            <v>3.19</v>
          </cell>
        </row>
        <row r="3399">
          <cell r="E3399">
            <v>3.74</v>
          </cell>
        </row>
        <row r="3426">
          <cell r="E3426">
            <v>3.28</v>
          </cell>
        </row>
        <row r="3437">
          <cell r="E3437">
            <v>3.03</v>
          </cell>
        </row>
        <row r="3449">
          <cell r="E3449">
            <v>3.24</v>
          </cell>
        </row>
        <row r="3460">
          <cell r="E3460">
            <v>3.13</v>
          </cell>
        </row>
        <row r="3470">
          <cell r="E3470">
            <v>69.67</v>
          </cell>
        </row>
        <row r="3480">
          <cell r="E3480">
            <v>69.67</v>
          </cell>
        </row>
        <row r="3493">
          <cell r="E3493">
            <v>2.89</v>
          </cell>
        </row>
        <row r="3500">
          <cell r="E3500">
            <v>253</v>
          </cell>
        </row>
        <row r="3516">
          <cell r="E3516">
            <v>133.96</v>
          </cell>
        </row>
        <row r="3532">
          <cell r="E3532">
            <v>24.98</v>
          </cell>
        </row>
        <row r="3548">
          <cell r="E3548">
            <v>18.3</v>
          </cell>
        </row>
        <row r="3563">
          <cell r="E3563">
            <v>17.809999999999999</v>
          </cell>
        </row>
        <row r="3586">
          <cell r="E3586">
            <v>103.89</v>
          </cell>
        </row>
        <row r="3611">
          <cell r="E3611">
            <v>138.91</v>
          </cell>
        </row>
        <row r="3624">
          <cell r="E3624">
            <v>20.69</v>
          </cell>
        </row>
        <row r="3640">
          <cell r="E3640">
            <v>30.23</v>
          </cell>
        </row>
        <row r="3653">
          <cell r="E3653">
            <v>23.68</v>
          </cell>
        </row>
      </sheetData>
      <sheetData sheetId="1" refreshError="1"/>
      <sheetData sheetId="2" refreshError="1"/>
      <sheetData sheetId="3" refreshError="1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 refreshError="1"/>
      <sheetData sheetId="24" refreshError="1"/>
      <sheetData sheetId="25" refreshError="1"/>
      <sheetData sheetId="26"/>
      <sheetData sheetId="27" refreshError="1"/>
      <sheetData sheetId="28" refreshError="1"/>
      <sheetData sheetId="29"/>
      <sheetData sheetId="30" refreshError="1"/>
      <sheetData sheetId="31" refreshError="1"/>
      <sheetData sheetId="32"/>
      <sheetData sheetId="33" refreshError="1"/>
      <sheetData sheetId="34" refreshError="1"/>
      <sheetData sheetId="35"/>
      <sheetData sheetId="36" refreshError="1"/>
      <sheetData sheetId="37" refreshError="1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MPOSIÇÃO"/>
      <sheetName val="[Composição básica95.xls]____17"/>
      <sheetName val="[Composição básica95.xls]____10"/>
      <sheetName val="[Composição básica95.xls]___D_2"/>
      <sheetName val="[Composição básica95.xls]_Com_2"/>
      <sheetName val="[Composição básica95.xls][Compo"/>
      <sheetName val="[Composição básica95.xls]_Com_5"/>
      <sheetName val="[Composição básica95.xls]___D_3"/>
      <sheetName val="[Composição básica95.xls]___D_4"/>
      <sheetName val="[Composição básica95.xls]___D_5"/>
      <sheetName val="[Composição básica95.xls]___D_6"/>
      <sheetName val="[Composição básica95.xls]___D_9"/>
      <sheetName val="[Composição básica95.xls]_Com_4"/>
      <sheetName val="[Composição básica95.xls]___D_7"/>
      <sheetName val="[Composição básica95.xls]_Com_3"/>
      <sheetName val="[Composição básica95.xls]___D_8"/>
      <sheetName val="[Composição básica95.xls]____15"/>
      <sheetName val="[Composição básica95.xls]_Co_10"/>
      <sheetName val="[Composição básica95.xls]____11"/>
      <sheetName val="[Composição básica95.xls]_Com_6"/>
      <sheetName val="[Composição básica95.xls]____12"/>
      <sheetName val="[Composição básica95.xls]_Com_7"/>
      <sheetName val="[Composição básica95.xls]____13"/>
      <sheetName val="[Composição básica95.xls]_Com_8"/>
      <sheetName val="[Composição básica95.xls]____14"/>
      <sheetName val="[Composição básica95.xls]_Com_9"/>
      <sheetName val="[Composição básica95.xls]____16"/>
      <sheetName val="[Composição básica95.xls]____21"/>
      <sheetName val="[Composição básica95.xls]_Co_15"/>
      <sheetName val="[Composição básica95.xls]____19"/>
      <sheetName val="[Composição básica95.xls]_Co_13"/>
      <sheetName val="[Composição básica95.xls]____18"/>
      <sheetName val="[Composição básica95.xls]_Co_12"/>
      <sheetName val="[Composição básica95.xls]_Co_11"/>
      <sheetName val="[Composição básica95.xls]____20"/>
      <sheetName val="[Composição básica95.xls]_Co_14"/>
      <sheetName val="[Composição básica95.xls]____22"/>
      <sheetName val="[Composição básica95.xls]_Co_16"/>
      <sheetName val="[Composição básica95.xls]____24"/>
      <sheetName val="[Composição básica95.xls]____23"/>
      <sheetName val="[Composição básica95.xls]____27"/>
      <sheetName val="[Composição básica95.xls]____26"/>
      <sheetName val="[Composição básica95.xls]____25"/>
      <sheetName val="[Composição básica95.xls]____28"/>
      <sheetName val="[Composição básica95.xls]____29"/>
      <sheetName val="[Composição básica95.xls]____30"/>
      <sheetName val="[Composição básica95.xls]_Co_17"/>
      <sheetName val="[Composição básica95.xls]____31"/>
      <sheetName val="[Composição básica95.xls]____32"/>
      <sheetName val="[Composição básica95.xls]____33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/>
      <sheetData sheetId="19" refreshError="1"/>
      <sheetData sheetId="20"/>
      <sheetData sheetId="21" refreshError="1"/>
      <sheetData sheetId="22"/>
      <sheetData sheetId="23" refreshError="1"/>
      <sheetData sheetId="24"/>
      <sheetData sheetId="25" refreshError="1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NTRADA DE DADOS"/>
      <sheetName val="ORÇAMENTO COMPLETO"/>
      <sheetName val="QCI"/>
      <sheetName val="Cronograma"/>
      <sheetName val="ORÇAMENTO - ÁGUA"/>
      <sheetName val="ORÇAMENTO - ESGOTO"/>
      <sheetName val="ORÇAMENTO - ELÉTRICO"/>
    </sheetNames>
    <sheetDataSet>
      <sheetData sheetId="0" refreshError="1">
        <row r="5">
          <cell r="C5">
            <v>17</v>
          </cell>
          <cell r="D5">
            <v>1</v>
          </cell>
          <cell r="E5">
            <v>2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NSUMOS"/>
      <sheetName val="COMPOSIÇÃO"/>
    </sheetNames>
    <sheetDataSet>
      <sheetData sheetId="0"/>
      <sheetData sheetId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OR021296"/>
    </sheetNames>
    <definedNames>
      <definedName name="PassaExtenso"/>
    </definedNames>
    <sheetDataSet>
      <sheetData sheetId="0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QuQuant"/>
      <sheetName val="QQuant-Vol1 (2)"/>
      <sheetName val="QQegesa"/>
      <sheetName val="QQuant-Vol1"/>
      <sheetName val="Licitação"/>
      <sheetName val="QQegesa-ant"/>
      <sheetName val="QQUANT"/>
      <sheetName val="QQder"/>
      <sheetName val="NumerN"/>
      <sheetName val="BS"/>
      <sheetName val="FR"/>
      <sheetName val="Dimens"/>
      <sheetName val="QuantPav"/>
      <sheetName val="NumerN (2)"/>
      <sheetName val="Dimens (2)"/>
      <sheetName val="QuantPav (2)"/>
      <sheetName val="Plan2"/>
      <sheetName val="Plan3"/>
      <sheetName val="Plan4"/>
      <sheetName val="Plan5"/>
      <sheetName val="Plan6"/>
      <sheetName val="Plan7"/>
      <sheetName val="Plan8"/>
      <sheetName val="Plan9"/>
      <sheetName val="Plan10"/>
      <sheetName val="Plan11"/>
      <sheetName val="Plan12"/>
      <sheetName val="Plan13"/>
      <sheetName val="Plan14"/>
      <sheetName val="Plan15"/>
      <sheetName val="Plan16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epeated header"/>
    </sheetNames>
    <sheetDataSet>
      <sheetData sheetId="0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quipamentos"/>
      <sheetName val="Teor"/>
      <sheetName val="Anexos PGQ"/>
    </sheetNames>
    <sheetDataSet>
      <sheetData sheetId="0"/>
      <sheetData sheetId="1"/>
      <sheetData sheetId="2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OMPOS1"/>
      <sheetName val="COMPOS2"/>
      <sheetName val="COMPOS3"/>
      <sheetName val="1- QUADRO DE QUANTIDADE (2)"/>
      <sheetName val="Pato"/>
      <sheetName val="Transporte 5m³"/>
      <sheetName val="Transporte 4m³"/>
      <sheetName val="Transporte 4t"/>
      <sheetName val="Transporte Mat. Frio"/>
      <sheetName val="Cronograma (2)"/>
      <sheetName val="ESTUDO PREÇOS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odelo"/>
      <sheetName val="resumo"/>
      <sheetName val="central"/>
      <sheetName val="b1"/>
      <sheetName val="b2"/>
      <sheetName val="b3"/>
      <sheetName val="b4"/>
      <sheetName val="frentes"/>
      <sheetName val="aloj"/>
      <sheetName val="lote B"/>
      <sheetName val="G-REV_C"/>
      <sheetName val="BDI"/>
      <sheetName val="Encargos Sociais"/>
      <sheetName val="Plan1 (2)"/>
      <sheetName val="Indireto - 40 meses"/>
      <sheetName val="Plan1"/>
      <sheetName val="Sal"/>
      <sheetName val="Gráfico MO"/>
      <sheetName val="Bens Duráveis"/>
      <sheetName val="2"/>
      <sheetName val="3"/>
      <sheetName val="5"/>
      <sheetName val="6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>
        <row r="4">
          <cell r="B4" t="str">
            <v>Ajudante</v>
          </cell>
          <cell r="C4">
            <v>1.95</v>
          </cell>
          <cell r="D4">
            <v>1.1100000000000001</v>
          </cell>
          <cell r="E4">
            <v>0.94</v>
          </cell>
          <cell r="F4">
            <v>0.87</v>
          </cell>
          <cell r="G4">
            <v>0.94</v>
          </cell>
        </row>
        <row r="5">
          <cell r="B5" t="str">
            <v>Ajudante (Carga e Descarga)</v>
          </cell>
          <cell r="C5">
            <v>1.95</v>
          </cell>
          <cell r="D5">
            <v>1.1100000000000001</v>
          </cell>
          <cell r="E5">
            <v>0.94</v>
          </cell>
          <cell r="F5">
            <v>0.87</v>
          </cell>
          <cell r="G5">
            <v>0.94</v>
          </cell>
        </row>
        <row r="6">
          <cell r="B6" t="str">
            <v>Almoxarife</v>
          </cell>
          <cell r="C6">
            <v>5</v>
          </cell>
          <cell r="D6">
            <v>2.84</v>
          </cell>
          <cell r="E6">
            <v>2.44</v>
          </cell>
          <cell r="F6">
            <v>2.6093636363636361</v>
          </cell>
          <cell r="G6">
            <v>2.61</v>
          </cell>
        </row>
        <row r="7">
          <cell r="B7" t="str">
            <v>Analista de sistema</v>
          </cell>
          <cell r="C7">
            <v>3380.64</v>
          </cell>
          <cell r="D7">
            <v>1917.44</v>
          </cell>
          <cell r="E7">
            <v>1498</v>
          </cell>
          <cell r="F7">
            <v>1498</v>
          </cell>
          <cell r="G7">
            <v>1498</v>
          </cell>
        </row>
        <row r="8">
          <cell r="B8" t="str">
            <v>Apontador</v>
          </cell>
          <cell r="C8">
            <v>3.2</v>
          </cell>
          <cell r="D8">
            <v>1.81</v>
          </cell>
          <cell r="E8">
            <v>1.56</v>
          </cell>
          <cell r="F8">
            <v>1.0441363636363636</v>
          </cell>
          <cell r="G8">
            <v>1.68</v>
          </cell>
        </row>
        <row r="9">
          <cell r="B9" t="str">
            <v>Assist. de Rede</v>
          </cell>
          <cell r="C9">
            <v>1500</v>
          </cell>
          <cell r="D9">
            <v>850.77</v>
          </cell>
          <cell r="E9">
            <v>664.21</v>
          </cell>
          <cell r="F9">
            <v>664.21</v>
          </cell>
          <cell r="G9">
            <v>664.21</v>
          </cell>
        </row>
        <row r="10">
          <cell r="B10" t="str">
            <v>Assist. de Engenharia</v>
          </cell>
          <cell r="C10">
            <v>3380.64</v>
          </cell>
          <cell r="D10">
            <v>1917.44</v>
          </cell>
          <cell r="E10">
            <v>1498</v>
          </cell>
          <cell r="F10">
            <v>1500</v>
          </cell>
          <cell r="G10">
            <v>1500</v>
          </cell>
        </row>
        <row r="11">
          <cell r="B11" t="str">
            <v>Orçamentista</v>
          </cell>
          <cell r="F11">
            <v>1500</v>
          </cell>
          <cell r="G11">
            <v>1500</v>
          </cell>
        </row>
        <row r="12">
          <cell r="B12" t="str">
            <v>Assist. Financeiro</v>
          </cell>
          <cell r="C12">
            <v>4858.3599999999997</v>
          </cell>
          <cell r="D12">
            <v>2755.58</v>
          </cell>
          <cell r="E12">
            <v>1498</v>
          </cell>
          <cell r="F12">
            <v>1498</v>
          </cell>
          <cell r="G12">
            <v>1498</v>
          </cell>
        </row>
        <row r="13">
          <cell r="B13" t="str">
            <v>Assistente Social</v>
          </cell>
          <cell r="C13">
            <v>1433.7</v>
          </cell>
          <cell r="D13">
            <v>813.17</v>
          </cell>
          <cell r="E13">
            <v>961</v>
          </cell>
          <cell r="F13">
            <v>961</v>
          </cell>
          <cell r="G13">
            <v>961</v>
          </cell>
        </row>
        <row r="14">
          <cell r="B14" t="str">
            <v>Assistente técnico I</v>
          </cell>
          <cell r="C14">
            <v>1805.4</v>
          </cell>
          <cell r="D14">
            <v>1023.99</v>
          </cell>
          <cell r="E14">
            <v>961</v>
          </cell>
          <cell r="F14">
            <v>961</v>
          </cell>
          <cell r="G14">
            <v>961</v>
          </cell>
        </row>
        <row r="15">
          <cell r="B15" t="str">
            <v>Aux. de arquivo</v>
          </cell>
          <cell r="C15">
            <v>485.92</v>
          </cell>
          <cell r="D15">
            <v>275.61</v>
          </cell>
          <cell r="E15">
            <v>204</v>
          </cell>
          <cell r="F15">
            <v>204</v>
          </cell>
          <cell r="G15">
            <v>204</v>
          </cell>
        </row>
        <row r="16">
          <cell r="B16" t="str">
            <v>Aux. de pessoal</v>
          </cell>
          <cell r="C16">
            <v>3.2</v>
          </cell>
          <cell r="D16">
            <v>1.81</v>
          </cell>
          <cell r="E16">
            <v>1.56</v>
          </cell>
          <cell r="F16">
            <v>1.5576363636363637</v>
          </cell>
          <cell r="G16">
            <v>1.68</v>
          </cell>
        </row>
        <row r="17">
          <cell r="B17" t="str">
            <v>Aux. Financeiro</v>
          </cell>
          <cell r="C17">
            <v>878.63</v>
          </cell>
          <cell r="D17">
            <v>498.34</v>
          </cell>
          <cell r="E17">
            <v>749</v>
          </cell>
          <cell r="F17">
            <v>749</v>
          </cell>
          <cell r="G17">
            <v>749</v>
          </cell>
        </row>
        <row r="18">
          <cell r="B18" t="str">
            <v>Aux. Laboratório</v>
          </cell>
          <cell r="C18">
            <v>3.2</v>
          </cell>
          <cell r="D18">
            <v>1.81</v>
          </cell>
          <cell r="E18">
            <v>1.56</v>
          </cell>
          <cell r="F18">
            <v>1.56</v>
          </cell>
          <cell r="G18">
            <v>1.68</v>
          </cell>
        </row>
        <row r="19">
          <cell r="B19" t="str">
            <v>Aux. Segurança</v>
          </cell>
          <cell r="C19">
            <v>3.2</v>
          </cell>
          <cell r="D19">
            <v>1.81</v>
          </cell>
          <cell r="E19">
            <v>1.56</v>
          </cell>
          <cell r="F19">
            <v>1.56</v>
          </cell>
          <cell r="G19">
            <v>1.68</v>
          </cell>
        </row>
        <row r="20">
          <cell r="B20" t="str">
            <v>Cadista</v>
          </cell>
          <cell r="F20">
            <v>1000</v>
          </cell>
          <cell r="G20">
            <v>1000</v>
          </cell>
        </row>
        <row r="21">
          <cell r="B21" t="str">
            <v>Aux. técnico</v>
          </cell>
          <cell r="C21">
            <v>933.11</v>
          </cell>
          <cell r="D21">
            <v>529.24</v>
          </cell>
          <cell r="E21">
            <v>749</v>
          </cell>
          <cell r="F21">
            <v>342.68</v>
          </cell>
          <cell r="G21">
            <v>749</v>
          </cell>
        </row>
        <row r="22">
          <cell r="B22" t="str">
            <v>Aux. Serv. Gerais</v>
          </cell>
          <cell r="F22">
            <v>342.68</v>
          </cell>
          <cell r="G22">
            <v>342.68</v>
          </cell>
        </row>
        <row r="23">
          <cell r="B23" t="str">
            <v>Aux.almoxarifado</v>
          </cell>
          <cell r="C23">
            <v>3.67</v>
          </cell>
          <cell r="D23">
            <v>2.08</v>
          </cell>
          <cell r="E23">
            <v>3.4045454545454548</v>
          </cell>
          <cell r="F23">
            <v>1.5576363636363637</v>
          </cell>
          <cell r="G23">
            <v>3.4</v>
          </cell>
        </row>
        <row r="24">
          <cell r="B24" t="str">
            <v>Auxiliar de Topografia</v>
          </cell>
          <cell r="C24">
            <v>3.2</v>
          </cell>
          <cell r="D24">
            <v>1.81</v>
          </cell>
          <cell r="E24">
            <v>0.94</v>
          </cell>
          <cell r="F24">
            <v>0.94</v>
          </cell>
          <cell r="G24">
            <v>1.68</v>
          </cell>
        </row>
        <row r="25">
          <cell r="B25" t="str">
            <v>Carpinteiro</v>
          </cell>
          <cell r="C25">
            <v>3.2</v>
          </cell>
          <cell r="D25">
            <v>1.81</v>
          </cell>
          <cell r="E25">
            <v>1.56</v>
          </cell>
          <cell r="F25">
            <v>1.5576363636363637</v>
          </cell>
          <cell r="G25">
            <v>1.68</v>
          </cell>
        </row>
        <row r="26">
          <cell r="B26" t="str">
            <v>Chefe Administrativo</v>
          </cell>
          <cell r="C26">
            <v>3919.9999999999995</v>
          </cell>
          <cell r="D26">
            <v>2223.36</v>
          </cell>
          <cell r="E26">
            <v>2244</v>
          </cell>
          <cell r="F26">
            <v>2244</v>
          </cell>
          <cell r="G26">
            <v>2244</v>
          </cell>
        </row>
        <row r="27">
          <cell r="B27" t="str">
            <v>Chefe de Laboratório</v>
          </cell>
          <cell r="C27">
            <v>3919.9999999999995</v>
          </cell>
          <cell r="D27">
            <v>2223.36</v>
          </cell>
          <cell r="E27">
            <v>2244</v>
          </cell>
          <cell r="F27">
            <v>956.9</v>
          </cell>
          <cell r="G27">
            <v>2244</v>
          </cell>
        </row>
        <row r="28">
          <cell r="B28" t="str">
            <v>Chefe de Materiais</v>
          </cell>
          <cell r="C28">
            <v>3919.9999999999995</v>
          </cell>
          <cell r="D28">
            <v>2223.36</v>
          </cell>
          <cell r="E28">
            <v>2244</v>
          </cell>
          <cell r="F28">
            <v>2244</v>
          </cell>
          <cell r="G28">
            <v>2244</v>
          </cell>
        </row>
        <row r="29">
          <cell r="B29" t="str">
            <v>Eng. de Medição</v>
          </cell>
          <cell r="C29">
            <v>4804.05</v>
          </cell>
          <cell r="D29">
            <v>2724.77</v>
          </cell>
          <cell r="E29">
            <v>2312</v>
          </cell>
          <cell r="F29">
            <v>2500</v>
          </cell>
          <cell r="G29">
            <v>2500</v>
          </cell>
        </row>
        <row r="30">
          <cell r="B30" t="str">
            <v>Chefe S. Pessoal</v>
          </cell>
          <cell r="C30">
            <v>3919.9999999999995</v>
          </cell>
          <cell r="D30">
            <v>2223.36</v>
          </cell>
          <cell r="E30">
            <v>2244</v>
          </cell>
          <cell r="F30">
            <v>2000</v>
          </cell>
          <cell r="G30">
            <v>2244</v>
          </cell>
        </row>
        <row r="31">
          <cell r="B31" t="str">
            <v>Comprador</v>
          </cell>
          <cell r="C31">
            <v>7.26</v>
          </cell>
          <cell r="D31">
            <v>4.12</v>
          </cell>
          <cell r="E31">
            <v>4.3681818181818182</v>
          </cell>
          <cell r="F31">
            <v>4.3681818181818182</v>
          </cell>
          <cell r="G31">
            <v>4.37</v>
          </cell>
        </row>
        <row r="32">
          <cell r="B32" t="str">
            <v>Contador</v>
          </cell>
          <cell r="C32">
            <v>4115.74</v>
          </cell>
          <cell r="D32">
            <v>2334.38</v>
          </cell>
          <cell r="E32">
            <v>2244</v>
          </cell>
          <cell r="F32">
            <v>2244</v>
          </cell>
          <cell r="G32">
            <v>2244</v>
          </cell>
        </row>
        <row r="33">
          <cell r="B33" t="str">
            <v>Contínuo</v>
          </cell>
          <cell r="F33">
            <v>1.0441363636363636</v>
          </cell>
          <cell r="G33">
            <v>0.94</v>
          </cell>
        </row>
        <row r="34">
          <cell r="B34" t="str">
            <v>Coord. Desenv. Proj.</v>
          </cell>
          <cell r="C34">
            <v>7300</v>
          </cell>
          <cell r="D34">
            <v>4140.43</v>
          </cell>
          <cell r="E34">
            <v>2312</v>
          </cell>
          <cell r="F34">
            <v>2312</v>
          </cell>
          <cell r="G34">
            <v>2312</v>
          </cell>
        </row>
        <row r="35">
          <cell r="B35" t="str">
            <v>Coord. Topografia</v>
          </cell>
          <cell r="C35">
            <v>7300</v>
          </cell>
          <cell r="D35">
            <v>4140.43</v>
          </cell>
          <cell r="E35">
            <v>2312</v>
          </cell>
          <cell r="F35">
            <v>2312</v>
          </cell>
          <cell r="G35">
            <v>2312</v>
          </cell>
        </row>
        <row r="36">
          <cell r="B36" t="str">
            <v>Copeira</v>
          </cell>
          <cell r="C36">
            <v>2.21</v>
          </cell>
          <cell r="D36">
            <v>1.25</v>
          </cell>
          <cell r="E36">
            <v>1.01</v>
          </cell>
          <cell r="F36">
            <v>1.0441363636363636</v>
          </cell>
          <cell r="G36">
            <v>0.94</v>
          </cell>
        </row>
        <row r="37">
          <cell r="B37" t="str">
            <v>Desenhista Projetista</v>
          </cell>
          <cell r="C37">
            <v>3219.64</v>
          </cell>
          <cell r="D37">
            <v>1826.12</v>
          </cell>
          <cell r="E37">
            <v>1498</v>
          </cell>
          <cell r="F37">
            <v>1498</v>
          </cell>
          <cell r="G37">
            <v>1498</v>
          </cell>
        </row>
        <row r="38">
          <cell r="B38" t="str">
            <v>Eletricista</v>
          </cell>
          <cell r="C38">
            <v>3.2</v>
          </cell>
          <cell r="D38">
            <v>1.81</v>
          </cell>
          <cell r="E38">
            <v>1.81</v>
          </cell>
          <cell r="F38">
            <v>1.81</v>
          </cell>
          <cell r="G38">
            <v>1.9</v>
          </cell>
        </row>
        <row r="39">
          <cell r="B39" t="str">
            <v>Enc.Serv.Gerais</v>
          </cell>
          <cell r="C39">
            <v>3380.64</v>
          </cell>
          <cell r="D39">
            <v>1917.44</v>
          </cell>
          <cell r="E39">
            <v>1498</v>
          </cell>
          <cell r="F39">
            <v>510.88</v>
          </cell>
          <cell r="G39">
            <v>1498</v>
          </cell>
        </row>
        <row r="40">
          <cell r="B40" t="str">
            <v>Encanador</v>
          </cell>
          <cell r="C40">
            <v>3.2</v>
          </cell>
          <cell r="D40">
            <v>1.81</v>
          </cell>
          <cell r="E40">
            <v>1.81</v>
          </cell>
          <cell r="F40">
            <v>1.81</v>
          </cell>
          <cell r="G40">
            <v>1.9</v>
          </cell>
        </row>
        <row r="41">
          <cell r="B41" t="str">
            <v>Encarregado Comercial</v>
          </cell>
          <cell r="C41">
            <v>3380.64</v>
          </cell>
          <cell r="D41">
            <v>1917.44</v>
          </cell>
          <cell r="E41">
            <v>1498</v>
          </cell>
          <cell r="F41">
            <v>1498</v>
          </cell>
          <cell r="G41">
            <v>1498</v>
          </cell>
        </row>
        <row r="42">
          <cell r="B42" t="str">
            <v>Encarregado de Apropriação</v>
          </cell>
          <cell r="C42">
            <v>3380.64</v>
          </cell>
          <cell r="D42">
            <v>1917.44</v>
          </cell>
          <cell r="E42">
            <v>1498</v>
          </cell>
          <cell r="F42">
            <v>1498</v>
          </cell>
          <cell r="G42">
            <v>1498</v>
          </cell>
        </row>
        <row r="43">
          <cell r="B43" t="str">
            <v>Encarregado de Transportes</v>
          </cell>
          <cell r="C43">
            <v>3380.64</v>
          </cell>
          <cell r="D43">
            <v>1917.44</v>
          </cell>
          <cell r="E43">
            <v>1498</v>
          </cell>
          <cell r="F43">
            <v>1498</v>
          </cell>
          <cell r="G43">
            <v>1498</v>
          </cell>
        </row>
        <row r="44">
          <cell r="B44" t="str">
            <v>Encarregado de Produção</v>
          </cell>
          <cell r="C44">
            <v>3380.64</v>
          </cell>
          <cell r="D44">
            <v>1917.44</v>
          </cell>
          <cell r="E44">
            <v>1498</v>
          </cell>
          <cell r="F44">
            <v>1498</v>
          </cell>
          <cell r="G44">
            <v>1100</v>
          </cell>
        </row>
        <row r="45">
          <cell r="B45" t="str">
            <v>Mestre de Obras</v>
          </cell>
          <cell r="C45">
            <v>3380.64</v>
          </cell>
          <cell r="D45">
            <v>1917.44</v>
          </cell>
          <cell r="E45">
            <v>2244</v>
          </cell>
          <cell r="F45">
            <v>3500</v>
          </cell>
          <cell r="G45">
            <v>2500</v>
          </cell>
        </row>
        <row r="46">
          <cell r="B46" t="str">
            <v>Enc. Frente Serviço</v>
          </cell>
          <cell r="E46">
            <v>838.2</v>
          </cell>
          <cell r="F46">
            <v>2000</v>
          </cell>
          <cell r="G46">
            <v>2000</v>
          </cell>
        </row>
        <row r="47">
          <cell r="B47" t="str">
            <v>Enc. Financeiro</v>
          </cell>
          <cell r="E47">
            <v>1498</v>
          </cell>
          <cell r="F47">
            <v>1000</v>
          </cell>
          <cell r="G47">
            <v>1498</v>
          </cell>
        </row>
        <row r="48">
          <cell r="B48" t="str">
            <v>Enc. Pessoal</v>
          </cell>
          <cell r="E48">
            <v>1498</v>
          </cell>
          <cell r="F48">
            <v>1000</v>
          </cell>
          <cell r="G48">
            <v>1498</v>
          </cell>
        </row>
        <row r="49">
          <cell r="B49" t="str">
            <v>Eng. Seg.Trabalho</v>
          </cell>
          <cell r="C49">
            <v>5161.32</v>
          </cell>
          <cell r="D49">
            <v>2927.41</v>
          </cell>
          <cell r="E49">
            <v>2312</v>
          </cell>
          <cell r="F49">
            <v>2500</v>
          </cell>
          <cell r="G49">
            <v>2500</v>
          </cell>
        </row>
        <row r="50">
          <cell r="B50" t="str">
            <v>Engenheiro C. Qualidade</v>
          </cell>
          <cell r="C50">
            <v>5161.32</v>
          </cell>
          <cell r="D50">
            <v>2927.41</v>
          </cell>
          <cell r="E50">
            <v>2312</v>
          </cell>
          <cell r="F50">
            <v>2500</v>
          </cell>
          <cell r="G50">
            <v>2500</v>
          </cell>
        </row>
        <row r="51">
          <cell r="B51" t="str">
            <v>Engenheiro Produção</v>
          </cell>
          <cell r="C51">
            <v>5161.32</v>
          </cell>
          <cell r="D51">
            <v>2927.41</v>
          </cell>
          <cell r="E51">
            <v>2312</v>
          </cell>
          <cell r="F51">
            <v>2500</v>
          </cell>
          <cell r="G51">
            <v>2800</v>
          </cell>
        </row>
        <row r="52">
          <cell r="B52" t="str">
            <v>Eng. Projetos</v>
          </cell>
          <cell r="C52">
            <v>5161.32</v>
          </cell>
          <cell r="D52">
            <v>2927.41</v>
          </cell>
          <cell r="E52">
            <v>2312</v>
          </cell>
          <cell r="F52">
            <v>2500</v>
          </cell>
          <cell r="G52">
            <v>2500</v>
          </cell>
        </row>
        <row r="53">
          <cell r="B53" t="str">
            <v>Eng. Planejamento</v>
          </cell>
          <cell r="C53">
            <v>5161.32</v>
          </cell>
          <cell r="D53">
            <v>2927.41</v>
          </cell>
          <cell r="E53">
            <v>2312</v>
          </cell>
          <cell r="F53">
            <v>2800</v>
          </cell>
          <cell r="G53">
            <v>2800</v>
          </cell>
        </row>
        <row r="54">
          <cell r="B54" t="str">
            <v>Eng. Métodos Constr.</v>
          </cell>
          <cell r="F54">
            <v>2800</v>
          </cell>
          <cell r="G54">
            <v>2800</v>
          </cell>
        </row>
        <row r="55">
          <cell r="B55" t="str">
            <v>Engenheiro de Minas</v>
          </cell>
          <cell r="C55">
            <v>5161.32</v>
          </cell>
          <cell r="D55">
            <v>2927.41</v>
          </cell>
          <cell r="E55">
            <v>2312</v>
          </cell>
          <cell r="F55">
            <v>2800</v>
          </cell>
          <cell r="G55">
            <v>2800</v>
          </cell>
        </row>
        <row r="56">
          <cell r="B56" t="str">
            <v>Geólogo</v>
          </cell>
          <cell r="E56">
            <v>2312</v>
          </cell>
          <cell r="F56">
            <v>2800</v>
          </cell>
          <cell r="G56">
            <v>2800</v>
          </cell>
        </row>
        <row r="57">
          <cell r="B57" t="str">
            <v>Faxineiro</v>
          </cell>
          <cell r="C57">
            <v>1.79</v>
          </cell>
          <cell r="D57">
            <v>1.02</v>
          </cell>
          <cell r="E57">
            <v>0.94</v>
          </cell>
          <cell r="F57">
            <v>1.0441363636363636</v>
          </cell>
          <cell r="G57">
            <v>0.94</v>
          </cell>
        </row>
        <row r="58">
          <cell r="B58" t="str">
            <v>Ferramenteiro</v>
          </cell>
          <cell r="C58">
            <v>2.21</v>
          </cell>
          <cell r="D58">
            <v>1.25</v>
          </cell>
          <cell r="E58">
            <v>1.56</v>
          </cell>
          <cell r="F58">
            <v>1.56</v>
          </cell>
          <cell r="G58">
            <v>1.9</v>
          </cell>
        </row>
        <row r="59">
          <cell r="B59" t="str">
            <v>Gerente Adm. Financeiro</v>
          </cell>
          <cell r="C59">
            <v>11773.4</v>
          </cell>
          <cell r="D59">
            <v>6677.67</v>
          </cell>
          <cell r="E59">
            <v>3400</v>
          </cell>
          <cell r="F59">
            <v>4000</v>
          </cell>
          <cell r="G59">
            <v>4000</v>
          </cell>
        </row>
        <row r="60">
          <cell r="B60" t="str">
            <v>Gerente Comercial</v>
          </cell>
          <cell r="C60">
            <v>11773.4</v>
          </cell>
          <cell r="D60">
            <v>6677.67</v>
          </cell>
          <cell r="E60">
            <v>3400</v>
          </cell>
        </row>
        <row r="61">
          <cell r="B61" t="str">
            <v>Gerente Gest. Qualidade</v>
          </cell>
          <cell r="F61">
            <v>4000</v>
          </cell>
          <cell r="G61">
            <v>4000</v>
          </cell>
        </row>
        <row r="62">
          <cell r="B62" t="str">
            <v>Gerente de Sistemas</v>
          </cell>
          <cell r="F62">
            <v>5000</v>
          </cell>
          <cell r="G62">
            <v>5000</v>
          </cell>
        </row>
        <row r="63">
          <cell r="B63" t="str">
            <v>Gerente de Construção</v>
          </cell>
          <cell r="E63">
            <v>3400</v>
          </cell>
          <cell r="F63">
            <v>7000</v>
          </cell>
          <cell r="G63">
            <v>7000</v>
          </cell>
        </row>
        <row r="64">
          <cell r="B64" t="str">
            <v>Gerente Área Técnica</v>
          </cell>
          <cell r="C64">
            <v>11773.4</v>
          </cell>
          <cell r="D64">
            <v>6677.67</v>
          </cell>
          <cell r="E64">
            <v>3400</v>
          </cell>
          <cell r="F64">
            <v>5000</v>
          </cell>
          <cell r="G64">
            <v>5000</v>
          </cell>
        </row>
        <row r="65">
          <cell r="B65" t="str">
            <v>Gerente Obras Civis</v>
          </cell>
          <cell r="C65">
            <v>16947.98</v>
          </cell>
          <cell r="D65">
            <v>9612.6</v>
          </cell>
          <cell r="E65">
            <v>4080</v>
          </cell>
          <cell r="F65">
            <v>5000</v>
          </cell>
          <cell r="G65">
            <v>5000</v>
          </cell>
        </row>
        <row r="66">
          <cell r="B66" t="str">
            <v>1º Repres. Contratada</v>
          </cell>
          <cell r="C66">
            <v>16947.98</v>
          </cell>
          <cell r="D66">
            <v>9612.6</v>
          </cell>
          <cell r="E66">
            <v>4760</v>
          </cell>
          <cell r="F66">
            <v>10000</v>
          </cell>
          <cell r="G66">
            <v>10000</v>
          </cell>
        </row>
        <row r="67">
          <cell r="B67" t="str">
            <v xml:space="preserve">Inspetor de qualidade </v>
          </cell>
          <cell r="C67">
            <v>4292</v>
          </cell>
          <cell r="D67">
            <v>2434.35</v>
          </cell>
          <cell r="E67">
            <v>1498</v>
          </cell>
          <cell r="F67">
            <v>1498</v>
          </cell>
          <cell r="G67">
            <v>1498</v>
          </cell>
        </row>
        <row r="68">
          <cell r="B68" t="str">
            <v>Laboratorista</v>
          </cell>
          <cell r="C68">
            <v>1187.92</v>
          </cell>
          <cell r="D68">
            <v>673.77</v>
          </cell>
          <cell r="E68">
            <v>749</v>
          </cell>
          <cell r="F68">
            <v>749</v>
          </cell>
          <cell r="G68">
            <v>749</v>
          </cell>
        </row>
        <row r="69">
          <cell r="B69" t="str">
            <v>Médico do Trabalho</v>
          </cell>
          <cell r="C69">
            <v>5252.91</v>
          </cell>
          <cell r="D69">
            <v>2979.36</v>
          </cell>
          <cell r="E69">
            <v>2312</v>
          </cell>
          <cell r="F69">
            <v>2000</v>
          </cell>
          <cell r="G69">
            <v>2312</v>
          </cell>
        </row>
        <row r="70">
          <cell r="B70" t="str">
            <v>Motorista</v>
          </cell>
          <cell r="C70">
            <v>3.67</v>
          </cell>
          <cell r="D70">
            <v>2.08</v>
          </cell>
          <cell r="E70">
            <v>1.56</v>
          </cell>
          <cell r="F70">
            <v>1.5576363636363637</v>
          </cell>
          <cell r="G70">
            <v>1.9</v>
          </cell>
        </row>
        <row r="71">
          <cell r="B71" t="str">
            <v>Pedreiro</v>
          </cell>
          <cell r="C71">
            <v>3.2</v>
          </cell>
          <cell r="D71">
            <v>1.81</v>
          </cell>
          <cell r="E71">
            <v>1.56</v>
          </cell>
          <cell r="F71">
            <v>1.56</v>
          </cell>
          <cell r="G71">
            <v>1.9</v>
          </cell>
        </row>
        <row r="72">
          <cell r="B72" t="str">
            <v>Pintor de Placas</v>
          </cell>
          <cell r="C72">
            <v>1.9</v>
          </cell>
          <cell r="D72">
            <v>1.08</v>
          </cell>
          <cell r="E72">
            <v>1.81</v>
          </cell>
          <cell r="F72">
            <v>1.81</v>
          </cell>
          <cell r="G72">
            <v>1.9</v>
          </cell>
        </row>
        <row r="73">
          <cell r="B73" t="str">
            <v>Porteiro</v>
          </cell>
          <cell r="C73">
            <v>1.89</v>
          </cell>
          <cell r="D73">
            <v>1.07</v>
          </cell>
          <cell r="E73">
            <v>1.01</v>
          </cell>
          <cell r="F73">
            <v>1.01</v>
          </cell>
          <cell r="G73">
            <v>0.94</v>
          </cell>
        </row>
        <row r="74">
          <cell r="B74" t="str">
            <v>Recepcionista</v>
          </cell>
          <cell r="C74">
            <v>497</v>
          </cell>
          <cell r="D74">
            <v>281.89</v>
          </cell>
          <cell r="E74">
            <v>398</v>
          </cell>
          <cell r="F74">
            <v>398</v>
          </cell>
          <cell r="G74">
            <v>398</v>
          </cell>
        </row>
        <row r="75">
          <cell r="B75" t="str">
            <v>Secretária</v>
          </cell>
          <cell r="C75">
            <v>1077.73</v>
          </cell>
          <cell r="D75">
            <v>611.27</v>
          </cell>
          <cell r="E75">
            <v>961</v>
          </cell>
          <cell r="F75">
            <v>961</v>
          </cell>
          <cell r="G75">
            <v>961</v>
          </cell>
        </row>
        <row r="76">
          <cell r="B76" t="str">
            <v>Téc. Seg. do Trabalho</v>
          </cell>
          <cell r="C76">
            <v>1518.46</v>
          </cell>
          <cell r="D76">
            <v>861.24</v>
          </cell>
          <cell r="E76">
            <v>961</v>
          </cell>
          <cell r="F76">
            <v>961</v>
          </cell>
          <cell r="G76">
            <v>961</v>
          </cell>
        </row>
        <row r="77">
          <cell r="B77" t="str">
            <v>Técnico  meio ambiente</v>
          </cell>
          <cell r="C77">
            <v>2389.5</v>
          </cell>
          <cell r="D77">
            <v>1355.28</v>
          </cell>
          <cell r="E77">
            <v>1498</v>
          </cell>
          <cell r="F77">
            <v>1498</v>
          </cell>
          <cell r="G77">
            <v>1498</v>
          </cell>
        </row>
        <row r="78">
          <cell r="B78" t="str">
            <v>Técnico de Enfermagem</v>
          </cell>
          <cell r="C78">
            <v>4.66</v>
          </cell>
          <cell r="D78">
            <v>2.64</v>
          </cell>
          <cell r="E78">
            <v>4.3681818181818182</v>
          </cell>
          <cell r="F78">
            <v>1.5576363636363637</v>
          </cell>
          <cell r="G78">
            <v>4.37</v>
          </cell>
        </row>
        <row r="79">
          <cell r="B79" t="str">
            <v>Auxiliar Enfermagem</v>
          </cell>
          <cell r="F79">
            <v>1.0441363636363636</v>
          </cell>
          <cell r="G79">
            <v>1.68</v>
          </cell>
        </row>
        <row r="80">
          <cell r="B80" t="str">
            <v>Topógrafo II</v>
          </cell>
          <cell r="C80">
            <v>10.69</v>
          </cell>
          <cell r="D80">
            <v>6.06</v>
          </cell>
          <cell r="E80">
            <v>6.8090909090909095</v>
          </cell>
          <cell r="F80">
            <v>6.8090909090909095</v>
          </cell>
          <cell r="G80">
            <v>6.81</v>
          </cell>
        </row>
      </sheetData>
      <sheetData sheetId="17"/>
      <sheetData sheetId="18"/>
      <sheetData sheetId="19"/>
      <sheetData sheetId="20"/>
      <sheetData sheetId="21"/>
      <sheetData sheetId="22"/>
    </sheetDataSet>
  </externalBook>
</externalLink>
</file>

<file path=xl/theme/theme1.xml><?xml version="1.0" encoding="utf-8"?>
<a:theme xmlns:a="http://schemas.openxmlformats.org/drawingml/2006/main" name="Tema do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9219C9-0D59-41D4-AE8F-71A7B7EAEFCD}">
  <sheetPr>
    <pageSetUpPr fitToPage="1"/>
  </sheetPr>
  <dimension ref="A1:R269"/>
  <sheetViews>
    <sheetView tabSelected="1" showOutlineSymbols="0" view="pageBreakPreview" topLeftCell="B248" zoomScale="70" zoomScaleNormal="75" zoomScaleSheetLayoutView="70" zoomScalePageLayoutView="85" workbookViewId="0">
      <selection activeCell="D261" sqref="D261"/>
    </sheetView>
  </sheetViews>
  <sheetFormatPr defaultColWidth="9.42578125" defaultRowHeight="12.75" x14ac:dyDescent="0.2"/>
  <cols>
    <col min="1" max="1" width="8.28515625" style="1" bestFit="1" customWidth="1"/>
    <col min="2" max="2" width="11" style="1" bestFit="1" customWidth="1"/>
    <col min="3" max="3" width="9.28515625" style="1" bestFit="1" customWidth="1"/>
    <col min="4" max="4" width="72" style="1" bestFit="1" customWidth="1"/>
    <col min="5" max="5" width="11.7109375" style="1" bestFit="1" customWidth="1"/>
    <col min="6" max="6" width="13.28515625" style="154" customWidth="1"/>
    <col min="7" max="7" width="16.7109375" style="31" customWidth="1"/>
    <col min="8" max="8" width="17.140625" style="31" customWidth="1"/>
    <col min="9" max="9" width="11.85546875" style="31" customWidth="1"/>
    <col min="10" max="10" width="15.42578125" style="31" customWidth="1"/>
    <col min="11" max="11" width="18.28515625" style="31" bestFit="1" customWidth="1"/>
    <col min="12" max="12" width="16.85546875" style="31" customWidth="1"/>
    <col min="13" max="14" width="19.7109375" style="31" bestFit="1" customWidth="1"/>
    <col min="15" max="15" width="5.7109375" style="1" customWidth="1"/>
    <col min="16" max="16" width="9.42578125" style="195"/>
    <col min="17" max="17" width="9.42578125" style="1"/>
    <col min="18" max="18" width="12.28515625" style="1" bestFit="1" customWidth="1"/>
    <col min="19" max="1007" width="9.42578125" style="1"/>
    <col min="1008" max="1008" width="11.5703125" style="1" customWidth="1"/>
    <col min="1009" max="16384" width="9.42578125" style="1"/>
  </cols>
  <sheetData>
    <row r="1" spans="1:14" x14ac:dyDescent="0.2">
      <c r="A1" s="29"/>
      <c r="F1" s="31"/>
      <c r="N1" s="126"/>
    </row>
    <row r="2" spans="1:14" x14ac:dyDescent="0.2">
      <c r="A2" s="29"/>
      <c r="F2" s="31"/>
      <c r="N2" s="126"/>
    </row>
    <row r="3" spans="1:14" x14ac:dyDescent="0.2">
      <c r="A3" s="29"/>
      <c r="F3" s="31"/>
      <c r="N3" s="126"/>
    </row>
    <row r="4" spans="1:14" x14ac:dyDescent="0.2">
      <c r="A4" s="29"/>
      <c r="F4" s="31"/>
      <c r="N4" s="126"/>
    </row>
    <row r="5" spans="1:14" x14ac:dyDescent="0.2">
      <c r="A5" s="29"/>
      <c r="F5" s="31"/>
      <c r="N5" s="126"/>
    </row>
    <row r="6" spans="1:14" ht="15.75" x14ac:dyDescent="0.2">
      <c r="A6" s="4"/>
      <c r="B6" s="5"/>
      <c r="C6" s="5"/>
      <c r="D6" s="6"/>
      <c r="E6" s="7"/>
      <c r="F6" s="127"/>
      <c r="G6" s="127"/>
      <c r="H6" s="127"/>
      <c r="I6" s="207" t="s">
        <v>612</v>
      </c>
      <c r="J6" s="207"/>
      <c r="K6" s="207" t="s">
        <v>102</v>
      </c>
      <c r="L6" s="207"/>
      <c r="M6" s="207" t="s">
        <v>101</v>
      </c>
      <c r="N6" s="207"/>
    </row>
    <row r="7" spans="1:14" ht="15.6" customHeight="1" x14ac:dyDescent="0.25">
      <c r="A7" s="4"/>
      <c r="B7" s="5"/>
      <c r="C7" s="5"/>
      <c r="D7" s="6"/>
      <c r="E7" s="7"/>
      <c r="F7" s="127"/>
      <c r="G7" s="127"/>
      <c r="H7" s="127"/>
      <c r="I7" s="208" t="s">
        <v>103</v>
      </c>
      <c r="J7" s="208"/>
      <c r="K7" s="209" t="s">
        <v>709</v>
      </c>
      <c r="L7" s="209"/>
      <c r="M7" s="210">
        <f>M252</f>
        <v>177273.02000000008</v>
      </c>
      <c r="N7" s="211"/>
    </row>
    <row r="8" spans="1:14" ht="15.6" customHeight="1" x14ac:dyDescent="0.2">
      <c r="A8" s="4"/>
      <c r="B8" s="5"/>
      <c r="C8" s="5"/>
      <c r="D8" s="6"/>
      <c r="E8" s="7"/>
      <c r="F8" s="127"/>
      <c r="G8" s="127"/>
      <c r="H8" s="127"/>
      <c r="I8" s="128" t="s">
        <v>39</v>
      </c>
      <c r="J8" s="129"/>
      <c r="K8" s="128" t="s">
        <v>40</v>
      </c>
      <c r="L8" s="129"/>
      <c r="M8" s="202" t="s">
        <v>41</v>
      </c>
      <c r="N8" s="203"/>
    </row>
    <row r="9" spans="1:14" ht="15.6" customHeight="1" x14ac:dyDescent="0.2">
      <c r="A9" s="43"/>
      <c r="B9" s="204" t="s">
        <v>613</v>
      </c>
      <c r="C9" s="204"/>
      <c r="D9" s="204"/>
      <c r="E9" s="204"/>
      <c r="F9" s="204"/>
      <c r="G9" s="204"/>
      <c r="H9" s="127"/>
      <c r="I9" s="198" t="s">
        <v>614</v>
      </c>
      <c r="J9" s="199"/>
      <c r="K9" s="205">
        <v>0.21149999999999999</v>
      </c>
      <c r="L9" s="206"/>
      <c r="M9" s="198" t="s">
        <v>615</v>
      </c>
      <c r="N9" s="199"/>
    </row>
    <row r="10" spans="1:14" ht="15.75" x14ac:dyDescent="0.2">
      <c r="A10" s="28"/>
      <c r="B10" s="43"/>
      <c r="C10" s="43"/>
      <c r="D10" s="43"/>
      <c r="E10" s="7"/>
      <c r="F10" s="127"/>
      <c r="G10" s="127"/>
      <c r="H10" s="127"/>
      <c r="I10" s="198"/>
      <c r="J10" s="199"/>
      <c r="K10" s="124"/>
      <c r="L10" s="125"/>
      <c r="M10" s="198"/>
      <c r="N10" s="199"/>
    </row>
    <row r="11" spans="1:14" ht="15.75" x14ac:dyDescent="0.2">
      <c r="A11" s="4"/>
      <c r="B11" s="5"/>
      <c r="C11" s="5"/>
      <c r="D11" s="6"/>
      <c r="E11" s="7"/>
      <c r="F11" s="127"/>
      <c r="G11" s="127"/>
      <c r="H11" s="127"/>
      <c r="I11" s="130"/>
      <c r="J11" s="131"/>
      <c r="K11" s="132"/>
      <c r="L11" s="133"/>
      <c r="M11" s="200"/>
      <c r="N11" s="201"/>
    </row>
    <row r="12" spans="1:14" x14ac:dyDescent="0.2">
      <c r="A12" s="214"/>
      <c r="B12" s="215"/>
      <c r="C12" s="215"/>
      <c r="D12" s="215"/>
      <c r="E12" s="215"/>
      <c r="F12" s="215"/>
      <c r="G12" s="215"/>
      <c r="H12" s="215"/>
      <c r="I12" s="215"/>
      <c r="J12" s="215"/>
      <c r="K12" s="215"/>
      <c r="L12" s="215"/>
      <c r="M12" s="215"/>
      <c r="N12" s="216"/>
    </row>
    <row r="13" spans="1:14" x14ac:dyDescent="0.2">
      <c r="A13" s="217"/>
      <c r="B13" s="218"/>
      <c r="C13" s="218"/>
      <c r="D13" s="218"/>
      <c r="E13" s="218"/>
      <c r="F13" s="218"/>
      <c r="G13" s="218"/>
      <c r="H13" s="218"/>
      <c r="I13" s="218"/>
      <c r="J13" s="218"/>
      <c r="K13" s="218"/>
      <c r="L13" s="218"/>
      <c r="M13" s="218"/>
      <c r="N13" s="219"/>
    </row>
    <row r="14" spans="1:14" ht="18" x14ac:dyDescent="0.2">
      <c r="A14" s="220" t="s">
        <v>649</v>
      </c>
      <c r="B14" s="221"/>
      <c r="C14" s="221"/>
      <c r="D14" s="221"/>
      <c r="E14" s="221"/>
      <c r="F14" s="221"/>
      <c r="G14" s="221"/>
      <c r="H14" s="221"/>
      <c r="I14" s="221"/>
      <c r="J14" s="221"/>
      <c r="K14" s="221"/>
      <c r="L14" s="221"/>
      <c r="M14" s="221"/>
      <c r="N14" s="222"/>
    </row>
    <row r="15" spans="1:14" x14ac:dyDescent="0.2">
      <c r="A15" s="223" t="s">
        <v>0</v>
      </c>
      <c r="B15" s="223" t="s">
        <v>4</v>
      </c>
      <c r="C15" s="223" t="s">
        <v>5</v>
      </c>
      <c r="D15" s="223" t="s">
        <v>1</v>
      </c>
      <c r="E15" s="231" t="s">
        <v>77</v>
      </c>
      <c r="F15" s="233" t="s">
        <v>78</v>
      </c>
      <c r="G15" s="228" t="s">
        <v>79</v>
      </c>
      <c r="H15" s="229"/>
      <c r="I15" s="229"/>
      <c r="J15" s="230"/>
      <c r="K15" s="228" t="s">
        <v>80</v>
      </c>
      <c r="L15" s="229"/>
      <c r="M15" s="229"/>
      <c r="N15" s="230"/>
    </row>
    <row r="16" spans="1:14" ht="25.5" x14ac:dyDescent="0.2">
      <c r="A16" s="224"/>
      <c r="B16" s="224"/>
      <c r="C16" s="224"/>
      <c r="D16" s="224"/>
      <c r="E16" s="232"/>
      <c r="F16" s="234"/>
      <c r="G16" s="16" t="s">
        <v>81</v>
      </c>
      <c r="H16" s="26" t="s">
        <v>82</v>
      </c>
      <c r="I16" s="16" t="s">
        <v>83</v>
      </c>
      <c r="J16" s="16" t="s">
        <v>84</v>
      </c>
      <c r="K16" s="26" t="s">
        <v>81</v>
      </c>
      <c r="L16" s="26" t="s">
        <v>82</v>
      </c>
      <c r="M16" s="26" t="s">
        <v>83</v>
      </c>
      <c r="N16" s="26" t="s">
        <v>84</v>
      </c>
    </row>
    <row r="17" spans="1:18" ht="15" x14ac:dyDescent="0.25">
      <c r="A17" s="37"/>
      <c r="B17" s="38"/>
      <c r="C17" s="38"/>
      <c r="D17" s="38"/>
      <c r="E17" s="38"/>
      <c r="F17" s="135"/>
      <c r="G17" s="134"/>
      <c r="H17" s="135"/>
      <c r="I17" s="135"/>
      <c r="J17" s="136"/>
      <c r="K17" s="134"/>
      <c r="L17" s="135"/>
      <c r="M17" s="135"/>
      <c r="N17" s="136"/>
    </row>
    <row r="18" spans="1:18" x14ac:dyDescent="0.2">
      <c r="A18" s="66" t="s">
        <v>2</v>
      </c>
      <c r="B18" s="67"/>
      <c r="C18" s="67"/>
      <c r="D18" s="67" t="s">
        <v>104</v>
      </c>
      <c r="E18" s="67"/>
      <c r="F18" s="150"/>
      <c r="G18" s="137"/>
      <c r="H18" s="138"/>
      <c r="I18" s="139"/>
      <c r="J18" s="140"/>
      <c r="K18" s="137"/>
      <c r="L18" s="138"/>
      <c r="M18" s="139"/>
      <c r="N18" s="141"/>
    </row>
    <row r="19" spans="1:18" x14ac:dyDescent="0.2">
      <c r="A19" s="25" t="s">
        <v>6</v>
      </c>
      <c r="B19" s="3"/>
      <c r="C19" s="3"/>
      <c r="D19" s="3" t="s">
        <v>3</v>
      </c>
      <c r="E19" s="3"/>
      <c r="F19" s="155"/>
      <c r="G19" s="156"/>
      <c r="H19" s="142"/>
      <c r="I19" s="142"/>
      <c r="J19" s="155"/>
      <c r="K19" s="157"/>
      <c r="L19" s="143"/>
      <c r="M19" s="143"/>
      <c r="N19" s="158"/>
    </row>
    <row r="20" spans="1:18" ht="25.5" x14ac:dyDescent="0.2">
      <c r="A20" s="33" t="s">
        <v>20</v>
      </c>
      <c r="B20" s="34" t="s">
        <v>105</v>
      </c>
      <c r="C20" s="35" t="s">
        <v>15</v>
      </c>
      <c r="D20" s="35" t="s">
        <v>106</v>
      </c>
      <c r="E20" s="36" t="s">
        <v>17</v>
      </c>
      <c r="F20" s="151">
        <v>357.21</v>
      </c>
      <c r="G20" s="159">
        <v>8</v>
      </c>
      <c r="H20" s="144"/>
      <c r="I20" s="144">
        <f>VLOOKUP(A20,'Memória 01'!$A$6:$E$239,5,FALSE)</f>
        <v>8</v>
      </c>
      <c r="J20" s="160">
        <f>I20+H20</f>
        <v>8</v>
      </c>
      <c r="K20" s="161">
        <f>TRUNC(G20*F20,2)</f>
        <v>2857.68</v>
      </c>
      <c r="L20" s="144">
        <f>TRUNC(H20*F20,2)</f>
        <v>0</v>
      </c>
      <c r="M20" s="144">
        <f>TRUNC(I20*F20,2)</f>
        <v>2857.68</v>
      </c>
      <c r="N20" s="162">
        <f>M20+L20</f>
        <v>2857.68</v>
      </c>
      <c r="P20" s="195">
        <f>N20/K20</f>
        <v>1</v>
      </c>
      <c r="Q20" s="27"/>
      <c r="R20" s="100"/>
    </row>
    <row r="21" spans="1:18" ht="25.5" x14ac:dyDescent="0.2">
      <c r="A21" s="33" t="s">
        <v>21</v>
      </c>
      <c r="B21" s="34" t="s">
        <v>50</v>
      </c>
      <c r="C21" s="35" t="s">
        <v>18</v>
      </c>
      <c r="D21" s="35" t="s">
        <v>107</v>
      </c>
      <c r="E21" s="36" t="s">
        <v>11</v>
      </c>
      <c r="F21" s="151">
        <v>62.24</v>
      </c>
      <c r="G21" s="159">
        <v>106.5</v>
      </c>
      <c r="H21" s="144"/>
      <c r="I21" s="144">
        <f>VLOOKUP(A21,'Memória 01'!$A$6:$E$239,5,FALSE)</f>
        <v>98.399999999999991</v>
      </c>
      <c r="J21" s="160">
        <f t="shared" ref="J21:J84" si="0">I21+H21</f>
        <v>98.399999999999991</v>
      </c>
      <c r="K21" s="161">
        <f t="shared" ref="K21:K84" si="1">TRUNC(G21*F21,2)</f>
        <v>6628.56</v>
      </c>
      <c r="L21" s="144">
        <f t="shared" ref="L21:L84" si="2">TRUNC(H21*F21,2)</f>
        <v>0</v>
      </c>
      <c r="M21" s="144">
        <f t="shared" ref="M21:M84" si="3">TRUNC(I21*F21,2)</f>
        <v>6124.41</v>
      </c>
      <c r="N21" s="162">
        <f t="shared" ref="N21:N84" si="4">M21+L21</f>
        <v>6124.41</v>
      </c>
      <c r="P21" s="195">
        <f t="shared" ref="P21:P84" si="5">N21/K21</f>
        <v>0.92394275679785642</v>
      </c>
      <c r="Q21" s="27"/>
    </row>
    <row r="22" spans="1:18" x14ac:dyDescent="0.2">
      <c r="A22" s="25" t="s">
        <v>8</v>
      </c>
      <c r="B22" s="3"/>
      <c r="C22" s="3"/>
      <c r="D22" s="3" t="s">
        <v>108</v>
      </c>
      <c r="E22" s="3"/>
      <c r="F22" s="155"/>
      <c r="G22" s="156"/>
      <c r="H22" s="142"/>
      <c r="I22" s="142"/>
      <c r="J22" s="155"/>
      <c r="K22" s="157"/>
      <c r="L22" s="143"/>
      <c r="M22" s="143"/>
      <c r="N22" s="158"/>
      <c r="P22" s="195" t="e">
        <f t="shared" si="5"/>
        <v>#DIV/0!</v>
      </c>
      <c r="Q22" s="27"/>
      <c r="R22" s="100"/>
    </row>
    <row r="23" spans="1:18" ht="25.5" x14ac:dyDescent="0.2">
      <c r="A23" s="33" t="s">
        <v>22</v>
      </c>
      <c r="B23" s="34" t="s">
        <v>109</v>
      </c>
      <c r="C23" s="35" t="s">
        <v>15</v>
      </c>
      <c r="D23" s="35" t="s">
        <v>110</v>
      </c>
      <c r="E23" s="36" t="s">
        <v>99</v>
      </c>
      <c r="F23" s="151">
        <v>36.130000000000003</v>
      </c>
      <c r="G23" s="159">
        <v>74.739999999999995</v>
      </c>
      <c r="H23" s="144"/>
      <c r="I23" s="144">
        <f>VLOOKUP(A23,'Memória 01'!$A$6:$E$239,5,FALSE)</f>
        <v>74.739999999999995</v>
      </c>
      <c r="J23" s="160">
        <f t="shared" si="0"/>
        <v>74.739999999999995</v>
      </c>
      <c r="K23" s="161">
        <f t="shared" si="1"/>
        <v>2700.35</v>
      </c>
      <c r="L23" s="144">
        <f t="shared" si="2"/>
        <v>0</v>
      </c>
      <c r="M23" s="144">
        <f t="shared" si="3"/>
        <v>2700.35</v>
      </c>
      <c r="N23" s="162">
        <f t="shared" si="4"/>
        <v>2700.35</v>
      </c>
      <c r="P23" s="195">
        <f t="shared" si="5"/>
        <v>1</v>
      </c>
      <c r="Q23" s="27"/>
    </row>
    <row r="24" spans="1:18" ht="25.5" x14ac:dyDescent="0.2">
      <c r="A24" s="33" t="s">
        <v>25</v>
      </c>
      <c r="B24" s="34" t="s">
        <v>111</v>
      </c>
      <c r="C24" s="35" t="s">
        <v>18</v>
      </c>
      <c r="D24" s="35" t="s">
        <v>112</v>
      </c>
      <c r="E24" s="36" t="s">
        <v>16</v>
      </c>
      <c r="F24" s="151">
        <v>21.81</v>
      </c>
      <c r="G24" s="159">
        <v>63.7</v>
      </c>
      <c r="H24" s="144"/>
      <c r="I24" s="144">
        <f>VLOOKUP(A24,'Memória 01'!$A$6:$E$239,5,FALSE)</f>
        <v>59.900000000000006</v>
      </c>
      <c r="J24" s="160">
        <f t="shared" si="0"/>
        <v>59.900000000000006</v>
      </c>
      <c r="K24" s="161">
        <f t="shared" si="1"/>
        <v>1389.29</v>
      </c>
      <c r="L24" s="144">
        <f t="shared" si="2"/>
        <v>0</v>
      </c>
      <c r="M24" s="144">
        <f t="shared" si="3"/>
        <v>1306.4100000000001</v>
      </c>
      <c r="N24" s="162">
        <f t="shared" si="4"/>
        <v>1306.4100000000001</v>
      </c>
      <c r="P24" s="195">
        <f t="shared" si="5"/>
        <v>0.94034362876001421</v>
      </c>
      <c r="Q24" s="27"/>
    </row>
    <row r="25" spans="1:18" ht="38.25" x14ac:dyDescent="0.2">
      <c r="A25" s="33" t="s">
        <v>26</v>
      </c>
      <c r="B25" s="34" t="s">
        <v>113</v>
      </c>
      <c r="C25" s="35" t="s">
        <v>18</v>
      </c>
      <c r="D25" s="35" t="s">
        <v>114</v>
      </c>
      <c r="E25" s="36" t="s">
        <v>16</v>
      </c>
      <c r="F25" s="151">
        <v>65.11</v>
      </c>
      <c r="G25" s="159">
        <v>459</v>
      </c>
      <c r="H25" s="144"/>
      <c r="I25" s="144">
        <f>VLOOKUP(A25,'Memória 01'!$A$6:$E$239,5,FALSE)</f>
        <v>459</v>
      </c>
      <c r="J25" s="160">
        <f t="shared" si="0"/>
        <v>459</v>
      </c>
      <c r="K25" s="161">
        <f t="shared" si="1"/>
        <v>29885.49</v>
      </c>
      <c r="L25" s="144">
        <f t="shared" si="2"/>
        <v>0</v>
      </c>
      <c r="M25" s="144">
        <f t="shared" si="3"/>
        <v>29885.49</v>
      </c>
      <c r="N25" s="162">
        <f t="shared" si="4"/>
        <v>29885.49</v>
      </c>
      <c r="P25" s="195">
        <f t="shared" si="5"/>
        <v>1</v>
      </c>
      <c r="Q25" s="27"/>
    </row>
    <row r="26" spans="1:18" x14ac:dyDescent="0.2">
      <c r="A26" s="25" t="s">
        <v>9</v>
      </c>
      <c r="B26" s="3"/>
      <c r="C26" s="3"/>
      <c r="D26" s="3" t="s">
        <v>115</v>
      </c>
      <c r="E26" s="3"/>
      <c r="F26" s="155"/>
      <c r="G26" s="156"/>
      <c r="H26" s="142"/>
      <c r="I26" s="142"/>
      <c r="J26" s="155"/>
      <c r="K26" s="157"/>
      <c r="L26" s="143"/>
      <c r="M26" s="143"/>
      <c r="N26" s="158"/>
      <c r="P26" s="195" t="e">
        <f t="shared" si="5"/>
        <v>#DIV/0!</v>
      </c>
      <c r="Q26" s="27"/>
      <c r="R26" s="100"/>
    </row>
    <row r="27" spans="1:18" ht="25.5" x14ac:dyDescent="0.2">
      <c r="A27" s="33" t="s">
        <v>27</v>
      </c>
      <c r="B27" s="34" t="s">
        <v>51</v>
      </c>
      <c r="C27" s="35" t="s">
        <v>18</v>
      </c>
      <c r="D27" s="35" t="s">
        <v>52</v>
      </c>
      <c r="E27" s="36" t="s">
        <v>17</v>
      </c>
      <c r="F27" s="151">
        <v>6.46</v>
      </c>
      <c r="G27" s="159">
        <v>64.239999999999995</v>
      </c>
      <c r="H27" s="144"/>
      <c r="I27" s="144">
        <f>VLOOKUP(A27,'Memória 01'!$A$6:$E$239,5,FALSE)</f>
        <v>43.594999999999999</v>
      </c>
      <c r="J27" s="160">
        <f t="shared" si="0"/>
        <v>43.594999999999999</v>
      </c>
      <c r="K27" s="161">
        <f t="shared" si="1"/>
        <v>414.99</v>
      </c>
      <c r="L27" s="144">
        <f t="shared" si="2"/>
        <v>0</v>
      </c>
      <c r="M27" s="144">
        <f t="shared" si="3"/>
        <v>281.62</v>
      </c>
      <c r="N27" s="162">
        <f t="shared" si="4"/>
        <v>281.62</v>
      </c>
      <c r="P27" s="195">
        <f t="shared" si="5"/>
        <v>0.67861876189787707</v>
      </c>
      <c r="Q27" s="27"/>
    </row>
    <row r="28" spans="1:18" ht="51" x14ac:dyDescent="0.2">
      <c r="A28" s="33" t="s">
        <v>28</v>
      </c>
      <c r="B28" s="34" t="s">
        <v>116</v>
      </c>
      <c r="C28" s="35" t="s">
        <v>15</v>
      </c>
      <c r="D28" s="35" t="s">
        <v>117</v>
      </c>
      <c r="E28" s="36" t="s">
        <v>17</v>
      </c>
      <c r="F28" s="151">
        <v>86.62</v>
      </c>
      <c r="G28" s="159">
        <v>50.04</v>
      </c>
      <c r="H28" s="144"/>
      <c r="I28" s="144">
        <f>VLOOKUP(A28,'Memória 01'!$A$6:$E$239,5,FALSE)</f>
        <v>50.04</v>
      </c>
      <c r="J28" s="160">
        <f t="shared" si="0"/>
        <v>50.04</v>
      </c>
      <c r="K28" s="161">
        <f t="shared" si="1"/>
        <v>4334.46</v>
      </c>
      <c r="L28" s="144">
        <f t="shared" si="2"/>
        <v>0</v>
      </c>
      <c r="M28" s="144">
        <f t="shared" si="3"/>
        <v>4334.46</v>
      </c>
      <c r="N28" s="162">
        <f t="shared" si="4"/>
        <v>4334.46</v>
      </c>
      <c r="P28" s="195">
        <f t="shared" si="5"/>
        <v>1</v>
      </c>
      <c r="Q28" s="27"/>
    </row>
    <row r="29" spans="1:18" ht="25.5" x14ac:dyDescent="0.2">
      <c r="A29" s="33" t="s">
        <v>29</v>
      </c>
      <c r="B29" s="34" t="s">
        <v>118</v>
      </c>
      <c r="C29" s="35" t="s">
        <v>18</v>
      </c>
      <c r="D29" s="35" t="s">
        <v>119</v>
      </c>
      <c r="E29" s="36" t="s">
        <v>16</v>
      </c>
      <c r="F29" s="151">
        <v>681.06</v>
      </c>
      <c r="G29" s="159">
        <v>3.22</v>
      </c>
      <c r="H29" s="144"/>
      <c r="I29" s="144">
        <f>VLOOKUP(A29,'Memória 01'!$A$6:$E$239,5,FALSE)</f>
        <v>3.0516500000000004</v>
      </c>
      <c r="J29" s="160">
        <f t="shared" si="0"/>
        <v>3.0516500000000004</v>
      </c>
      <c r="K29" s="161">
        <f t="shared" si="1"/>
        <v>2193.0100000000002</v>
      </c>
      <c r="L29" s="144">
        <f t="shared" si="2"/>
        <v>0</v>
      </c>
      <c r="M29" s="144">
        <f t="shared" si="3"/>
        <v>2078.35</v>
      </c>
      <c r="N29" s="162">
        <f t="shared" si="4"/>
        <v>2078.35</v>
      </c>
      <c r="P29" s="195">
        <f t="shared" si="5"/>
        <v>0.94771569669084943</v>
      </c>
      <c r="Q29" s="27"/>
    </row>
    <row r="30" spans="1:18" ht="25.5" x14ac:dyDescent="0.2">
      <c r="A30" s="33" t="s">
        <v>30</v>
      </c>
      <c r="B30" s="34" t="s">
        <v>120</v>
      </c>
      <c r="C30" s="35" t="s">
        <v>18</v>
      </c>
      <c r="D30" s="35" t="s">
        <v>121</v>
      </c>
      <c r="E30" s="36" t="s">
        <v>17</v>
      </c>
      <c r="F30" s="151">
        <v>146.54</v>
      </c>
      <c r="G30" s="159">
        <v>57.41</v>
      </c>
      <c r="H30" s="144"/>
      <c r="I30" s="144">
        <f>VLOOKUP(A30,'Memória 01'!$A$6:$E$239,5,FALSE)</f>
        <v>57.41</v>
      </c>
      <c r="J30" s="160">
        <f t="shared" si="0"/>
        <v>57.41</v>
      </c>
      <c r="K30" s="161">
        <f t="shared" si="1"/>
        <v>8412.86</v>
      </c>
      <c r="L30" s="144">
        <f t="shared" si="2"/>
        <v>0</v>
      </c>
      <c r="M30" s="144">
        <f t="shared" si="3"/>
        <v>8412.86</v>
      </c>
      <c r="N30" s="162">
        <f t="shared" si="4"/>
        <v>8412.86</v>
      </c>
      <c r="P30" s="195">
        <f t="shared" si="5"/>
        <v>1</v>
      </c>
      <c r="Q30" s="27"/>
    </row>
    <row r="31" spans="1:18" ht="25.5" x14ac:dyDescent="0.2">
      <c r="A31" s="33" t="s">
        <v>122</v>
      </c>
      <c r="B31" s="34" t="s">
        <v>55</v>
      </c>
      <c r="C31" s="35" t="s">
        <v>18</v>
      </c>
      <c r="D31" s="35" t="s">
        <v>123</v>
      </c>
      <c r="E31" s="36" t="s">
        <v>17</v>
      </c>
      <c r="F31" s="151">
        <v>80.31</v>
      </c>
      <c r="G31" s="159">
        <v>111.16</v>
      </c>
      <c r="H31" s="144"/>
      <c r="I31" s="144">
        <f>VLOOKUP(A31,'Memória 01'!$A$6:$E$239,5,FALSE)</f>
        <v>111.16</v>
      </c>
      <c r="J31" s="160">
        <f t="shared" si="0"/>
        <v>111.16</v>
      </c>
      <c r="K31" s="161">
        <f t="shared" si="1"/>
        <v>8927.25</v>
      </c>
      <c r="L31" s="144">
        <f t="shared" si="2"/>
        <v>0</v>
      </c>
      <c r="M31" s="144">
        <f t="shared" si="3"/>
        <v>8927.25</v>
      </c>
      <c r="N31" s="162">
        <f t="shared" si="4"/>
        <v>8927.25</v>
      </c>
      <c r="P31" s="195">
        <f t="shared" si="5"/>
        <v>1</v>
      </c>
      <c r="Q31" s="27"/>
    </row>
    <row r="32" spans="1:18" ht="25.5" x14ac:dyDescent="0.2">
      <c r="A32" s="33" t="s">
        <v>124</v>
      </c>
      <c r="B32" s="34" t="s">
        <v>47</v>
      </c>
      <c r="C32" s="35" t="s">
        <v>18</v>
      </c>
      <c r="D32" s="35" t="s">
        <v>125</v>
      </c>
      <c r="E32" s="36" t="s">
        <v>12</v>
      </c>
      <c r="F32" s="151">
        <v>16.87</v>
      </c>
      <c r="G32" s="159">
        <v>97.5</v>
      </c>
      <c r="H32" s="144"/>
      <c r="I32" s="144">
        <f>VLOOKUP(A32,'Memória 01'!$A$6:$E$239,5,FALSE)</f>
        <v>88.636363636363626</v>
      </c>
      <c r="J32" s="160">
        <f t="shared" si="0"/>
        <v>88.636363636363626</v>
      </c>
      <c r="K32" s="161">
        <f t="shared" si="1"/>
        <v>1644.82</v>
      </c>
      <c r="L32" s="144">
        <f t="shared" si="2"/>
        <v>0</v>
      </c>
      <c r="M32" s="144">
        <f t="shared" si="3"/>
        <v>1495.29</v>
      </c>
      <c r="N32" s="162">
        <f t="shared" si="4"/>
        <v>1495.29</v>
      </c>
      <c r="P32" s="195">
        <f t="shared" si="5"/>
        <v>0.90909035639158087</v>
      </c>
      <c r="Q32" s="27"/>
    </row>
    <row r="33" spans="1:18" ht="25.5" x14ac:dyDescent="0.2">
      <c r="A33" s="33" t="s">
        <v>126</v>
      </c>
      <c r="B33" s="34" t="s">
        <v>56</v>
      </c>
      <c r="C33" s="35" t="s">
        <v>18</v>
      </c>
      <c r="D33" s="35" t="s">
        <v>127</v>
      </c>
      <c r="E33" s="36" t="s">
        <v>12</v>
      </c>
      <c r="F33" s="151">
        <v>14.98</v>
      </c>
      <c r="G33" s="159">
        <v>394.6</v>
      </c>
      <c r="H33" s="144"/>
      <c r="I33" s="144">
        <f>VLOOKUP(A33,'Memória 01'!$A$6:$E$239,5,FALSE)</f>
        <v>342.36090909090905</v>
      </c>
      <c r="J33" s="160">
        <f t="shared" si="0"/>
        <v>342.36090909090905</v>
      </c>
      <c r="K33" s="161">
        <f t="shared" si="1"/>
        <v>5911.1</v>
      </c>
      <c r="L33" s="144">
        <f t="shared" si="2"/>
        <v>0</v>
      </c>
      <c r="M33" s="144">
        <f t="shared" si="3"/>
        <v>5128.5600000000004</v>
      </c>
      <c r="N33" s="162">
        <f t="shared" si="4"/>
        <v>5128.5600000000004</v>
      </c>
      <c r="P33" s="195">
        <f t="shared" si="5"/>
        <v>0.8676151646901592</v>
      </c>
      <c r="Q33" s="27"/>
    </row>
    <row r="34" spans="1:18" ht="25.5" x14ac:dyDescent="0.2">
      <c r="A34" s="33" t="s">
        <v>128</v>
      </c>
      <c r="B34" s="34" t="s">
        <v>48</v>
      </c>
      <c r="C34" s="35" t="s">
        <v>18</v>
      </c>
      <c r="D34" s="35" t="s">
        <v>129</v>
      </c>
      <c r="E34" s="36" t="s">
        <v>12</v>
      </c>
      <c r="F34" s="151">
        <v>12.98</v>
      </c>
      <c r="G34" s="159">
        <v>335.6</v>
      </c>
      <c r="H34" s="144"/>
      <c r="I34" s="144">
        <f>VLOOKUP(A34,'Memória 01'!$A$6:$E$239,5,FALSE)</f>
        <v>305.09000000000003</v>
      </c>
      <c r="J34" s="160">
        <f t="shared" si="0"/>
        <v>305.09000000000003</v>
      </c>
      <c r="K34" s="161">
        <f t="shared" si="1"/>
        <v>4356.08</v>
      </c>
      <c r="L34" s="144">
        <f t="shared" si="2"/>
        <v>0</v>
      </c>
      <c r="M34" s="144">
        <f t="shared" si="3"/>
        <v>3960.06</v>
      </c>
      <c r="N34" s="162">
        <f t="shared" si="4"/>
        <v>3960.06</v>
      </c>
      <c r="P34" s="195">
        <f t="shared" si="5"/>
        <v>0.90908798736478669</v>
      </c>
      <c r="Q34" s="27"/>
    </row>
    <row r="35" spans="1:18" ht="25.5" x14ac:dyDescent="0.2">
      <c r="A35" s="33" t="s">
        <v>130</v>
      </c>
      <c r="B35" s="34" t="s">
        <v>131</v>
      </c>
      <c r="C35" s="35" t="s">
        <v>18</v>
      </c>
      <c r="D35" s="35" t="s">
        <v>132</v>
      </c>
      <c r="E35" s="36" t="s">
        <v>12</v>
      </c>
      <c r="F35" s="151">
        <v>9.89</v>
      </c>
      <c r="G35" s="159">
        <v>169.9</v>
      </c>
      <c r="H35" s="144"/>
      <c r="I35" s="144">
        <f>VLOOKUP(A35,'Memória 01'!$A$6:$E$239,5,FALSE)</f>
        <v>154.45454545454544</v>
      </c>
      <c r="J35" s="160">
        <f t="shared" si="0"/>
        <v>154.45454545454544</v>
      </c>
      <c r="K35" s="161">
        <f t="shared" si="1"/>
        <v>1680.31</v>
      </c>
      <c r="L35" s="144">
        <f t="shared" si="2"/>
        <v>0</v>
      </c>
      <c r="M35" s="144">
        <f t="shared" si="3"/>
        <v>1527.55</v>
      </c>
      <c r="N35" s="162">
        <f t="shared" si="4"/>
        <v>1527.55</v>
      </c>
      <c r="P35" s="195">
        <f t="shared" si="5"/>
        <v>0.90908820396236412</v>
      </c>
      <c r="Q35" s="27"/>
    </row>
    <row r="36" spans="1:18" ht="25.5" x14ac:dyDescent="0.2">
      <c r="A36" s="33" t="s">
        <v>133</v>
      </c>
      <c r="B36" s="34" t="s">
        <v>46</v>
      </c>
      <c r="C36" s="35" t="s">
        <v>18</v>
      </c>
      <c r="D36" s="35" t="s">
        <v>134</v>
      </c>
      <c r="E36" s="36" t="s">
        <v>12</v>
      </c>
      <c r="F36" s="151">
        <v>19.05</v>
      </c>
      <c r="G36" s="159">
        <v>182.3</v>
      </c>
      <c r="H36" s="144"/>
      <c r="I36" s="144">
        <f>VLOOKUP(A36,'Memória 01'!$A$6:$E$239,5,FALSE)</f>
        <v>165.72090909090909</v>
      </c>
      <c r="J36" s="160">
        <f t="shared" si="0"/>
        <v>165.72090909090909</v>
      </c>
      <c r="K36" s="161">
        <f t="shared" si="1"/>
        <v>3472.81</v>
      </c>
      <c r="L36" s="144">
        <f t="shared" si="2"/>
        <v>0</v>
      </c>
      <c r="M36" s="144">
        <f t="shared" si="3"/>
        <v>3156.98</v>
      </c>
      <c r="N36" s="162">
        <f t="shared" si="4"/>
        <v>3156.98</v>
      </c>
      <c r="P36" s="195">
        <f t="shared" si="5"/>
        <v>0.90905635494023573</v>
      </c>
      <c r="Q36" s="27"/>
    </row>
    <row r="37" spans="1:18" ht="38.25" x14ac:dyDescent="0.2">
      <c r="A37" s="33" t="s">
        <v>135</v>
      </c>
      <c r="B37" s="34" t="s">
        <v>136</v>
      </c>
      <c r="C37" s="35" t="s">
        <v>18</v>
      </c>
      <c r="D37" s="35" t="s">
        <v>137</v>
      </c>
      <c r="E37" s="36" t="s">
        <v>16</v>
      </c>
      <c r="F37" s="151">
        <v>450.18</v>
      </c>
      <c r="G37" s="159">
        <v>11.04</v>
      </c>
      <c r="H37" s="144"/>
      <c r="I37" s="144">
        <f>VLOOKUP(A37,'Memória 01'!$A$6:$E$239,5,FALSE)</f>
        <v>11.04</v>
      </c>
      <c r="J37" s="160">
        <f t="shared" si="0"/>
        <v>11.04</v>
      </c>
      <c r="K37" s="161">
        <f t="shared" si="1"/>
        <v>4969.9799999999996</v>
      </c>
      <c r="L37" s="144">
        <f t="shared" si="2"/>
        <v>0</v>
      </c>
      <c r="M37" s="144">
        <f t="shared" si="3"/>
        <v>4969.9799999999996</v>
      </c>
      <c r="N37" s="162">
        <f t="shared" si="4"/>
        <v>4969.9799999999996</v>
      </c>
      <c r="P37" s="195">
        <f t="shared" si="5"/>
        <v>1</v>
      </c>
      <c r="Q37" s="27"/>
    </row>
    <row r="38" spans="1:18" ht="25.5" x14ac:dyDescent="0.2">
      <c r="A38" s="33" t="s">
        <v>138</v>
      </c>
      <c r="B38" s="34" t="s">
        <v>139</v>
      </c>
      <c r="C38" s="35" t="s">
        <v>18</v>
      </c>
      <c r="D38" s="35" t="s">
        <v>140</v>
      </c>
      <c r="E38" s="36" t="s">
        <v>16</v>
      </c>
      <c r="F38" s="151">
        <v>302.18</v>
      </c>
      <c r="G38" s="159">
        <v>21.64</v>
      </c>
      <c r="H38" s="144"/>
      <c r="I38" s="144">
        <f>VLOOKUP(A38,'Memória 01'!$A$6:$E$239,5,FALSE)</f>
        <v>21.64</v>
      </c>
      <c r="J38" s="160">
        <f t="shared" si="0"/>
        <v>21.64</v>
      </c>
      <c r="K38" s="161">
        <f t="shared" si="1"/>
        <v>6539.17</v>
      </c>
      <c r="L38" s="144">
        <f t="shared" si="2"/>
        <v>0</v>
      </c>
      <c r="M38" s="144">
        <f t="shared" si="3"/>
        <v>6539.17</v>
      </c>
      <c r="N38" s="162">
        <f t="shared" si="4"/>
        <v>6539.17</v>
      </c>
      <c r="P38" s="195">
        <f t="shared" si="5"/>
        <v>1</v>
      </c>
      <c r="Q38" s="27"/>
    </row>
    <row r="39" spans="1:18" ht="25.5" x14ac:dyDescent="0.2">
      <c r="A39" s="33" t="s">
        <v>141</v>
      </c>
      <c r="B39" s="34" t="s">
        <v>142</v>
      </c>
      <c r="C39" s="35" t="s">
        <v>15</v>
      </c>
      <c r="D39" s="35" t="s">
        <v>143</v>
      </c>
      <c r="E39" s="36" t="s">
        <v>17</v>
      </c>
      <c r="F39" s="151">
        <v>12.82</v>
      </c>
      <c r="G39" s="159">
        <v>112.92</v>
      </c>
      <c r="H39" s="144"/>
      <c r="I39" s="144">
        <f>VLOOKUP(A39,'Memória 01'!$A$6:$E$239,5,FALSE)</f>
        <v>112.92</v>
      </c>
      <c r="J39" s="160">
        <f t="shared" si="0"/>
        <v>112.92</v>
      </c>
      <c r="K39" s="161">
        <f t="shared" si="1"/>
        <v>1447.63</v>
      </c>
      <c r="L39" s="144">
        <f t="shared" si="2"/>
        <v>0</v>
      </c>
      <c r="M39" s="144">
        <f t="shared" si="3"/>
        <v>1447.63</v>
      </c>
      <c r="N39" s="162">
        <f t="shared" si="4"/>
        <v>1447.63</v>
      </c>
      <c r="P39" s="195">
        <f t="shared" si="5"/>
        <v>1</v>
      </c>
      <c r="Q39" s="27"/>
    </row>
    <row r="40" spans="1:18" ht="38.25" x14ac:dyDescent="0.2">
      <c r="A40" s="33" t="s">
        <v>144</v>
      </c>
      <c r="B40" s="34" t="s">
        <v>145</v>
      </c>
      <c r="C40" s="35" t="s">
        <v>18</v>
      </c>
      <c r="D40" s="35" t="s">
        <v>146</v>
      </c>
      <c r="E40" s="36" t="s">
        <v>16</v>
      </c>
      <c r="F40" s="151">
        <v>464.63</v>
      </c>
      <c r="G40" s="159">
        <v>10.6</v>
      </c>
      <c r="H40" s="144"/>
      <c r="I40" s="144">
        <f>VLOOKUP(A40,'Memória 01'!$A$6:$E$239,5,FALSE)</f>
        <v>10.6</v>
      </c>
      <c r="J40" s="160">
        <f t="shared" si="0"/>
        <v>10.6</v>
      </c>
      <c r="K40" s="161">
        <f t="shared" si="1"/>
        <v>4925.07</v>
      </c>
      <c r="L40" s="144">
        <f t="shared" si="2"/>
        <v>0</v>
      </c>
      <c r="M40" s="144">
        <f t="shared" si="3"/>
        <v>4925.07</v>
      </c>
      <c r="N40" s="162">
        <f t="shared" si="4"/>
        <v>4925.07</v>
      </c>
      <c r="P40" s="195">
        <f t="shared" si="5"/>
        <v>1</v>
      </c>
      <c r="Q40" s="27"/>
    </row>
    <row r="41" spans="1:18" x14ac:dyDescent="0.2">
      <c r="A41" s="25" t="s">
        <v>19</v>
      </c>
      <c r="B41" s="3"/>
      <c r="C41" s="3"/>
      <c r="D41" s="3" t="s">
        <v>147</v>
      </c>
      <c r="E41" s="3"/>
      <c r="F41" s="155"/>
      <c r="G41" s="156"/>
      <c r="H41" s="142"/>
      <c r="I41" s="142"/>
      <c r="J41" s="155"/>
      <c r="K41" s="157"/>
      <c r="L41" s="143"/>
      <c r="M41" s="143"/>
      <c r="N41" s="158"/>
      <c r="P41" s="195" t="e">
        <f t="shared" si="5"/>
        <v>#DIV/0!</v>
      </c>
      <c r="Q41" s="27"/>
    </row>
    <row r="42" spans="1:18" x14ac:dyDescent="0.2">
      <c r="A42" s="25" t="s">
        <v>31</v>
      </c>
      <c r="B42" s="3"/>
      <c r="C42" s="3"/>
      <c r="D42" s="3" t="s">
        <v>148</v>
      </c>
      <c r="E42" s="3"/>
      <c r="F42" s="155"/>
      <c r="G42" s="156"/>
      <c r="H42" s="142"/>
      <c r="I42" s="142"/>
      <c r="J42" s="155"/>
      <c r="K42" s="157"/>
      <c r="L42" s="143"/>
      <c r="M42" s="143"/>
      <c r="N42" s="158"/>
      <c r="P42" s="195" t="e">
        <f t="shared" si="5"/>
        <v>#DIV/0!</v>
      </c>
      <c r="Q42" s="27"/>
      <c r="R42" s="100"/>
    </row>
    <row r="43" spans="1:18" ht="38.25" x14ac:dyDescent="0.2">
      <c r="A43" s="102" t="s">
        <v>149</v>
      </c>
      <c r="B43" s="103" t="s">
        <v>150</v>
      </c>
      <c r="C43" s="104" t="s">
        <v>18</v>
      </c>
      <c r="D43" s="104" t="s">
        <v>151</v>
      </c>
      <c r="E43" s="105" t="s">
        <v>17</v>
      </c>
      <c r="F43" s="152">
        <v>44.81</v>
      </c>
      <c r="G43" s="163">
        <v>90.78</v>
      </c>
      <c r="H43" s="145"/>
      <c r="I43" s="144">
        <f>VLOOKUP(A43,'Memória 01'!$A$6:$E$239,5,FALSE)</f>
        <v>62.72</v>
      </c>
      <c r="J43" s="164">
        <f t="shared" si="0"/>
        <v>62.72</v>
      </c>
      <c r="K43" s="165">
        <f t="shared" si="1"/>
        <v>4067.85</v>
      </c>
      <c r="L43" s="145">
        <f t="shared" si="2"/>
        <v>0</v>
      </c>
      <c r="M43" s="145">
        <f t="shared" si="3"/>
        <v>2810.48</v>
      </c>
      <c r="N43" s="166">
        <f t="shared" si="4"/>
        <v>2810.48</v>
      </c>
      <c r="P43" s="195">
        <f t="shared" si="5"/>
        <v>0.69090059859631014</v>
      </c>
      <c r="Q43" s="27"/>
    </row>
    <row r="44" spans="1:18" ht="38.25" x14ac:dyDescent="0.2">
      <c r="A44" s="102" t="s">
        <v>152</v>
      </c>
      <c r="B44" s="103" t="s">
        <v>153</v>
      </c>
      <c r="C44" s="104" t="s">
        <v>18</v>
      </c>
      <c r="D44" s="104" t="s">
        <v>154</v>
      </c>
      <c r="E44" s="105" t="s">
        <v>12</v>
      </c>
      <c r="F44" s="152">
        <v>13.18</v>
      </c>
      <c r="G44" s="163">
        <v>164.5</v>
      </c>
      <c r="H44" s="145"/>
      <c r="I44" s="144">
        <f>VLOOKUP(A44,'Memória 01'!$A$6:$E$239,5,FALSE)</f>
        <v>116.53999999999999</v>
      </c>
      <c r="J44" s="164">
        <f t="shared" si="0"/>
        <v>116.53999999999999</v>
      </c>
      <c r="K44" s="165">
        <f t="shared" si="1"/>
        <v>2168.11</v>
      </c>
      <c r="L44" s="145">
        <f t="shared" si="2"/>
        <v>0</v>
      </c>
      <c r="M44" s="145">
        <f t="shared" si="3"/>
        <v>1535.99</v>
      </c>
      <c r="N44" s="166">
        <f t="shared" si="4"/>
        <v>1535.99</v>
      </c>
      <c r="P44" s="195">
        <f t="shared" si="5"/>
        <v>0.70844652715959977</v>
      </c>
      <c r="Q44" s="27"/>
    </row>
    <row r="45" spans="1:18" ht="38.25" x14ac:dyDescent="0.2">
      <c r="A45" s="102" t="s">
        <v>155</v>
      </c>
      <c r="B45" s="103" t="s">
        <v>42</v>
      </c>
      <c r="C45" s="104" t="s">
        <v>18</v>
      </c>
      <c r="D45" s="104" t="s">
        <v>43</v>
      </c>
      <c r="E45" s="105" t="s">
        <v>12</v>
      </c>
      <c r="F45" s="152">
        <v>9.99</v>
      </c>
      <c r="G45" s="163">
        <v>356.5</v>
      </c>
      <c r="H45" s="145"/>
      <c r="I45" s="144">
        <f>VLOOKUP(A45,'Memória 01'!$A$6:$E$239,5,FALSE)</f>
        <v>316.54000000000002</v>
      </c>
      <c r="J45" s="164">
        <f t="shared" si="0"/>
        <v>316.54000000000002</v>
      </c>
      <c r="K45" s="165">
        <f t="shared" si="1"/>
        <v>3561.43</v>
      </c>
      <c r="L45" s="145">
        <f t="shared" si="2"/>
        <v>0</v>
      </c>
      <c r="M45" s="145">
        <f t="shared" si="3"/>
        <v>3162.23</v>
      </c>
      <c r="N45" s="166">
        <f t="shared" si="4"/>
        <v>3162.23</v>
      </c>
      <c r="P45" s="195">
        <f t="shared" si="5"/>
        <v>0.88791019337737931</v>
      </c>
      <c r="Q45" s="27"/>
    </row>
    <row r="46" spans="1:18" ht="38.25" x14ac:dyDescent="0.2">
      <c r="A46" s="102" t="s">
        <v>156</v>
      </c>
      <c r="B46" s="103" t="s">
        <v>157</v>
      </c>
      <c r="C46" s="104" t="s">
        <v>18</v>
      </c>
      <c r="D46" s="104" t="s">
        <v>158</v>
      </c>
      <c r="E46" s="105" t="s">
        <v>12</v>
      </c>
      <c r="F46" s="152">
        <v>8.34</v>
      </c>
      <c r="G46" s="163">
        <v>54.1</v>
      </c>
      <c r="H46" s="145"/>
      <c r="I46" s="144">
        <f>VLOOKUP(A46,'Memória 01'!$A$6:$E$239,5,FALSE)</f>
        <v>49.180000000000007</v>
      </c>
      <c r="J46" s="164">
        <f t="shared" si="0"/>
        <v>49.180000000000007</v>
      </c>
      <c r="K46" s="165">
        <f t="shared" si="1"/>
        <v>451.19</v>
      </c>
      <c r="L46" s="145">
        <f t="shared" si="2"/>
        <v>0</v>
      </c>
      <c r="M46" s="145">
        <f t="shared" si="3"/>
        <v>410.16</v>
      </c>
      <c r="N46" s="166">
        <f t="shared" si="4"/>
        <v>410.16</v>
      </c>
      <c r="P46" s="195">
        <f t="shared" si="5"/>
        <v>0.90906270085773189</v>
      </c>
      <c r="Q46" s="27"/>
    </row>
    <row r="47" spans="1:18" ht="38.25" x14ac:dyDescent="0.2">
      <c r="A47" s="102" t="s">
        <v>159</v>
      </c>
      <c r="B47" s="103" t="s">
        <v>160</v>
      </c>
      <c r="C47" s="104" t="s">
        <v>18</v>
      </c>
      <c r="D47" s="104" t="s">
        <v>161</v>
      </c>
      <c r="E47" s="105" t="s">
        <v>12</v>
      </c>
      <c r="F47" s="152">
        <v>8.0399999999999991</v>
      </c>
      <c r="G47" s="163">
        <v>418.4</v>
      </c>
      <c r="H47" s="145"/>
      <c r="I47" s="144">
        <f>VLOOKUP(A47,'Memória 01'!$A$6:$E$239,5,FALSE)</f>
        <v>76.36</v>
      </c>
      <c r="J47" s="164">
        <f t="shared" si="0"/>
        <v>76.36</v>
      </c>
      <c r="K47" s="165">
        <f t="shared" si="1"/>
        <v>3363.93</v>
      </c>
      <c r="L47" s="145">
        <f t="shared" si="2"/>
        <v>0</v>
      </c>
      <c r="M47" s="145">
        <f t="shared" si="3"/>
        <v>613.92999999999995</v>
      </c>
      <c r="N47" s="166">
        <f t="shared" si="4"/>
        <v>613.92999999999995</v>
      </c>
      <c r="P47" s="195">
        <f t="shared" si="5"/>
        <v>0.18250379764144914</v>
      </c>
      <c r="Q47" s="27"/>
    </row>
    <row r="48" spans="1:18" ht="38.25" x14ac:dyDescent="0.2">
      <c r="A48" s="102" t="s">
        <v>162</v>
      </c>
      <c r="B48" s="103" t="s">
        <v>136</v>
      </c>
      <c r="C48" s="104" t="s">
        <v>18</v>
      </c>
      <c r="D48" s="104" t="s">
        <v>137</v>
      </c>
      <c r="E48" s="105" t="s">
        <v>16</v>
      </c>
      <c r="F48" s="152">
        <v>450.18</v>
      </c>
      <c r="G48" s="163">
        <v>5.82</v>
      </c>
      <c r="H48" s="145"/>
      <c r="I48" s="144">
        <f>VLOOKUP(A48,'Memória 01'!$A$6:$E$239,5,FALSE)</f>
        <v>3.95</v>
      </c>
      <c r="J48" s="164">
        <f t="shared" si="0"/>
        <v>3.95</v>
      </c>
      <c r="K48" s="165">
        <f t="shared" si="1"/>
        <v>2620.04</v>
      </c>
      <c r="L48" s="145">
        <f t="shared" si="2"/>
        <v>0</v>
      </c>
      <c r="M48" s="145">
        <f t="shared" si="3"/>
        <v>1778.21</v>
      </c>
      <c r="N48" s="166">
        <f t="shared" si="4"/>
        <v>1778.21</v>
      </c>
      <c r="P48" s="195">
        <f t="shared" si="5"/>
        <v>0.67869574510312825</v>
      </c>
      <c r="Q48" s="27"/>
    </row>
    <row r="49" spans="1:17" ht="25.5" x14ac:dyDescent="0.2">
      <c r="A49" s="102" t="s">
        <v>163</v>
      </c>
      <c r="B49" s="103" t="s">
        <v>139</v>
      </c>
      <c r="C49" s="104" t="s">
        <v>18</v>
      </c>
      <c r="D49" s="104" t="s">
        <v>140</v>
      </c>
      <c r="E49" s="105" t="s">
        <v>16</v>
      </c>
      <c r="F49" s="152">
        <v>302.18</v>
      </c>
      <c r="G49" s="163">
        <v>5.82</v>
      </c>
      <c r="H49" s="145"/>
      <c r="I49" s="144">
        <f>VLOOKUP(A49,'Memória 01'!$A$6:$E$239,5,FALSE)</f>
        <v>3.95</v>
      </c>
      <c r="J49" s="164">
        <f t="shared" si="0"/>
        <v>3.95</v>
      </c>
      <c r="K49" s="165">
        <f t="shared" si="1"/>
        <v>1758.68</v>
      </c>
      <c r="L49" s="145">
        <f t="shared" si="2"/>
        <v>0</v>
      </c>
      <c r="M49" s="145">
        <f t="shared" si="3"/>
        <v>1193.6099999999999</v>
      </c>
      <c r="N49" s="166">
        <f t="shared" si="4"/>
        <v>1193.6099999999999</v>
      </c>
      <c r="P49" s="195">
        <f t="shared" si="5"/>
        <v>0.67869652239179379</v>
      </c>
      <c r="Q49" s="27"/>
    </row>
    <row r="50" spans="1:17" x14ac:dyDescent="0.2">
      <c r="A50" s="25" t="s">
        <v>32</v>
      </c>
      <c r="B50" s="3"/>
      <c r="C50" s="3"/>
      <c r="D50" s="3" t="s">
        <v>164</v>
      </c>
      <c r="E50" s="3"/>
      <c r="F50" s="155"/>
      <c r="G50" s="156"/>
      <c r="H50" s="142"/>
      <c r="I50" s="142"/>
      <c r="J50" s="155"/>
      <c r="K50" s="157"/>
      <c r="L50" s="143"/>
      <c r="M50" s="143"/>
      <c r="N50" s="158"/>
      <c r="P50" s="195" t="e">
        <f t="shared" si="5"/>
        <v>#DIV/0!</v>
      </c>
      <c r="Q50" s="27"/>
    </row>
    <row r="51" spans="1:17" ht="38.25" x14ac:dyDescent="0.2">
      <c r="A51" s="33" t="s">
        <v>165</v>
      </c>
      <c r="B51" s="34" t="s">
        <v>166</v>
      </c>
      <c r="C51" s="35" t="s">
        <v>18</v>
      </c>
      <c r="D51" s="35" t="s">
        <v>167</v>
      </c>
      <c r="E51" s="36" t="s">
        <v>17</v>
      </c>
      <c r="F51" s="151">
        <v>79.14</v>
      </c>
      <c r="G51" s="159">
        <v>115.05</v>
      </c>
      <c r="H51" s="144"/>
      <c r="I51" s="144">
        <f>VLOOKUP(A51,'Memória 01'!$A$6:$E$239,5,FALSE)</f>
        <v>0</v>
      </c>
      <c r="J51" s="160">
        <f t="shared" si="0"/>
        <v>0</v>
      </c>
      <c r="K51" s="161">
        <f t="shared" si="1"/>
        <v>9105.0499999999993</v>
      </c>
      <c r="L51" s="144">
        <f t="shared" si="2"/>
        <v>0</v>
      </c>
      <c r="M51" s="144">
        <f t="shared" si="3"/>
        <v>0</v>
      </c>
      <c r="N51" s="162">
        <f t="shared" si="4"/>
        <v>0</v>
      </c>
      <c r="P51" s="195">
        <f t="shared" si="5"/>
        <v>0</v>
      </c>
      <c r="Q51" s="27"/>
    </row>
    <row r="52" spans="1:17" ht="38.25" x14ac:dyDescent="0.2">
      <c r="A52" s="33" t="s">
        <v>168</v>
      </c>
      <c r="B52" s="34" t="s">
        <v>153</v>
      </c>
      <c r="C52" s="35" t="s">
        <v>18</v>
      </c>
      <c r="D52" s="35" t="s">
        <v>154</v>
      </c>
      <c r="E52" s="36" t="s">
        <v>12</v>
      </c>
      <c r="F52" s="151">
        <v>13.18</v>
      </c>
      <c r="G52" s="159">
        <v>123.5</v>
      </c>
      <c r="H52" s="144"/>
      <c r="I52" s="144">
        <f>VLOOKUP(A52,'Memória 01'!$A$6:$E$239,5,FALSE)</f>
        <v>0</v>
      </c>
      <c r="J52" s="160">
        <f t="shared" si="0"/>
        <v>0</v>
      </c>
      <c r="K52" s="161">
        <f t="shared" si="1"/>
        <v>1627.73</v>
      </c>
      <c r="L52" s="144">
        <f t="shared" si="2"/>
        <v>0</v>
      </c>
      <c r="M52" s="144">
        <f t="shared" si="3"/>
        <v>0</v>
      </c>
      <c r="N52" s="162">
        <f t="shared" si="4"/>
        <v>0</v>
      </c>
      <c r="P52" s="195">
        <f t="shared" si="5"/>
        <v>0</v>
      </c>
      <c r="Q52" s="27"/>
    </row>
    <row r="53" spans="1:17" ht="38.25" x14ac:dyDescent="0.2">
      <c r="A53" s="33" t="s">
        <v>169</v>
      </c>
      <c r="B53" s="34" t="s">
        <v>170</v>
      </c>
      <c r="C53" s="35" t="s">
        <v>18</v>
      </c>
      <c r="D53" s="35" t="s">
        <v>171</v>
      </c>
      <c r="E53" s="36" t="s">
        <v>12</v>
      </c>
      <c r="F53" s="151">
        <v>12.18</v>
      </c>
      <c r="G53" s="159">
        <v>0.4</v>
      </c>
      <c r="H53" s="144"/>
      <c r="I53" s="144">
        <f>VLOOKUP(A53,'Memória 01'!$A$6:$E$239,5,FALSE)</f>
        <v>0</v>
      </c>
      <c r="J53" s="160">
        <f t="shared" si="0"/>
        <v>0</v>
      </c>
      <c r="K53" s="161">
        <f t="shared" si="1"/>
        <v>4.87</v>
      </c>
      <c r="L53" s="144">
        <f t="shared" si="2"/>
        <v>0</v>
      </c>
      <c r="M53" s="144">
        <f t="shared" si="3"/>
        <v>0</v>
      </c>
      <c r="N53" s="162">
        <f t="shared" si="4"/>
        <v>0</v>
      </c>
      <c r="P53" s="195">
        <f t="shared" si="5"/>
        <v>0</v>
      </c>
      <c r="Q53" s="27"/>
    </row>
    <row r="54" spans="1:17" ht="38.25" x14ac:dyDescent="0.2">
      <c r="A54" s="33" t="s">
        <v>172</v>
      </c>
      <c r="B54" s="34" t="s">
        <v>173</v>
      </c>
      <c r="C54" s="35" t="s">
        <v>18</v>
      </c>
      <c r="D54" s="35" t="s">
        <v>174</v>
      </c>
      <c r="E54" s="36" t="s">
        <v>12</v>
      </c>
      <c r="F54" s="151">
        <v>11.27</v>
      </c>
      <c r="G54" s="159">
        <v>94.7</v>
      </c>
      <c r="H54" s="144"/>
      <c r="I54" s="144">
        <f>VLOOKUP(A54,'Memória 01'!$A$6:$E$239,5,FALSE)</f>
        <v>0</v>
      </c>
      <c r="J54" s="160">
        <f t="shared" si="0"/>
        <v>0</v>
      </c>
      <c r="K54" s="161">
        <f t="shared" si="1"/>
        <v>1067.26</v>
      </c>
      <c r="L54" s="144">
        <f t="shared" si="2"/>
        <v>0</v>
      </c>
      <c r="M54" s="144">
        <f t="shared" si="3"/>
        <v>0</v>
      </c>
      <c r="N54" s="162">
        <f t="shared" si="4"/>
        <v>0</v>
      </c>
      <c r="P54" s="195">
        <f t="shared" si="5"/>
        <v>0</v>
      </c>
      <c r="Q54" s="27"/>
    </row>
    <row r="55" spans="1:17" ht="38.25" x14ac:dyDescent="0.2">
      <c r="A55" s="33" t="s">
        <v>175</v>
      </c>
      <c r="B55" s="34" t="s">
        <v>42</v>
      </c>
      <c r="C55" s="35" t="s">
        <v>18</v>
      </c>
      <c r="D55" s="35" t="s">
        <v>43</v>
      </c>
      <c r="E55" s="36" t="s">
        <v>12</v>
      </c>
      <c r="F55" s="151">
        <v>9.99</v>
      </c>
      <c r="G55" s="159">
        <v>367.9</v>
      </c>
      <c r="H55" s="144"/>
      <c r="I55" s="144">
        <f>VLOOKUP(A55,'Memória 01'!$A$6:$E$239,5,FALSE)</f>
        <v>0</v>
      </c>
      <c r="J55" s="160">
        <f t="shared" si="0"/>
        <v>0</v>
      </c>
      <c r="K55" s="161">
        <f t="shared" si="1"/>
        <v>3675.32</v>
      </c>
      <c r="L55" s="144">
        <f t="shared" si="2"/>
        <v>0</v>
      </c>
      <c r="M55" s="144">
        <f t="shared" si="3"/>
        <v>0</v>
      </c>
      <c r="N55" s="162">
        <f t="shared" si="4"/>
        <v>0</v>
      </c>
      <c r="P55" s="195">
        <f t="shared" si="5"/>
        <v>0</v>
      </c>
      <c r="Q55" s="27"/>
    </row>
    <row r="56" spans="1:17" ht="38.25" x14ac:dyDescent="0.2">
      <c r="A56" s="33" t="s">
        <v>176</v>
      </c>
      <c r="B56" s="34" t="s">
        <v>136</v>
      </c>
      <c r="C56" s="35" t="s">
        <v>18</v>
      </c>
      <c r="D56" s="35" t="s">
        <v>137</v>
      </c>
      <c r="E56" s="36" t="s">
        <v>16</v>
      </c>
      <c r="F56" s="151">
        <v>450.18</v>
      </c>
      <c r="G56" s="159">
        <v>8.58</v>
      </c>
      <c r="H56" s="144"/>
      <c r="I56" s="144">
        <f>VLOOKUP(A56,'Memória 01'!$A$6:$E$239,5,FALSE)</f>
        <v>0</v>
      </c>
      <c r="J56" s="160">
        <f t="shared" si="0"/>
        <v>0</v>
      </c>
      <c r="K56" s="161">
        <f t="shared" si="1"/>
        <v>3862.54</v>
      </c>
      <c r="L56" s="144">
        <f t="shared" si="2"/>
        <v>0</v>
      </c>
      <c r="M56" s="144">
        <f t="shared" si="3"/>
        <v>0</v>
      </c>
      <c r="N56" s="162">
        <f t="shared" si="4"/>
        <v>0</v>
      </c>
      <c r="P56" s="195">
        <f t="shared" si="5"/>
        <v>0</v>
      </c>
      <c r="Q56" s="27"/>
    </row>
    <row r="57" spans="1:17" ht="25.5" x14ac:dyDescent="0.2">
      <c r="A57" s="33" t="s">
        <v>177</v>
      </c>
      <c r="B57" s="34" t="s">
        <v>139</v>
      </c>
      <c r="C57" s="35" t="s">
        <v>18</v>
      </c>
      <c r="D57" s="35" t="s">
        <v>140</v>
      </c>
      <c r="E57" s="36" t="s">
        <v>16</v>
      </c>
      <c r="F57" s="151">
        <v>302.18</v>
      </c>
      <c r="G57" s="159">
        <v>8.58</v>
      </c>
      <c r="H57" s="144"/>
      <c r="I57" s="144">
        <f>VLOOKUP(A57,'Memória 01'!$A$6:$E$239,5,FALSE)</f>
        <v>0</v>
      </c>
      <c r="J57" s="160">
        <f t="shared" si="0"/>
        <v>0</v>
      </c>
      <c r="K57" s="161">
        <f t="shared" si="1"/>
        <v>2592.6999999999998</v>
      </c>
      <c r="L57" s="144">
        <f t="shared" si="2"/>
        <v>0</v>
      </c>
      <c r="M57" s="144">
        <f t="shared" si="3"/>
        <v>0</v>
      </c>
      <c r="N57" s="162">
        <f t="shared" si="4"/>
        <v>0</v>
      </c>
      <c r="P57" s="195">
        <f t="shared" si="5"/>
        <v>0</v>
      </c>
      <c r="Q57" s="27"/>
    </row>
    <row r="58" spans="1:17" x14ac:dyDescent="0.2">
      <c r="A58" s="25" t="s">
        <v>33</v>
      </c>
      <c r="B58" s="3"/>
      <c r="C58" s="3"/>
      <c r="D58" s="3" t="s">
        <v>178</v>
      </c>
      <c r="E58" s="3"/>
      <c r="F58" s="155"/>
      <c r="G58" s="156"/>
      <c r="H58" s="142"/>
      <c r="I58" s="142"/>
      <c r="J58" s="155"/>
      <c r="K58" s="157"/>
      <c r="L58" s="143"/>
      <c r="M58" s="143"/>
      <c r="N58" s="158"/>
      <c r="P58" s="195" t="e">
        <f t="shared" si="5"/>
        <v>#DIV/0!</v>
      </c>
      <c r="Q58" s="27"/>
    </row>
    <row r="59" spans="1:17" ht="38.25" x14ac:dyDescent="0.2">
      <c r="A59" s="33" t="s">
        <v>179</v>
      </c>
      <c r="B59" s="34" t="s">
        <v>180</v>
      </c>
      <c r="C59" s="35" t="s">
        <v>18</v>
      </c>
      <c r="D59" s="35" t="s">
        <v>181</v>
      </c>
      <c r="E59" s="36" t="s">
        <v>17</v>
      </c>
      <c r="F59" s="151">
        <v>33.58</v>
      </c>
      <c r="G59" s="159">
        <v>22.69</v>
      </c>
      <c r="H59" s="144"/>
      <c r="I59" s="144">
        <f>VLOOKUP(A59,'Memória 01'!$A$6:$E$239,5,FALSE)</f>
        <v>0</v>
      </c>
      <c r="J59" s="160">
        <f t="shared" si="0"/>
        <v>0</v>
      </c>
      <c r="K59" s="161">
        <f t="shared" si="1"/>
        <v>761.93</v>
      </c>
      <c r="L59" s="144">
        <f t="shared" si="2"/>
        <v>0</v>
      </c>
      <c r="M59" s="144">
        <f t="shared" si="3"/>
        <v>0</v>
      </c>
      <c r="N59" s="162">
        <f t="shared" si="4"/>
        <v>0</v>
      </c>
      <c r="P59" s="195">
        <f t="shared" si="5"/>
        <v>0</v>
      </c>
      <c r="Q59" s="27"/>
    </row>
    <row r="60" spans="1:17" ht="38.25" x14ac:dyDescent="0.2">
      <c r="A60" s="33" t="s">
        <v>182</v>
      </c>
      <c r="B60" s="34" t="s">
        <v>183</v>
      </c>
      <c r="C60" s="35" t="s">
        <v>18</v>
      </c>
      <c r="D60" s="35" t="s">
        <v>184</v>
      </c>
      <c r="E60" s="36" t="s">
        <v>16</v>
      </c>
      <c r="F60" s="151">
        <v>443.71</v>
      </c>
      <c r="G60" s="159">
        <v>3.8</v>
      </c>
      <c r="H60" s="144"/>
      <c r="I60" s="144">
        <f>VLOOKUP(A60,'Memória 01'!$A$6:$E$239,5,FALSE)</f>
        <v>0</v>
      </c>
      <c r="J60" s="160">
        <f t="shared" si="0"/>
        <v>0</v>
      </c>
      <c r="K60" s="161">
        <f t="shared" si="1"/>
        <v>1686.09</v>
      </c>
      <c r="L60" s="144">
        <f t="shared" si="2"/>
        <v>0</v>
      </c>
      <c r="M60" s="144">
        <f t="shared" si="3"/>
        <v>0</v>
      </c>
      <c r="N60" s="162">
        <f t="shared" si="4"/>
        <v>0</v>
      </c>
      <c r="P60" s="195">
        <f t="shared" si="5"/>
        <v>0</v>
      </c>
      <c r="Q60" s="27"/>
    </row>
    <row r="61" spans="1:17" ht="25.5" x14ac:dyDescent="0.2">
      <c r="A61" s="33" t="s">
        <v>185</v>
      </c>
      <c r="B61" s="34" t="s">
        <v>139</v>
      </c>
      <c r="C61" s="35" t="s">
        <v>18</v>
      </c>
      <c r="D61" s="35" t="s">
        <v>140</v>
      </c>
      <c r="E61" s="36" t="s">
        <v>16</v>
      </c>
      <c r="F61" s="151">
        <v>302.18</v>
      </c>
      <c r="G61" s="159">
        <v>3.8</v>
      </c>
      <c r="H61" s="144"/>
      <c r="I61" s="144">
        <f>VLOOKUP(A61,'Memória 01'!$A$6:$E$239,5,FALSE)</f>
        <v>0</v>
      </c>
      <c r="J61" s="160">
        <f t="shared" si="0"/>
        <v>0</v>
      </c>
      <c r="K61" s="161">
        <f t="shared" si="1"/>
        <v>1148.28</v>
      </c>
      <c r="L61" s="144">
        <f t="shared" si="2"/>
        <v>0</v>
      </c>
      <c r="M61" s="144">
        <f t="shared" si="3"/>
        <v>0</v>
      </c>
      <c r="N61" s="162">
        <f t="shared" si="4"/>
        <v>0</v>
      </c>
      <c r="P61" s="195">
        <f t="shared" si="5"/>
        <v>0</v>
      </c>
      <c r="Q61" s="27"/>
    </row>
    <row r="62" spans="1:17" ht="38.25" x14ac:dyDescent="0.2">
      <c r="A62" s="33" t="s">
        <v>186</v>
      </c>
      <c r="B62" s="34" t="s">
        <v>170</v>
      </c>
      <c r="C62" s="35" t="s">
        <v>18</v>
      </c>
      <c r="D62" s="35" t="s">
        <v>171</v>
      </c>
      <c r="E62" s="36" t="s">
        <v>12</v>
      </c>
      <c r="F62" s="151">
        <v>12.18</v>
      </c>
      <c r="G62" s="159">
        <v>52.3</v>
      </c>
      <c r="H62" s="144"/>
      <c r="I62" s="144">
        <f>VLOOKUP(A62,'Memória 01'!$A$6:$E$239,5,FALSE)</f>
        <v>0</v>
      </c>
      <c r="J62" s="160">
        <f t="shared" si="0"/>
        <v>0</v>
      </c>
      <c r="K62" s="161">
        <f t="shared" si="1"/>
        <v>637.01</v>
      </c>
      <c r="L62" s="144">
        <f t="shared" si="2"/>
        <v>0</v>
      </c>
      <c r="M62" s="144">
        <f t="shared" si="3"/>
        <v>0</v>
      </c>
      <c r="N62" s="162">
        <f t="shared" si="4"/>
        <v>0</v>
      </c>
      <c r="P62" s="195">
        <f t="shared" si="5"/>
        <v>0</v>
      </c>
      <c r="Q62" s="27"/>
    </row>
    <row r="63" spans="1:17" ht="38.25" x14ac:dyDescent="0.2">
      <c r="A63" s="33" t="s">
        <v>187</v>
      </c>
      <c r="B63" s="34" t="s">
        <v>173</v>
      </c>
      <c r="C63" s="35" t="s">
        <v>18</v>
      </c>
      <c r="D63" s="35" t="s">
        <v>174</v>
      </c>
      <c r="E63" s="36" t="s">
        <v>12</v>
      </c>
      <c r="F63" s="151">
        <v>11.27</v>
      </c>
      <c r="G63" s="159">
        <v>51.3</v>
      </c>
      <c r="H63" s="144"/>
      <c r="I63" s="144">
        <f>VLOOKUP(A63,'Memória 01'!$A$6:$E$239,5,FALSE)</f>
        <v>0</v>
      </c>
      <c r="J63" s="160">
        <f t="shared" si="0"/>
        <v>0</v>
      </c>
      <c r="K63" s="161">
        <f t="shared" si="1"/>
        <v>578.15</v>
      </c>
      <c r="L63" s="144">
        <f t="shared" si="2"/>
        <v>0</v>
      </c>
      <c r="M63" s="144">
        <f t="shared" si="3"/>
        <v>0</v>
      </c>
      <c r="N63" s="162">
        <f t="shared" si="4"/>
        <v>0</v>
      </c>
      <c r="P63" s="195">
        <f t="shared" si="5"/>
        <v>0</v>
      </c>
      <c r="Q63" s="27"/>
    </row>
    <row r="64" spans="1:17" ht="38.25" x14ac:dyDescent="0.2">
      <c r="A64" s="33" t="s">
        <v>188</v>
      </c>
      <c r="B64" s="34" t="s">
        <v>153</v>
      </c>
      <c r="C64" s="35" t="s">
        <v>18</v>
      </c>
      <c r="D64" s="35" t="s">
        <v>154</v>
      </c>
      <c r="E64" s="36" t="s">
        <v>12</v>
      </c>
      <c r="F64" s="151">
        <v>13.18</v>
      </c>
      <c r="G64" s="159">
        <v>21</v>
      </c>
      <c r="H64" s="144"/>
      <c r="I64" s="144">
        <f>VLOOKUP(A64,'Memória 01'!$A$6:$E$239,5,FALSE)</f>
        <v>0</v>
      </c>
      <c r="J64" s="160">
        <f t="shared" si="0"/>
        <v>0</v>
      </c>
      <c r="K64" s="161">
        <f t="shared" si="1"/>
        <v>276.77999999999997</v>
      </c>
      <c r="L64" s="144">
        <f t="shared" si="2"/>
        <v>0</v>
      </c>
      <c r="M64" s="144">
        <f t="shared" si="3"/>
        <v>0</v>
      </c>
      <c r="N64" s="162">
        <f t="shared" si="4"/>
        <v>0</v>
      </c>
      <c r="P64" s="195">
        <f t="shared" si="5"/>
        <v>0</v>
      </c>
      <c r="Q64" s="27"/>
    </row>
    <row r="65" spans="1:17" x14ac:dyDescent="0.2">
      <c r="A65" s="25" t="s">
        <v>10</v>
      </c>
      <c r="B65" s="3"/>
      <c r="C65" s="3"/>
      <c r="D65" s="3" t="s">
        <v>189</v>
      </c>
      <c r="E65" s="3"/>
      <c r="F65" s="155"/>
      <c r="G65" s="156"/>
      <c r="H65" s="142"/>
      <c r="I65" s="142"/>
      <c r="J65" s="155"/>
      <c r="K65" s="157"/>
      <c r="L65" s="143"/>
      <c r="M65" s="143"/>
      <c r="N65" s="158"/>
      <c r="P65" s="195" t="e">
        <f t="shared" si="5"/>
        <v>#DIV/0!</v>
      </c>
      <c r="Q65" s="27"/>
    </row>
    <row r="66" spans="1:17" ht="38.25" x14ac:dyDescent="0.2">
      <c r="A66" s="102" t="s">
        <v>34</v>
      </c>
      <c r="B66" s="103" t="s">
        <v>190</v>
      </c>
      <c r="C66" s="104" t="s">
        <v>18</v>
      </c>
      <c r="D66" s="104" t="s">
        <v>191</v>
      </c>
      <c r="E66" s="105" t="s">
        <v>17</v>
      </c>
      <c r="F66" s="152">
        <v>52.85</v>
      </c>
      <c r="G66" s="163">
        <v>148.44999999999999</v>
      </c>
      <c r="H66" s="145"/>
      <c r="I66" s="144">
        <f>VLOOKUP(A66,'Memória 01'!$A$6:$E$239,5,FALSE)</f>
        <v>121.14159999999998</v>
      </c>
      <c r="J66" s="164">
        <f t="shared" si="0"/>
        <v>121.14159999999998</v>
      </c>
      <c r="K66" s="165">
        <f t="shared" si="1"/>
        <v>7845.58</v>
      </c>
      <c r="L66" s="145">
        <f t="shared" si="2"/>
        <v>0</v>
      </c>
      <c r="M66" s="145">
        <f t="shared" si="3"/>
        <v>6402.33</v>
      </c>
      <c r="N66" s="166">
        <f t="shared" si="4"/>
        <v>6402.33</v>
      </c>
      <c r="P66" s="195">
        <f t="shared" si="5"/>
        <v>0.81604291843305399</v>
      </c>
      <c r="Q66" s="27"/>
    </row>
    <row r="67" spans="1:17" ht="38.25" x14ac:dyDescent="0.2">
      <c r="A67" s="33" t="s">
        <v>35</v>
      </c>
      <c r="B67" s="34" t="s">
        <v>192</v>
      </c>
      <c r="C67" s="35" t="s">
        <v>15</v>
      </c>
      <c r="D67" s="35" t="s">
        <v>193</v>
      </c>
      <c r="E67" s="36" t="s">
        <v>94</v>
      </c>
      <c r="F67" s="151">
        <v>163.24</v>
      </c>
      <c r="G67" s="159">
        <v>191.54</v>
      </c>
      <c r="H67" s="144"/>
      <c r="I67" s="144">
        <f>VLOOKUP(A67,'Memória 01'!$A$6:$E$239,5,FALSE)</f>
        <v>0</v>
      </c>
      <c r="J67" s="160">
        <f t="shared" si="0"/>
        <v>0</v>
      </c>
      <c r="K67" s="161">
        <f t="shared" si="1"/>
        <v>31266.98</v>
      </c>
      <c r="L67" s="144">
        <f t="shared" si="2"/>
        <v>0</v>
      </c>
      <c r="M67" s="144">
        <f t="shared" si="3"/>
        <v>0</v>
      </c>
      <c r="N67" s="162">
        <f t="shared" si="4"/>
        <v>0</v>
      </c>
      <c r="P67" s="195">
        <f t="shared" si="5"/>
        <v>0</v>
      </c>
      <c r="Q67" s="27"/>
    </row>
    <row r="68" spans="1:17" ht="25.5" x14ac:dyDescent="0.2">
      <c r="A68" s="33" t="s">
        <v>36</v>
      </c>
      <c r="B68" s="34" t="s">
        <v>194</v>
      </c>
      <c r="C68" s="35" t="s">
        <v>18</v>
      </c>
      <c r="D68" s="35" t="s">
        <v>195</v>
      </c>
      <c r="E68" s="36" t="s">
        <v>11</v>
      </c>
      <c r="F68" s="151">
        <v>45.27</v>
      </c>
      <c r="G68" s="159">
        <v>2.12</v>
      </c>
      <c r="H68" s="144"/>
      <c r="I68" s="144">
        <f>VLOOKUP(A68,'Memória 01'!$A$6:$E$239,5,FALSE)</f>
        <v>0</v>
      </c>
      <c r="J68" s="160">
        <f t="shared" si="0"/>
        <v>0</v>
      </c>
      <c r="K68" s="161">
        <f t="shared" si="1"/>
        <v>95.97</v>
      </c>
      <c r="L68" s="144">
        <f t="shared" si="2"/>
        <v>0</v>
      </c>
      <c r="M68" s="144">
        <f t="shared" si="3"/>
        <v>0</v>
      </c>
      <c r="N68" s="162">
        <f t="shared" si="4"/>
        <v>0</v>
      </c>
      <c r="P68" s="195">
        <f t="shared" si="5"/>
        <v>0</v>
      </c>
      <c r="Q68" s="27"/>
    </row>
    <row r="69" spans="1:17" ht="25.5" x14ac:dyDescent="0.2">
      <c r="A69" s="33" t="s">
        <v>37</v>
      </c>
      <c r="B69" s="34" t="s">
        <v>196</v>
      </c>
      <c r="C69" s="35" t="s">
        <v>18</v>
      </c>
      <c r="D69" s="35" t="s">
        <v>197</v>
      </c>
      <c r="E69" s="36" t="s">
        <v>11</v>
      </c>
      <c r="F69" s="151">
        <v>25.38</v>
      </c>
      <c r="G69" s="159">
        <v>15.95</v>
      </c>
      <c r="H69" s="144"/>
      <c r="I69" s="144">
        <f>VLOOKUP(A69,'Memória 01'!$A$6:$E$239,5,FALSE)</f>
        <v>0</v>
      </c>
      <c r="J69" s="160">
        <f t="shared" si="0"/>
        <v>0</v>
      </c>
      <c r="K69" s="161">
        <f t="shared" si="1"/>
        <v>404.81</v>
      </c>
      <c r="L69" s="144">
        <f t="shared" si="2"/>
        <v>0</v>
      </c>
      <c r="M69" s="144">
        <f t="shared" si="3"/>
        <v>0</v>
      </c>
      <c r="N69" s="162">
        <f t="shared" si="4"/>
        <v>0</v>
      </c>
      <c r="P69" s="195">
        <f t="shared" si="5"/>
        <v>0</v>
      </c>
      <c r="Q69" s="27"/>
    </row>
    <row r="70" spans="1:17" x14ac:dyDescent="0.2">
      <c r="A70" s="33" t="s">
        <v>38</v>
      </c>
      <c r="B70" s="34" t="s">
        <v>198</v>
      </c>
      <c r="C70" s="35" t="s">
        <v>18</v>
      </c>
      <c r="D70" s="35" t="s">
        <v>199</v>
      </c>
      <c r="E70" s="36" t="s">
        <v>11</v>
      </c>
      <c r="F70" s="151">
        <v>24.72</v>
      </c>
      <c r="G70" s="159">
        <v>2.12</v>
      </c>
      <c r="H70" s="144"/>
      <c r="I70" s="144">
        <f>VLOOKUP(A70,'Memória 01'!$A$6:$E$239,5,FALSE)</f>
        <v>0</v>
      </c>
      <c r="J70" s="160">
        <f t="shared" si="0"/>
        <v>0</v>
      </c>
      <c r="K70" s="161">
        <f t="shared" si="1"/>
        <v>52.4</v>
      </c>
      <c r="L70" s="144">
        <f t="shared" si="2"/>
        <v>0</v>
      </c>
      <c r="M70" s="144">
        <f t="shared" si="3"/>
        <v>0</v>
      </c>
      <c r="N70" s="162">
        <f t="shared" si="4"/>
        <v>0</v>
      </c>
      <c r="P70" s="195">
        <f t="shared" si="5"/>
        <v>0</v>
      </c>
      <c r="Q70" s="27"/>
    </row>
    <row r="71" spans="1:17" x14ac:dyDescent="0.2">
      <c r="A71" s="25" t="s">
        <v>200</v>
      </c>
      <c r="B71" s="3"/>
      <c r="C71" s="3"/>
      <c r="D71" s="3" t="s">
        <v>201</v>
      </c>
      <c r="E71" s="3"/>
      <c r="F71" s="155"/>
      <c r="G71" s="156"/>
      <c r="H71" s="142"/>
      <c r="I71" s="142"/>
      <c r="J71" s="155"/>
      <c r="K71" s="157"/>
      <c r="L71" s="143"/>
      <c r="M71" s="143"/>
      <c r="N71" s="158"/>
      <c r="P71" s="195" t="e">
        <f t="shared" si="5"/>
        <v>#DIV/0!</v>
      </c>
      <c r="Q71" s="27"/>
    </row>
    <row r="72" spans="1:17" x14ac:dyDescent="0.2">
      <c r="A72" s="25" t="s">
        <v>202</v>
      </c>
      <c r="B72" s="3"/>
      <c r="C72" s="3"/>
      <c r="D72" s="3" t="s">
        <v>203</v>
      </c>
      <c r="E72" s="3"/>
      <c r="F72" s="155"/>
      <c r="G72" s="156"/>
      <c r="H72" s="142"/>
      <c r="I72" s="142"/>
      <c r="J72" s="155"/>
      <c r="K72" s="157"/>
      <c r="L72" s="143"/>
      <c r="M72" s="143"/>
      <c r="N72" s="158"/>
      <c r="P72" s="195" t="e">
        <f t="shared" si="5"/>
        <v>#DIV/0!</v>
      </c>
      <c r="Q72" s="27"/>
    </row>
    <row r="73" spans="1:17" ht="25.5" x14ac:dyDescent="0.2">
      <c r="A73" s="33" t="s">
        <v>204</v>
      </c>
      <c r="B73" s="34" t="s">
        <v>205</v>
      </c>
      <c r="C73" s="35" t="s">
        <v>18</v>
      </c>
      <c r="D73" s="35" t="s">
        <v>206</v>
      </c>
      <c r="E73" s="36" t="s">
        <v>17</v>
      </c>
      <c r="F73" s="151">
        <v>639.61</v>
      </c>
      <c r="G73" s="159">
        <v>1.49</v>
      </c>
      <c r="H73" s="144"/>
      <c r="I73" s="144">
        <f>VLOOKUP(A73,'Memória 01'!$A$6:$E$239,5,FALSE)</f>
        <v>0</v>
      </c>
      <c r="J73" s="160">
        <f t="shared" si="0"/>
        <v>0</v>
      </c>
      <c r="K73" s="161">
        <f t="shared" si="1"/>
        <v>953.01</v>
      </c>
      <c r="L73" s="144">
        <f t="shared" si="2"/>
        <v>0</v>
      </c>
      <c r="M73" s="144">
        <f t="shared" si="3"/>
        <v>0</v>
      </c>
      <c r="N73" s="162">
        <f t="shared" si="4"/>
        <v>0</v>
      </c>
      <c r="P73" s="195">
        <f t="shared" si="5"/>
        <v>0</v>
      </c>
      <c r="Q73" s="27"/>
    </row>
    <row r="74" spans="1:17" ht="25.5" x14ac:dyDescent="0.2">
      <c r="A74" s="33" t="s">
        <v>207</v>
      </c>
      <c r="B74" s="34" t="s">
        <v>208</v>
      </c>
      <c r="C74" s="35" t="s">
        <v>15</v>
      </c>
      <c r="D74" s="35" t="s">
        <v>209</v>
      </c>
      <c r="E74" s="36" t="s">
        <v>94</v>
      </c>
      <c r="F74" s="151">
        <v>215.31</v>
      </c>
      <c r="G74" s="159">
        <v>27.75</v>
      </c>
      <c r="H74" s="144"/>
      <c r="I74" s="144">
        <f>VLOOKUP(A74,'Memória 01'!$A$6:$E$239,5,FALSE)</f>
        <v>0</v>
      </c>
      <c r="J74" s="160">
        <f t="shared" si="0"/>
        <v>0</v>
      </c>
      <c r="K74" s="161">
        <f t="shared" si="1"/>
        <v>5974.85</v>
      </c>
      <c r="L74" s="144">
        <f t="shared" si="2"/>
        <v>0</v>
      </c>
      <c r="M74" s="144">
        <f t="shared" si="3"/>
        <v>0</v>
      </c>
      <c r="N74" s="162">
        <f t="shared" si="4"/>
        <v>0</v>
      </c>
      <c r="P74" s="195">
        <f t="shared" si="5"/>
        <v>0</v>
      </c>
      <c r="Q74" s="27"/>
    </row>
    <row r="75" spans="1:17" x14ac:dyDescent="0.2">
      <c r="A75" s="25" t="s">
        <v>210</v>
      </c>
      <c r="B75" s="3"/>
      <c r="C75" s="3"/>
      <c r="D75" s="3" t="s">
        <v>211</v>
      </c>
      <c r="E75" s="3"/>
      <c r="F75" s="155"/>
      <c r="G75" s="156"/>
      <c r="H75" s="142"/>
      <c r="I75" s="142"/>
      <c r="J75" s="155"/>
      <c r="K75" s="157"/>
      <c r="L75" s="143"/>
      <c r="M75" s="143"/>
      <c r="N75" s="158"/>
      <c r="P75" s="195" t="e">
        <f t="shared" si="5"/>
        <v>#DIV/0!</v>
      </c>
      <c r="Q75" s="27"/>
    </row>
    <row r="76" spans="1:17" x14ac:dyDescent="0.2">
      <c r="A76" s="25" t="s">
        <v>212</v>
      </c>
      <c r="B76" s="3"/>
      <c r="C76" s="3"/>
      <c r="D76" s="3" t="s">
        <v>213</v>
      </c>
      <c r="E76" s="3"/>
      <c r="F76" s="155"/>
      <c r="G76" s="156"/>
      <c r="H76" s="142"/>
      <c r="I76" s="142"/>
      <c r="J76" s="155"/>
      <c r="K76" s="157"/>
      <c r="L76" s="143"/>
      <c r="M76" s="143"/>
      <c r="N76" s="158"/>
      <c r="P76" s="195" t="e">
        <f t="shared" si="5"/>
        <v>#DIV/0!</v>
      </c>
      <c r="Q76" s="27"/>
    </row>
    <row r="77" spans="1:17" ht="51" x14ac:dyDescent="0.2">
      <c r="A77" s="33" t="s">
        <v>214</v>
      </c>
      <c r="B77" s="34" t="s">
        <v>215</v>
      </c>
      <c r="C77" s="35" t="s">
        <v>18</v>
      </c>
      <c r="D77" s="35" t="s">
        <v>216</v>
      </c>
      <c r="E77" s="36" t="s">
        <v>12</v>
      </c>
      <c r="F77" s="151">
        <v>17.59</v>
      </c>
      <c r="G77" s="159">
        <v>4972</v>
      </c>
      <c r="H77" s="144"/>
      <c r="I77" s="144">
        <f>VLOOKUP(A77,'Memória 01'!$A$6:$E$239,5,FALSE)</f>
        <v>0</v>
      </c>
      <c r="J77" s="160">
        <f t="shared" si="0"/>
        <v>0</v>
      </c>
      <c r="K77" s="161">
        <f t="shared" si="1"/>
        <v>87457.48</v>
      </c>
      <c r="L77" s="144">
        <f t="shared" si="2"/>
        <v>0</v>
      </c>
      <c r="M77" s="144">
        <f t="shared" si="3"/>
        <v>0</v>
      </c>
      <c r="N77" s="162">
        <f t="shared" si="4"/>
        <v>0</v>
      </c>
      <c r="P77" s="195">
        <f t="shared" si="5"/>
        <v>0</v>
      </c>
      <c r="Q77" s="27"/>
    </row>
    <row r="78" spans="1:17" ht="25.5" x14ac:dyDescent="0.2">
      <c r="A78" s="33" t="s">
        <v>217</v>
      </c>
      <c r="B78" s="34" t="s">
        <v>218</v>
      </c>
      <c r="C78" s="35" t="s">
        <v>18</v>
      </c>
      <c r="D78" s="35" t="s">
        <v>219</v>
      </c>
      <c r="E78" s="36" t="s">
        <v>17</v>
      </c>
      <c r="F78" s="151">
        <v>61.84</v>
      </c>
      <c r="G78" s="159">
        <v>690.98</v>
      </c>
      <c r="H78" s="144"/>
      <c r="I78" s="144">
        <f>VLOOKUP(A78,'Memória 01'!$A$6:$E$239,5,FALSE)</f>
        <v>0</v>
      </c>
      <c r="J78" s="160">
        <f t="shared" si="0"/>
        <v>0</v>
      </c>
      <c r="K78" s="161">
        <f t="shared" si="1"/>
        <v>42730.2</v>
      </c>
      <c r="L78" s="144">
        <f t="shared" si="2"/>
        <v>0</v>
      </c>
      <c r="M78" s="144">
        <f t="shared" si="3"/>
        <v>0</v>
      </c>
      <c r="N78" s="162">
        <f t="shared" si="4"/>
        <v>0</v>
      </c>
      <c r="P78" s="195">
        <f t="shared" si="5"/>
        <v>0</v>
      </c>
      <c r="Q78" s="27"/>
    </row>
    <row r="79" spans="1:17" ht="38.25" x14ac:dyDescent="0.2">
      <c r="A79" s="33" t="s">
        <v>220</v>
      </c>
      <c r="B79" s="34" t="s">
        <v>100</v>
      </c>
      <c r="C79" s="35" t="s">
        <v>18</v>
      </c>
      <c r="D79" s="35" t="s">
        <v>61</v>
      </c>
      <c r="E79" s="36" t="s">
        <v>11</v>
      </c>
      <c r="F79" s="151">
        <v>135.54</v>
      </c>
      <c r="G79" s="159">
        <v>36</v>
      </c>
      <c r="H79" s="144"/>
      <c r="I79" s="144">
        <f>VLOOKUP(A79,'Memória 01'!$A$6:$E$239,5,FALSE)</f>
        <v>0</v>
      </c>
      <c r="J79" s="160">
        <f t="shared" si="0"/>
        <v>0</v>
      </c>
      <c r="K79" s="161">
        <f t="shared" si="1"/>
        <v>4879.4399999999996</v>
      </c>
      <c r="L79" s="144">
        <f t="shared" si="2"/>
        <v>0</v>
      </c>
      <c r="M79" s="144">
        <f t="shared" si="3"/>
        <v>0</v>
      </c>
      <c r="N79" s="162">
        <f t="shared" si="4"/>
        <v>0</v>
      </c>
      <c r="P79" s="195">
        <f t="shared" si="5"/>
        <v>0</v>
      </c>
      <c r="Q79" s="27"/>
    </row>
    <row r="80" spans="1:17" ht="25.5" x14ac:dyDescent="0.2">
      <c r="A80" s="33" t="s">
        <v>221</v>
      </c>
      <c r="B80" s="34" t="s">
        <v>222</v>
      </c>
      <c r="C80" s="35" t="s">
        <v>18</v>
      </c>
      <c r="D80" s="35" t="s">
        <v>223</v>
      </c>
      <c r="E80" s="36" t="s">
        <v>17</v>
      </c>
      <c r="F80" s="151">
        <v>45.89</v>
      </c>
      <c r="G80" s="159">
        <v>6.48</v>
      </c>
      <c r="H80" s="144"/>
      <c r="I80" s="144">
        <f>VLOOKUP(A80,'Memória 01'!$A$6:$E$239,5,FALSE)</f>
        <v>0</v>
      </c>
      <c r="J80" s="160">
        <f t="shared" si="0"/>
        <v>0</v>
      </c>
      <c r="K80" s="161">
        <f t="shared" si="1"/>
        <v>297.36</v>
      </c>
      <c r="L80" s="144">
        <f t="shared" si="2"/>
        <v>0</v>
      </c>
      <c r="M80" s="144">
        <f t="shared" si="3"/>
        <v>0</v>
      </c>
      <c r="N80" s="162">
        <f t="shared" si="4"/>
        <v>0</v>
      </c>
      <c r="P80" s="195">
        <f t="shared" si="5"/>
        <v>0</v>
      </c>
      <c r="Q80" s="27"/>
    </row>
    <row r="81" spans="1:18" ht="25.5" x14ac:dyDescent="0.2">
      <c r="A81" s="33" t="s">
        <v>224</v>
      </c>
      <c r="B81" s="34" t="s">
        <v>225</v>
      </c>
      <c r="C81" s="35" t="s">
        <v>18</v>
      </c>
      <c r="D81" s="35" t="s">
        <v>226</v>
      </c>
      <c r="E81" s="36" t="s">
        <v>17</v>
      </c>
      <c r="F81" s="151">
        <v>48.96</v>
      </c>
      <c r="G81" s="159">
        <v>29.12</v>
      </c>
      <c r="H81" s="144"/>
      <c r="I81" s="144">
        <f>VLOOKUP(A81,'Memória 01'!$A$6:$E$239,5,FALSE)</f>
        <v>0</v>
      </c>
      <c r="J81" s="160">
        <f t="shared" si="0"/>
        <v>0</v>
      </c>
      <c r="K81" s="161">
        <f t="shared" si="1"/>
        <v>1425.71</v>
      </c>
      <c r="L81" s="144">
        <f t="shared" si="2"/>
        <v>0</v>
      </c>
      <c r="M81" s="144">
        <f t="shared" si="3"/>
        <v>0</v>
      </c>
      <c r="N81" s="162">
        <f t="shared" si="4"/>
        <v>0</v>
      </c>
      <c r="P81" s="195">
        <f t="shared" si="5"/>
        <v>0</v>
      </c>
    </row>
    <row r="82" spans="1:18" x14ac:dyDescent="0.2">
      <c r="A82" s="25" t="s">
        <v>227</v>
      </c>
      <c r="B82" s="3"/>
      <c r="C82" s="3"/>
      <c r="D82" s="3" t="s">
        <v>228</v>
      </c>
      <c r="E82" s="3"/>
      <c r="F82" s="155"/>
      <c r="G82" s="156"/>
      <c r="H82" s="142"/>
      <c r="I82" s="142"/>
      <c r="J82" s="155"/>
      <c r="K82" s="157"/>
      <c r="L82" s="143"/>
      <c r="M82" s="143"/>
      <c r="N82" s="158"/>
      <c r="O82" s="23"/>
      <c r="P82" s="195" t="e">
        <f t="shared" si="5"/>
        <v>#DIV/0!</v>
      </c>
      <c r="Q82" s="212"/>
      <c r="R82" s="213"/>
    </row>
    <row r="83" spans="1:18" ht="38.25" x14ac:dyDescent="0.2">
      <c r="A83" s="33" t="s">
        <v>229</v>
      </c>
      <c r="B83" s="34" t="s">
        <v>230</v>
      </c>
      <c r="C83" s="35" t="s">
        <v>18</v>
      </c>
      <c r="D83" s="35" t="s">
        <v>96</v>
      </c>
      <c r="E83" s="36" t="s">
        <v>17</v>
      </c>
      <c r="F83" s="151">
        <v>4.21</v>
      </c>
      <c r="G83" s="159">
        <v>463.11</v>
      </c>
      <c r="H83" s="144"/>
      <c r="I83" s="144">
        <f>VLOOKUP(A83,'Memória 01'!$A$6:$E$239,5,FALSE)</f>
        <v>0</v>
      </c>
      <c r="J83" s="160">
        <f t="shared" si="0"/>
        <v>0</v>
      </c>
      <c r="K83" s="161">
        <f t="shared" si="1"/>
        <v>1949.69</v>
      </c>
      <c r="L83" s="144">
        <f t="shared" si="2"/>
        <v>0</v>
      </c>
      <c r="M83" s="144">
        <f t="shared" si="3"/>
        <v>0</v>
      </c>
      <c r="N83" s="162">
        <f t="shared" si="4"/>
        <v>0</v>
      </c>
      <c r="O83" s="23"/>
      <c r="P83" s="195">
        <f t="shared" si="5"/>
        <v>0</v>
      </c>
      <c r="Q83" s="30"/>
      <c r="R83" s="31"/>
    </row>
    <row r="84" spans="1:18" ht="38.25" x14ac:dyDescent="0.2">
      <c r="A84" s="33" t="s">
        <v>231</v>
      </c>
      <c r="B84" s="34" t="s">
        <v>97</v>
      </c>
      <c r="C84" s="35" t="s">
        <v>18</v>
      </c>
      <c r="D84" s="35" t="s">
        <v>232</v>
      </c>
      <c r="E84" s="36" t="s">
        <v>17</v>
      </c>
      <c r="F84" s="151">
        <v>34.450000000000003</v>
      </c>
      <c r="G84" s="159">
        <v>463.11</v>
      </c>
      <c r="H84" s="144"/>
      <c r="I84" s="144">
        <f>VLOOKUP(A84,'Memória 01'!$A$6:$E$239,5,FALSE)</f>
        <v>0</v>
      </c>
      <c r="J84" s="160">
        <f t="shared" si="0"/>
        <v>0</v>
      </c>
      <c r="K84" s="161">
        <f t="shared" si="1"/>
        <v>15954.13</v>
      </c>
      <c r="L84" s="144">
        <f t="shared" si="2"/>
        <v>0</v>
      </c>
      <c r="M84" s="144">
        <f t="shared" si="3"/>
        <v>0</v>
      </c>
      <c r="N84" s="162">
        <f t="shared" si="4"/>
        <v>0</v>
      </c>
      <c r="O84" s="23"/>
      <c r="P84" s="195">
        <f t="shared" si="5"/>
        <v>0</v>
      </c>
      <c r="Q84" s="30"/>
      <c r="R84" s="31"/>
    </row>
    <row r="85" spans="1:18" x14ac:dyDescent="0.2">
      <c r="A85" s="25" t="s">
        <v>233</v>
      </c>
      <c r="B85" s="3"/>
      <c r="C85" s="3"/>
      <c r="D85" s="3" t="s">
        <v>234</v>
      </c>
      <c r="E85" s="3"/>
      <c r="F85" s="155"/>
      <c r="G85" s="156"/>
      <c r="H85" s="142"/>
      <c r="I85" s="142"/>
      <c r="J85" s="155"/>
      <c r="K85" s="157"/>
      <c r="L85" s="143"/>
      <c r="M85" s="143"/>
      <c r="N85" s="158"/>
      <c r="O85" s="23"/>
      <c r="P85" s="195" t="e">
        <f t="shared" ref="P85:P148" si="6">N85/K85</f>
        <v>#DIV/0!</v>
      </c>
      <c r="Q85" s="30"/>
      <c r="R85" s="31"/>
    </row>
    <row r="86" spans="1:18" ht="25.5" x14ac:dyDescent="0.2">
      <c r="A86" s="33" t="s">
        <v>235</v>
      </c>
      <c r="B86" s="34" t="s">
        <v>236</v>
      </c>
      <c r="C86" s="35" t="s">
        <v>15</v>
      </c>
      <c r="D86" s="35" t="s">
        <v>237</v>
      </c>
      <c r="E86" s="36" t="s">
        <v>17</v>
      </c>
      <c r="F86" s="151">
        <v>18.579999999999998</v>
      </c>
      <c r="G86" s="159">
        <v>450.65</v>
      </c>
      <c r="H86" s="144"/>
      <c r="I86" s="144">
        <f>VLOOKUP(A86,'Memória 01'!$A$6:$E$239,5,FALSE)</f>
        <v>450.65</v>
      </c>
      <c r="J86" s="160">
        <f t="shared" ref="J86:J148" si="7">I86+H86</f>
        <v>450.65</v>
      </c>
      <c r="K86" s="161">
        <f t="shared" ref="K86:K148" si="8">TRUNC(G86*F86,2)</f>
        <v>8373.07</v>
      </c>
      <c r="L86" s="144">
        <f t="shared" ref="L86:L148" si="9">TRUNC(H86*F86,2)</f>
        <v>0</v>
      </c>
      <c r="M86" s="144">
        <f t="shared" ref="M86:M148" si="10">TRUNC(I86*F86,2)</f>
        <v>8373.07</v>
      </c>
      <c r="N86" s="162">
        <f t="shared" ref="N86:N148" si="11">M86+L86</f>
        <v>8373.07</v>
      </c>
      <c r="O86" s="23"/>
      <c r="P86" s="195">
        <f t="shared" si="6"/>
        <v>1</v>
      </c>
      <c r="Q86" s="30"/>
      <c r="R86" s="31"/>
    </row>
    <row r="87" spans="1:18" ht="25.5" x14ac:dyDescent="0.2">
      <c r="A87" s="33" t="s">
        <v>238</v>
      </c>
      <c r="B87" s="34" t="s">
        <v>118</v>
      </c>
      <c r="C87" s="35" t="s">
        <v>18</v>
      </c>
      <c r="D87" s="35" t="s">
        <v>119</v>
      </c>
      <c r="E87" s="36" t="s">
        <v>16</v>
      </c>
      <c r="F87" s="151">
        <v>681.06</v>
      </c>
      <c r="G87" s="159">
        <v>22.53</v>
      </c>
      <c r="H87" s="144"/>
      <c r="I87" s="144">
        <f>VLOOKUP(A87,'Memória 01'!$A$6:$E$239,5,FALSE)</f>
        <v>22.532499999999999</v>
      </c>
      <c r="J87" s="160">
        <f t="shared" si="7"/>
        <v>22.532499999999999</v>
      </c>
      <c r="K87" s="161">
        <f t="shared" si="8"/>
        <v>15344.28</v>
      </c>
      <c r="L87" s="144">
        <f t="shared" si="9"/>
        <v>0</v>
      </c>
      <c r="M87" s="144">
        <f t="shared" si="10"/>
        <v>15345.98</v>
      </c>
      <c r="N87" s="162">
        <f t="shared" si="11"/>
        <v>15345.98</v>
      </c>
      <c r="O87" s="23"/>
      <c r="P87" s="195">
        <f t="shared" si="6"/>
        <v>1.0001107904704554</v>
      </c>
      <c r="Q87" s="30"/>
      <c r="R87" s="31"/>
    </row>
    <row r="88" spans="1:18" ht="38.25" x14ac:dyDescent="0.2">
      <c r="A88" s="33" t="s">
        <v>239</v>
      </c>
      <c r="B88" s="34" t="s">
        <v>240</v>
      </c>
      <c r="C88" s="35" t="s">
        <v>18</v>
      </c>
      <c r="D88" s="35" t="s">
        <v>241</v>
      </c>
      <c r="E88" s="36" t="s">
        <v>17</v>
      </c>
      <c r="F88" s="151">
        <v>106.63</v>
      </c>
      <c r="G88" s="159">
        <v>6.48</v>
      </c>
      <c r="H88" s="144"/>
      <c r="I88" s="144">
        <f>VLOOKUP(A88,'Memória 01'!$A$6:$E$239,5,FALSE)</f>
        <v>0</v>
      </c>
      <c r="J88" s="160">
        <f t="shared" si="7"/>
        <v>0</v>
      </c>
      <c r="K88" s="161">
        <f t="shared" si="8"/>
        <v>690.96</v>
      </c>
      <c r="L88" s="144">
        <f t="shared" si="9"/>
        <v>0</v>
      </c>
      <c r="M88" s="144">
        <f t="shared" si="10"/>
        <v>0</v>
      </c>
      <c r="N88" s="162">
        <f t="shared" si="11"/>
        <v>0</v>
      </c>
      <c r="O88" s="23"/>
      <c r="P88" s="195">
        <f t="shared" si="6"/>
        <v>0</v>
      </c>
      <c r="Q88" s="30"/>
      <c r="R88" s="31"/>
    </row>
    <row r="89" spans="1:18" ht="25.5" x14ac:dyDescent="0.2">
      <c r="A89" s="33" t="s">
        <v>242</v>
      </c>
      <c r="B89" s="34" t="s">
        <v>243</v>
      </c>
      <c r="C89" s="35" t="s">
        <v>15</v>
      </c>
      <c r="D89" s="35" t="s">
        <v>244</v>
      </c>
      <c r="E89" s="36" t="s">
        <v>17</v>
      </c>
      <c r="F89" s="151">
        <v>93.74</v>
      </c>
      <c r="G89" s="159">
        <v>450.65</v>
      </c>
      <c r="H89" s="144"/>
      <c r="I89" s="144">
        <f>VLOOKUP(A89,'Memória 01'!$A$6:$E$239,5,FALSE)</f>
        <v>0</v>
      </c>
      <c r="J89" s="160">
        <f t="shared" si="7"/>
        <v>0</v>
      </c>
      <c r="K89" s="161">
        <f t="shared" si="8"/>
        <v>42243.93</v>
      </c>
      <c r="L89" s="144">
        <f t="shared" si="9"/>
        <v>0</v>
      </c>
      <c r="M89" s="144">
        <f t="shared" si="10"/>
        <v>0</v>
      </c>
      <c r="N89" s="162">
        <f t="shared" si="11"/>
        <v>0</v>
      </c>
      <c r="O89" s="23"/>
      <c r="P89" s="195">
        <f t="shared" si="6"/>
        <v>0</v>
      </c>
      <c r="Q89" s="30"/>
      <c r="R89" s="31"/>
    </row>
    <row r="90" spans="1:18" ht="38.25" x14ac:dyDescent="0.2">
      <c r="A90" s="33" t="s">
        <v>245</v>
      </c>
      <c r="B90" s="34" t="s">
        <v>246</v>
      </c>
      <c r="C90" s="35" t="s">
        <v>15</v>
      </c>
      <c r="D90" s="35" t="s">
        <v>247</v>
      </c>
      <c r="E90" s="36" t="s">
        <v>7</v>
      </c>
      <c r="F90" s="151">
        <v>111.04666592699435</v>
      </c>
      <c r="G90" s="159">
        <v>450.65</v>
      </c>
      <c r="H90" s="144"/>
      <c r="I90" s="144">
        <f>VLOOKUP(A90,'Memória 01'!$A$6:$E$239,5,FALSE)</f>
        <v>0</v>
      </c>
      <c r="J90" s="160">
        <f t="shared" si="7"/>
        <v>0</v>
      </c>
      <c r="K90" s="161">
        <f t="shared" si="8"/>
        <v>50043.18</v>
      </c>
      <c r="L90" s="144">
        <f t="shared" si="9"/>
        <v>0</v>
      </c>
      <c r="M90" s="144">
        <f t="shared" si="10"/>
        <v>0</v>
      </c>
      <c r="N90" s="162">
        <f t="shared" si="11"/>
        <v>0</v>
      </c>
      <c r="O90" s="23"/>
      <c r="P90" s="195">
        <f t="shared" si="6"/>
        <v>0</v>
      </c>
      <c r="Q90" s="30"/>
      <c r="R90" s="31"/>
    </row>
    <row r="91" spans="1:18" ht="51" x14ac:dyDescent="0.2">
      <c r="A91" s="33" t="s">
        <v>248</v>
      </c>
      <c r="B91" s="34" t="s">
        <v>249</v>
      </c>
      <c r="C91" s="35" t="s">
        <v>15</v>
      </c>
      <c r="D91" s="35" t="s">
        <v>250</v>
      </c>
      <c r="E91" s="36" t="s">
        <v>17</v>
      </c>
      <c r="F91" s="151">
        <v>86.28</v>
      </c>
      <c r="G91" s="159">
        <v>19.100000000000001</v>
      </c>
      <c r="H91" s="144"/>
      <c r="I91" s="144">
        <f>VLOOKUP(A91,'Memória 01'!$A$6:$E$239,5,FALSE)</f>
        <v>0</v>
      </c>
      <c r="J91" s="160">
        <f t="shared" si="7"/>
        <v>0</v>
      </c>
      <c r="K91" s="161">
        <f t="shared" si="8"/>
        <v>1647.94</v>
      </c>
      <c r="L91" s="144">
        <f t="shared" si="9"/>
        <v>0</v>
      </c>
      <c r="M91" s="144">
        <f t="shared" si="10"/>
        <v>0</v>
      </c>
      <c r="N91" s="162">
        <f t="shared" si="11"/>
        <v>0</v>
      </c>
      <c r="O91" s="23"/>
      <c r="P91" s="195">
        <f t="shared" si="6"/>
        <v>0</v>
      </c>
      <c r="Q91" s="30"/>
      <c r="R91" s="31"/>
    </row>
    <row r="92" spans="1:18" x14ac:dyDescent="0.2">
      <c r="A92" s="33" t="s">
        <v>251</v>
      </c>
      <c r="B92" s="34" t="s">
        <v>252</v>
      </c>
      <c r="C92" s="35" t="s">
        <v>18</v>
      </c>
      <c r="D92" s="35" t="s">
        <v>253</v>
      </c>
      <c r="E92" s="36" t="s">
        <v>16</v>
      </c>
      <c r="F92" s="151">
        <v>74.2</v>
      </c>
      <c r="G92" s="159">
        <v>180.26</v>
      </c>
      <c r="H92" s="144"/>
      <c r="I92" s="144">
        <f>VLOOKUP(A92,'Memória 01'!$A$6:$E$239,5,FALSE)</f>
        <v>180.26</v>
      </c>
      <c r="J92" s="160">
        <f t="shared" si="7"/>
        <v>180.26</v>
      </c>
      <c r="K92" s="161">
        <f t="shared" si="8"/>
        <v>13375.29</v>
      </c>
      <c r="L92" s="144">
        <f t="shared" si="9"/>
        <v>0</v>
      </c>
      <c r="M92" s="144">
        <f t="shared" si="10"/>
        <v>13375.29</v>
      </c>
      <c r="N92" s="162">
        <f t="shared" si="11"/>
        <v>13375.29</v>
      </c>
      <c r="O92" s="23"/>
      <c r="P92" s="195">
        <f t="shared" si="6"/>
        <v>1</v>
      </c>
      <c r="Q92" s="30"/>
      <c r="R92" s="31"/>
    </row>
    <row r="93" spans="1:18" ht="25.5" x14ac:dyDescent="0.2">
      <c r="A93" s="102" t="s">
        <v>254</v>
      </c>
      <c r="B93" s="103" t="s">
        <v>255</v>
      </c>
      <c r="C93" s="104" t="s">
        <v>15</v>
      </c>
      <c r="D93" s="104" t="s">
        <v>256</v>
      </c>
      <c r="E93" s="105" t="s">
        <v>16</v>
      </c>
      <c r="F93" s="152">
        <v>312.27999999999997</v>
      </c>
      <c r="G93" s="163">
        <v>45.07</v>
      </c>
      <c r="H93" s="145"/>
      <c r="I93" s="144">
        <f>VLOOKUP(A93,'Memória 01'!$A$6:$E$239,5,FALSE)</f>
        <v>34.033300000000004</v>
      </c>
      <c r="J93" s="164">
        <f t="shared" si="7"/>
        <v>34.033300000000004</v>
      </c>
      <c r="K93" s="165">
        <f t="shared" si="8"/>
        <v>14074.45</v>
      </c>
      <c r="L93" s="145">
        <f t="shared" si="9"/>
        <v>0</v>
      </c>
      <c r="M93" s="145">
        <f t="shared" si="10"/>
        <v>10627.91</v>
      </c>
      <c r="N93" s="166">
        <f t="shared" si="11"/>
        <v>10627.91</v>
      </c>
      <c r="O93" s="23"/>
      <c r="P93" s="195">
        <f t="shared" si="6"/>
        <v>0.7551208040101034</v>
      </c>
      <c r="Q93" s="30"/>
      <c r="R93" s="31"/>
    </row>
    <row r="94" spans="1:18" x14ac:dyDescent="0.2">
      <c r="A94" s="25" t="s">
        <v>257</v>
      </c>
      <c r="B94" s="3"/>
      <c r="C94" s="3"/>
      <c r="D94" s="3" t="s">
        <v>258</v>
      </c>
      <c r="E94" s="3"/>
      <c r="F94" s="155"/>
      <c r="G94" s="156"/>
      <c r="H94" s="142"/>
      <c r="I94" s="142"/>
      <c r="J94" s="155"/>
      <c r="K94" s="157"/>
      <c r="L94" s="143"/>
      <c r="M94" s="143"/>
      <c r="N94" s="158"/>
      <c r="O94" s="23"/>
      <c r="P94" s="195" t="e">
        <f t="shared" si="6"/>
        <v>#DIV/0!</v>
      </c>
      <c r="Q94" s="30"/>
      <c r="R94" s="31"/>
    </row>
    <row r="95" spans="1:18" ht="25.5" x14ac:dyDescent="0.2">
      <c r="A95" s="33" t="s">
        <v>259</v>
      </c>
      <c r="B95" s="34" t="s">
        <v>260</v>
      </c>
      <c r="C95" s="35" t="s">
        <v>18</v>
      </c>
      <c r="D95" s="35" t="s">
        <v>95</v>
      </c>
      <c r="E95" s="36" t="s">
        <v>17</v>
      </c>
      <c r="F95" s="151">
        <v>4.01</v>
      </c>
      <c r="G95" s="159">
        <v>463.11</v>
      </c>
      <c r="H95" s="144"/>
      <c r="I95" s="144">
        <f>VLOOKUP(A95,'Memória 01'!$A$6:$E$239,5,FALSE)</f>
        <v>0</v>
      </c>
      <c r="J95" s="160">
        <f t="shared" si="7"/>
        <v>0</v>
      </c>
      <c r="K95" s="161">
        <f t="shared" si="8"/>
        <v>1857.07</v>
      </c>
      <c r="L95" s="144">
        <f t="shared" si="9"/>
        <v>0</v>
      </c>
      <c r="M95" s="144">
        <f t="shared" si="10"/>
        <v>0</v>
      </c>
      <c r="N95" s="162">
        <f t="shared" si="11"/>
        <v>0</v>
      </c>
      <c r="O95" s="23"/>
      <c r="P95" s="195">
        <f t="shared" si="6"/>
        <v>0</v>
      </c>
      <c r="Q95" s="30"/>
      <c r="R95" s="31"/>
    </row>
    <row r="96" spans="1:18" ht="25.5" x14ac:dyDescent="0.2">
      <c r="A96" s="33" t="s">
        <v>261</v>
      </c>
      <c r="B96" s="34" t="s">
        <v>262</v>
      </c>
      <c r="C96" s="35" t="s">
        <v>18</v>
      </c>
      <c r="D96" s="35" t="s">
        <v>263</v>
      </c>
      <c r="E96" s="36" t="s">
        <v>17</v>
      </c>
      <c r="F96" s="151">
        <v>11.29</v>
      </c>
      <c r="G96" s="159">
        <v>463.11</v>
      </c>
      <c r="H96" s="144"/>
      <c r="I96" s="144">
        <f>VLOOKUP(A96,'Memória 01'!$A$6:$E$239,5,FALSE)</f>
        <v>0</v>
      </c>
      <c r="J96" s="160">
        <f t="shared" si="7"/>
        <v>0</v>
      </c>
      <c r="K96" s="161">
        <f t="shared" si="8"/>
        <v>5228.51</v>
      </c>
      <c r="L96" s="144">
        <f t="shared" si="9"/>
        <v>0</v>
      </c>
      <c r="M96" s="144">
        <f t="shared" si="10"/>
        <v>0</v>
      </c>
      <c r="N96" s="162">
        <f t="shared" si="11"/>
        <v>0</v>
      </c>
      <c r="O96" s="23"/>
      <c r="P96" s="195">
        <f t="shared" si="6"/>
        <v>0</v>
      </c>
      <c r="Q96" s="30"/>
      <c r="R96" s="31"/>
    </row>
    <row r="97" spans="1:18" ht="25.5" x14ac:dyDescent="0.2">
      <c r="A97" s="33" t="s">
        <v>264</v>
      </c>
      <c r="B97" s="34" t="s">
        <v>265</v>
      </c>
      <c r="C97" s="35" t="s">
        <v>18</v>
      </c>
      <c r="D97" s="35" t="s">
        <v>266</v>
      </c>
      <c r="E97" s="36" t="s">
        <v>17</v>
      </c>
      <c r="F97" s="151">
        <v>11.78</v>
      </c>
      <c r="G97" s="159">
        <v>463.11</v>
      </c>
      <c r="H97" s="144"/>
      <c r="I97" s="144">
        <f>VLOOKUP(A97,'Memória 01'!$A$6:$E$239,5,FALSE)</f>
        <v>0</v>
      </c>
      <c r="J97" s="160">
        <f t="shared" si="7"/>
        <v>0</v>
      </c>
      <c r="K97" s="161">
        <f t="shared" si="8"/>
        <v>5455.43</v>
      </c>
      <c r="L97" s="144">
        <f t="shared" si="9"/>
        <v>0</v>
      </c>
      <c r="M97" s="144">
        <f t="shared" si="10"/>
        <v>0</v>
      </c>
      <c r="N97" s="162">
        <f t="shared" si="11"/>
        <v>0</v>
      </c>
      <c r="O97" s="23"/>
      <c r="P97" s="195">
        <f t="shared" si="6"/>
        <v>0</v>
      </c>
      <c r="Q97" s="30"/>
      <c r="R97" s="31"/>
    </row>
    <row r="98" spans="1:18" ht="25.5" x14ac:dyDescent="0.2">
      <c r="A98" s="33" t="s">
        <v>267</v>
      </c>
      <c r="B98" s="34" t="s">
        <v>268</v>
      </c>
      <c r="C98" s="35" t="s">
        <v>15</v>
      </c>
      <c r="D98" s="35" t="s">
        <v>269</v>
      </c>
      <c r="E98" s="36" t="s">
        <v>17</v>
      </c>
      <c r="F98" s="151">
        <v>23.05</v>
      </c>
      <c r="G98" s="159">
        <v>6.48</v>
      </c>
      <c r="H98" s="144"/>
      <c r="I98" s="144">
        <f>VLOOKUP(A98,'Memória 01'!$A$6:$E$239,5,FALSE)</f>
        <v>0</v>
      </c>
      <c r="J98" s="160">
        <f t="shared" si="7"/>
        <v>0</v>
      </c>
      <c r="K98" s="161">
        <f t="shared" si="8"/>
        <v>149.36000000000001</v>
      </c>
      <c r="L98" s="144">
        <f t="shared" si="9"/>
        <v>0</v>
      </c>
      <c r="M98" s="144">
        <f t="shared" si="10"/>
        <v>0</v>
      </c>
      <c r="N98" s="162">
        <f t="shared" si="11"/>
        <v>0</v>
      </c>
      <c r="O98" s="23"/>
      <c r="P98" s="195">
        <f t="shared" si="6"/>
        <v>0</v>
      </c>
      <c r="Q98" s="30"/>
      <c r="R98" s="31"/>
    </row>
    <row r="99" spans="1:18" ht="25.5" x14ac:dyDescent="0.2">
      <c r="A99" s="33" t="s">
        <v>270</v>
      </c>
      <c r="B99" s="34" t="s">
        <v>271</v>
      </c>
      <c r="C99" s="35" t="s">
        <v>18</v>
      </c>
      <c r="D99" s="35" t="s">
        <v>272</v>
      </c>
      <c r="E99" s="36" t="s">
        <v>17</v>
      </c>
      <c r="F99" s="151">
        <v>31.64</v>
      </c>
      <c r="G99" s="159">
        <v>6.48</v>
      </c>
      <c r="H99" s="144"/>
      <c r="I99" s="144">
        <f>VLOOKUP(A99,'Memória 01'!$A$6:$E$239,5,FALSE)</f>
        <v>0</v>
      </c>
      <c r="J99" s="160">
        <f t="shared" si="7"/>
        <v>0</v>
      </c>
      <c r="K99" s="161">
        <f t="shared" si="8"/>
        <v>205.02</v>
      </c>
      <c r="L99" s="144">
        <f t="shared" si="9"/>
        <v>0</v>
      </c>
      <c r="M99" s="144">
        <f t="shared" si="10"/>
        <v>0</v>
      </c>
      <c r="N99" s="162">
        <f t="shared" si="11"/>
        <v>0</v>
      </c>
      <c r="O99" s="23"/>
      <c r="P99" s="195">
        <f t="shared" si="6"/>
        <v>0</v>
      </c>
      <c r="Q99" s="30"/>
      <c r="R99" s="31"/>
    </row>
    <row r="100" spans="1:18" ht="25.5" x14ac:dyDescent="0.2">
      <c r="A100" s="33" t="s">
        <v>273</v>
      </c>
      <c r="B100" s="34" t="s">
        <v>274</v>
      </c>
      <c r="C100" s="35" t="s">
        <v>18</v>
      </c>
      <c r="D100" s="35" t="s">
        <v>275</v>
      </c>
      <c r="E100" s="36" t="s">
        <v>17</v>
      </c>
      <c r="F100" s="151">
        <v>14.18</v>
      </c>
      <c r="G100" s="159">
        <v>6.48</v>
      </c>
      <c r="H100" s="144"/>
      <c r="I100" s="144">
        <f>VLOOKUP(A100,'Memória 01'!$A$6:$E$239,5,FALSE)</f>
        <v>0</v>
      </c>
      <c r="J100" s="160">
        <f t="shared" si="7"/>
        <v>0</v>
      </c>
      <c r="K100" s="161">
        <f t="shared" si="8"/>
        <v>91.88</v>
      </c>
      <c r="L100" s="144">
        <f t="shared" si="9"/>
        <v>0</v>
      </c>
      <c r="M100" s="144">
        <f t="shared" si="10"/>
        <v>0</v>
      </c>
      <c r="N100" s="162">
        <f t="shared" si="11"/>
        <v>0</v>
      </c>
      <c r="O100" s="23"/>
      <c r="P100" s="195">
        <f t="shared" si="6"/>
        <v>0</v>
      </c>
      <c r="Q100" s="30"/>
      <c r="R100" s="31"/>
    </row>
    <row r="101" spans="1:18" ht="25.5" x14ac:dyDescent="0.2">
      <c r="A101" s="33" t="s">
        <v>276</v>
      </c>
      <c r="B101" s="34" t="s">
        <v>277</v>
      </c>
      <c r="C101" s="35" t="s">
        <v>18</v>
      </c>
      <c r="D101" s="35" t="s">
        <v>278</v>
      </c>
      <c r="E101" s="36" t="s">
        <v>17</v>
      </c>
      <c r="F101" s="151">
        <v>50.22</v>
      </c>
      <c r="G101" s="159">
        <v>340.38</v>
      </c>
      <c r="H101" s="144"/>
      <c r="I101" s="144">
        <f>VLOOKUP(A101,'Memória 01'!$A$6:$E$239,5,FALSE)</f>
        <v>0</v>
      </c>
      <c r="J101" s="160">
        <f t="shared" si="7"/>
        <v>0</v>
      </c>
      <c r="K101" s="161">
        <f t="shared" si="8"/>
        <v>17093.88</v>
      </c>
      <c r="L101" s="144">
        <f t="shared" si="9"/>
        <v>0</v>
      </c>
      <c r="M101" s="144">
        <f t="shared" si="10"/>
        <v>0</v>
      </c>
      <c r="N101" s="162">
        <f t="shared" si="11"/>
        <v>0</v>
      </c>
      <c r="O101" s="23"/>
      <c r="P101" s="195">
        <f t="shared" si="6"/>
        <v>0</v>
      </c>
      <c r="Q101" s="30"/>
      <c r="R101" s="31"/>
    </row>
    <row r="102" spans="1:18" ht="38.25" x14ac:dyDescent="0.2">
      <c r="A102" s="33" t="s">
        <v>279</v>
      </c>
      <c r="B102" s="34" t="s">
        <v>280</v>
      </c>
      <c r="C102" s="35" t="s">
        <v>15</v>
      </c>
      <c r="D102" s="35" t="s">
        <v>281</v>
      </c>
      <c r="E102" s="36" t="s">
        <v>17</v>
      </c>
      <c r="F102" s="151">
        <v>14.45</v>
      </c>
      <c r="G102" s="159">
        <v>340.38</v>
      </c>
      <c r="H102" s="144"/>
      <c r="I102" s="144">
        <f>VLOOKUP(A102,'Memória 01'!$A$6:$E$239,5,FALSE)</f>
        <v>0</v>
      </c>
      <c r="J102" s="160">
        <f t="shared" si="7"/>
        <v>0</v>
      </c>
      <c r="K102" s="161">
        <f t="shared" si="8"/>
        <v>4918.49</v>
      </c>
      <c r="L102" s="144">
        <f t="shared" si="9"/>
        <v>0</v>
      </c>
      <c r="M102" s="144">
        <f t="shared" si="10"/>
        <v>0</v>
      </c>
      <c r="N102" s="162">
        <f t="shared" si="11"/>
        <v>0</v>
      </c>
      <c r="O102" s="23"/>
      <c r="P102" s="195">
        <f t="shared" si="6"/>
        <v>0</v>
      </c>
      <c r="Q102" s="30"/>
      <c r="R102" s="31"/>
    </row>
    <row r="103" spans="1:18" ht="38.25" x14ac:dyDescent="0.2">
      <c r="A103" s="33" t="s">
        <v>282</v>
      </c>
      <c r="B103" s="34" t="s">
        <v>283</v>
      </c>
      <c r="C103" s="35" t="s">
        <v>15</v>
      </c>
      <c r="D103" s="35" t="s">
        <v>284</v>
      </c>
      <c r="E103" s="36" t="s">
        <v>17</v>
      </c>
      <c r="F103" s="151">
        <v>18.68</v>
      </c>
      <c r="G103" s="159">
        <v>340.38</v>
      </c>
      <c r="H103" s="144"/>
      <c r="I103" s="144">
        <f>VLOOKUP(A103,'Memória 01'!$A$6:$E$239,5,FALSE)</f>
        <v>0</v>
      </c>
      <c r="J103" s="160">
        <f t="shared" si="7"/>
        <v>0</v>
      </c>
      <c r="K103" s="161">
        <f t="shared" si="8"/>
        <v>6358.29</v>
      </c>
      <c r="L103" s="144">
        <f t="shared" si="9"/>
        <v>0</v>
      </c>
      <c r="M103" s="144">
        <f t="shared" si="10"/>
        <v>0</v>
      </c>
      <c r="N103" s="162">
        <f t="shared" si="11"/>
        <v>0</v>
      </c>
      <c r="O103" s="23"/>
      <c r="P103" s="195">
        <f t="shared" si="6"/>
        <v>0</v>
      </c>
      <c r="Q103" s="30"/>
      <c r="R103" s="31"/>
    </row>
    <row r="104" spans="1:18" x14ac:dyDescent="0.2">
      <c r="A104" s="25" t="s">
        <v>285</v>
      </c>
      <c r="B104" s="3"/>
      <c r="C104" s="3"/>
      <c r="D104" s="3" t="s">
        <v>286</v>
      </c>
      <c r="E104" s="3"/>
      <c r="F104" s="155"/>
      <c r="G104" s="156"/>
      <c r="H104" s="142"/>
      <c r="I104" s="142"/>
      <c r="J104" s="155"/>
      <c r="K104" s="157"/>
      <c r="L104" s="143"/>
      <c r="M104" s="143"/>
      <c r="N104" s="158"/>
      <c r="O104" s="23"/>
      <c r="P104" s="195" t="e">
        <f t="shared" si="6"/>
        <v>#DIV/0!</v>
      </c>
      <c r="Q104" s="30"/>
      <c r="R104" s="31"/>
    </row>
    <row r="105" spans="1:18" x14ac:dyDescent="0.2">
      <c r="A105" s="33" t="s">
        <v>287</v>
      </c>
      <c r="B105" s="34" t="s">
        <v>288</v>
      </c>
      <c r="C105" s="35" t="s">
        <v>18</v>
      </c>
      <c r="D105" s="35" t="s">
        <v>289</v>
      </c>
      <c r="E105" s="36" t="s">
        <v>7</v>
      </c>
      <c r="F105" s="151">
        <v>66.069999999999993</v>
      </c>
      <c r="G105" s="159">
        <v>1</v>
      </c>
      <c r="H105" s="144"/>
      <c r="I105" s="144">
        <f>VLOOKUP(A105,'Memória 01'!$A$6:$E$239,5,FALSE)</f>
        <v>0</v>
      </c>
      <c r="J105" s="160">
        <f t="shared" si="7"/>
        <v>0</v>
      </c>
      <c r="K105" s="161">
        <f t="shared" si="8"/>
        <v>66.069999999999993</v>
      </c>
      <c r="L105" s="144">
        <f t="shared" si="9"/>
        <v>0</v>
      </c>
      <c r="M105" s="144">
        <f t="shared" si="10"/>
        <v>0</v>
      </c>
      <c r="N105" s="162">
        <f t="shared" si="11"/>
        <v>0</v>
      </c>
      <c r="O105" s="23"/>
      <c r="P105" s="195">
        <f t="shared" si="6"/>
        <v>0</v>
      </c>
      <c r="Q105" s="30"/>
      <c r="R105" s="31"/>
    </row>
    <row r="106" spans="1:18" ht="25.5" x14ac:dyDescent="0.2">
      <c r="A106" s="33" t="s">
        <v>290</v>
      </c>
      <c r="B106" s="34" t="s">
        <v>291</v>
      </c>
      <c r="C106" s="35" t="s">
        <v>18</v>
      </c>
      <c r="D106" s="35" t="s">
        <v>292</v>
      </c>
      <c r="E106" s="36" t="s">
        <v>7</v>
      </c>
      <c r="F106" s="151">
        <v>12.29</v>
      </c>
      <c r="G106" s="159">
        <v>1</v>
      </c>
      <c r="H106" s="144"/>
      <c r="I106" s="144">
        <f>VLOOKUP(A106,'Memória 01'!$A$6:$E$239,5,FALSE)</f>
        <v>0</v>
      </c>
      <c r="J106" s="160">
        <f t="shared" si="7"/>
        <v>0</v>
      </c>
      <c r="K106" s="161">
        <f t="shared" si="8"/>
        <v>12.29</v>
      </c>
      <c r="L106" s="144">
        <f t="shared" si="9"/>
        <v>0</v>
      </c>
      <c r="M106" s="144">
        <f t="shared" si="10"/>
        <v>0</v>
      </c>
      <c r="N106" s="162">
        <f t="shared" si="11"/>
        <v>0</v>
      </c>
      <c r="O106" s="23"/>
      <c r="P106" s="195">
        <f t="shared" si="6"/>
        <v>0</v>
      </c>
      <c r="Q106" s="30"/>
      <c r="R106" s="31"/>
    </row>
    <row r="107" spans="1:18" ht="25.5" x14ac:dyDescent="0.2">
      <c r="A107" s="33" t="s">
        <v>293</v>
      </c>
      <c r="B107" s="34" t="s">
        <v>71</v>
      </c>
      <c r="C107" s="35" t="s">
        <v>18</v>
      </c>
      <c r="D107" s="35" t="s">
        <v>72</v>
      </c>
      <c r="E107" s="36" t="s">
        <v>7</v>
      </c>
      <c r="F107" s="151">
        <v>10.38</v>
      </c>
      <c r="G107" s="159">
        <v>7</v>
      </c>
      <c r="H107" s="144"/>
      <c r="I107" s="144">
        <f>VLOOKUP(A107,'Memória 01'!$A$6:$E$239,5,FALSE)</f>
        <v>0</v>
      </c>
      <c r="J107" s="160">
        <f t="shared" si="7"/>
        <v>0</v>
      </c>
      <c r="K107" s="161">
        <f t="shared" si="8"/>
        <v>72.66</v>
      </c>
      <c r="L107" s="144">
        <f t="shared" si="9"/>
        <v>0</v>
      </c>
      <c r="M107" s="144">
        <f t="shared" si="10"/>
        <v>0</v>
      </c>
      <c r="N107" s="162">
        <f t="shared" si="11"/>
        <v>0</v>
      </c>
      <c r="O107" s="23"/>
      <c r="P107" s="195">
        <f t="shared" si="6"/>
        <v>0</v>
      </c>
      <c r="Q107" s="30"/>
      <c r="R107" s="31"/>
    </row>
    <row r="108" spans="1:18" ht="25.5" x14ac:dyDescent="0.2">
      <c r="A108" s="33" t="s">
        <v>294</v>
      </c>
      <c r="B108" s="34" t="s">
        <v>295</v>
      </c>
      <c r="C108" s="35" t="s">
        <v>18</v>
      </c>
      <c r="D108" s="35" t="s">
        <v>296</v>
      </c>
      <c r="E108" s="36" t="s">
        <v>7</v>
      </c>
      <c r="F108" s="151">
        <v>11.03</v>
      </c>
      <c r="G108" s="159">
        <v>2</v>
      </c>
      <c r="H108" s="144"/>
      <c r="I108" s="144">
        <f>VLOOKUP(A108,'Memória 01'!$A$6:$E$239,5,FALSE)</f>
        <v>0</v>
      </c>
      <c r="J108" s="160">
        <f t="shared" si="7"/>
        <v>0</v>
      </c>
      <c r="K108" s="161">
        <f t="shared" si="8"/>
        <v>22.06</v>
      </c>
      <c r="L108" s="144">
        <f t="shared" si="9"/>
        <v>0</v>
      </c>
      <c r="M108" s="144">
        <f t="shared" si="10"/>
        <v>0</v>
      </c>
      <c r="N108" s="162">
        <f t="shared" si="11"/>
        <v>0</v>
      </c>
      <c r="O108" s="23"/>
      <c r="P108" s="195">
        <f t="shared" si="6"/>
        <v>0</v>
      </c>
      <c r="Q108" s="30"/>
      <c r="R108" s="31"/>
    </row>
    <row r="109" spans="1:18" ht="38.25" x14ac:dyDescent="0.2">
      <c r="A109" s="33" t="s">
        <v>297</v>
      </c>
      <c r="B109" s="34" t="s">
        <v>298</v>
      </c>
      <c r="C109" s="35" t="s">
        <v>18</v>
      </c>
      <c r="D109" s="35" t="s">
        <v>299</v>
      </c>
      <c r="E109" s="36" t="s">
        <v>7</v>
      </c>
      <c r="F109" s="151">
        <v>313.2</v>
      </c>
      <c r="G109" s="159">
        <v>1</v>
      </c>
      <c r="H109" s="144"/>
      <c r="I109" s="144">
        <f>VLOOKUP(A109,'Memória 01'!$A$6:$E$239,5,FALSE)</f>
        <v>0</v>
      </c>
      <c r="J109" s="160">
        <f t="shared" si="7"/>
        <v>0</v>
      </c>
      <c r="K109" s="161">
        <f t="shared" si="8"/>
        <v>313.2</v>
      </c>
      <c r="L109" s="144">
        <f t="shared" si="9"/>
        <v>0</v>
      </c>
      <c r="M109" s="144">
        <f t="shared" si="10"/>
        <v>0</v>
      </c>
      <c r="N109" s="162">
        <f t="shared" si="11"/>
        <v>0</v>
      </c>
      <c r="O109" s="23"/>
      <c r="P109" s="195">
        <f t="shared" si="6"/>
        <v>0</v>
      </c>
      <c r="Q109" s="30"/>
      <c r="R109" s="31"/>
    </row>
    <row r="110" spans="1:18" x14ac:dyDescent="0.2">
      <c r="A110" s="25" t="s">
        <v>300</v>
      </c>
      <c r="B110" s="3"/>
      <c r="C110" s="3"/>
      <c r="D110" s="3" t="s">
        <v>301</v>
      </c>
      <c r="E110" s="3"/>
      <c r="F110" s="155"/>
      <c r="G110" s="156"/>
      <c r="H110" s="142"/>
      <c r="I110" s="142"/>
      <c r="J110" s="155"/>
      <c r="K110" s="157"/>
      <c r="L110" s="143"/>
      <c r="M110" s="143"/>
      <c r="N110" s="158"/>
      <c r="O110" s="23"/>
      <c r="P110" s="195" t="e">
        <f t="shared" si="6"/>
        <v>#DIV/0!</v>
      </c>
      <c r="Q110" s="30"/>
      <c r="R110" s="31"/>
    </row>
    <row r="111" spans="1:18" ht="25.5" x14ac:dyDescent="0.2">
      <c r="A111" s="33" t="s">
        <v>302</v>
      </c>
      <c r="B111" s="34" t="s">
        <v>303</v>
      </c>
      <c r="C111" s="35" t="s">
        <v>18</v>
      </c>
      <c r="D111" s="35" t="s">
        <v>304</v>
      </c>
      <c r="E111" s="36" t="s">
        <v>11</v>
      </c>
      <c r="F111" s="151">
        <v>8.2899999999999991</v>
      </c>
      <c r="G111" s="159">
        <v>147.97999999999999</v>
      </c>
      <c r="H111" s="144"/>
      <c r="I111" s="144">
        <f>VLOOKUP(A111,'Memória 01'!$A$6:$E$239,5,FALSE)</f>
        <v>0</v>
      </c>
      <c r="J111" s="160">
        <f t="shared" si="7"/>
        <v>0</v>
      </c>
      <c r="K111" s="161">
        <f t="shared" si="8"/>
        <v>1226.75</v>
      </c>
      <c r="L111" s="144">
        <f t="shared" si="9"/>
        <v>0</v>
      </c>
      <c r="M111" s="144">
        <f t="shared" si="10"/>
        <v>0</v>
      </c>
      <c r="N111" s="162">
        <f t="shared" si="11"/>
        <v>0</v>
      </c>
      <c r="O111" s="23"/>
      <c r="P111" s="195">
        <f t="shared" si="6"/>
        <v>0</v>
      </c>
      <c r="Q111" s="30"/>
      <c r="R111" s="31"/>
    </row>
    <row r="112" spans="1:18" ht="38.25" x14ac:dyDescent="0.2">
      <c r="A112" s="33" t="s">
        <v>305</v>
      </c>
      <c r="B112" s="34" t="s">
        <v>306</v>
      </c>
      <c r="C112" s="35" t="s">
        <v>18</v>
      </c>
      <c r="D112" s="35" t="s">
        <v>307</v>
      </c>
      <c r="E112" s="36" t="s">
        <v>11</v>
      </c>
      <c r="F112" s="151">
        <v>12.56</v>
      </c>
      <c r="G112" s="159">
        <v>36.9</v>
      </c>
      <c r="H112" s="144"/>
      <c r="I112" s="144">
        <f>VLOOKUP(A112,'Memória 01'!$A$6:$E$239,5,FALSE)</f>
        <v>0</v>
      </c>
      <c r="J112" s="160">
        <f t="shared" si="7"/>
        <v>0</v>
      </c>
      <c r="K112" s="161">
        <f t="shared" si="8"/>
        <v>463.46</v>
      </c>
      <c r="L112" s="144">
        <f t="shared" si="9"/>
        <v>0</v>
      </c>
      <c r="M112" s="144">
        <f t="shared" si="10"/>
        <v>0</v>
      </c>
      <c r="N112" s="162">
        <f t="shared" si="11"/>
        <v>0</v>
      </c>
      <c r="O112" s="23"/>
      <c r="P112" s="195">
        <f t="shared" si="6"/>
        <v>0</v>
      </c>
      <c r="Q112" s="30"/>
      <c r="R112" s="31"/>
    </row>
    <row r="113" spans="1:18" ht="38.25" x14ac:dyDescent="0.2">
      <c r="A113" s="33" t="s">
        <v>308</v>
      </c>
      <c r="B113" s="34" t="s">
        <v>309</v>
      </c>
      <c r="C113" s="35" t="s">
        <v>18</v>
      </c>
      <c r="D113" s="35" t="s">
        <v>310</v>
      </c>
      <c r="E113" s="36" t="s">
        <v>11</v>
      </c>
      <c r="F113" s="151">
        <v>12.11</v>
      </c>
      <c r="G113" s="159">
        <v>147.97999999999999</v>
      </c>
      <c r="H113" s="144"/>
      <c r="I113" s="144">
        <f>VLOOKUP(A113,'Memória 01'!$A$6:$E$239,5,FALSE)</f>
        <v>0</v>
      </c>
      <c r="J113" s="160">
        <f t="shared" si="7"/>
        <v>0</v>
      </c>
      <c r="K113" s="161">
        <f t="shared" si="8"/>
        <v>1792.03</v>
      </c>
      <c r="L113" s="144">
        <f t="shared" si="9"/>
        <v>0</v>
      </c>
      <c r="M113" s="144">
        <f t="shared" si="10"/>
        <v>0</v>
      </c>
      <c r="N113" s="162">
        <f t="shared" si="11"/>
        <v>0</v>
      </c>
      <c r="O113" s="23"/>
      <c r="P113" s="195">
        <f t="shared" si="6"/>
        <v>0</v>
      </c>
      <c r="Q113" s="30"/>
      <c r="R113" s="31"/>
    </row>
    <row r="114" spans="1:18" ht="25.5" x14ac:dyDescent="0.2">
      <c r="A114" s="33" t="s">
        <v>311</v>
      </c>
      <c r="B114" s="34" t="s">
        <v>65</v>
      </c>
      <c r="C114" s="35" t="s">
        <v>18</v>
      </c>
      <c r="D114" s="35" t="s">
        <v>66</v>
      </c>
      <c r="E114" s="36" t="s">
        <v>7</v>
      </c>
      <c r="F114" s="151">
        <v>13.62</v>
      </c>
      <c r="G114" s="159">
        <v>3</v>
      </c>
      <c r="H114" s="144"/>
      <c r="I114" s="144">
        <f>VLOOKUP(A114,'Memória 01'!$A$6:$E$239,5,FALSE)</f>
        <v>0</v>
      </c>
      <c r="J114" s="160">
        <f t="shared" si="7"/>
        <v>0</v>
      </c>
      <c r="K114" s="161">
        <f t="shared" si="8"/>
        <v>40.86</v>
      </c>
      <c r="L114" s="144">
        <f t="shared" si="9"/>
        <v>0</v>
      </c>
      <c r="M114" s="144">
        <f t="shared" si="10"/>
        <v>0</v>
      </c>
      <c r="N114" s="162">
        <f t="shared" si="11"/>
        <v>0</v>
      </c>
      <c r="O114" s="23"/>
      <c r="P114" s="195">
        <f t="shared" si="6"/>
        <v>0</v>
      </c>
      <c r="Q114" s="30"/>
      <c r="R114" s="31"/>
    </row>
    <row r="115" spans="1:18" ht="25.5" x14ac:dyDescent="0.2">
      <c r="A115" s="33" t="s">
        <v>312</v>
      </c>
      <c r="B115" s="34" t="s">
        <v>313</v>
      </c>
      <c r="C115" s="35" t="s">
        <v>18</v>
      </c>
      <c r="D115" s="35" t="s">
        <v>314</v>
      </c>
      <c r="E115" s="36" t="s">
        <v>7</v>
      </c>
      <c r="F115" s="151">
        <v>30.4</v>
      </c>
      <c r="G115" s="159">
        <v>2</v>
      </c>
      <c r="H115" s="144"/>
      <c r="I115" s="144">
        <f>VLOOKUP(A115,'Memória 01'!$A$6:$E$239,5,FALSE)</f>
        <v>0</v>
      </c>
      <c r="J115" s="160">
        <f t="shared" si="7"/>
        <v>0</v>
      </c>
      <c r="K115" s="161">
        <f t="shared" si="8"/>
        <v>60.8</v>
      </c>
      <c r="L115" s="144">
        <f t="shared" si="9"/>
        <v>0</v>
      </c>
      <c r="M115" s="144">
        <f t="shared" si="10"/>
        <v>0</v>
      </c>
      <c r="N115" s="162">
        <f t="shared" si="11"/>
        <v>0</v>
      </c>
      <c r="O115" s="23"/>
      <c r="P115" s="195">
        <f t="shared" si="6"/>
        <v>0</v>
      </c>
      <c r="Q115" s="30"/>
      <c r="R115" s="31"/>
    </row>
    <row r="116" spans="1:18" ht="25.5" x14ac:dyDescent="0.2">
      <c r="A116" s="33" t="s">
        <v>315</v>
      </c>
      <c r="B116" s="34" t="s">
        <v>63</v>
      </c>
      <c r="C116" s="35" t="s">
        <v>18</v>
      </c>
      <c r="D116" s="35" t="s">
        <v>64</v>
      </c>
      <c r="E116" s="36" t="s">
        <v>7</v>
      </c>
      <c r="F116" s="151">
        <v>16.88</v>
      </c>
      <c r="G116" s="159">
        <v>1</v>
      </c>
      <c r="H116" s="144"/>
      <c r="I116" s="144">
        <f>VLOOKUP(A116,'Memória 01'!$A$6:$E$239,5,FALSE)</f>
        <v>0</v>
      </c>
      <c r="J116" s="160">
        <f t="shared" si="7"/>
        <v>0</v>
      </c>
      <c r="K116" s="161">
        <f t="shared" si="8"/>
        <v>16.88</v>
      </c>
      <c r="L116" s="144">
        <f t="shared" si="9"/>
        <v>0</v>
      </c>
      <c r="M116" s="144">
        <f t="shared" si="10"/>
        <v>0</v>
      </c>
      <c r="N116" s="162">
        <f t="shared" si="11"/>
        <v>0</v>
      </c>
      <c r="O116" s="23"/>
      <c r="P116" s="195">
        <f t="shared" si="6"/>
        <v>0</v>
      </c>
      <c r="Q116" s="30"/>
      <c r="R116" s="31"/>
    </row>
    <row r="117" spans="1:18" ht="25.5" x14ac:dyDescent="0.2">
      <c r="A117" s="33" t="s">
        <v>316</v>
      </c>
      <c r="B117" s="34" t="s">
        <v>317</v>
      </c>
      <c r="C117" s="35" t="s">
        <v>18</v>
      </c>
      <c r="D117" s="35" t="s">
        <v>318</v>
      </c>
      <c r="E117" s="36" t="s">
        <v>7</v>
      </c>
      <c r="F117" s="151">
        <v>10.26</v>
      </c>
      <c r="G117" s="159">
        <v>2</v>
      </c>
      <c r="H117" s="144"/>
      <c r="I117" s="144">
        <f>VLOOKUP(A117,'Memória 01'!$A$6:$E$239,5,FALSE)</f>
        <v>0</v>
      </c>
      <c r="J117" s="160">
        <f t="shared" si="7"/>
        <v>0</v>
      </c>
      <c r="K117" s="161">
        <f t="shared" si="8"/>
        <v>20.52</v>
      </c>
      <c r="L117" s="144">
        <f t="shared" si="9"/>
        <v>0</v>
      </c>
      <c r="M117" s="144">
        <f t="shared" si="10"/>
        <v>0</v>
      </c>
      <c r="N117" s="162">
        <f t="shared" si="11"/>
        <v>0</v>
      </c>
      <c r="O117" s="23"/>
      <c r="P117" s="195">
        <f t="shared" si="6"/>
        <v>0</v>
      </c>
      <c r="Q117" s="30"/>
      <c r="R117" s="31"/>
    </row>
    <row r="118" spans="1:18" x14ac:dyDescent="0.2">
      <c r="A118" s="25" t="s">
        <v>319</v>
      </c>
      <c r="B118" s="3"/>
      <c r="C118" s="3"/>
      <c r="D118" s="3" t="s">
        <v>320</v>
      </c>
      <c r="E118" s="3"/>
      <c r="F118" s="155"/>
      <c r="G118" s="156"/>
      <c r="H118" s="142"/>
      <c r="I118" s="142"/>
      <c r="J118" s="155"/>
      <c r="K118" s="157"/>
      <c r="L118" s="143"/>
      <c r="M118" s="143"/>
      <c r="N118" s="158"/>
      <c r="O118" s="23"/>
      <c r="P118" s="195" t="e">
        <f t="shared" si="6"/>
        <v>#DIV/0!</v>
      </c>
      <c r="Q118" s="30"/>
      <c r="R118" s="31"/>
    </row>
    <row r="119" spans="1:18" ht="25.5" x14ac:dyDescent="0.2">
      <c r="A119" s="33" t="s">
        <v>321</v>
      </c>
      <c r="B119" s="34" t="s">
        <v>322</v>
      </c>
      <c r="C119" s="35" t="s">
        <v>18</v>
      </c>
      <c r="D119" s="35" t="s">
        <v>323</v>
      </c>
      <c r="E119" s="36" t="s">
        <v>11</v>
      </c>
      <c r="F119" s="151">
        <v>2.88</v>
      </c>
      <c r="G119" s="159">
        <v>40.71</v>
      </c>
      <c r="H119" s="144"/>
      <c r="I119" s="144">
        <f>VLOOKUP(A119,'Memória 01'!$A$6:$E$239,5,FALSE)</f>
        <v>0</v>
      </c>
      <c r="J119" s="160">
        <f t="shared" si="7"/>
        <v>0</v>
      </c>
      <c r="K119" s="161">
        <f t="shared" si="8"/>
        <v>117.24</v>
      </c>
      <c r="L119" s="144">
        <f t="shared" si="9"/>
        <v>0</v>
      </c>
      <c r="M119" s="144">
        <f t="shared" si="10"/>
        <v>0</v>
      </c>
      <c r="N119" s="162">
        <f t="shared" si="11"/>
        <v>0</v>
      </c>
      <c r="O119" s="23"/>
      <c r="P119" s="195">
        <f t="shared" si="6"/>
        <v>0</v>
      </c>
      <c r="Q119" s="30"/>
      <c r="R119" s="31"/>
    </row>
    <row r="120" spans="1:18" ht="25.5" x14ac:dyDescent="0.2">
      <c r="A120" s="33" t="s">
        <v>324</v>
      </c>
      <c r="B120" s="34" t="s">
        <v>325</v>
      </c>
      <c r="C120" s="35" t="s">
        <v>18</v>
      </c>
      <c r="D120" s="35" t="s">
        <v>326</v>
      </c>
      <c r="E120" s="36" t="s">
        <v>11</v>
      </c>
      <c r="F120" s="151">
        <v>4.1500000000000004</v>
      </c>
      <c r="G120" s="159">
        <v>666.97</v>
      </c>
      <c r="H120" s="144"/>
      <c r="I120" s="144">
        <f>VLOOKUP(A120,'Memória 01'!$A$6:$E$239,5,FALSE)</f>
        <v>0</v>
      </c>
      <c r="J120" s="160">
        <f t="shared" si="7"/>
        <v>0</v>
      </c>
      <c r="K120" s="161">
        <f t="shared" si="8"/>
        <v>2767.92</v>
      </c>
      <c r="L120" s="144">
        <f t="shared" si="9"/>
        <v>0</v>
      </c>
      <c r="M120" s="144">
        <f t="shared" si="10"/>
        <v>0</v>
      </c>
      <c r="N120" s="162">
        <f t="shared" si="11"/>
        <v>0</v>
      </c>
      <c r="O120" s="23"/>
      <c r="P120" s="195">
        <f t="shared" si="6"/>
        <v>0</v>
      </c>
      <c r="Q120" s="30"/>
      <c r="R120" s="31"/>
    </row>
    <row r="121" spans="1:18" x14ac:dyDescent="0.2">
      <c r="A121" s="25" t="s">
        <v>327</v>
      </c>
      <c r="B121" s="3"/>
      <c r="C121" s="3"/>
      <c r="D121" s="3" t="s">
        <v>328</v>
      </c>
      <c r="E121" s="3"/>
      <c r="F121" s="155"/>
      <c r="G121" s="156"/>
      <c r="H121" s="142"/>
      <c r="I121" s="142"/>
      <c r="J121" s="155"/>
      <c r="K121" s="157"/>
      <c r="L121" s="143"/>
      <c r="M121" s="143"/>
      <c r="N121" s="158"/>
      <c r="O121" s="23"/>
      <c r="P121" s="195" t="e">
        <f t="shared" si="6"/>
        <v>#DIV/0!</v>
      </c>
      <c r="Q121" s="30"/>
      <c r="R121" s="31"/>
    </row>
    <row r="122" spans="1:18" ht="25.5" x14ac:dyDescent="0.2">
      <c r="A122" s="33" t="s">
        <v>329</v>
      </c>
      <c r="B122" s="34" t="s">
        <v>330</v>
      </c>
      <c r="C122" s="35" t="s">
        <v>18</v>
      </c>
      <c r="D122" s="35" t="s">
        <v>331</v>
      </c>
      <c r="E122" s="36" t="s">
        <v>7</v>
      </c>
      <c r="F122" s="151">
        <v>43.32</v>
      </c>
      <c r="G122" s="159">
        <v>2</v>
      </c>
      <c r="H122" s="144"/>
      <c r="I122" s="144">
        <f>VLOOKUP(A122,'Memória 01'!$A$6:$E$239,5,FALSE)</f>
        <v>0</v>
      </c>
      <c r="J122" s="160">
        <f t="shared" si="7"/>
        <v>0</v>
      </c>
      <c r="K122" s="161">
        <f t="shared" si="8"/>
        <v>86.64</v>
      </c>
      <c r="L122" s="144">
        <f t="shared" si="9"/>
        <v>0</v>
      </c>
      <c r="M122" s="144">
        <f t="shared" si="10"/>
        <v>0</v>
      </c>
      <c r="N122" s="162">
        <f t="shared" si="11"/>
        <v>0</v>
      </c>
      <c r="O122" s="23"/>
      <c r="P122" s="195">
        <f t="shared" si="6"/>
        <v>0</v>
      </c>
      <c r="Q122" s="30"/>
      <c r="R122" s="31"/>
    </row>
    <row r="123" spans="1:18" ht="25.5" x14ac:dyDescent="0.2">
      <c r="A123" s="33" t="s">
        <v>332</v>
      </c>
      <c r="B123" s="34" t="s">
        <v>333</v>
      </c>
      <c r="C123" s="35" t="s">
        <v>18</v>
      </c>
      <c r="D123" s="35" t="s">
        <v>334</v>
      </c>
      <c r="E123" s="36" t="s">
        <v>7</v>
      </c>
      <c r="F123" s="151">
        <v>29.26</v>
      </c>
      <c r="G123" s="159">
        <v>2</v>
      </c>
      <c r="H123" s="144"/>
      <c r="I123" s="144">
        <f>VLOOKUP(A123,'Memória 01'!$A$6:$E$239,5,FALSE)</f>
        <v>0</v>
      </c>
      <c r="J123" s="160">
        <f t="shared" si="7"/>
        <v>0</v>
      </c>
      <c r="K123" s="161">
        <f t="shared" si="8"/>
        <v>58.52</v>
      </c>
      <c r="L123" s="144">
        <f t="shared" si="9"/>
        <v>0</v>
      </c>
      <c r="M123" s="144">
        <f t="shared" si="10"/>
        <v>0</v>
      </c>
      <c r="N123" s="162">
        <f t="shared" si="11"/>
        <v>0</v>
      </c>
      <c r="O123" s="23"/>
      <c r="P123" s="195">
        <f t="shared" si="6"/>
        <v>0</v>
      </c>
      <c r="Q123" s="30"/>
      <c r="R123" s="31"/>
    </row>
    <row r="124" spans="1:18" ht="25.5" x14ac:dyDescent="0.2">
      <c r="A124" s="33" t="s">
        <v>335</v>
      </c>
      <c r="B124" s="34" t="s">
        <v>336</v>
      </c>
      <c r="C124" s="35" t="s">
        <v>18</v>
      </c>
      <c r="D124" s="35" t="s">
        <v>337</v>
      </c>
      <c r="E124" s="36" t="s">
        <v>7</v>
      </c>
      <c r="F124" s="151">
        <v>46.66</v>
      </c>
      <c r="G124" s="159">
        <v>1</v>
      </c>
      <c r="H124" s="144"/>
      <c r="I124" s="144">
        <f>VLOOKUP(A124,'Memória 01'!$A$6:$E$239,5,FALSE)</f>
        <v>0</v>
      </c>
      <c r="J124" s="160">
        <f t="shared" si="7"/>
        <v>0</v>
      </c>
      <c r="K124" s="161">
        <f t="shared" si="8"/>
        <v>46.66</v>
      </c>
      <c r="L124" s="144">
        <f t="shared" si="9"/>
        <v>0</v>
      </c>
      <c r="M124" s="144">
        <f t="shared" si="10"/>
        <v>0</v>
      </c>
      <c r="N124" s="162">
        <f t="shared" si="11"/>
        <v>0</v>
      </c>
      <c r="O124" s="23"/>
      <c r="P124" s="195">
        <f t="shared" si="6"/>
        <v>0</v>
      </c>
      <c r="Q124" s="30"/>
      <c r="R124" s="31"/>
    </row>
    <row r="125" spans="1:18" ht="25.5" x14ac:dyDescent="0.2">
      <c r="A125" s="33" t="s">
        <v>338</v>
      </c>
      <c r="B125" s="34" t="s">
        <v>339</v>
      </c>
      <c r="C125" s="35" t="s">
        <v>18</v>
      </c>
      <c r="D125" s="35" t="s">
        <v>340</v>
      </c>
      <c r="E125" s="36" t="s">
        <v>7</v>
      </c>
      <c r="F125" s="151">
        <v>29.86</v>
      </c>
      <c r="G125" s="159">
        <v>3</v>
      </c>
      <c r="H125" s="144"/>
      <c r="I125" s="144">
        <f>VLOOKUP(A125,'Memória 01'!$A$6:$E$239,5,FALSE)</f>
        <v>0</v>
      </c>
      <c r="J125" s="160">
        <f t="shared" si="7"/>
        <v>0</v>
      </c>
      <c r="K125" s="161">
        <f t="shared" si="8"/>
        <v>89.58</v>
      </c>
      <c r="L125" s="144">
        <f t="shared" si="9"/>
        <v>0</v>
      </c>
      <c r="M125" s="144">
        <f t="shared" si="10"/>
        <v>0</v>
      </c>
      <c r="N125" s="162">
        <f t="shared" si="11"/>
        <v>0</v>
      </c>
      <c r="O125" s="23"/>
      <c r="P125" s="195">
        <f t="shared" si="6"/>
        <v>0</v>
      </c>
      <c r="Q125" s="30"/>
      <c r="R125" s="31"/>
    </row>
    <row r="126" spans="1:18" ht="25.5" x14ac:dyDescent="0.2">
      <c r="A126" s="33" t="s">
        <v>341</v>
      </c>
      <c r="B126" s="34" t="s">
        <v>342</v>
      </c>
      <c r="C126" s="35" t="s">
        <v>18</v>
      </c>
      <c r="D126" s="35" t="s">
        <v>343</v>
      </c>
      <c r="E126" s="36" t="s">
        <v>7</v>
      </c>
      <c r="F126" s="151">
        <v>831.88</v>
      </c>
      <c r="G126" s="159">
        <v>16</v>
      </c>
      <c r="H126" s="144"/>
      <c r="I126" s="144">
        <f>VLOOKUP(A126,'Memória 01'!$A$6:$E$239,5,FALSE)</f>
        <v>0</v>
      </c>
      <c r="J126" s="160">
        <f t="shared" si="7"/>
        <v>0</v>
      </c>
      <c r="K126" s="161">
        <f t="shared" si="8"/>
        <v>13310.08</v>
      </c>
      <c r="L126" s="144">
        <f t="shared" si="9"/>
        <v>0</v>
      </c>
      <c r="M126" s="144">
        <f t="shared" si="10"/>
        <v>0</v>
      </c>
      <c r="N126" s="162">
        <f t="shared" si="11"/>
        <v>0</v>
      </c>
      <c r="O126" s="23"/>
      <c r="P126" s="195">
        <f t="shared" si="6"/>
        <v>0</v>
      </c>
      <c r="Q126" s="30"/>
      <c r="R126" s="31"/>
    </row>
    <row r="127" spans="1:18" x14ac:dyDescent="0.2">
      <c r="A127" s="25" t="s">
        <v>344</v>
      </c>
      <c r="B127" s="3"/>
      <c r="C127" s="3"/>
      <c r="D127" s="3" t="s">
        <v>345</v>
      </c>
      <c r="E127" s="3"/>
      <c r="F127" s="155"/>
      <c r="G127" s="156"/>
      <c r="H127" s="142"/>
      <c r="I127" s="142"/>
      <c r="J127" s="155"/>
      <c r="K127" s="157"/>
      <c r="L127" s="143"/>
      <c r="M127" s="143"/>
      <c r="N127" s="158"/>
      <c r="O127" s="23"/>
      <c r="P127" s="195" t="e">
        <f t="shared" si="6"/>
        <v>#DIV/0!</v>
      </c>
      <c r="Q127" s="30"/>
      <c r="R127" s="31"/>
    </row>
    <row r="128" spans="1:18" ht="51" x14ac:dyDescent="0.2">
      <c r="A128" s="33" t="s">
        <v>346</v>
      </c>
      <c r="B128" s="34" t="s">
        <v>347</v>
      </c>
      <c r="C128" s="35" t="s">
        <v>18</v>
      </c>
      <c r="D128" s="35" t="s">
        <v>348</v>
      </c>
      <c r="E128" s="36" t="s">
        <v>7</v>
      </c>
      <c r="F128" s="151">
        <v>3335.41</v>
      </c>
      <c r="G128" s="159">
        <v>1</v>
      </c>
      <c r="H128" s="144"/>
      <c r="I128" s="144">
        <f>VLOOKUP(A128,'Memória 01'!$A$6:$E$239,5,FALSE)</f>
        <v>0</v>
      </c>
      <c r="J128" s="160">
        <f t="shared" si="7"/>
        <v>0</v>
      </c>
      <c r="K128" s="161">
        <f t="shared" si="8"/>
        <v>3335.41</v>
      </c>
      <c r="L128" s="144">
        <f t="shared" si="9"/>
        <v>0</v>
      </c>
      <c r="M128" s="144">
        <f t="shared" si="10"/>
        <v>0</v>
      </c>
      <c r="N128" s="162">
        <f t="shared" si="11"/>
        <v>0</v>
      </c>
      <c r="O128" s="23"/>
      <c r="P128" s="195">
        <f t="shared" si="6"/>
        <v>0</v>
      </c>
      <c r="Q128" s="30"/>
      <c r="R128" s="31"/>
    </row>
    <row r="129" spans="1:18" ht="38.25" x14ac:dyDescent="0.2">
      <c r="A129" s="33" t="s">
        <v>349</v>
      </c>
      <c r="B129" s="34" t="s">
        <v>350</v>
      </c>
      <c r="C129" s="35" t="s">
        <v>15</v>
      </c>
      <c r="D129" s="35" t="s">
        <v>351</v>
      </c>
      <c r="E129" s="36" t="s">
        <v>7</v>
      </c>
      <c r="F129" s="151">
        <v>6223.62</v>
      </c>
      <c r="G129" s="159">
        <v>1</v>
      </c>
      <c r="H129" s="144"/>
      <c r="I129" s="144">
        <f>VLOOKUP(A129,'Memória 01'!$A$6:$E$239,5,FALSE)</f>
        <v>0</v>
      </c>
      <c r="J129" s="160">
        <f t="shared" si="7"/>
        <v>0</v>
      </c>
      <c r="K129" s="161">
        <f t="shared" si="8"/>
        <v>6223.62</v>
      </c>
      <c r="L129" s="144">
        <f t="shared" si="9"/>
        <v>0</v>
      </c>
      <c r="M129" s="144">
        <f t="shared" si="10"/>
        <v>0</v>
      </c>
      <c r="N129" s="162">
        <f t="shared" si="11"/>
        <v>0</v>
      </c>
      <c r="O129" s="23"/>
      <c r="P129" s="195">
        <f t="shared" si="6"/>
        <v>0</v>
      </c>
      <c r="Q129" s="30"/>
      <c r="R129" s="31"/>
    </row>
    <row r="130" spans="1:18" ht="51" x14ac:dyDescent="0.2">
      <c r="A130" s="33" t="s">
        <v>352</v>
      </c>
      <c r="B130" s="34" t="s">
        <v>353</v>
      </c>
      <c r="C130" s="35" t="s">
        <v>18</v>
      </c>
      <c r="D130" s="35" t="s">
        <v>354</v>
      </c>
      <c r="E130" s="36" t="s">
        <v>7</v>
      </c>
      <c r="F130" s="151">
        <v>2024.88</v>
      </c>
      <c r="G130" s="159">
        <v>1</v>
      </c>
      <c r="H130" s="144"/>
      <c r="I130" s="144">
        <f>VLOOKUP(A130,'Memória 01'!$A$6:$E$239,5,FALSE)</f>
        <v>0</v>
      </c>
      <c r="J130" s="160">
        <f t="shared" si="7"/>
        <v>0</v>
      </c>
      <c r="K130" s="161">
        <f t="shared" si="8"/>
        <v>2024.88</v>
      </c>
      <c r="L130" s="144">
        <f t="shared" si="9"/>
        <v>0</v>
      </c>
      <c r="M130" s="144">
        <f t="shared" si="10"/>
        <v>0</v>
      </c>
      <c r="N130" s="162">
        <f t="shared" si="11"/>
        <v>0</v>
      </c>
      <c r="O130" s="23"/>
      <c r="P130" s="195">
        <f t="shared" si="6"/>
        <v>0</v>
      </c>
      <c r="Q130" s="30"/>
      <c r="R130" s="31"/>
    </row>
    <row r="131" spans="1:18" x14ac:dyDescent="0.2">
      <c r="A131" s="25" t="s">
        <v>355</v>
      </c>
      <c r="B131" s="3"/>
      <c r="C131" s="3"/>
      <c r="D131" s="3" t="s">
        <v>356</v>
      </c>
      <c r="E131" s="3"/>
      <c r="F131" s="155"/>
      <c r="G131" s="156"/>
      <c r="H131" s="142"/>
      <c r="I131" s="142"/>
      <c r="J131" s="155"/>
      <c r="K131" s="157"/>
      <c r="L131" s="143"/>
      <c r="M131" s="143"/>
      <c r="N131" s="158"/>
      <c r="O131" s="23"/>
      <c r="P131" s="195" t="e">
        <f t="shared" si="6"/>
        <v>#DIV/0!</v>
      </c>
      <c r="Q131" s="30"/>
      <c r="R131" s="31"/>
    </row>
    <row r="132" spans="1:18" ht="38.25" x14ac:dyDescent="0.2">
      <c r="A132" s="33" t="s">
        <v>357</v>
      </c>
      <c r="B132" s="34" t="s">
        <v>358</v>
      </c>
      <c r="C132" s="35" t="s">
        <v>18</v>
      </c>
      <c r="D132" s="35" t="s">
        <v>359</v>
      </c>
      <c r="E132" s="36" t="s">
        <v>7</v>
      </c>
      <c r="F132" s="151">
        <v>32.479999999999997</v>
      </c>
      <c r="G132" s="159">
        <v>6</v>
      </c>
      <c r="H132" s="144"/>
      <c r="I132" s="144">
        <f>VLOOKUP(A132,'Memória 01'!$A$6:$E$239,5,FALSE)</f>
        <v>0</v>
      </c>
      <c r="J132" s="160">
        <f t="shared" si="7"/>
        <v>0</v>
      </c>
      <c r="K132" s="161">
        <f t="shared" si="8"/>
        <v>194.88</v>
      </c>
      <c r="L132" s="144">
        <f t="shared" si="9"/>
        <v>0</v>
      </c>
      <c r="M132" s="144">
        <f t="shared" si="10"/>
        <v>0</v>
      </c>
      <c r="N132" s="162">
        <f t="shared" si="11"/>
        <v>0</v>
      </c>
      <c r="O132" s="23"/>
      <c r="P132" s="195">
        <f t="shared" si="6"/>
        <v>0</v>
      </c>
      <c r="Q132" s="30"/>
      <c r="R132" s="31"/>
    </row>
    <row r="133" spans="1:18" ht="38.25" x14ac:dyDescent="0.2">
      <c r="A133" s="33" t="s">
        <v>360</v>
      </c>
      <c r="B133" s="34" t="s">
        <v>361</v>
      </c>
      <c r="C133" s="35" t="s">
        <v>18</v>
      </c>
      <c r="D133" s="35" t="s">
        <v>362</v>
      </c>
      <c r="E133" s="36" t="s">
        <v>7</v>
      </c>
      <c r="F133" s="151">
        <v>33.32</v>
      </c>
      <c r="G133" s="159">
        <v>6</v>
      </c>
      <c r="H133" s="144"/>
      <c r="I133" s="144">
        <f>VLOOKUP(A133,'Memória 01'!$A$6:$E$239,5,FALSE)</f>
        <v>0</v>
      </c>
      <c r="J133" s="160">
        <f t="shared" si="7"/>
        <v>0</v>
      </c>
      <c r="K133" s="161">
        <f t="shared" si="8"/>
        <v>199.92</v>
      </c>
      <c r="L133" s="144">
        <f t="shared" si="9"/>
        <v>0</v>
      </c>
      <c r="M133" s="144">
        <f t="shared" si="10"/>
        <v>0</v>
      </c>
      <c r="N133" s="162">
        <f t="shared" si="11"/>
        <v>0</v>
      </c>
      <c r="O133" s="23"/>
      <c r="P133" s="195">
        <f t="shared" si="6"/>
        <v>0</v>
      </c>
      <c r="Q133" s="30"/>
      <c r="R133" s="31"/>
    </row>
    <row r="134" spans="1:18" ht="25.5" x14ac:dyDescent="0.2">
      <c r="A134" s="33" t="s">
        <v>363</v>
      </c>
      <c r="B134" s="34" t="s">
        <v>364</v>
      </c>
      <c r="C134" s="35" t="s">
        <v>18</v>
      </c>
      <c r="D134" s="35" t="s">
        <v>365</v>
      </c>
      <c r="E134" s="36" t="s">
        <v>11</v>
      </c>
      <c r="F134" s="151">
        <v>27.88</v>
      </c>
      <c r="G134" s="159">
        <v>32.380000000000003</v>
      </c>
      <c r="H134" s="144"/>
      <c r="I134" s="144">
        <f>VLOOKUP(A134,'Memória 01'!$A$6:$E$239,5,FALSE)</f>
        <v>0</v>
      </c>
      <c r="J134" s="160">
        <f t="shared" si="7"/>
        <v>0</v>
      </c>
      <c r="K134" s="161">
        <f t="shared" si="8"/>
        <v>902.75</v>
      </c>
      <c r="L134" s="144">
        <f t="shared" si="9"/>
        <v>0</v>
      </c>
      <c r="M134" s="144">
        <f t="shared" si="10"/>
        <v>0</v>
      </c>
      <c r="N134" s="162">
        <f t="shared" si="11"/>
        <v>0</v>
      </c>
      <c r="O134" s="23"/>
      <c r="P134" s="195">
        <f t="shared" si="6"/>
        <v>0</v>
      </c>
      <c r="Q134" s="30"/>
      <c r="R134" s="31"/>
    </row>
    <row r="135" spans="1:18" ht="25.5" x14ac:dyDescent="0.2">
      <c r="A135" s="33" t="s">
        <v>366</v>
      </c>
      <c r="B135" s="34" t="s">
        <v>364</v>
      </c>
      <c r="C135" s="35" t="s">
        <v>18</v>
      </c>
      <c r="D135" s="35" t="s">
        <v>365</v>
      </c>
      <c r="E135" s="36" t="s">
        <v>11</v>
      </c>
      <c r="F135" s="151">
        <v>27.88</v>
      </c>
      <c r="G135" s="159">
        <v>1</v>
      </c>
      <c r="H135" s="144"/>
      <c r="I135" s="144">
        <f>VLOOKUP(A135,'Memória 01'!$A$6:$E$239,5,FALSE)</f>
        <v>0</v>
      </c>
      <c r="J135" s="160">
        <f t="shared" si="7"/>
        <v>0</v>
      </c>
      <c r="K135" s="161">
        <f t="shared" si="8"/>
        <v>27.88</v>
      </c>
      <c r="L135" s="144">
        <f t="shared" si="9"/>
        <v>0</v>
      </c>
      <c r="M135" s="144">
        <f t="shared" si="10"/>
        <v>0</v>
      </c>
      <c r="N135" s="162">
        <f t="shared" si="11"/>
        <v>0</v>
      </c>
      <c r="O135" s="23"/>
      <c r="P135" s="195">
        <f t="shared" si="6"/>
        <v>0</v>
      </c>
      <c r="Q135" s="30"/>
      <c r="R135" s="31"/>
    </row>
    <row r="136" spans="1:18" ht="25.5" x14ac:dyDescent="0.2">
      <c r="A136" s="33" t="s">
        <v>367</v>
      </c>
      <c r="B136" s="34" t="s">
        <v>368</v>
      </c>
      <c r="C136" s="35" t="s">
        <v>15</v>
      </c>
      <c r="D136" s="35" t="s">
        <v>369</v>
      </c>
      <c r="E136" s="36" t="s">
        <v>7</v>
      </c>
      <c r="F136" s="151">
        <v>389.47</v>
      </c>
      <c r="G136" s="159">
        <v>1</v>
      </c>
      <c r="H136" s="144"/>
      <c r="I136" s="144">
        <f>VLOOKUP(A136,'Memória 01'!$A$6:$E$239,5,FALSE)</f>
        <v>0</v>
      </c>
      <c r="J136" s="160">
        <f t="shared" si="7"/>
        <v>0</v>
      </c>
      <c r="K136" s="161">
        <f t="shared" si="8"/>
        <v>389.47</v>
      </c>
      <c r="L136" s="144">
        <f t="shared" si="9"/>
        <v>0</v>
      </c>
      <c r="M136" s="144">
        <f t="shared" si="10"/>
        <v>0</v>
      </c>
      <c r="N136" s="162">
        <f t="shared" si="11"/>
        <v>0</v>
      </c>
      <c r="O136" s="23"/>
      <c r="P136" s="195">
        <f t="shared" si="6"/>
        <v>0</v>
      </c>
      <c r="Q136" s="30"/>
      <c r="R136" s="31"/>
    </row>
    <row r="137" spans="1:18" x14ac:dyDescent="0.2">
      <c r="A137" s="25" t="s">
        <v>370</v>
      </c>
      <c r="B137" s="3"/>
      <c r="C137" s="3"/>
      <c r="D137" s="3" t="s">
        <v>371</v>
      </c>
      <c r="E137" s="3"/>
      <c r="F137" s="155"/>
      <c r="G137" s="156"/>
      <c r="H137" s="142"/>
      <c r="I137" s="142"/>
      <c r="J137" s="155"/>
      <c r="K137" s="157"/>
      <c r="L137" s="143"/>
      <c r="M137" s="143"/>
      <c r="N137" s="158"/>
      <c r="O137" s="23"/>
      <c r="P137" s="195" t="e">
        <f t="shared" si="6"/>
        <v>#DIV/0!</v>
      </c>
      <c r="Q137" s="30"/>
      <c r="R137" s="31"/>
    </row>
    <row r="138" spans="1:18" ht="25.5" x14ac:dyDescent="0.2">
      <c r="A138" s="33" t="s">
        <v>372</v>
      </c>
      <c r="B138" s="34" t="s">
        <v>373</v>
      </c>
      <c r="C138" s="35" t="s">
        <v>15</v>
      </c>
      <c r="D138" s="35" t="s">
        <v>374</v>
      </c>
      <c r="E138" s="36" t="s">
        <v>7</v>
      </c>
      <c r="F138" s="151">
        <v>256.19</v>
      </c>
      <c r="G138" s="159">
        <v>2</v>
      </c>
      <c r="H138" s="144"/>
      <c r="I138" s="144">
        <f>VLOOKUP(A138,'Memória 01'!$A$6:$E$239,5,FALSE)</f>
        <v>0</v>
      </c>
      <c r="J138" s="160">
        <f t="shared" si="7"/>
        <v>0</v>
      </c>
      <c r="K138" s="161">
        <f t="shared" si="8"/>
        <v>512.38</v>
      </c>
      <c r="L138" s="144">
        <f t="shared" si="9"/>
        <v>0</v>
      </c>
      <c r="M138" s="144">
        <f t="shared" si="10"/>
        <v>0</v>
      </c>
      <c r="N138" s="162">
        <f t="shared" si="11"/>
        <v>0</v>
      </c>
      <c r="O138" s="23"/>
      <c r="P138" s="195">
        <f t="shared" si="6"/>
        <v>0</v>
      </c>
      <c r="Q138" s="30"/>
      <c r="R138" s="31"/>
    </row>
    <row r="139" spans="1:18" ht="25.5" x14ac:dyDescent="0.2">
      <c r="A139" s="33" t="s">
        <v>375</v>
      </c>
      <c r="B139" s="34" t="s">
        <v>376</v>
      </c>
      <c r="C139" s="35" t="s">
        <v>15</v>
      </c>
      <c r="D139" s="35" t="s">
        <v>377</v>
      </c>
      <c r="E139" s="36" t="s">
        <v>7</v>
      </c>
      <c r="F139" s="151">
        <v>264.08999999999997</v>
      </c>
      <c r="G139" s="159">
        <v>2</v>
      </c>
      <c r="H139" s="144"/>
      <c r="I139" s="144">
        <f>VLOOKUP(A139,'Memória 01'!$A$6:$E$239,5,FALSE)</f>
        <v>0</v>
      </c>
      <c r="J139" s="160">
        <f t="shared" si="7"/>
        <v>0</v>
      </c>
      <c r="K139" s="161">
        <f t="shared" si="8"/>
        <v>528.17999999999995</v>
      </c>
      <c r="L139" s="144">
        <f t="shared" si="9"/>
        <v>0</v>
      </c>
      <c r="M139" s="144">
        <f t="shared" si="10"/>
        <v>0</v>
      </c>
      <c r="N139" s="162">
        <f t="shared" si="11"/>
        <v>0</v>
      </c>
      <c r="O139" s="23"/>
      <c r="P139" s="195">
        <f t="shared" si="6"/>
        <v>0</v>
      </c>
      <c r="Q139" s="30"/>
      <c r="R139" s="31"/>
    </row>
    <row r="140" spans="1:18" ht="51" x14ac:dyDescent="0.2">
      <c r="A140" s="33" t="s">
        <v>378</v>
      </c>
      <c r="B140" s="34" t="s">
        <v>379</v>
      </c>
      <c r="C140" s="35" t="s">
        <v>15</v>
      </c>
      <c r="D140" s="35" t="s">
        <v>380</v>
      </c>
      <c r="E140" s="36" t="s">
        <v>7</v>
      </c>
      <c r="F140" s="151">
        <v>26.15</v>
      </c>
      <c r="G140" s="159">
        <v>13</v>
      </c>
      <c r="H140" s="144"/>
      <c r="I140" s="144">
        <f>VLOOKUP(A140,'Memória 01'!$A$6:$E$239,5,FALSE)</f>
        <v>0</v>
      </c>
      <c r="J140" s="160">
        <f t="shared" si="7"/>
        <v>0</v>
      </c>
      <c r="K140" s="161">
        <f t="shared" si="8"/>
        <v>339.95</v>
      </c>
      <c r="L140" s="144">
        <f t="shared" si="9"/>
        <v>0</v>
      </c>
      <c r="M140" s="144">
        <f t="shared" si="10"/>
        <v>0</v>
      </c>
      <c r="N140" s="162">
        <f t="shared" si="11"/>
        <v>0</v>
      </c>
      <c r="O140" s="23"/>
      <c r="P140" s="195">
        <f t="shared" si="6"/>
        <v>0</v>
      </c>
      <c r="Q140" s="30"/>
      <c r="R140" s="31"/>
    </row>
    <row r="141" spans="1:18" ht="25.5" x14ac:dyDescent="0.2">
      <c r="A141" s="33" t="s">
        <v>381</v>
      </c>
      <c r="B141" s="34" t="s">
        <v>382</v>
      </c>
      <c r="C141" s="35" t="s">
        <v>18</v>
      </c>
      <c r="D141" s="35" t="s">
        <v>383</v>
      </c>
      <c r="E141" s="36" t="s">
        <v>7</v>
      </c>
      <c r="F141" s="151">
        <v>18.46</v>
      </c>
      <c r="G141" s="159">
        <v>2</v>
      </c>
      <c r="H141" s="144"/>
      <c r="I141" s="144">
        <f>VLOOKUP(A141,'Memória 01'!$A$6:$E$239,5,FALSE)</f>
        <v>0</v>
      </c>
      <c r="J141" s="160">
        <f t="shared" si="7"/>
        <v>0</v>
      </c>
      <c r="K141" s="161">
        <f t="shared" si="8"/>
        <v>36.92</v>
      </c>
      <c r="L141" s="144">
        <f t="shared" si="9"/>
        <v>0</v>
      </c>
      <c r="M141" s="144">
        <f t="shared" si="10"/>
        <v>0</v>
      </c>
      <c r="N141" s="162">
        <f t="shared" si="11"/>
        <v>0</v>
      </c>
      <c r="O141" s="23"/>
      <c r="P141" s="195">
        <f t="shared" si="6"/>
        <v>0</v>
      </c>
      <c r="Q141" s="30"/>
      <c r="R141" s="31"/>
    </row>
    <row r="142" spans="1:18" x14ac:dyDescent="0.2">
      <c r="A142" s="25" t="s">
        <v>384</v>
      </c>
      <c r="B142" s="3"/>
      <c r="C142" s="3"/>
      <c r="D142" s="3" t="s">
        <v>385</v>
      </c>
      <c r="E142" s="3"/>
      <c r="F142" s="155"/>
      <c r="G142" s="156"/>
      <c r="H142" s="142"/>
      <c r="I142" s="142"/>
      <c r="J142" s="155"/>
      <c r="K142" s="157"/>
      <c r="L142" s="143"/>
      <c r="M142" s="143"/>
      <c r="N142" s="158"/>
      <c r="O142" s="23"/>
      <c r="P142" s="195" t="e">
        <f t="shared" si="6"/>
        <v>#DIV/0!</v>
      </c>
      <c r="Q142" s="30"/>
      <c r="R142" s="31"/>
    </row>
    <row r="143" spans="1:18" ht="25.5" x14ac:dyDescent="0.2">
      <c r="A143" s="33" t="s">
        <v>386</v>
      </c>
      <c r="B143" s="34" t="s">
        <v>109</v>
      </c>
      <c r="C143" s="35" t="s">
        <v>15</v>
      </c>
      <c r="D143" s="35" t="s">
        <v>110</v>
      </c>
      <c r="E143" s="36" t="s">
        <v>99</v>
      </c>
      <c r="F143" s="151">
        <v>36.130000000000003</v>
      </c>
      <c r="G143" s="159">
        <v>4.32</v>
      </c>
      <c r="H143" s="144"/>
      <c r="I143" s="144">
        <f>VLOOKUP(A143,'Memória 01'!$A$6:$E$239,5,FALSE)</f>
        <v>0</v>
      </c>
      <c r="J143" s="160">
        <f t="shared" si="7"/>
        <v>0</v>
      </c>
      <c r="K143" s="161">
        <f t="shared" si="8"/>
        <v>156.08000000000001</v>
      </c>
      <c r="L143" s="144">
        <f t="shared" si="9"/>
        <v>0</v>
      </c>
      <c r="M143" s="144">
        <f t="shared" si="10"/>
        <v>0</v>
      </c>
      <c r="N143" s="162">
        <f t="shared" si="11"/>
        <v>0</v>
      </c>
      <c r="O143" s="23"/>
      <c r="P143" s="195">
        <f t="shared" si="6"/>
        <v>0</v>
      </c>
      <c r="Q143" s="30"/>
      <c r="R143" s="31"/>
    </row>
    <row r="144" spans="1:18" x14ac:dyDescent="0.2">
      <c r="A144" s="33" t="s">
        <v>387</v>
      </c>
      <c r="B144" s="34" t="s">
        <v>388</v>
      </c>
      <c r="C144" s="35" t="s">
        <v>18</v>
      </c>
      <c r="D144" s="35" t="s">
        <v>389</v>
      </c>
      <c r="E144" s="36" t="s">
        <v>16</v>
      </c>
      <c r="F144" s="151">
        <v>21.8</v>
      </c>
      <c r="G144" s="159">
        <v>2.04</v>
      </c>
      <c r="H144" s="144"/>
      <c r="I144" s="144">
        <f>VLOOKUP(A144,'Memória 01'!$A$6:$E$239,5,FALSE)</f>
        <v>0</v>
      </c>
      <c r="J144" s="160">
        <f t="shared" si="7"/>
        <v>0</v>
      </c>
      <c r="K144" s="161">
        <f t="shared" si="8"/>
        <v>44.47</v>
      </c>
      <c r="L144" s="144">
        <f t="shared" si="9"/>
        <v>0</v>
      </c>
      <c r="M144" s="144">
        <f t="shared" si="10"/>
        <v>0</v>
      </c>
      <c r="N144" s="162">
        <f t="shared" si="11"/>
        <v>0</v>
      </c>
      <c r="O144" s="23"/>
      <c r="P144" s="195">
        <f t="shared" si="6"/>
        <v>0</v>
      </c>
      <c r="Q144" s="30"/>
      <c r="R144" s="31"/>
    </row>
    <row r="145" spans="1:18" ht="38.25" x14ac:dyDescent="0.2">
      <c r="A145" s="33" t="s">
        <v>390</v>
      </c>
      <c r="B145" s="34" t="s">
        <v>190</v>
      </c>
      <c r="C145" s="35" t="s">
        <v>18</v>
      </c>
      <c r="D145" s="35" t="s">
        <v>191</v>
      </c>
      <c r="E145" s="36" t="s">
        <v>17</v>
      </c>
      <c r="F145" s="151">
        <v>52.85</v>
      </c>
      <c r="G145" s="159">
        <v>60.12</v>
      </c>
      <c r="H145" s="144"/>
      <c r="I145" s="144">
        <f>VLOOKUP(A145,'Memória 01'!$A$6:$E$239,5,FALSE)</f>
        <v>0</v>
      </c>
      <c r="J145" s="160">
        <f t="shared" si="7"/>
        <v>0</v>
      </c>
      <c r="K145" s="161">
        <f t="shared" si="8"/>
        <v>3177.34</v>
      </c>
      <c r="L145" s="144">
        <f t="shared" si="9"/>
        <v>0</v>
      </c>
      <c r="M145" s="144">
        <f t="shared" si="10"/>
        <v>0</v>
      </c>
      <c r="N145" s="162">
        <f t="shared" si="11"/>
        <v>0</v>
      </c>
      <c r="O145" s="23"/>
      <c r="P145" s="195">
        <f t="shared" si="6"/>
        <v>0</v>
      </c>
      <c r="Q145" s="30"/>
      <c r="R145" s="31"/>
    </row>
    <row r="146" spans="1:18" ht="38.25" x14ac:dyDescent="0.2">
      <c r="A146" s="33" t="s">
        <v>391</v>
      </c>
      <c r="B146" s="34" t="s">
        <v>180</v>
      </c>
      <c r="C146" s="35" t="s">
        <v>18</v>
      </c>
      <c r="D146" s="35" t="s">
        <v>181</v>
      </c>
      <c r="E146" s="36" t="s">
        <v>17</v>
      </c>
      <c r="F146" s="151">
        <v>33.58</v>
      </c>
      <c r="G146" s="159">
        <v>57.6</v>
      </c>
      <c r="H146" s="144"/>
      <c r="I146" s="144">
        <f>VLOOKUP(A146,'Memória 01'!$A$6:$E$239,5,FALSE)</f>
        <v>0</v>
      </c>
      <c r="J146" s="160">
        <f t="shared" si="7"/>
        <v>0</v>
      </c>
      <c r="K146" s="161">
        <f t="shared" si="8"/>
        <v>1934.2</v>
      </c>
      <c r="L146" s="144">
        <f t="shared" si="9"/>
        <v>0</v>
      </c>
      <c r="M146" s="144">
        <f t="shared" si="10"/>
        <v>0</v>
      </c>
      <c r="N146" s="162">
        <f t="shared" si="11"/>
        <v>0</v>
      </c>
      <c r="O146" s="23"/>
      <c r="P146" s="195">
        <f t="shared" si="6"/>
        <v>0</v>
      </c>
      <c r="Q146" s="30"/>
      <c r="R146" s="31"/>
    </row>
    <row r="147" spans="1:18" ht="25.5" x14ac:dyDescent="0.2">
      <c r="A147" s="33" t="s">
        <v>392</v>
      </c>
      <c r="B147" s="34" t="s">
        <v>46</v>
      </c>
      <c r="C147" s="35" t="s">
        <v>18</v>
      </c>
      <c r="D147" s="35" t="s">
        <v>134</v>
      </c>
      <c r="E147" s="36" t="s">
        <v>12</v>
      </c>
      <c r="F147" s="151">
        <v>19.05</v>
      </c>
      <c r="G147" s="159">
        <v>124</v>
      </c>
      <c r="H147" s="144"/>
      <c r="I147" s="144">
        <f>VLOOKUP(A147,'Memória 01'!$A$6:$E$239,5,FALSE)</f>
        <v>0</v>
      </c>
      <c r="J147" s="160">
        <f t="shared" si="7"/>
        <v>0</v>
      </c>
      <c r="K147" s="161">
        <f t="shared" si="8"/>
        <v>2362.1999999999998</v>
      </c>
      <c r="L147" s="144">
        <f t="shared" si="9"/>
        <v>0</v>
      </c>
      <c r="M147" s="144">
        <f t="shared" si="10"/>
        <v>0</v>
      </c>
      <c r="N147" s="162">
        <f t="shared" si="11"/>
        <v>0</v>
      </c>
      <c r="O147" s="23"/>
      <c r="P147" s="195">
        <f t="shared" si="6"/>
        <v>0</v>
      </c>
      <c r="Q147" s="30"/>
      <c r="R147" s="31"/>
    </row>
    <row r="148" spans="1:18" ht="25.5" x14ac:dyDescent="0.2">
      <c r="A148" s="33" t="s">
        <v>393</v>
      </c>
      <c r="B148" s="34" t="s">
        <v>48</v>
      </c>
      <c r="C148" s="35" t="s">
        <v>18</v>
      </c>
      <c r="D148" s="35" t="s">
        <v>129</v>
      </c>
      <c r="E148" s="36" t="s">
        <v>12</v>
      </c>
      <c r="F148" s="151">
        <v>12.98</v>
      </c>
      <c r="G148" s="159">
        <v>308</v>
      </c>
      <c r="H148" s="144"/>
      <c r="I148" s="144">
        <f>VLOOKUP(A148,'Memória 01'!$A$6:$E$239,5,FALSE)</f>
        <v>0</v>
      </c>
      <c r="J148" s="160">
        <f t="shared" si="7"/>
        <v>0</v>
      </c>
      <c r="K148" s="161">
        <f t="shared" si="8"/>
        <v>3997.84</v>
      </c>
      <c r="L148" s="144">
        <f t="shared" si="9"/>
        <v>0</v>
      </c>
      <c r="M148" s="144">
        <f t="shared" si="10"/>
        <v>0</v>
      </c>
      <c r="N148" s="162">
        <f t="shared" si="11"/>
        <v>0</v>
      </c>
      <c r="O148" s="23"/>
      <c r="P148" s="195">
        <f t="shared" si="6"/>
        <v>0</v>
      </c>
      <c r="Q148" s="30"/>
      <c r="R148" s="31"/>
    </row>
    <row r="149" spans="1:18" ht="38.25" x14ac:dyDescent="0.2">
      <c r="A149" s="33" t="s">
        <v>394</v>
      </c>
      <c r="B149" s="34" t="s">
        <v>395</v>
      </c>
      <c r="C149" s="35" t="s">
        <v>18</v>
      </c>
      <c r="D149" s="35" t="s">
        <v>396</v>
      </c>
      <c r="E149" s="36" t="s">
        <v>16</v>
      </c>
      <c r="F149" s="151">
        <v>399.96</v>
      </c>
      <c r="G149" s="159">
        <v>2.2799999999999998</v>
      </c>
      <c r="H149" s="144"/>
      <c r="I149" s="144">
        <f>VLOOKUP(A149,'Memória 01'!$A$6:$E$239,5,FALSE)</f>
        <v>0</v>
      </c>
      <c r="J149" s="160">
        <f t="shared" ref="J149:J211" si="12">I149+H149</f>
        <v>0</v>
      </c>
      <c r="K149" s="161">
        <f t="shared" ref="K149:K211" si="13">TRUNC(G149*F149,2)</f>
        <v>911.9</v>
      </c>
      <c r="L149" s="144">
        <f t="shared" ref="L149:L211" si="14">TRUNC(H149*F149,2)</f>
        <v>0</v>
      </c>
      <c r="M149" s="144">
        <f t="shared" ref="M149:M211" si="15">TRUNC(I149*F149,2)</f>
        <v>0</v>
      </c>
      <c r="N149" s="162">
        <f t="shared" ref="N149:N211" si="16">M149+L149</f>
        <v>0</v>
      </c>
      <c r="O149" s="23"/>
      <c r="P149" s="195">
        <f t="shared" ref="P149:P212" si="17">N149/K149</f>
        <v>0</v>
      </c>
      <c r="Q149" s="30"/>
      <c r="R149" s="31"/>
    </row>
    <row r="150" spans="1:18" ht="25.5" x14ac:dyDescent="0.2">
      <c r="A150" s="33" t="s">
        <v>397</v>
      </c>
      <c r="B150" s="34" t="s">
        <v>139</v>
      </c>
      <c r="C150" s="35" t="s">
        <v>18</v>
      </c>
      <c r="D150" s="35" t="s">
        <v>140</v>
      </c>
      <c r="E150" s="36" t="s">
        <v>16</v>
      </c>
      <c r="F150" s="151">
        <v>302.18</v>
      </c>
      <c r="G150" s="159">
        <v>2.2799999999999998</v>
      </c>
      <c r="H150" s="144"/>
      <c r="I150" s="144">
        <f>VLOOKUP(A150,'Memória 01'!$A$6:$E$239,5,FALSE)</f>
        <v>0</v>
      </c>
      <c r="J150" s="160">
        <f t="shared" si="12"/>
        <v>0</v>
      </c>
      <c r="K150" s="161">
        <f t="shared" si="13"/>
        <v>688.97</v>
      </c>
      <c r="L150" s="144">
        <f t="shared" si="14"/>
        <v>0</v>
      </c>
      <c r="M150" s="144">
        <f t="shared" si="15"/>
        <v>0</v>
      </c>
      <c r="N150" s="162">
        <f t="shared" si="16"/>
        <v>0</v>
      </c>
      <c r="O150" s="23"/>
      <c r="P150" s="195">
        <f t="shared" si="17"/>
        <v>0</v>
      </c>
      <c r="Q150" s="30"/>
      <c r="R150" s="31"/>
    </row>
    <row r="151" spans="1:18" ht="38.25" x14ac:dyDescent="0.2">
      <c r="A151" s="33" t="s">
        <v>398</v>
      </c>
      <c r="B151" s="34" t="s">
        <v>230</v>
      </c>
      <c r="C151" s="35" t="s">
        <v>18</v>
      </c>
      <c r="D151" s="35" t="s">
        <v>96</v>
      </c>
      <c r="E151" s="36" t="s">
        <v>17</v>
      </c>
      <c r="F151" s="151">
        <v>4.21</v>
      </c>
      <c r="G151" s="159">
        <v>21.6</v>
      </c>
      <c r="H151" s="144"/>
      <c r="I151" s="144">
        <f>VLOOKUP(A151,'Memória 01'!$A$6:$E$239,5,FALSE)</f>
        <v>0</v>
      </c>
      <c r="J151" s="160">
        <f t="shared" si="12"/>
        <v>0</v>
      </c>
      <c r="K151" s="161">
        <f t="shared" si="13"/>
        <v>90.93</v>
      </c>
      <c r="L151" s="144">
        <f t="shared" si="14"/>
        <v>0</v>
      </c>
      <c r="M151" s="144">
        <f t="shared" si="15"/>
        <v>0</v>
      </c>
      <c r="N151" s="162">
        <f t="shared" si="16"/>
        <v>0</v>
      </c>
      <c r="O151" s="23"/>
      <c r="P151" s="195">
        <f t="shared" si="17"/>
        <v>0</v>
      </c>
      <c r="Q151" s="30"/>
      <c r="R151" s="31"/>
    </row>
    <row r="152" spans="1:18" ht="38.25" x14ac:dyDescent="0.2">
      <c r="A152" s="33" t="s">
        <v>399</v>
      </c>
      <c r="B152" s="34" t="s">
        <v>97</v>
      </c>
      <c r="C152" s="35" t="s">
        <v>18</v>
      </c>
      <c r="D152" s="35" t="s">
        <v>232</v>
      </c>
      <c r="E152" s="36" t="s">
        <v>17</v>
      </c>
      <c r="F152" s="151">
        <v>34.450000000000003</v>
      </c>
      <c r="G152" s="159">
        <v>21.6</v>
      </c>
      <c r="H152" s="144"/>
      <c r="I152" s="144">
        <f>VLOOKUP(A152,'Memória 01'!$A$6:$E$239,5,FALSE)</f>
        <v>0</v>
      </c>
      <c r="J152" s="160">
        <f t="shared" si="12"/>
        <v>0</v>
      </c>
      <c r="K152" s="161">
        <f t="shared" si="13"/>
        <v>744.12</v>
      </c>
      <c r="L152" s="144">
        <f t="shared" si="14"/>
        <v>0</v>
      </c>
      <c r="M152" s="144">
        <f t="shared" si="15"/>
        <v>0</v>
      </c>
      <c r="N152" s="162">
        <f t="shared" si="16"/>
        <v>0</v>
      </c>
      <c r="O152" s="23"/>
      <c r="P152" s="195">
        <f t="shared" si="17"/>
        <v>0</v>
      </c>
      <c r="Q152" s="30"/>
      <c r="R152" s="31"/>
    </row>
    <row r="153" spans="1:18" ht="25.5" x14ac:dyDescent="0.2">
      <c r="A153" s="33" t="s">
        <v>400</v>
      </c>
      <c r="B153" s="34" t="s">
        <v>260</v>
      </c>
      <c r="C153" s="35" t="s">
        <v>18</v>
      </c>
      <c r="D153" s="35" t="s">
        <v>95</v>
      </c>
      <c r="E153" s="36" t="s">
        <v>17</v>
      </c>
      <c r="F153" s="151">
        <v>4.01</v>
      </c>
      <c r="G153" s="159">
        <v>21.6</v>
      </c>
      <c r="H153" s="144"/>
      <c r="I153" s="144">
        <f>VLOOKUP(A153,'Memória 01'!$A$6:$E$239,5,FALSE)</f>
        <v>0</v>
      </c>
      <c r="J153" s="160">
        <f t="shared" si="12"/>
        <v>0</v>
      </c>
      <c r="K153" s="161">
        <f t="shared" si="13"/>
        <v>86.61</v>
      </c>
      <c r="L153" s="144">
        <f t="shared" si="14"/>
        <v>0</v>
      </c>
      <c r="M153" s="144">
        <f t="shared" si="15"/>
        <v>0</v>
      </c>
      <c r="N153" s="162">
        <f t="shared" si="16"/>
        <v>0</v>
      </c>
      <c r="O153" s="23"/>
      <c r="P153" s="195">
        <f t="shared" si="17"/>
        <v>0</v>
      </c>
      <c r="Q153" s="30"/>
      <c r="R153" s="31"/>
    </row>
    <row r="154" spans="1:18" ht="25.5" x14ac:dyDescent="0.2">
      <c r="A154" s="33" t="s">
        <v>401</v>
      </c>
      <c r="B154" s="34" t="s">
        <v>262</v>
      </c>
      <c r="C154" s="35" t="s">
        <v>18</v>
      </c>
      <c r="D154" s="35" t="s">
        <v>263</v>
      </c>
      <c r="E154" s="36" t="s">
        <v>17</v>
      </c>
      <c r="F154" s="151">
        <v>11.29</v>
      </c>
      <c r="G154" s="159">
        <v>21.6</v>
      </c>
      <c r="H154" s="144"/>
      <c r="I154" s="144">
        <f>VLOOKUP(A154,'Memória 01'!$A$6:$E$239,5,FALSE)</f>
        <v>0</v>
      </c>
      <c r="J154" s="160">
        <f t="shared" si="12"/>
        <v>0</v>
      </c>
      <c r="K154" s="161">
        <f t="shared" si="13"/>
        <v>243.86</v>
      </c>
      <c r="L154" s="144">
        <f t="shared" si="14"/>
        <v>0</v>
      </c>
      <c r="M154" s="144">
        <f t="shared" si="15"/>
        <v>0</v>
      </c>
      <c r="N154" s="162">
        <f t="shared" si="16"/>
        <v>0</v>
      </c>
      <c r="O154" s="23"/>
      <c r="P154" s="195">
        <f t="shared" si="17"/>
        <v>0</v>
      </c>
      <c r="Q154" s="30"/>
      <c r="R154" s="31"/>
    </row>
    <row r="155" spans="1:18" ht="25.5" x14ac:dyDescent="0.2">
      <c r="A155" s="33" t="s">
        <v>402</v>
      </c>
      <c r="B155" s="34" t="s">
        <v>265</v>
      </c>
      <c r="C155" s="35" t="s">
        <v>18</v>
      </c>
      <c r="D155" s="35" t="s">
        <v>266</v>
      </c>
      <c r="E155" s="36" t="s">
        <v>17</v>
      </c>
      <c r="F155" s="151">
        <v>11.78</v>
      </c>
      <c r="G155" s="159">
        <v>21.6</v>
      </c>
      <c r="H155" s="144"/>
      <c r="I155" s="144">
        <f>VLOOKUP(A155,'Memória 01'!$A$6:$E$239,5,FALSE)</f>
        <v>0</v>
      </c>
      <c r="J155" s="160">
        <f t="shared" si="12"/>
        <v>0</v>
      </c>
      <c r="K155" s="161">
        <f t="shared" si="13"/>
        <v>254.44</v>
      </c>
      <c r="L155" s="144">
        <f t="shared" si="14"/>
        <v>0</v>
      </c>
      <c r="M155" s="144">
        <f t="shared" si="15"/>
        <v>0</v>
      </c>
      <c r="N155" s="162">
        <f t="shared" si="16"/>
        <v>0</v>
      </c>
      <c r="O155" s="23"/>
      <c r="P155" s="195">
        <f t="shared" si="17"/>
        <v>0</v>
      </c>
      <c r="Q155" s="30"/>
      <c r="R155" s="31"/>
    </row>
    <row r="156" spans="1:18" x14ac:dyDescent="0.2">
      <c r="A156" s="25" t="s">
        <v>403</v>
      </c>
      <c r="B156" s="3"/>
      <c r="C156" s="3"/>
      <c r="D156" s="3" t="s">
        <v>404</v>
      </c>
      <c r="E156" s="3"/>
      <c r="F156" s="155"/>
      <c r="G156" s="156"/>
      <c r="H156" s="142"/>
      <c r="I156" s="142"/>
      <c r="J156" s="155"/>
      <c r="K156" s="157"/>
      <c r="L156" s="143"/>
      <c r="M156" s="143"/>
      <c r="N156" s="158"/>
      <c r="O156" s="23"/>
      <c r="P156" s="195" t="e">
        <f t="shared" si="17"/>
        <v>#DIV/0!</v>
      </c>
      <c r="Q156" s="30"/>
      <c r="R156" s="31"/>
    </row>
    <row r="157" spans="1:18" x14ac:dyDescent="0.2">
      <c r="A157" s="33" t="s">
        <v>405</v>
      </c>
      <c r="B157" s="34" t="s">
        <v>406</v>
      </c>
      <c r="C157" s="35" t="s">
        <v>15</v>
      </c>
      <c r="D157" s="35" t="s">
        <v>407</v>
      </c>
      <c r="E157" s="36" t="s">
        <v>94</v>
      </c>
      <c r="F157" s="151">
        <v>3.24</v>
      </c>
      <c r="G157" s="159">
        <v>476.23</v>
      </c>
      <c r="H157" s="144"/>
      <c r="I157" s="144">
        <f>VLOOKUP(A157,'Memória 01'!$A$6:$E$239,5,FALSE)</f>
        <v>0</v>
      </c>
      <c r="J157" s="160">
        <f t="shared" si="12"/>
        <v>0</v>
      </c>
      <c r="K157" s="161">
        <f t="shared" si="13"/>
        <v>1542.98</v>
      </c>
      <c r="L157" s="144">
        <f t="shared" si="14"/>
        <v>0</v>
      </c>
      <c r="M157" s="144">
        <f t="shared" si="15"/>
        <v>0</v>
      </c>
      <c r="N157" s="162">
        <f t="shared" si="16"/>
        <v>0</v>
      </c>
      <c r="O157" s="23"/>
      <c r="P157" s="195">
        <f t="shared" si="17"/>
        <v>0</v>
      </c>
      <c r="Q157" s="30"/>
      <c r="R157" s="31"/>
    </row>
    <row r="158" spans="1:18" ht="25.5" x14ac:dyDescent="0.2">
      <c r="A158" s="33" t="s">
        <v>408</v>
      </c>
      <c r="B158" s="34" t="s">
        <v>409</v>
      </c>
      <c r="C158" s="35" t="s">
        <v>18</v>
      </c>
      <c r="D158" s="35" t="s">
        <v>410</v>
      </c>
      <c r="E158" s="36" t="s">
        <v>17</v>
      </c>
      <c r="F158" s="151">
        <v>348.25</v>
      </c>
      <c r="G158" s="159">
        <v>0.24</v>
      </c>
      <c r="H158" s="144"/>
      <c r="I158" s="144">
        <f>VLOOKUP(A158,'Memória 01'!$A$6:$E$239,5,FALSE)</f>
        <v>0</v>
      </c>
      <c r="J158" s="160">
        <f t="shared" si="12"/>
        <v>0</v>
      </c>
      <c r="K158" s="161">
        <f t="shared" si="13"/>
        <v>83.58</v>
      </c>
      <c r="L158" s="144">
        <f t="shared" si="14"/>
        <v>0</v>
      </c>
      <c r="M158" s="144">
        <f t="shared" si="15"/>
        <v>0</v>
      </c>
      <c r="N158" s="162">
        <f t="shared" si="16"/>
        <v>0</v>
      </c>
      <c r="O158" s="23"/>
      <c r="P158" s="195">
        <f t="shared" si="17"/>
        <v>0</v>
      </c>
      <c r="Q158" s="30"/>
      <c r="R158" s="31"/>
    </row>
    <row r="159" spans="1:18" ht="51" x14ac:dyDescent="0.2">
      <c r="A159" s="33" t="s">
        <v>411</v>
      </c>
      <c r="B159" s="34" t="s">
        <v>412</v>
      </c>
      <c r="C159" s="35" t="s">
        <v>18</v>
      </c>
      <c r="D159" s="35" t="s">
        <v>413</v>
      </c>
      <c r="E159" s="36" t="s">
        <v>17</v>
      </c>
      <c r="F159" s="151">
        <v>158.87</v>
      </c>
      <c r="G159" s="159">
        <v>172.44</v>
      </c>
      <c r="H159" s="144"/>
      <c r="I159" s="144">
        <f>VLOOKUP(A159,'Memória 01'!$A$6:$E$239,5,FALSE)</f>
        <v>0</v>
      </c>
      <c r="J159" s="160">
        <f t="shared" si="12"/>
        <v>0</v>
      </c>
      <c r="K159" s="161">
        <f t="shared" si="13"/>
        <v>27395.54</v>
      </c>
      <c r="L159" s="144">
        <f t="shared" si="14"/>
        <v>0</v>
      </c>
      <c r="M159" s="144">
        <f t="shared" si="15"/>
        <v>0</v>
      </c>
      <c r="N159" s="162">
        <f t="shared" si="16"/>
        <v>0</v>
      </c>
      <c r="O159" s="23"/>
      <c r="P159" s="195">
        <f t="shared" si="17"/>
        <v>0</v>
      </c>
      <c r="Q159" s="30"/>
      <c r="R159" s="31"/>
    </row>
    <row r="160" spans="1:18" x14ac:dyDescent="0.2">
      <c r="A160" s="25" t="s">
        <v>414</v>
      </c>
      <c r="B160" s="3"/>
      <c r="C160" s="3"/>
      <c r="D160" s="3" t="s">
        <v>415</v>
      </c>
      <c r="E160" s="3"/>
      <c r="F160" s="155"/>
      <c r="G160" s="156"/>
      <c r="H160" s="142"/>
      <c r="I160" s="142"/>
      <c r="J160" s="155"/>
      <c r="K160" s="157"/>
      <c r="L160" s="143"/>
      <c r="M160" s="143"/>
      <c r="N160" s="158"/>
      <c r="O160" s="23"/>
      <c r="P160" s="195" t="e">
        <f t="shared" si="17"/>
        <v>#DIV/0!</v>
      </c>
      <c r="Q160" s="30"/>
      <c r="R160" s="31"/>
    </row>
    <row r="161" spans="1:18" x14ac:dyDescent="0.2">
      <c r="A161" s="25" t="s">
        <v>416</v>
      </c>
      <c r="B161" s="3"/>
      <c r="C161" s="3"/>
      <c r="D161" s="3" t="s">
        <v>108</v>
      </c>
      <c r="E161" s="3"/>
      <c r="F161" s="155"/>
      <c r="G161" s="156"/>
      <c r="H161" s="142"/>
      <c r="I161" s="142"/>
      <c r="J161" s="155"/>
      <c r="K161" s="157"/>
      <c r="L161" s="143"/>
      <c r="M161" s="143"/>
      <c r="N161" s="158"/>
      <c r="O161" s="23"/>
      <c r="P161" s="195" t="e">
        <f t="shared" si="17"/>
        <v>#DIV/0!</v>
      </c>
      <c r="Q161" s="30"/>
      <c r="R161" s="31"/>
    </row>
    <row r="162" spans="1:18" ht="25.5" x14ac:dyDescent="0.2">
      <c r="A162" s="33" t="s">
        <v>417</v>
      </c>
      <c r="B162" s="34" t="s">
        <v>23</v>
      </c>
      <c r="C162" s="35" t="s">
        <v>18</v>
      </c>
      <c r="D162" s="35" t="s">
        <v>24</v>
      </c>
      <c r="E162" s="36" t="s">
        <v>16</v>
      </c>
      <c r="F162" s="151">
        <v>86.88</v>
      </c>
      <c r="G162" s="159">
        <v>7.7</v>
      </c>
      <c r="H162" s="144"/>
      <c r="I162" s="144">
        <f>VLOOKUP(A162,'Memória 01'!$A$6:$E$239,5,FALSE)</f>
        <v>6.3450000000000006</v>
      </c>
      <c r="J162" s="160">
        <f t="shared" si="12"/>
        <v>6.3450000000000006</v>
      </c>
      <c r="K162" s="161">
        <f t="shared" si="13"/>
        <v>668.97</v>
      </c>
      <c r="L162" s="144">
        <f t="shared" si="14"/>
        <v>0</v>
      </c>
      <c r="M162" s="144">
        <f t="shared" si="15"/>
        <v>551.25</v>
      </c>
      <c r="N162" s="162">
        <f t="shared" si="16"/>
        <v>551.25</v>
      </c>
      <c r="O162" s="23"/>
      <c r="P162" s="195">
        <f t="shared" si="17"/>
        <v>0.82402798331763749</v>
      </c>
      <c r="Q162" s="30"/>
      <c r="R162" s="101"/>
    </row>
    <row r="163" spans="1:18" x14ac:dyDescent="0.2">
      <c r="A163" s="33" t="s">
        <v>418</v>
      </c>
      <c r="B163" s="34" t="s">
        <v>388</v>
      </c>
      <c r="C163" s="35" t="s">
        <v>18</v>
      </c>
      <c r="D163" s="35" t="s">
        <v>389</v>
      </c>
      <c r="E163" s="36" t="s">
        <v>16</v>
      </c>
      <c r="F163" s="151">
        <v>21.8</v>
      </c>
      <c r="G163" s="159">
        <v>4.17</v>
      </c>
      <c r="H163" s="144"/>
      <c r="I163" s="144">
        <f>VLOOKUP(A163,'Memória 01'!$A$6:$E$239,5,FALSE)</f>
        <v>4.1499999999999995</v>
      </c>
      <c r="J163" s="160">
        <f t="shared" si="12"/>
        <v>4.1499999999999995</v>
      </c>
      <c r="K163" s="161">
        <f t="shared" si="13"/>
        <v>90.9</v>
      </c>
      <c r="L163" s="144">
        <f t="shared" si="14"/>
        <v>0</v>
      </c>
      <c r="M163" s="144">
        <f t="shared" si="15"/>
        <v>90.47</v>
      </c>
      <c r="N163" s="162">
        <f t="shared" si="16"/>
        <v>90.47</v>
      </c>
      <c r="O163" s="23"/>
      <c r="P163" s="195">
        <f t="shared" si="17"/>
        <v>0.99526952695269522</v>
      </c>
      <c r="Q163" s="30"/>
      <c r="R163" s="31"/>
    </row>
    <row r="164" spans="1:18" x14ac:dyDescent="0.2">
      <c r="A164" s="33" t="s">
        <v>419</v>
      </c>
      <c r="B164" s="34" t="s">
        <v>252</v>
      </c>
      <c r="C164" s="35" t="s">
        <v>18</v>
      </c>
      <c r="D164" s="35" t="s">
        <v>253</v>
      </c>
      <c r="E164" s="36" t="s">
        <v>16</v>
      </c>
      <c r="F164" s="151">
        <v>74.2</v>
      </c>
      <c r="G164" s="159">
        <v>12.97</v>
      </c>
      <c r="H164" s="144"/>
      <c r="I164" s="144">
        <f>VLOOKUP(A164,'Memória 01'!$A$6:$E$239,5,FALSE)</f>
        <v>0</v>
      </c>
      <c r="J164" s="160">
        <f t="shared" si="12"/>
        <v>0</v>
      </c>
      <c r="K164" s="161">
        <f t="shared" si="13"/>
        <v>962.37</v>
      </c>
      <c r="L164" s="144">
        <f t="shared" si="14"/>
        <v>0</v>
      </c>
      <c r="M164" s="144">
        <f t="shared" si="15"/>
        <v>0</v>
      </c>
      <c r="N164" s="162">
        <f t="shared" si="16"/>
        <v>0</v>
      </c>
      <c r="O164" s="23"/>
      <c r="P164" s="195">
        <f t="shared" si="17"/>
        <v>0</v>
      </c>
      <c r="Q164" s="30"/>
      <c r="R164" s="31"/>
    </row>
    <row r="165" spans="1:18" x14ac:dyDescent="0.2">
      <c r="A165" s="25" t="s">
        <v>420</v>
      </c>
      <c r="B165" s="3"/>
      <c r="C165" s="3"/>
      <c r="D165" s="3" t="s">
        <v>421</v>
      </c>
      <c r="E165" s="3"/>
      <c r="F165" s="155"/>
      <c r="G165" s="156"/>
      <c r="H165" s="142"/>
      <c r="I165" s="142"/>
      <c r="J165" s="155"/>
      <c r="K165" s="157"/>
      <c r="L165" s="143"/>
      <c r="M165" s="143"/>
      <c r="N165" s="158"/>
      <c r="O165" s="23"/>
      <c r="P165" s="195" t="e">
        <f t="shared" si="17"/>
        <v>#DIV/0!</v>
      </c>
      <c r="Q165" s="30"/>
      <c r="R165" s="101"/>
    </row>
    <row r="166" spans="1:18" ht="25.5" x14ac:dyDescent="0.2">
      <c r="A166" s="33" t="s">
        <v>422</v>
      </c>
      <c r="B166" s="34" t="s">
        <v>50</v>
      </c>
      <c r="C166" s="35" t="s">
        <v>18</v>
      </c>
      <c r="D166" s="35" t="s">
        <v>107</v>
      </c>
      <c r="E166" s="36" t="s">
        <v>11</v>
      </c>
      <c r="F166" s="151">
        <v>62.24</v>
      </c>
      <c r="G166" s="159">
        <v>24.65</v>
      </c>
      <c r="H166" s="144"/>
      <c r="I166" s="144">
        <f>VLOOKUP(A166,'Memória 01'!$A$6:$E$239,5,FALSE)</f>
        <v>24.65</v>
      </c>
      <c r="J166" s="160">
        <f t="shared" si="12"/>
        <v>24.65</v>
      </c>
      <c r="K166" s="161">
        <f t="shared" si="13"/>
        <v>1534.21</v>
      </c>
      <c r="L166" s="144">
        <f t="shared" si="14"/>
        <v>0</v>
      </c>
      <c r="M166" s="144">
        <f t="shared" si="15"/>
        <v>1534.21</v>
      </c>
      <c r="N166" s="162">
        <f t="shared" si="16"/>
        <v>1534.21</v>
      </c>
      <c r="O166" s="23"/>
      <c r="P166" s="195">
        <f t="shared" si="17"/>
        <v>1</v>
      </c>
      <c r="Q166" s="30"/>
      <c r="R166" s="31"/>
    </row>
    <row r="167" spans="1:18" ht="25.5" x14ac:dyDescent="0.2">
      <c r="A167" s="33" t="s">
        <v>423</v>
      </c>
      <c r="B167" s="34" t="s">
        <v>51</v>
      </c>
      <c r="C167" s="35" t="s">
        <v>18</v>
      </c>
      <c r="D167" s="35" t="s">
        <v>52</v>
      </c>
      <c r="E167" s="36" t="s">
        <v>17</v>
      </c>
      <c r="F167" s="151">
        <v>6.46</v>
      </c>
      <c r="G167" s="159">
        <v>7.75</v>
      </c>
      <c r="H167" s="144"/>
      <c r="I167" s="144">
        <f>VLOOKUP(A167,'Memória 01'!$A$6:$E$239,5,FALSE)</f>
        <v>4.2300000000000004</v>
      </c>
      <c r="J167" s="160">
        <f t="shared" si="12"/>
        <v>4.2300000000000004</v>
      </c>
      <c r="K167" s="161">
        <f t="shared" si="13"/>
        <v>50.06</v>
      </c>
      <c r="L167" s="144">
        <f t="shared" si="14"/>
        <v>0</v>
      </c>
      <c r="M167" s="144">
        <f t="shared" si="15"/>
        <v>27.32</v>
      </c>
      <c r="N167" s="162">
        <f t="shared" si="16"/>
        <v>27.32</v>
      </c>
      <c r="O167" s="23"/>
      <c r="P167" s="195">
        <f t="shared" si="17"/>
        <v>0.54574510587295244</v>
      </c>
      <c r="Q167" s="30"/>
      <c r="R167" s="31"/>
    </row>
    <row r="168" spans="1:18" ht="25.5" x14ac:dyDescent="0.2">
      <c r="A168" s="33" t="s">
        <v>424</v>
      </c>
      <c r="B168" s="34" t="s">
        <v>53</v>
      </c>
      <c r="C168" s="35" t="s">
        <v>18</v>
      </c>
      <c r="D168" s="35" t="s">
        <v>425</v>
      </c>
      <c r="E168" s="36" t="s">
        <v>17</v>
      </c>
      <c r="F168" s="151">
        <v>34.04</v>
      </c>
      <c r="G168" s="159">
        <v>7.75</v>
      </c>
      <c r="H168" s="144"/>
      <c r="I168" s="144">
        <f>VLOOKUP(A168,'Memória 01'!$A$6:$E$239,5,FALSE)</f>
        <v>4.2300000000000004</v>
      </c>
      <c r="J168" s="160">
        <f t="shared" si="12"/>
        <v>4.2300000000000004</v>
      </c>
      <c r="K168" s="161">
        <f t="shared" si="13"/>
        <v>263.81</v>
      </c>
      <c r="L168" s="144">
        <f t="shared" si="14"/>
        <v>0</v>
      </c>
      <c r="M168" s="144">
        <f t="shared" si="15"/>
        <v>143.97999999999999</v>
      </c>
      <c r="N168" s="162">
        <f t="shared" si="16"/>
        <v>143.97999999999999</v>
      </c>
      <c r="O168" s="23"/>
      <c r="P168" s="195">
        <f t="shared" si="17"/>
        <v>0.54577157802964249</v>
      </c>
      <c r="Q168" s="30"/>
      <c r="R168" s="31"/>
    </row>
    <row r="169" spans="1:18" ht="38.25" x14ac:dyDescent="0.2">
      <c r="A169" s="33" t="s">
        <v>426</v>
      </c>
      <c r="B169" s="34" t="s">
        <v>54</v>
      </c>
      <c r="C169" s="35" t="s">
        <v>18</v>
      </c>
      <c r="D169" s="35" t="s">
        <v>427</v>
      </c>
      <c r="E169" s="36" t="s">
        <v>17</v>
      </c>
      <c r="F169" s="151">
        <v>91.69</v>
      </c>
      <c r="G169" s="159">
        <v>46.56</v>
      </c>
      <c r="H169" s="144"/>
      <c r="I169" s="144">
        <f>VLOOKUP(A169,'Memória 01'!$A$6:$E$239,5,FALSE)</f>
        <v>38.599999999999994</v>
      </c>
      <c r="J169" s="160">
        <f t="shared" si="12"/>
        <v>38.599999999999994</v>
      </c>
      <c r="K169" s="161">
        <f t="shared" si="13"/>
        <v>4269.08</v>
      </c>
      <c r="L169" s="144">
        <f t="shared" si="14"/>
        <v>0</v>
      </c>
      <c r="M169" s="144">
        <f t="shared" si="15"/>
        <v>3539.23</v>
      </c>
      <c r="N169" s="162">
        <f t="shared" si="16"/>
        <v>3539.23</v>
      </c>
      <c r="O169" s="23"/>
      <c r="P169" s="195">
        <f t="shared" si="17"/>
        <v>0.82903810657097077</v>
      </c>
      <c r="Q169" s="30"/>
      <c r="R169" s="31"/>
    </row>
    <row r="170" spans="1:18" ht="25.5" x14ac:dyDescent="0.2">
      <c r="A170" s="33" t="s">
        <v>428</v>
      </c>
      <c r="B170" s="34" t="s">
        <v>46</v>
      </c>
      <c r="C170" s="35" t="s">
        <v>18</v>
      </c>
      <c r="D170" s="35" t="s">
        <v>134</v>
      </c>
      <c r="E170" s="36" t="s">
        <v>12</v>
      </c>
      <c r="F170" s="151">
        <v>19.05</v>
      </c>
      <c r="G170" s="159">
        <v>36.6</v>
      </c>
      <c r="H170" s="144"/>
      <c r="I170" s="144">
        <f>VLOOKUP(A170,'Memória 01'!$A$6:$E$239,5,FALSE)</f>
        <v>29.5</v>
      </c>
      <c r="J170" s="160">
        <f t="shared" si="12"/>
        <v>29.5</v>
      </c>
      <c r="K170" s="161">
        <f t="shared" si="13"/>
        <v>697.23</v>
      </c>
      <c r="L170" s="144">
        <f t="shared" si="14"/>
        <v>0</v>
      </c>
      <c r="M170" s="144">
        <f t="shared" si="15"/>
        <v>561.97</v>
      </c>
      <c r="N170" s="162">
        <f t="shared" si="16"/>
        <v>561.97</v>
      </c>
      <c r="O170" s="23"/>
      <c r="P170" s="195">
        <f t="shared" si="17"/>
        <v>0.8060037577270055</v>
      </c>
      <c r="Q170" s="30"/>
      <c r="R170" s="31"/>
    </row>
    <row r="171" spans="1:18" ht="25.5" x14ac:dyDescent="0.2">
      <c r="A171" s="33" t="s">
        <v>429</v>
      </c>
      <c r="B171" s="34" t="s">
        <v>47</v>
      </c>
      <c r="C171" s="35" t="s">
        <v>18</v>
      </c>
      <c r="D171" s="35" t="s">
        <v>125</v>
      </c>
      <c r="E171" s="36" t="s">
        <v>12</v>
      </c>
      <c r="F171" s="151">
        <v>16.87</v>
      </c>
      <c r="G171" s="159">
        <v>0.7</v>
      </c>
      <c r="H171" s="144"/>
      <c r="I171" s="144">
        <f>VLOOKUP(A171,'Memória 01'!$A$6:$E$239,5,FALSE)</f>
        <v>0.7</v>
      </c>
      <c r="J171" s="160">
        <f t="shared" si="12"/>
        <v>0.7</v>
      </c>
      <c r="K171" s="161">
        <f t="shared" si="13"/>
        <v>11.8</v>
      </c>
      <c r="L171" s="144">
        <f t="shared" si="14"/>
        <v>0</v>
      </c>
      <c r="M171" s="144">
        <f t="shared" si="15"/>
        <v>11.8</v>
      </c>
      <c r="N171" s="162">
        <f t="shared" si="16"/>
        <v>11.8</v>
      </c>
      <c r="O171" s="23"/>
      <c r="P171" s="195">
        <f t="shared" si="17"/>
        <v>1</v>
      </c>
      <c r="Q171" s="30"/>
      <c r="R171" s="31"/>
    </row>
    <row r="172" spans="1:18" ht="25.5" x14ac:dyDescent="0.2">
      <c r="A172" s="33" t="s">
        <v>430</v>
      </c>
      <c r="B172" s="34" t="s">
        <v>56</v>
      </c>
      <c r="C172" s="35" t="s">
        <v>18</v>
      </c>
      <c r="D172" s="35" t="s">
        <v>127</v>
      </c>
      <c r="E172" s="36" t="s">
        <v>12</v>
      </c>
      <c r="F172" s="151">
        <v>14.98</v>
      </c>
      <c r="G172" s="159">
        <v>93.6</v>
      </c>
      <c r="H172" s="144"/>
      <c r="I172" s="144">
        <f>VLOOKUP(A172,'Memória 01'!$A$6:$E$239,5,FALSE)</f>
        <v>80.199999999999989</v>
      </c>
      <c r="J172" s="160">
        <f t="shared" si="12"/>
        <v>80.199999999999989</v>
      </c>
      <c r="K172" s="161">
        <f t="shared" si="13"/>
        <v>1402.12</v>
      </c>
      <c r="L172" s="144">
        <f t="shared" si="14"/>
        <v>0</v>
      </c>
      <c r="M172" s="144">
        <f t="shared" si="15"/>
        <v>1201.3900000000001</v>
      </c>
      <c r="N172" s="162">
        <f t="shared" si="16"/>
        <v>1201.3900000000001</v>
      </c>
      <c r="O172" s="23"/>
      <c r="P172" s="195">
        <f t="shared" si="17"/>
        <v>0.85683821641514291</v>
      </c>
      <c r="Q172" s="30"/>
      <c r="R172" s="31"/>
    </row>
    <row r="173" spans="1:18" ht="25.5" x14ac:dyDescent="0.2">
      <c r="A173" s="33" t="s">
        <v>431</v>
      </c>
      <c r="B173" s="34" t="s">
        <v>48</v>
      </c>
      <c r="C173" s="35" t="s">
        <v>18</v>
      </c>
      <c r="D173" s="35" t="s">
        <v>129</v>
      </c>
      <c r="E173" s="36" t="s">
        <v>12</v>
      </c>
      <c r="F173" s="151">
        <v>12.98</v>
      </c>
      <c r="G173" s="159">
        <v>68.900000000000006</v>
      </c>
      <c r="H173" s="144"/>
      <c r="I173" s="144">
        <f>VLOOKUP(A173,'Memória 01'!$A$6:$E$239,5,FALSE)</f>
        <v>61.8</v>
      </c>
      <c r="J173" s="160">
        <f t="shared" si="12"/>
        <v>61.8</v>
      </c>
      <c r="K173" s="161">
        <f t="shared" si="13"/>
        <v>894.32</v>
      </c>
      <c r="L173" s="144">
        <f t="shared" si="14"/>
        <v>0</v>
      </c>
      <c r="M173" s="144">
        <f t="shared" si="15"/>
        <v>802.16</v>
      </c>
      <c r="N173" s="162">
        <f t="shared" si="16"/>
        <v>802.16</v>
      </c>
      <c r="O173" s="23"/>
      <c r="P173" s="195">
        <f t="shared" si="17"/>
        <v>0.89694963771356995</v>
      </c>
      <c r="Q173" s="30"/>
      <c r="R173" s="31"/>
    </row>
    <row r="174" spans="1:18" ht="25.5" x14ac:dyDescent="0.2">
      <c r="A174" s="33" t="s">
        <v>432</v>
      </c>
      <c r="B174" s="34" t="s">
        <v>131</v>
      </c>
      <c r="C174" s="35" t="s">
        <v>18</v>
      </c>
      <c r="D174" s="35" t="s">
        <v>132</v>
      </c>
      <c r="E174" s="36" t="s">
        <v>12</v>
      </c>
      <c r="F174" s="151">
        <v>9.89</v>
      </c>
      <c r="G174" s="159">
        <v>17</v>
      </c>
      <c r="H174" s="144"/>
      <c r="I174" s="144">
        <f>VLOOKUP(A174,'Memória 01'!$A$6:$E$239,5,FALSE)</f>
        <v>17</v>
      </c>
      <c r="J174" s="160">
        <f t="shared" si="12"/>
        <v>17</v>
      </c>
      <c r="K174" s="161">
        <f t="shared" si="13"/>
        <v>168.13</v>
      </c>
      <c r="L174" s="144">
        <f t="shared" si="14"/>
        <v>0</v>
      </c>
      <c r="M174" s="144">
        <f t="shared" si="15"/>
        <v>168.13</v>
      </c>
      <c r="N174" s="162">
        <f t="shared" si="16"/>
        <v>168.13</v>
      </c>
      <c r="O174" s="23"/>
      <c r="P174" s="195">
        <f t="shared" si="17"/>
        <v>1</v>
      </c>
      <c r="Q174" s="30"/>
      <c r="R174" s="31"/>
    </row>
    <row r="175" spans="1:18" ht="38.25" x14ac:dyDescent="0.2">
      <c r="A175" s="33" t="s">
        <v>433</v>
      </c>
      <c r="B175" s="34" t="s">
        <v>57</v>
      </c>
      <c r="C175" s="35" t="s">
        <v>18</v>
      </c>
      <c r="D175" s="35" t="s">
        <v>434</v>
      </c>
      <c r="E175" s="36" t="s">
        <v>16</v>
      </c>
      <c r="F175" s="151">
        <v>664.54</v>
      </c>
      <c r="G175" s="159">
        <v>3.53</v>
      </c>
      <c r="H175" s="144"/>
      <c r="I175" s="144">
        <f>VLOOKUP(A175,'Memória 01'!$A$6:$E$239,5,FALSE)</f>
        <v>0</v>
      </c>
      <c r="J175" s="160">
        <f t="shared" si="12"/>
        <v>0</v>
      </c>
      <c r="K175" s="161">
        <f t="shared" si="13"/>
        <v>2345.8200000000002</v>
      </c>
      <c r="L175" s="144">
        <f t="shared" si="14"/>
        <v>0</v>
      </c>
      <c r="M175" s="144">
        <f t="shared" si="15"/>
        <v>0</v>
      </c>
      <c r="N175" s="162">
        <f t="shared" si="16"/>
        <v>0</v>
      </c>
      <c r="O175" s="23"/>
      <c r="P175" s="195">
        <f t="shared" si="17"/>
        <v>0</v>
      </c>
      <c r="Q175" s="30"/>
      <c r="R175" s="31"/>
    </row>
    <row r="176" spans="1:18" ht="25.5" x14ac:dyDescent="0.2">
      <c r="A176" s="33" t="s">
        <v>435</v>
      </c>
      <c r="B176" s="34" t="s">
        <v>58</v>
      </c>
      <c r="C176" s="35" t="s">
        <v>18</v>
      </c>
      <c r="D176" s="35" t="s">
        <v>436</v>
      </c>
      <c r="E176" s="36" t="s">
        <v>17</v>
      </c>
      <c r="F176" s="151">
        <v>34.44</v>
      </c>
      <c r="G176" s="159">
        <v>13.42</v>
      </c>
      <c r="H176" s="144"/>
      <c r="I176" s="144">
        <f>VLOOKUP(A176,'Memória 01'!$A$6:$E$239,5,FALSE)</f>
        <v>0</v>
      </c>
      <c r="J176" s="160">
        <f t="shared" si="12"/>
        <v>0</v>
      </c>
      <c r="K176" s="161">
        <f t="shared" si="13"/>
        <v>462.18</v>
      </c>
      <c r="L176" s="144">
        <f t="shared" si="14"/>
        <v>0</v>
      </c>
      <c r="M176" s="144">
        <f t="shared" si="15"/>
        <v>0</v>
      </c>
      <c r="N176" s="162">
        <f t="shared" si="16"/>
        <v>0</v>
      </c>
      <c r="O176" s="23"/>
      <c r="P176" s="195">
        <f t="shared" si="17"/>
        <v>0</v>
      </c>
      <c r="Q176" s="30"/>
      <c r="R176" s="31"/>
    </row>
    <row r="177" spans="1:18" x14ac:dyDescent="0.2">
      <c r="A177" s="33" t="s">
        <v>437</v>
      </c>
      <c r="B177" s="34" t="s">
        <v>388</v>
      </c>
      <c r="C177" s="35" t="s">
        <v>18</v>
      </c>
      <c r="D177" s="35" t="s">
        <v>389</v>
      </c>
      <c r="E177" s="36" t="s">
        <v>16</v>
      </c>
      <c r="F177" s="151">
        <v>21.8</v>
      </c>
      <c r="G177" s="159">
        <v>20.73</v>
      </c>
      <c r="H177" s="144"/>
      <c r="I177" s="144">
        <f>VLOOKUP(A177,'Memória 01'!$A$6:$E$239,5,FALSE)</f>
        <v>0</v>
      </c>
      <c r="J177" s="160">
        <f t="shared" si="12"/>
        <v>0</v>
      </c>
      <c r="K177" s="161">
        <f t="shared" si="13"/>
        <v>451.91</v>
      </c>
      <c r="L177" s="144">
        <f t="shared" si="14"/>
        <v>0</v>
      </c>
      <c r="M177" s="144">
        <f t="shared" si="15"/>
        <v>0</v>
      </c>
      <c r="N177" s="162">
        <f t="shared" si="16"/>
        <v>0</v>
      </c>
      <c r="O177" s="23"/>
      <c r="P177" s="195">
        <f t="shared" si="17"/>
        <v>0</v>
      </c>
      <c r="Q177" s="30"/>
      <c r="R177" s="31"/>
    </row>
    <row r="178" spans="1:18" x14ac:dyDescent="0.2">
      <c r="A178" s="25" t="s">
        <v>438</v>
      </c>
      <c r="B178" s="3"/>
      <c r="C178" s="3"/>
      <c r="D178" s="3" t="s">
        <v>59</v>
      </c>
      <c r="E178" s="3"/>
      <c r="F178" s="155"/>
      <c r="G178" s="156"/>
      <c r="H178" s="142"/>
      <c r="I178" s="142"/>
      <c r="J178" s="155"/>
      <c r="K178" s="157"/>
      <c r="L178" s="143"/>
      <c r="M178" s="143"/>
      <c r="N178" s="158"/>
      <c r="O178" s="23"/>
      <c r="P178" s="195" t="e">
        <f t="shared" si="17"/>
        <v>#DIV/0!</v>
      </c>
      <c r="Q178" s="30"/>
      <c r="R178" s="31"/>
    </row>
    <row r="179" spans="1:18" ht="25.5" x14ac:dyDescent="0.2">
      <c r="A179" s="102" t="s">
        <v>439</v>
      </c>
      <c r="B179" s="103" t="s">
        <v>44</v>
      </c>
      <c r="C179" s="104" t="s">
        <v>18</v>
      </c>
      <c r="D179" s="104" t="s">
        <v>45</v>
      </c>
      <c r="E179" s="105" t="s">
        <v>12</v>
      </c>
      <c r="F179" s="152">
        <v>12.62</v>
      </c>
      <c r="G179" s="163">
        <v>32.1</v>
      </c>
      <c r="H179" s="145"/>
      <c r="I179" s="144">
        <f>VLOOKUP(A179,'Memória 01'!$A$6:$E$239,5,FALSE)</f>
        <v>0</v>
      </c>
      <c r="J179" s="164">
        <f t="shared" si="12"/>
        <v>0</v>
      </c>
      <c r="K179" s="165">
        <f t="shared" si="13"/>
        <v>405.1</v>
      </c>
      <c r="L179" s="145">
        <f t="shared" si="14"/>
        <v>0</v>
      </c>
      <c r="M179" s="145">
        <f t="shared" si="15"/>
        <v>0</v>
      </c>
      <c r="N179" s="166">
        <f t="shared" si="16"/>
        <v>0</v>
      </c>
      <c r="O179" s="23"/>
      <c r="P179" s="195">
        <f t="shared" si="17"/>
        <v>0</v>
      </c>
      <c r="Q179" s="30"/>
      <c r="R179" s="31"/>
    </row>
    <row r="180" spans="1:18" ht="38.25" x14ac:dyDescent="0.2">
      <c r="A180" s="102" t="s">
        <v>440</v>
      </c>
      <c r="B180" s="103" t="s">
        <v>441</v>
      </c>
      <c r="C180" s="104" t="s">
        <v>18</v>
      </c>
      <c r="D180" s="104" t="s">
        <v>442</v>
      </c>
      <c r="E180" s="105" t="s">
        <v>17</v>
      </c>
      <c r="F180" s="152">
        <v>169.7</v>
      </c>
      <c r="G180" s="163">
        <v>32.450000000000003</v>
      </c>
      <c r="H180" s="145"/>
      <c r="I180" s="144">
        <f>VLOOKUP(A180,'Memória 01'!$A$6:$E$239,5,FALSE)</f>
        <v>0</v>
      </c>
      <c r="J180" s="164">
        <f t="shared" si="12"/>
        <v>0</v>
      </c>
      <c r="K180" s="165">
        <f t="shared" si="13"/>
        <v>5506.76</v>
      </c>
      <c r="L180" s="145">
        <f t="shared" si="14"/>
        <v>0</v>
      </c>
      <c r="M180" s="145">
        <f t="shared" si="15"/>
        <v>0</v>
      </c>
      <c r="N180" s="166">
        <f t="shared" si="16"/>
        <v>0</v>
      </c>
      <c r="O180" s="23"/>
      <c r="P180" s="195">
        <f t="shared" si="17"/>
        <v>0</v>
      </c>
      <c r="Q180" s="30"/>
      <c r="R180" s="31"/>
    </row>
    <row r="181" spans="1:18" ht="38.25" x14ac:dyDescent="0.2">
      <c r="A181" s="102" t="s">
        <v>443</v>
      </c>
      <c r="B181" s="103" t="s">
        <v>166</v>
      </c>
      <c r="C181" s="104" t="s">
        <v>18</v>
      </c>
      <c r="D181" s="104" t="s">
        <v>167</v>
      </c>
      <c r="E181" s="105" t="s">
        <v>17</v>
      </c>
      <c r="F181" s="152">
        <v>79.14</v>
      </c>
      <c r="G181" s="163">
        <v>83.88</v>
      </c>
      <c r="H181" s="145"/>
      <c r="I181" s="144">
        <f>VLOOKUP(A181,'Memória 01'!$A$6:$E$239,5,FALSE)</f>
        <v>0</v>
      </c>
      <c r="J181" s="164">
        <f t="shared" si="12"/>
        <v>0</v>
      </c>
      <c r="K181" s="165">
        <f t="shared" si="13"/>
        <v>6638.26</v>
      </c>
      <c r="L181" s="145">
        <f t="shared" si="14"/>
        <v>0</v>
      </c>
      <c r="M181" s="145">
        <f t="shared" si="15"/>
        <v>0</v>
      </c>
      <c r="N181" s="166">
        <f t="shared" si="16"/>
        <v>0</v>
      </c>
      <c r="O181" s="23"/>
      <c r="P181" s="195">
        <f t="shared" si="17"/>
        <v>0</v>
      </c>
      <c r="Q181" s="30"/>
      <c r="R181" s="31"/>
    </row>
    <row r="182" spans="1:18" ht="38.25" x14ac:dyDescent="0.2">
      <c r="A182" s="102" t="s">
        <v>444</v>
      </c>
      <c r="B182" s="103" t="s">
        <v>153</v>
      </c>
      <c r="C182" s="104" t="s">
        <v>18</v>
      </c>
      <c r="D182" s="104" t="s">
        <v>154</v>
      </c>
      <c r="E182" s="105" t="s">
        <v>12</v>
      </c>
      <c r="F182" s="152">
        <v>13.18</v>
      </c>
      <c r="G182" s="163">
        <v>98.9</v>
      </c>
      <c r="H182" s="145"/>
      <c r="I182" s="144">
        <f>VLOOKUP(A182,'Memória 01'!$A$6:$E$239,5,FALSE)</f>
        <v>19.5</v>
      </c>
      <c r="J182" s="164">
        <f t="shared" si="12"/>
        <v>19.5</v>
      </c>
      <c r="K182" s="165">
        <f t="shared" si="13"/>
        <v>1303.5</v>
      </c>
      <c r="L182" s="145">
        <f t="shared" si="14"/>
        <v>0</v>
      </c>
      <c r="M182" s="145">
        <f t="shared" si="15"/>
        <v>257.01</v>
      </c>
      <c r="N182" s="166">
        <f t="shared" si="16"/>
        <v>257.01</v>
      </c>
      <c r="O182" s="23"/>
      <c r="P182" s="195">
        <f t="shared" si="17"/>
        <v>0.19716915995397008</v>
      </c>
      <c r="Q182" s="30"/>
      <c r="R182" s="31"/>
    </row>
    <row r="183" spans="1:18" ht="38.25" x14ac:dyDescent="0.2">
      <c r="A183" s="102" t="s">
        <v>445</v>
      </c>
      <c r="B183" s="103" t="s">
        <v>170</v>
      </c>
      <c r="C183" s="104" t="s">
        <v>18</v>
      </c>
      <c r="D183" s="104" t="s">
        <v>171</v>
      </c>
      <c r="E183" s="105" t="s">
        <v>12</v>
      </c>
      <c r="F183" s="152">
        <v>12.18</v>
      </c>
      <c r="G183" s="163">
        <v>0.7</v>
      </c>
      <c r="H183" s="145"/>
      <c r="I183" s="144">
        <f>VLOOKUP(A183,'Memória 01'!$A$6:$E$239,5,FALSE)</f>
        <v>0</v>
      </c>
      <c r="J183" s="164">
        <f t="shared" si="12"/>
        <v>0</v>
      </c>
      <c r="K183" s="165">
        <f t="shared" si="13"/>
        <v>8.52</v>
      </c>
      <c r="L183" s="145">
        <f t="shared" si="14"/>
        <v>0</v>
      </c>
      <c r="M183" s="145">
        <f t="shared" si="15"/>
        <v>0</v>
      </c>
      <c r="N183" s="166">
        <f t="shared" si="16"/>
        <v>0</v>
      </c>
      <c r="O183" s="23"/>
      <c r="P183" s="195">
        <f t="shared" si="17"/>
        <v>0</v>
      </c>
      <c r="Q183" s="30"/>
      <c r="R183" s="31"/>
    </row>
    <row r="184" spans="1:18" ht="38.25" x14ac:dyDescent="0.2">
      <c r="A184" s="102" t="s">
        <v>446</v>
      </c>
      <c r="B184" s="103" t="s">
        <v>173</v>
      </c>
      <c r="C184" s="104" t="s">
        <v>18</v>
      </c>
      <c r="D184" s="104" t="s">
        <v>174</v>
      </c>
      <c r="E184" s="105" t="s">
        <v>12</v>
      </c>
      <c r="F184" s="152">
        <v>11.27</v>
      </c>
      <c r="G184" s="163">
        <v>102.1</v>
      </c>
      <c r="H184" s="145"/>
      <c r="I184" s="144">
        <f>VLOOKUP(A184,'Memória 01'!$A$6:$E$239,5,FALSE)</f>
        <v>0</v>
      </c>
      <c r="J184" s="164">
        <f t="shared" si="12"/>
        <v>0</v>
      </c>
      <c r="K184" s="165">
        <f t="shared" si="13"/>
        <v>1150.6600000000001</v>
      </c>
      <c r="L184" s="145">
        <f t="shared" si="14"/>
        <v>0</v>
      </c>
      <c r="M184" s="145">
        <f t="shared" si="15"/>
        <v>0</v>
      </c>
      <c r="N184" s="166">
        <f t="shared" si="16"/>
        <v>0</v>
      </c>
      <c r="O184" s="23"/>
      <c r="P184" s="195">
        <f t="shared" si="17"/>
        <v>0</v>
      </c>
      <c r="Q184" s="30"/>
      <c r="R184" s="31"/>
    </row>
    <row r="185" spans="1:18" ht="38.25" x14ac:dyDescent="0.2">
      <c r="A185" s="102" t="s">
        <v>447</v>
      </c>
      <c r="B185" s="103" t="s">
        <v>42</v>
      </c>
      <c r="C185" s="104" t="s">
        <v>18</v>
      </c>
      <c r="D185" s="104" t="s">
        <v>43</v>
      </c>
      <c r="E185" s="105" t="s">
        <v>12</v>
      </c>
      <c r="F185" s="152">
        <v>9.99</v>
      </c>
      <c r="G185" s="163">
        <v>130.6</v>
      </c>
      <c r="H185" s="145"/>
      <c r="I185" s="144">
        <f>VLOOKUP(A185,'Memória 01'!$A$6:$E$239,5,FALSE)</f>
        <v>55.6</v>
      </c>
      <c r="J185" s="164">
        <f t="shared" si="12"/>
        <v>55.6</v>
      </c>
      <c r="K185" s="165">
        <f t="shared" si="13"/>
        <v>1304.69</v>
      </c>
      <c r="L185" s="145">
        <f t="shared" si="14"/>
        <v>0</v>
      </c>
      <c r="M185" s="145">
        <f t="shared" si="15"/>
        <v>555.44000000000005</v>
      </c>
      <c r="N185" s="166">
        <f t="shared" si="16"/>
        <v>555.44000000000005</v>
      </c>
      <c r="O185" s="23"/>
      <c r="P185" s="195">
        <f t="shared" si="17"/>
        <v>0.42572565130414125</v>
      </c>
      <c r="Q185" s="30"/>
      <c r="R185" s="31"/>
    </row>
    <row r="186" spans="1:18" ht="38.25" x14ac:dyDescent="0.2">
      <c r="A186" s="102" t="s">
        <v>448</v>
      </c>
      <c r="B186" s="103" t="s">
        <v>157</v>
      </c>
      <c r="C186" s="104" t="s">
        <v>18</v>
      </c>
      <c r="D186" s="104" t="s">
        <v>158</v>
      </c>
      <c r="E186" s="105" t="s">
        <v>12</v>
      </c>
      <c r="F186" s="152">
        <v>8.34</v>
      </c>
      <c r="G186" s="163">
        <v>26</v>
      </c>
      <c r="H186" s="145"/>
      <c r="I186" s="144">
        <f>VLOOKUP(A186,'Memória 01'!$A$6:$E$239,5,FALSE)</f>
        <v>26</v>
      </c>
      <c r="J186" s="164">
        <f t="shared" si="12"/>
        <v>26</v>
      </c>
      <c r="K186" s="165">
        <f t="shared" si="13"/>
        <v>216.84</v>
      </c>
      <c r="L186" s="145">
        <f t="shared" si="14"/>
        <v>0</v>
      </c>
      <c r="M186" s="145">
        <f t="shared" si="15"/>
        <v>216.84</v>
      </c>
      <c r="N186" s="166">
        <f t="shared" si="16"/>
        <v>216.84</v>
      </c>
      <c r="O186" s="23"/>
      <c r="P186" s="195">
        <f t="shared" si="17"/>
        <v>1</v>
      </c>
      <c r="Q186" s="30"/>
      <c r="R186" s="31"/>
    </row>
    <row r="187" spans="1:18" ht="51" x14ac:dyDescent="0.2">
      <c r="A187" s="102" t="s">
        <v>449</v>
      </c>
      <c r="B187" s="103" t="s">
        <v>450</v>
      </c>
      <c r="C187" s="104" t="s">
        <v>18</v>
      </c>
      <c r="D187" s="104" t="s">
        <v>451</v>
      </c>
      <c r="E187" s="105" t="s">
        <v>16</v>
      </c>
      <c r="F187" s="152">
        <v>725.78</v>
      </c>
      <c r="G187" s="163">
        <v>4.5</v>
      </c>
      <c r="H187" s="145"/>
      <c r="I187" s="144">
        <f>VLOOKUP(A187,'Memória 01'!$A$6:$E$239,5,FALSE)</f>
        <v>0</v>
      </c>
      <c r="J187" s="164">
        <f t="shared" si="12"/>
        <v>0</v>
      </c>
      <c r="K187" s="165">
        <f t="shared" si="13"/>
        <v>3266.01</v>
      </c>
      <c r="L187" s="145">
        <f t="shared" si="14"/>
        <v>0</v>
      </c>
      <c r="M187" s="145">
        <f t="shared" si="15"/>
        <v>0</v>
      </c>
      <c r="N187" s="166">
        <f t="shared" si="16"/>
        <v>0</v>
      </c>
      <c r="O187" s="23"/>
      <c r="P187" s="195">
        <f t="shared" si="17"/>
        <v>0</v>
      </c>
      <c r="Q187" s="30"/>
      <c r="R187" s="31"/>
    </row>
    <row r="188" spans="1:18" x14ac:dyDescent="0.2">
      <c r="A188" s="25" t="s">
        <v>452</v>
      </c>
      <c r="B188" s="3"/>
      <c r="C188" s="3"/>
      <c r="D188" s="3" t="s">
        <v>453</v>
      </c>
      <c r="E188" s="3"/>
      <c r="F188" s="155"/>
      <c r="G188" s="156"/>
      <c r="H188" s="142"/>
      <c r="I188" s="142"/>
      <c r="J188" s="155"/>
      <c r="K188" s="157"/>
      <c r="L188" s="143"/>
      <c r="M188" s="143"/>
      <c r="N188" s="158"/>
      <c r="O188" s="23"/>
      <c r="P188" s="195" t="e">
        <f t="shared" si="17"/>
        <v>#DIV/0!</v>
      </c>
      <c r="Q188" s="30"/>
      <c r="R188" s="31"/>
    </row>
    <row r="189" spans="1:18" ht="38.25" x14ac:dyDescent="0.2">
      <c r="A189" s="102" t="s">
        <v>454</v>
      </c>
      <c r="B189" s="103" t="s">
        <v>190</v>
      </c>
      <c r="C189" s="104" t="s">
        <v>18</v>
      </c>
      <c r="D189" s="104" t="s">
        <v>191</v>
      </c>
      <c r="E189" s="105" t="s">
        <v>17</v>
      </c>
      <c r="F189" s="152">
        <v>52.85</v>
      </c>
      <c r="G189" s="163">
        <v>135.18</v>
      </c>
      <c r="H189" s="145"/>
      <c r="I189" s="144">
        <f>VLOOKUP(A189,'Memória 01'!$A$6:$E$239,5,FALSE)</f>
        <v>31.672500000000007</v>
      </c>
      <c r="J189" s="164">
        <f t="shared" si="12"/>
        <v>31.672500000000007</v>
      </c>
      <c r="K189" s="165">
        <f t="shared" si="13"/>
        <v>7144.26</v>
      </c>
      <c r="L189" s="145">
        <f t="shared" si="14"/>
        <v>0</v>
      </c>
      <c r="M189" s="145">
        <f t="shared" si="15"/>
        <v>1673.89</v>
      </c>
      <c r="N189" s="166">
        <f t="shared" si="16"/>
        <v>1673.89</v>
      </c>
      <c r="O189" s="23"/>
      <c r="P189" s="195">
        <f t="shared" si="17"/>
        <v>0.23429858375814991</v>
      </c>
      <c r="Q189" s="30"/>
      <c r="R189" s="31"/>
    </row>
    <row r="190" spans="1:18" x14ac:dyDescent="0.2">
      <c r="A190" s="102" t="s">
        <v>455</v>
      </c>
      <c r="B190" s="103" t="s">
        <v>456</v>
      </c>
      <c r="C190" s="104" t="s">
        <v>18</v>
      </c>
      <c r="D190" s="104" t="s">
        <v>457</v>
      </c>
      <c r="E190" s="105" t="s">
        <v>11</v>
      </c>
      <c r="F190" s="152">
        <v>21.66</v>
      </c>
      <c r="G190" s="163">
        <v>12.8</v>
      </c>
      <c r="H190" s="145"/>
      <c r="I190" s="144">
        <f>VLOOKUP(A190,'Memória 01'!$A$6:$E$239,5,FALSE)</f>
        <v>0</v>
      </c>
      <c r="J190" s="164">
        <f t="shared" si="12"/>
        <v>0</v>
      </c>
      <c r="K190" s="165">
        <f t="shared" si="13"/>
        <v>277.24</v>
      </c>
      <c r="L190" s="145">
        <f t="shared" si="14"/>
        <v>0</v>
      </c>
      <c r="M190" s="145">
        <f t="shared" si="15"/>
        <v>0</v>
      </c>
      <c r="N190" s="166">
        <f t="shared" si="16"/>
        <v>0</v>
      </c>
      <c r="O190" s="23"/>
      <c r="P190" s="195">
        <f t="shared" si="17"/>
        <v>0</v>
      </c>
      <c r="Q190" s="30"/>
      <c r="R190" s="31"/>
    </row>
    <row r="191" spans="1:18" ht="25.5" x14ac:dyDescent="0.2">
      <c r="A191" s="102" t="s">
        <v>458</v>
      </c>
      <c r="B191" s="103" t="s">
        <v>459</v>
      </c>
      <c r="C191" s="104" t="s">
        <v>18</v>
      </c>
      <c r="D191" s="104" t="s">
        <v>460</v>
      </c>
      <c r="E191" s="105" t="s">
        <v>11</v>
      </c>
      <c r="F191" s="152">
        <v>59.75</v>
      </c>
      <c r="G191" s="163">
        <v>15.6</v>
      </c>
      <c r="H191" s="145"/>
      <c r="I191" s="144">
        <f>VLOOKUP(A191,'Memória 01'!$A$6:$E$239,5,FALSE)</f>
        <v>0</v>
      </c>
      <c r="J191" s="164">
        <f t="shared" si="12"/>
        <v>0</v>
      </c>
      <c r="K191" s="165">
        <f t="shared" si="13"/>
        <v>932.1</v>
      </c>
      <c r="L191" s="145">
        <f t="shared" si="14"/>
        <v>0</v>
      </c>
      <c r="M191" s="145">
        <f t="shared" si="15"/>
        <v>0</v>
      </c>
      <c r="N191" s="166">
        <f t="shared" si="16"/>
        <v>0</v>
      </c>
      <c r="O191" s="23"/>
      <c r="P191" s="195">
        <f t="shared" si="17"/>
        <v>0</v>
      </c>
      <c r="Q191" s="30"/>
      <c r="R191" s="31"/>
    </row>
    <row r="192" spans="1:18" x14ac:dyDescent="0.2">
      <c r="A192" s="119" t="s">
        <v>461</v>
      </c>
      <c r="B192" s="120"/>
      <c r="C192" s="120"/>
      <c r="D192" s="120" t="s">
        <v>462</v>
      </c>
      <c r="E192" s="120"/>
      <c r="F192" s="167"/>
      <c r="G192" s="168"/>
      <c r="H192" s="146"/>
      <c r="I192" s="146"/>
      <c r="J192" s="167"/>
      <c r="K192" s="169"/>
      <c r="L192" s="147"/>
      <c r="M192" s="147"/>
      <c r="N192" s="170"/>
      <c r="O192" s="23"/>
      <c r="P192" s="195" t="e">
        <f t="shared" si="17"/>
        <v>#DIV/0!</v>
      </c>
      <c r="Q192" s="30"/>
      <c r="R192" s="31"/>
    </row>
    <row r="193" spans="1:18" ht="38.25" x14ac:dyDescent="0.2">
      <c r="A193" s="102" t="s">
        <v>463</v>
      </c>
      <c r="B193" s="103" t="s">
        <v>464</v>
      </c>
      <c r="C193" s="104" t="s">
        <v>18</v>
      </c>
      <c r="D193" s="104" t="s">
        <v>465</v>
      </c>
      <c r="E193" s="105" t="s">
        <v>17</v>
      </c>
      <c r="F193" s="152">
        <v>7.88</v>
      </c>
      <c r="G193" s="163">
        <v>149.08000000000001</v>
      </c>
      <c r="H193" s="145"/>
      <c r="I193" s="144">
        <f>VLOOKUP(A193,'Memória 01'!$A$6:$E$239,5,FALSE)</f>
        <v>31.672500000000007</v>
      </c>
      <c r="J193" s="164">
        <f t="shared" si="12"/>
        <v>31.672500000000007</v>
      </c>
      <c r="K193" s="165">
        <f t="shared" si="13"/>
        <v>1174.75</v>
      </c>
      <c r="L193" s="145">
        <f t="shared" si="14"/>
        <v>0</v>
      </c>
      <c r="M193" s="145">
        <f t="shared" si="15"/>
        <v>249.57</v>
      </c>
      <c r="N193" s="166">
        <f t="shared" si="16"/>
        <v>249.57</v>
      </c>
      <c r="O193" s="23"/>
      <c r="P193" s="195">
        <f t="shared" si="17"/>
        <v>0.21244520110661844</v>
      </c>
      <c r="Q193" s="30"/>
      <c r="R193" s="31"/>
    </row>
    <row r="194" spans="1:18" ht="38.25" x14ac:dyDescent="0.2">
      <c r="A194" s="33" t="s">
        <v>466</v>
      </c>
      <c r="B194" s="34" t="s">
        <v>230</v>
      </c>
      <c r="C194" s="35" t="s">
        <v>18</v>
      </c>
      <c r="D194" s="35" t="s">
        <v>96</v>
      </c>
      <c r="E194" s="36" t="s">
        <v>17</v>
      </c>
      <c r="F194" s="151">
        <v>4.21</v>
      </c>
      <c r="G194" s="159">
        <v>174.22</v>
      </c>
      <c r="H194" s="144"/>
      <c r="I194" s="144">
        <f>VLOOKUP(A194,'Memória 01'!$A$6:$E$239,5,FALSE)</f>
        <v>0</v>
      </c>
      <c r="J194" s="160">
        <f t="shared" si="12"/>
        <v>0</v>
      </c>
      <c r="K194" s="161">
        <f t="shared" si="13"/>
        <v>733.46</v>
      </c>
      <c r="L194" s="144">
        <f t="shared" si="14"/>
        <v>0</v>
      </c>
      <c r="M194" s="144">
        <f t="shared" si="15"/>
        <v>0</v>
      </c>
      <c r="N194" s="162">
        <f t="shared" si="16"/>
        <v>0</v>
      </c>
      <c r="O194" s="23"/>
      <c r="P194" s="195">
        <f t="shared" si="17"/>
        <v>0</v>
      </c>
      <c r="Q194" s="30"/>
      <c r="R194" s="31"/>
    </row>
    <row r="195" spans="1:18" ht="38.25" x14ac:dyDescent="0.2">
      <c r="A195" s="33" t="s">
        <v>467</v>
      </c>
      <c r="B195" s="34" t="s">
        <v>468</v>
      </c>
      <c r="C195" s="35" t="s">
        <v>18</v>
      </c>
      <c r="D195" s="35" t="s">
        <v>469</v>
      </c>
      <c r="E195" s="36" t="s">
        <v>17</v>
      </c>
      <c r="F195" s="151">
        <v>27.94</v>
      </c>
      <c r="G195" s="159">
        <v>323.3</v>
      </c>
      <c r="H195" s="144"/>
      <c r="I195" s="144">
        <f>VLOOKUP(A195,'Memória 01'!$A$6:$E$239,5,FALSE)</f>
        <v>0</v>
      </c>
      <c r="J195" s="160">
        <f t="shared" si="12"/>
        <v>0</v>
      </c>
      <c r="K195" s="161">
        <f t="shared" si="13"/>
        <v>9033</v>
      </c>
      <c r="L195" s="144">
        <f t="shared" si="14"/>
        <v>0</v>
      </c>
      <c r="M195" s="144">
        <f t="shared" si="15"/>
        <v>0</v>
      </c>
      <c r="N195" s="162">
        <f t="shared" si="16"/>
        <v>0</v>
      </c>
      <c r="O195" s="23"/>
      <c r="P195" s="195">
        <f t="shared" si="17"/>
        <v>0</v>
      </c>
      <c r="Q195" s="30"/>
      <c r="R195" s="31"/>
    </row>
    <row r="196" spans="1:18" ht="38.25" x14ac:dyDescent="0.2">
      <c r="A196" s="33" t="s">
        <v>470</v>
      </c>
      <c r="B196" s="34" t="s">
        <v>471</v>
      </c>
      <c r="C196" s="35" t="s">
        <v>18</v>
      </c>
      <c r="D196" s="35" t="s">
        <v>472</v>
      </c>
      <c r="E196" s="36" t="s">
        <v>17</v>
      </c>
      <c r="F196" s="151">
        <v>55</v>
      </c>
      <c r="G196" s="159">
        <v>133.16</v>
      </c>
      <c r="H196" s="144"/>
      <c r="I196" s="144">
        <f>VLOOKUP(A196,'Memória 01'!$A$6:$E$239,5,FALSE)</f>
        <v>0</v>
      </c>
      <c r="J196" s="160">
        <f t="shared" si="12"/>
        <v>0</v>
      </c>
      <c r="K196" s="161">
        <f t="shared" si="13"/>
        <v>7323.8</v>
      </c>
      <c r="L196" s="144">
        <f t="shared" si="14"/>
        <v>0</v>
      </c>
      <c r="M196" s="144">
        <f t="shared" si="15"/>
        <v>0</v>
      </c>
      <c r="N196" s="162">
        <f t="shared" si="16"/>
        <v>0</v>
      </c>
      <c r="O196" s="23"/>
      <c r="P196" s="195">
        <f t="shared" si="17"/>
        <v>0</v>
      </c>
      <c r="Q196" s="30"/>
      <c r="R196" s="31"/>
    </row>
    <row r="197" spans="1:18" ht="25.5" x14ac:dyDescent="0.2">
      <c r="A197" s="33" t="s">
        <v>473</v>
      </c>
      <c r="B197" s="34" t="s">
        <v>474</v>
      </c>
      <c r="C197" s="35" t="s">
        <v>18</v>
      </c>
      <c r="D197" s="35" t="s">
        <v>475</v>
      </c>
      <c r="E197" s="36" t="s">
        <v>17</v>
      </c>
      <c r="F197" s="151">
        <v>12.34</v>
      </c>
      <c r="G197" s="159">
        <v>170.35</v>
      </c>
      <c r="H197" s="144"/>
      <c r="I197" s="144">
        <f>VLOOKUP(A197,'Memória 01'!$A$6:$E$239,5,FALSE)</f>
        <v>0</v>
      </c>
      <c r="J197" s="160">
        <f t="shared" si="12"/>
        <v>0</v>
      </c>
      <c r="K197" s="161">
        <f t="shared" si="13"/>
        <v>2102.11</v>
      </c>
      <c r="L197" s="144">
        <f t="shared" si="14"/>
        <v>0</v>
      </c>
      <c r="M197" s="144">
        <f t="shared" si="15"/>
        <v>0</v>
      </c>
      <c r="N197" s="162">
        <f t="shared" si="16"/>
        <v>0</v>
      </c>
      <c r="O197" s="23"/>
      <c r="P197" s="195">
        <f t="shared" si="17"/>
        <v>0</v>
      </c>
      <c r="Q197" s="30"/>
      <c r="R197" s="31"/>
    </row>
    <row r="198" spans="1:18" ht="38.25" x14ac:dyDescent="0.2">
      <c r="A198" s="33" t="s">
        <v>476</v>
      </c>
      <c r="B198" s="34" t="s">
        <v>477</v>
      </c>
      <c r="C198" s="35" t="s">
        <v>18</v>
      </c>
      <c r="D198" s="35" t="s">
        <v>478</v>
      </c>
      <c r="E198" s="36" t="s">
        <v>17</v>
      </c>
      <c r="F198" s="151">
        <v>4.51</v>
      </c>
      <c r="G198" s="159">
        <v>170.35</v>
      </c>
      <c r="H198" s="144"/>
      <c r="I198" s="144">
        <f>VLOOKUP(A198,'Memória 01'!$A$6:$E$239,5,FALSE)</f>
        <v>0</v>
      </c>
      <c r="J198" s="160">
        <f t="shared" si="12"/>
        <v>0</v>
      </c>
      <c r="K198" s="161">
        <f t="shared" si="13"/>
        <v>768.27</v>
      </c>
      <c r="L198" s="144">
        <f t="shared" si="14"/>
        <v>0</v>
      </c>
      <c r="M198" s="144">
        <f t="shared" si="15"/>
        <v>0</v>
      </c>
      <c r="N198" s="162">
        <f t="shared" si="16"/>
        <v>0</v>
      </c>
      <c r="O198" s="23"/>
      <c r="P198" s="195">
        <f t="shared" si="17"/>
        <v>0</v>
      </c>
      <c r="Q198" s="30"/>
      <c r="R198" s="31"/>
    </row>
    <row r="199" spans="1:18" ht="25.5" x14ac:dyDescent="0.2">
      <c r="A199" s="33" t="s">
        <v>479</v>
      </c>
      <c r="B199" s="34" t="s">
        <v>265</v>
      </c>
      <c r="C199" s="35" t="s">
        <v>18</v>
      </c>
      <c r="D199" s="35" t="s">
        <v>266</v>
      </c>
      <c r="E199" s="36" t="s">
        <v>17</v>
      </c>
      <c r="F199" s="151">
        <v>11.78</v>
      </c>
      <c r="G199" s="159">
        <v>170.35</v>
      </c>
      <c r="H199" s="144"/>
      <c r="I199" s="144">
        <f>VLOOKUP(A199,'Memória 01'!$A$6:$E$239,5,FALSE)</f>
        <v>0</v>
      </c>
      <c r="J199" s="160">
        <f t="shared" si="12"/>
        <v>0</v>
      </c>
      <c r="K199" s="161">
        <f t="shared" si="13"/>
        <v>2006.72</v>
      </c>
      <c r="L199" s="144">
        <f t="shared" si="14"/>
        <v>0</v>
      </c>
      <c r="M199" s="144">
        <f t="shared" si="15"/>
        <v>0</v>
      </c>
      <c r="N199" s="162">
        <f t="shared" si="16"/>
        <v>0</v>
      </c>
      <c r="O199" s="23"/>
      <c r="P199" s="195">
        <f t="shared" si="17"/>
        <v>0</v>
      </c>
      <c r="Q199" s="30"/>
      <c r="R199" s="31"/>
    </row>
    <row r="200" spans="1:18" ht="25.5" x14ac:dyDescent="0.2">
      <c r="A200" s="33" t="s">
        <v>480</v>
      </c>
      <c r="B200" s="34" t="s">
        <v>222</v>
      </c>
      <c r="C200" s="35" t="s">
        <v>18</v>
      </c>
      <c r="D200" s="35" t="s">
        <v>223</v>
      </c>
      <c r="E200" s="36" t="s">
        <v>17</v>
      </c>
      <c r="F200" s="151">
        <v>45.89</v>
      </c>
      <c r="G200" s="159">
        <v>31.24</v>
      </c>
      <c r="H200" s="144"/>
      <c r="I200" s="144">
        <f>VLOOKUP(A200,'Memória 01'!$A$6:$E$239,5,FALSE)</f>
        <v>0</v>
      </c>
      <c r="J200" s="160">
        <f t="shared" si="12"/>
        <v>0</v>
      </c>
      <c r="K200" s="161">
        <f t="shared" si="13"/>
        <v>1433.6</v>
      </c>
      <c r="L200" s="144">
        <f t="shared" si="14"/>
        <v>0</v>
      </c>
      <c r="M200" s="144">
        <f t="shared" si="15"/>
        <v>0</v>
      </c>
      <c r="N200" s="162">
        <f t="shared" si="16"/>
        <v>0</v>
      </c>
      <c r="O200" s="23"/>
      <c r="P200" s="195">
        <f t="shared" si="17"/>
        <v>0</v>
      </c>
      <c r="Q200" s="30"/>
      <c r="R200" s="31"/>
    </row>
    <row r="201" spans="1:18" ht="25.5" x14ac:dyDescent="0.2">
      <c r="A201" s="33" t="s">
        <v>481</v>
      </c>
      <c r="B201" s="34" t="s">
        <v>482</v>
      </c>
      <c r="C201" s="35" t="s">
        <v>18</v>
      </c>
      <c r="D201" s="35" t="s">
        <v>483</v>
      </c>
      <c r="E201" s="36" t="s">
        <v>17</v>
      </c>
      <c r="F201" s="151">
        <v>4.99</v>
      </c>
      <c r="G201" s="159">
        <v>31.24</v>
      </c>
      <c r="H201" s="144"/>
      <c r="I201" s="144">
        <f>VLOOKUP(A201,'Memória 01'!$A$6:$E$239,5,FALSE)</f>
        <v>0</v>
      </c>
      <c r="J201" s="160">
        <f t="shared" si="12"/>
        <v>0</v>
      </c>
      <c r="K201" s="161">
        <f t="shared" si="13"/>
        <v>155.88</v>
      </c>
      <c r="L201" s="144">
        <f t="shared" si="14"/>
        <v>0</v>
      </c>
      <c r="M201" s="144">
        <f t="shared" si="15"/>
        <v>0</v>
      </c>
      <c r="N201" s="162">
        <f t="shared" si="16"/>
        <v>0</v>
      </c>
      <c r="O201" s="23"/>
      <c r="P201" s="195">
        <f t="shared" si="17"/>
        <v>0</v>
      </c>
      <c r="Q201" s="30"/>
      <c r="R201" s="31"/>
    </row>
    <row r="202" spans="1:18" ht="25.5" x14ac:dyDescent="0.2">
      <c r="A202" s="33" t="s">
        <v>484</v>
      </c>
      <c r="B202" s="34" t="s">
        <v>274</v>
      </c>
      <c r="C202" s="35" t="s">
        <v>18</v>
      </c>
      <c r="D202" s="35" t="s">
        <v>275</v>
      </c>
      <c r="E202" s="36" t="s">
        <v>17</v>
      </c>
      <c r="F202" s="151">
        <v>14.18</v>
      </c>
      <c r="G202" s="159">
        <v>31.24</v>
      </c>
      <c r="H202" s="144"/>
      <c r="I202" s="144">
        <f>VLOOKUP(A202,'Memória 01'!$A$6:$E$239,5,FALSE)</f>
        <v>0</v>
      </c>
      <c r="J202" s="160">
        <f t="shared" si="12"/>
        <v>0</v>
      </c>
      <c r="K202" s="161">
        <f t="shared" si="13"/>
        <v>442.98</v>
      </c>
      <c r="L202" s="144">
        <f t="shared" si="14"/>
        <v>0</v>
      </c>
      <c r="M202" s="144">
        <f t="shared" si="15"/>
        <v>0</v>
      </c>
      <c r="N202" s="162">
        <f t="shared" si="16"/>
        <v>0</v>
      </c>
      <c r="O202" s="23"/>
      <c r="P202" s="195">
        <f t="shared" si="17"/>
        <v>0</v>
      </c>
      <c r="Q202" s="30"/>
      <c r="R202" s="31"/>
    </row>
    <row r="203" spans="1:18" ht="38.25" x14ac:dyDescent="0.2">
      <c r="A203" s="33" t="s">
        <v>485</v>
      </c>
      <c r="B203" s="34" t="s">
        <v>486</v>
      </c>
      <c r="C203" s="35" t="s">
        <v>18</v>
      </c>
      <c r="D203" s="35" t="s">
        <v>487</v>
      </c>
      <c r="E203" s="36" t="s">
        <v>17</v>
      </c>
      <c r="F203" s="151">
        <v>136.58000000000001</v>
      </c>
      <c r="G203" s="159">
        <v>12.11</v>
      </c>
      <c r="H203" s="144"/>
      <c r="I203" s="144">
        <f>VLOOKUP(A203,'Memória 01'!$A$6:$E$239,5,FALSE)</f>
        <v>0</v>
      </c>
      <c r="J203" s="160">
        <f t="shared" si="12"/>
        <v>0</v>
      </c>
      <c r="K203" s="161">
        <f t="shared" si="13"/>
        <v>1653.98</v>
      </c>
      <c r="L203" s="144">
        <f t="shared" si="14"/>
        <v>0</v>
      </c>
      <c r="M203" s="144">
        <f t="shared" si="15"/>
        <v>0</v>
      </c>
      <c r="N203" s="162">
        <f t="shared" si="16"/>
        <v>0</v>
      </c>
      <c r="O203" s="23"/>
      <c r="P203" s="195">
        <f t="shared" si="17"/>
        <v>0</v>
      </c>
      <c r="Q203" s="30"/>
      <c r="R203" s="31"/>
    </row>
    <row r="204" spans="1:18" x14ac:dyDescent="0.2">
      <c r="A204" s="25" t="s">
        <v>488</v>
      </c>
      <c r="B204" s="3"/>
      <c r="C204" s="3"/>
      <c r="D204" s="3" t="s">
        <v>93</v>
      </c>
      <c r="E204" s="3"/>
      <c r="F204" s="155"/>
      <c r="G204" s="156"/>
      <c r="H204" s="142"/>
      <c r="I204" s="142"/>
      <c r="J204" s="155"/>
      <c r="K204" s="157"/>
      <c r="L204" s="143"/>
      <c r="M204" s="143"/>
      <c r="N204" s="158"/>
      <c r="O204" s="23"/>
      <c r="P204" s="195" t="e">
        <f t="shared" si="17"/>
        <v>#DIV/0!</v>
      </c>
      <c r="Q204" s="30"/>
      <c r="R204" s="31"/>
    </row>
    <row r="205" spans="1:18" ht="38.25" x14ac:dyDescent="0.2">
      <c r="A205" s="33" t="s">
        <v>489</v>
      </c>
      <c r="B205" s="34" t="s">
        <v>490</v>
      </c>
      <c r="C205" s="35" t="s">
        <v>18</v>
      </c>
      <c r="D205" s="35" t="s">
        <v>491</v>
      </c>
      <c r="E205" s="36" t="s">
        <v>17</v>
      </c>
      <c r="F205" s="151">
        <v>43.5</v>
      </c>
      <c r="G205" s="159">
        <v>31.24</v>
      </c>
      <c r="H205" s="144"/>
      <c r="I205" s="144">
        <f>VLOOKUP(A205,'Memória 01'!$A$6:$E$239,5,FALSE)</f>
        <v>0</v>
      </c>
      <c r="J205" s="160">
        <f t="shared" si="12"/>
        <v>0</v>
      </c>
      <c r="K205" s="161">
        <f t="shared" si="13"/>
        <v>1358.94</v>
      </c>
      <c r="L205" s="144">
        <f t="shared" si="14"/>
        <v>0</v>
      </c>
      <c r="M205" s="144">
        <f t="shared" si="15"/>
        <v>0</v>
      </c>
      <c r="N205" s="162">
        <f t="shared" si="16"/>
        <v>0</v>
      </c>
      <c r="O205" s="23"/>
      <c r="P205" s="195">
        <f t="shared" si="17"/>
        <v>0</v>
      </c>
      <c r="Q205" s="30"/>
      <c r="R205" s="31"/>
    </row>
    <row r="206" spans="1:18" ht="38.25" x14ac:dyDescent="0.2">
      <c r="A206" s="33" t="s">
        <v>492</v>
      </c>
      <c r="B206" s="34" t="s">
        <v>493</v>
      </c>
      <c r="C206" s="35" t="s">
        <v>18</v>
      </c>
      <c r="D206" s="35" t="s">
        <v>494</v>
      </c>
      <c r="E206" s="36" t="s">
        <v>17</v>
      </c>
      <c r="F206" s="151">
        <v>55.53</v>
      </c>
      <c r="G206" s="159">
        <v>31.24</v>
      </c>
      <c r="H206" s="144"/>
      <c r="I206" s="144">
        <f>VLOOKUP(A206,'Memória 01'!$A$6:$E$239,5,FALSE)</f>
        <v>0</v>
      </c>
      <c r="J206" s="160">
        <f t="shared" si="12"/>
        <v>0</v>
      </c>
      <c r="K206" s="161">
        <f t="shared" si="13"/>
        <v>1734.75</v>
      </c>
      <c r="L206" s="144">
        <f t="shared" si="14"/>
        <v>0</v>
      </c>
      <c r="M206" s="144">
        <f t="shared" si="15"/>
        <v>0</v>
      </c>
      <c r="N206" s="162">
        <f t="shared" si="16"/>
        <v>0</v>
      </c>
      <c r="O206" s="23"/>
      <c r="P206" s="195">
        <f t="shared" si="17"/>
        <v>0</v>
      </c>
      <c r="Q206" s="30"/>
      <c r="R206" s="31"/>
    </row>
    <row r="207" spans="1:18" x14ac:dyDescent="0.2">
      <c r="A207" s="25" t="s">
        <v>495</v>
      </c>
      <c r="B207" s="3"/>
      <c r="C207" s="3"/>
      <c r="D207" s="3" t="s">
        <v>201</v>
      </c>
      <c r="E207" s="3"/>
      <c r="F207" s="155"/>
      <c r="G207" s="156"/>
      <c r="H207" s="142"/>
      <c r="I207" s="142"/>
      <c r="J207" s="155"/>
      <c r="K207" s="157"/>
      <c r="L207" s="143"/>
      <c r="M207" s="143"/>
      <c r="N207" s="158"/>
      <c r="O207" s="23"/>
      <c r="P207" s="195" t="e">
        <f t="shared" si="17"/>
        <v>#DIV/0!</v>
      </c>
      <c r="Q207" s="30"/>
      <c r="R207" s="31"/>
    </row>
    <row r="208" spans="1:18" ht="51" x14ac:dyDescent="0.2">
      <c r="A208" s="33" t="s">
        <v>496</v>
      </c>
      <c r="B208" s="34" t="s">
        <v>497</v>
      </c>
      <c r="C208" s="35" t="s">
        <v>18</v>
      </c>
      <c r="D208" s="35" t="s">
        <v>498</v>
      </c>
      <c r="E208" s="36" t="s">
        <v>7</v>
      </c>
      <c r="F208" s="151">
        <v>1037.46</v>
      </c>
      <c r="G208" s="159">
        <v>3</v>
      </c>
      <c r="H208" s="144"/>
      <c r="I208" s="144">
        <f>VLOOKUP(A208,'Memória 01'!$A$6:$E$239,5,FALSE)</f>
        <v>0</v>
      </c>
      <c r="J208" s="160">
        <f t="shared" si="12"/>
        <v>0</v>
      </c>
      <c r="K208" s="161">
        <f t="shared" si="13"/>
        <v>3112.38</v>
      </c>
      <c r="L208" s="144">
        <f t="shared" si="14"/>
        <v>0</v>
      </c>
      <c r="M208" s="144">
        <f t="shared" si="15"/>
        <v>0</v>
      </c>
      <c r="N208" s="162">
        <f t="shared" si="16"/>
        <v>0</v>
      </c>
      <c r="O208" s="23"/>
      <c r="P208" s="195">
        <f t="shared" si="17"/>
        <v>0</v>
      </c>
      <c r="Q208" s="30"/>
      <c r="R208" s="31"/>
    </row>
    <row r="209" spans="1:18" ht="51" x14ac:dyDescent="0.2">
      <c r="A209" s="33" t="s">
        <v>499</v>
      </c>
      <c r="B209" s="34" t="s">
        <v>500</v>
      </c>
      <c r="C209" s="35" t="s">
        <v>18</v>
      </c>
      <c r="D209" s="35" t="s">
        <v>501</v>
      </c>
      <c r="E209" s="36" t="s">
        <v>7</v>
      </c>
      <c r="F209" s="151">
        <v>917.8</v>
      </c>
      <c r="G209" s="159">
        <v>2</v>
      </c>
      <c r="H209" s="144"/>
      <c r="I209" s="144">
        <f>VLOOKUP(A209,'Memória 01'!$A$6:$E$239,5,FALSE)</f>
        <v>0</v>
      </c>
      <c r="J209" s="160">
        <f t="shared" si="12"/>
        <v>0</v>
      </c>
      <c r="K209" s="161">
        <f t="shared" si="13"/>
        <v>1835.6</v>
      </c>
      <c r="L209" s="144">
        <f t="shared" si="14"/>
        <v>0</v>
      </c>
      <c r="M209" s="144">
        <f t="shared" si="15"/>
        <v>0</v>
      </c>
      <c r="N209" s="162">
        <f t="shared" si="16"/>
        <v>0</v>
      </c>
      <c r="O209" s="23"/>
      <c r="P209" s="195">
        <f t="shared" si="17"/>
        <v>0</v>
      </c>
      <c r="Q209" s="30"/>
      <c r="R209" s="31"/>
    </row>
    <row r="210" spans="1:18" ht="51" x14ac:dyDescent="0.2">
      <c r="A210" s="33" t="s">
        <v>502</v>
      </c>
      <c r="B210" s="34" t="s">
        <v>503</v>
      </c>
      <c r="C210" s="35" t="s">
        <v>18</v>
      </c>
      <c r="D210" s="35" t="s">
        <v>504</v>
      </c>
      <c r="E210" s="36" t="s">
        <v>17</v>
      </c>
      <c r="F210" s="151">
        <v>331.89</v>
      </c>
      <c r="G210" s="159">
        <v>1.2</v>
      </c>
      <c r="H210" s="144"/>
      <c r="I210" s="144">
        <f>VLOOKUP(A210,'Memória 01'!$A$6:$E$239,5,FALSE)</f>
        <v>0</v>
      </c>
      <c r="J210" s="160">
        <f t="shared" si="12"/>
        <v>0</v>
      </c>
      <c r="K210" s="161">
        <f t="shared" si="13"/>
        <v>398.26</v>
      </c>
      <c r="L210" s="144">
        <f t="shared" si="14"/>
        <v>0</v>
      </c>
      <c r="M210" s="144">
        <f t="shared" si="15"/>
        <v>0</v>
      </c>
      <c r="N210" s="162">
        <f t="shared" si="16"/>
        <v>0</v>
      </c>
      <c r="O210" s="23"/>
      <c r="P210" s="195">
        <f t="shared" si="17"/>
        <v>0</v>
      </c>
      <c r="Q210" s="30"/>
      <c r="R210" s="31"/>
    </row>
    <row r="211" spans="1:18" ht="51" x14ac:dyDescent="0.2">
      <c r="A211" s="33" t="s">
        <v>505</v>
      </c>
      <c r="B211" s="34" t="s">
        <v>506</v>
      </c>
      <c r="C211" s="35" t="s">
        <v>18</v>
      </c>
      <c r="D211" s="35" t="s">
        <v>507</v>
      </c>
      <c r="E211" s="36" t="s">
        <v>7</v>
      </c>
      <c r="F211" s="151">
        <v>749.08</v>
      </c>
      <c r="G211" s="159">
        <v>6</v>
      </c>
      <c r="H211" s="144"/>
      <c r="I211" s="144">
        <f>VLOOKUP(A211,'Memória 01'!$A$6:$E$239,5,FALSE)</f>
        <v>0</v>
      </c>
      <c r="J211" s="160">
        <f t="shared" si="12"/>
        <v>0</v>
      </c>
      <c r="K211" s="161">
        <f t="shared" si="13"/>
        <v>4494.4799999999996</v>
      </c>
      <c r="L211" s="144">
        <f t="shared" si="14"/>
        <v>0</v>
      </c>
      <c r="M211" s="144">
        <f t="shared" si="15"/>
        <v>0</v>
      </c>
      <c r="N211" s="162">
        <f t="shared" si="16"/>
        <v>0</v>
      </c>
      <c r="O211" s="23"/>
      <c r="P211" s="195">
        <f t="shared" si="17"/>
        <v>0</v>
      </c>
      <c r="Q211" s="30"/>
      <c r="R211" s="31"/>
    </row>
    <row r="212" spans="1:18" x14ac:dyDescent="0.2">
      <c r="A212" s="25" t="s">
        <v>508</v>
      </c>
      <c r="B212" s="3"/>
      <c r="C212" s="3"/>
      <c r="D212" s="3" t="s">
        <v>60</v>
      </c>
      <c r="E212" s="3"/>
      <c r="F212" s="155"/>
      <c r="G212" s="156"/>
      <c r="H212" s="142"/>
      <c r="I212" s="142"/>
      <c r="J212" s="155"/>
      <c r="K212" s="157"/>
      <c r="L212" s="143"/>
      <c r="M212" s="143"/>
      <c r="N212" s="158"/>
      <c r="O212" s="23"/>
      <c r="P212" s="195" t="e">
        <f t="shared" si="17"/>
        <v>#DIV/0!</v>
      </c>
      <c r="Q212" s="30"/>
      <c r="R212" s="31"/>
    </row>
    <row r="213" spans="1:18" ht="63.75" x14ac:dyDescent="0.2">
      <c r="A213" s="33" t="s">
        <v>509</v>
      </c>
      <c r="B213" s="34" t="s">
        <v>510</v>
      </c>
      <c r="C213" s="35" t="s">
        <v>15</v>
      </c>
      <c r="D213" s="35" t="s">
        <v>511</v>
      </c>
      <c r="E213" s="36" t="s">
        <v>17</v>
      </c>
      <c r="F213" s="151">
        <v>18.579999999999998</v>
      </c>
      <c r="G213" s="159">
        <v>27.72</v>
      </c>
      <c r="H213" s="144"/>
      <c r="I213" s="144">
        <f>VLOOKUP(A213,'Memória 01'!$A$6:$E$239,5,FALSE)</f>
        <v>0</v>
      </c>
      <c r="J213" s="160">
        <f t="shared" ref="J213:J251" si="18">I213+H213</f>
        <v>0</v>
      </c>
      <c r="K213" s="161">
        <f t="shared" ref="K213:K251" si="19">TRUNC(G213*F213,2)</f>
        <v>515.03</v>
      </c>
      <c r="L213" s="144">
        <f t="shared" ref="L213:L251" si="20">TRUNC(H213*F213,2)</f>
        <v>0</v>
      </c>
      <c r="M213" s="144">
        <f t="shared" ref="M213:M251" si="21">TRUNC(I213*F213,2)</f>
        <v>0</v>
      </c>
      <c r="N213" s="162">
        <f t="shared" ref="N213:N251" si="22">M213+L213</f>
        <v>0</v>
      </c>
      <c r="O213" s="23"/>
      <c r="P213" s="195">
        <f t="shared" ref="P213:P252" si="23">N213/K213</f>
        <v>0</v>
      </c>
      <c r="Q213" s="30"/>
      <c r="R213" s="31"/>
    </row>
    <row r="214" spans="1:18" ht="51" x14ac:dyDescent="0.2">
      <c r="A214" s="33" t="s">
        <v>512</v>
      </c>
      <c r="B214" s="34" t="s">
        <v>513</v>
      </c>
      <c r="C214" s="35" t="s">
        <v>18</v>
      </c>
      <c r="D214" s="35" t="s">
        <v>514</v>
      </c>
      <c r="E214" s="36" t="s">
        <v>17</v>
      </c>
      <c r="F214" s="151">
        <v>55.66</v>
      </c>
      <c r="G214" s="159">
        <v>27.72</v>
      </c>
      <c r="H214" s="144"/>
      <c r="I214" s="144">
        <f>VLOOKUP(A214,'Memória 01'!$A$6:$E$239,5,FALSE)</f>
        <v>0</v>
      </c>
      <c r="J214" s="160">
        <f t="shared" si="18"/>
        <v>0</v>
      </c>
      <c r="K214" s="161">
        <f t="shared" si="19"/>
        <v>1542.89</v>
      </c>
      <c r="L214" s="144">
        <f t="shared" si="20"/>
        <v>0</v>
      </c>
      <c r="M214" s="144">
        <f t="shared" si="21"/>
        <v>0</v>
      </c>
      <c r="N214" s="162">
        <f t="shared" si="22"/>
        <v>0</v>
      </c>
      <c r="O214" s="23"/>
      <c r="P214" s="195">
        <f t="shared" si="23"/>
        <v>0</v>
      </c>
      <c r="Q214" s="30"/>
      <c r="R214" s="31"/>
    </row>
    <row r="215" spans="1:18" ht="38.25" x14ac:dyDescent="0.2">
      <c r="A215" s="33" t="s">
        <v>515</v>
      </c>
      <c r="B215" s="34" t="s">
        <v>516</v>
      </c>
      <c r="C215" s="35" t="s">
        <v>18</v>
      </c>
      <c r="D215" s="35" t="s">
        <v>517</v>
      </c>
      <c r="E215" s="36" t="s">
        <v>11</v>
      </c>
      <c r="F215" s="151">
        <v>69.52</v>
      </c>
      <c r="G215" s="159">
        <v>14.2</v>
      </c>
      <c r="H215" s="144"/>
      <c r="I215" s="144">
        <f>VLOOKUP(A215,'Memória 01'!$A$6:$E$239,5,FALSE)</f>
        <v>0</v>
      </c>
      <c r="J215" s="160">
        <f t="shared" si="18"/>
        <v>0</v>
      </c>
      <c r="K215" s="161">
        <f t="shared" si="19"/>
        <v>987.18</v>
      </c>
      <c r="L215" s="144">
        <f t="shared" si="20"/>
        <v>0</v>
      </c>
      <c r="M215" s="144">
        <f t="shared" si="21"/>
        <v>0</v>
      </c>
      <c r="N215" s="162">
        <f t="shared" si="22"/>
        <v>0</v>
      </c>
      <c r="O215" s="23"/>
      <c r="P215" s="195">
        <f t="shared" si="23"/>
        <v>0</v>
      </c>
      <c r="Q215" s="30"/>
      <c r="R215" s="31"/>
    </row>
    <row r="216" spans="1:18" ht="38.25" x14ac:dyDescent="0.2">
      <c r="A216" s="33" t="s">
        <v>518</v>
      </c>
      <c r="B216" s="34" t="s">
        <v>519</v>
      </c>
      <c r="C216" s="35" t="s">
        <v>18</v>
      </c>
      <c r="D216" s="35" t="s">
        <v>98</v>
      </c>
      <c r="E216" s="36" t="s">
        <v>11</v>
      </c>
      <c r="F216" s="151">
        <v>72.41</v>
      </c>
      <c r="G216" s="159">
        <v>8.8000000000000007</v>
      </c>
      <c r="H216" s="144"/>
      <c r="I216" s="144">
        <f>VLOOKUP(A216,'Memória 01'!$A$6:$E$239,5,FALSE)</f>
        <v>0</v>
      </c>
      <c r="J216" s="160">
        <f t="shared" si="18"/>
        <v>0</v>
      </c>
      <c r="K216" s="161">
        <f t="shared" si="19"/>
        <v>637.20000000000005</v>
      </c>
      <c r="L216" s="144">
        <f t="shared" si="20"/>
        <v>0</v>
      </c>
      <c r="M216" s="144">
        <f t="shared" si="21"/>
        <v>0</v>
      </c>
      <c r="N216" s="162">
        <f t="shared" si="22"/>
        <v>0</v>
      </c>
      <c r="O216" s="23"/>
      <c r="P216" s="195">
        <f t="shared" si="23"/>
        <v>0</v>
      </c>
      <c r="Q216" s="30"/>
      <c r="R216" s="31"/>
    </row>
    <row r="217" spans="1:18" x14ac:dyDescent="0.2">
      <c r="A217" s="25" t="s">
        <v>520</v>
      </c>
      <c r="B217" s="3"/>
      <c r="C217" s="3"/>
      <c r="D217" s="3" t="s">
        <v>521</v>
      </c>
      <c r="E217" s="3"/>
      <c r="F217" s="155"/>
      <c r="G217" s="156"/>
      <c r="H217" s="142"/>
      <c r="I217" s="142"/>
      <c r="J217" s="155"/>
      <c r="K217" s="157"/>
      <c r="L217" s="143"/>
      <c r="M217" s="143"/>
      <c r="N217" s="158"/>
      <c r="O217" s="23"/>
      <c r="P217" s="195" t="e">
        <f t="shared" si="23"/>
        <v>#DIV/0!</v>
      </c>
      <c r="Q217" s="30"/>
      <c r="R217" s="31"/>
    </row>
    <row r="218" spans="1:18" ht="51" x14ac:dyDescent="0.2">
      <c r="A218" s="33" t="s">
        <v>522</v>
      </c>
      <c r="B218" s="34" t="s">
        <v>523</v>
      </c>
      <c r="C218" s="35" t="s">
        <v>18</v>
      </c>
      <c r="D218" s="35" t="s">
        <v>524</v>
      </c>
      <c r="E218" s="36" t="s">
        <v>7</v>
      </c>
      <c r="F218" s="151">
        <v>732.09</v>
      </c>
      <c r="G218" s="159">
        <v>2</v>
      </c>
      <c r="H218" s="144"/>
      <c r="I218" s="144">
        <f>VLOOKUP(A218,'Memória 01'!$A$6:$E$239,5,FALSE)</f>
        <v>0</v>
      </c>
      <c r="J218" s="160">
        <f t="shared" si="18"/>
        <v>0</v>
      </c>
      <c r="K218" s="161">
        <f t="shared" si="19"/>
        <v>1464.18</v>
      </c>
      <c r="L218" s="144">
        <f t="shared" si="20"/>
        <v>0</v>
      </c>
      <c r="M218" s="144">
        <f t="shared" si="21"/>
        <v>0</v>
      </c>
      <c r="N218" s="162">
        <f t="shared" si="22"/>
        <v>0</v>
      </c>
      <c r="O218" s="23"/>
      <c r="P218" s="195">
        <f t="shared" si="23"/>
        <v>0</v>
      </c>
      <c r="Q218" s="30"/>
      <c r="R218" s="31"/>
    </row>
    <row r="219" spans="1:18" ht="38.25" x14ac:dyDescent="0.2">
      <c r="A219" s="33" t="s">
        <v>525</v>
      </c>
      <c r="B219" s="34" t="s">
        <v>526</v>
      </c>
      <c r="C219" s="35" t="s">
        <v>18</v>
      </c>
      <c r="D219" s="35" t="s">
        <v>527</v>
      </c>
      <c r="E219" s="36" t="s">
        <v>7</v>
      </c>
      <c r="F219" s="151">
        <v>292</v>
      </c>
      <c r="G219" s="159">
        <v>4</v>
      </c>
      <c r="H219" s="144"/>
      <c r="I219" s="144">
        <f>VLOOKUP(A219,'Memória 01'!$A$6:$E$239,5,FALSE)</f>
        <v>0</v>
      </c>
      <c r="J219" s="160">
        <f t="shared" si="18"/>
        <v>0</v>
      </c>
      <c r="K219" s="161">
        <f t="shared" si="19"/>
        <v>1168</v>
      </c>
      <c r="L219" s="144">
        <f t="shared" si="20"/>
        <v>0</v>
      </c>
      <c r="M219" s="144">
        <f t="shared" si="21"/>
        <v>0</v>
      </c>
      <c r="N219" s="162">
        <f t="shared" si="22"/>
        <v>0</v>
      </c>
      <c r="O219" s="23"/>
      <c r="P219" s="195">
        <f t="shared" si="23"/>
        <v>0</v>
      </c>
      <c r="Q219" s="30"/>
      <c r="R219" s="31"/>
    </row>
    <row r="220" spans="1:18" ht="25.5" x14ac:dyDescent="0.2">
      <c r="A220" s="33" t="s">
        <v>528</v>
      </c>
      <c r="B220" s="34" t="s">
        <v>529</v>
      </c>
      <c r="C220" s="35" t="s">
        <v>18</v>
      </c>
      <c r="D220" s="35" t="s">
        <v>530</v>
      </c>
      <c r="E220" s="36" t="s">
        <v>7</v>
      </c>
      <c r="F220" s="151">
        <v>658.3</v>
      </c>
      <c r="G220" s="159">
        <v>2</v>
      </c>
      <c r="H220" s="144"/>
      <c r="I220" s="144">
        <f>VLOOKUP(A220,'Memória 01'!$A$6:$E$239,5,FALSE)</f>
        <v>0</v>
      </c>
      <c r="J220" s="160">
        <f t="shared" si="18"/>
        <v>0</v>
      </c>
      <c r="K220" s="161">
        <f t="shared" si="19"/>
        <v>1316.6</v>
      </c>
      <c r="L220" s="144">
        <f t="shared" si="20"/>
        <v>0</v>
      </c>
      <c r="M220" s="144">
        <f t="shared" si="21"/>
        <v>0</v>
      </c>
      <c r="N220" s="162">
        <f t="shared" si="22"/>
        <v>0</v>
      </c>
      <c r="O220" s="23"/>
      <c r="P220" s="195">
        <f t="shared" si="23"/>
        <v>0</v>
      </c>
      <c r="Q220" s="30"/>
      <c r="R220" s="31"/>
    </row>
    <row r="221" spans="1:18" ht="51" x14ac:dyDescent="0.2">
      <c r="A221" s="33" t="s">
        <v>531</v>
      </c>
      <c r="B221" s="34" t="s">
        <v>532</v>
      </c>
      <c r="C221" s="35" t="s">
        <v>18</v>
      </c>
      <c r="D221" s="35" t="s">
        <v>533</v>
      </c>
      <c r="E221" s="36" t="s">
        <v>7</v>
      </c>
      <c r="F221" s="151">
        <v>239.99</v>
      </c>
      <c r="G221" s="159">
        <v>2</v>
      </c>
      <c r="H221" s="144"/>
      <c r="I221" s="144">
        <f>VLOOKUP(A221,'Memória 01'!$A$6:$E$239,5,FALSE)</f>
        <v>0</v>
      </c>
      <c r="J221" s="160">
        <f t="shared" si="18"/>
        <v>0</v>
      </c>
      <c r="K221" s="161">
        <f t="shared" si="19"/>
        <v>479.98</v>
      </c>
      <c r="L221" s="144">
        <f t="shared" si="20"/>
        <v>0</v>
      </c>
      <c r="M221" s="144">
        <f t="shared" si="21"/>
        <v>0</v>
      </c>
      <c r="N221" s="162">
        <f t="shared" si="22"/>
        <v>0</v>
      </c>
      <c r="O221" s="23"/>
      <c r="P221" s="195">
        <f t="shared" si="23"/>
        <v>0</v>
      </c>
      <c r="Q221" s="30"/>
      <c r="R221" s="31"/>
    </row>
    <row r="222" spans="1:18" ht="38.25" x14ac:dyDescent="0.2">
      <c r="A222" s="33" t="s">
        <v>534</v>
      </c>
      <c r="B222" s="34" t="s">
        <v>535</v>
      </c>
      <c r="C222" s="35" t="s">
        <v>18</v>
      </c>
      <c r="D222" s="35" t="s">
        <v>536</v>
      </c>
      <c r="E222" s="36" t="s">
        <v>7</v>
      </c>
      <c r="F222" s="151">
        <v>379.29</v>
      </c>
      <c r="G222" s="159">
        <v>4</v>
      </c>
      <c r="H222" s="144"/>
      <c r="I222" s="144">
        <f>VLOOKUP(A222,'Memória 01'!$A$6:$E$239,5,FALSE)</f>
        <v>0</v>
      </c>
      <c r="J222" s="160">
        <f t="shared" si="18"/>
        <v>0</v>
      </c>
      <c r="K222" s="161">
        <f t="shared" si="19"/>
        <v>1517.16</v>
      </c>
      <c r="L222" s="144">
        <f t="shared" si="20"/>
        <v>0</v>
      </c>
      <c r="M222" s="144">
        <f t="shared" si="21"/>
        <v>0</v>
      </c>
      <c r="N222" s="162">
        <f t="shared" si="22"/>
        <v>0</v>
      </c>
      <c r="O222" s="23"/>
      <c r="P222" s="195">
        <f t="shared" si="23"/>
        <v>0</v>
      </c>
      <c r="Q222" s="30"/>
      <c r="R222" s="31"/>
    </row>
    <row r="223" spans="1:18" ht="25.5" x14ac:dyDescent="0.2">
      <c r="A223" s="33" t="s">
        <v>537</v>
      </c>
      <c r="B223" s="34" t="s">
        <v>538</v>
      </c>
      <c r="C223" s="35" t="s">
        <v>15</v>
      </c>
      <c r="D223" s="35" t="s">
        <v>539</v>
      </c>
      <c r="E223" s="36" t="s">
        <v>94</v>
      </c>
      <c r="F223" s="151">
        <v>611.27</v>
      </c>
      <c r="G223" s="159">
        <v>1.88</v>
      </c>
      <c r="H223" s="144"/>
      <c r="I223" s="144">
        <f>VLOOKUP(A223,'Memória 01'!$A$6:$E$239,5,FALSE)</f>
        <v>0</v>
      </c>
      <c r="J223" s="160">
        <f t="shared" si="18"/>
        <v>0</v>
      </c>
      <c r="K223" s="161">
        <f t="shared" si="19"/>
        <v>1149.18</v>
      </c>
      <c r="L223" s="144">
        <f t="shared" si="20"/>
        <v>0</v>
      </c>
      <c r="M223" s="144">
        <f t="shared" si="21"/>
        <v>0</v>
      </c>
      <c r="N223" s="162">
        <f t="shared" si="22"/>
        <v>0</v>
      </c>
      <c r="O223" s="23"/>
      <c r="P223" s="195">
        <f t="shared" si="23"/>
        <v>0</v>
      </c>
      <c r="Q223" s="30"/>
      <c r="R223" s="31"/>
    </row>
    <row r="224" spans="1:18" ht="25.5" x14ac:dyDescent="0.2">
      <c r="A224" s="33" t="s">
        <v>540</v>
      </c>
      <c r="B224" s="34" t="s">
        <v>541</v>
      </c>
      <c r="C224" s="35" t="s">
        <v>18</v>
      </c>
      <c r="D224" s="35" t="s">
        <v>542</v>
      </c>
      <c r="E224" s="36" t="s">
        <v>7</v>
      </c>
      <c r="F224" s="151">
        <v>68.95</v>
      </c>
      <c r="G224" s="159">
        <v>4</v>
      </c>
      <c r="H224" s="144"/>
      <c r="I224" s="144">
        <f>VLOOKUP(A224,'Memória 01'!$A$6:$E$239,5,FALSE)</f>
        <v>0</v>
      </c>
      <c r="J224" s="160">
        <f t="shared" si="18"/>
        <v>0</v>
      </c>
      <c r="K224" s="161">
        <f t="shared" si="19"/>
        <v>275.8</v>
      </c>
      <c r="L224" s="144">
        <f t="shared" si="20"/>
        <v>0</v>
      </c>
      <c r="M224" s="144">
        <f t="shared" si="21"/>
        <v>0</v>
      </c>
      <c r="N224" s="162">
        <f t="shared" si="22"/>
        <v>0</v>
      </c>
      <c r="O224" s="23"/>
      <c r="P224" s="195">
        <f t="shared" si="23"/>
        <v>0</v>
      </c>
      <c r="Q224" s="30"/>
      <c r="R224" s="31"/>
    </row>
    <row r="225" spans="1:18" ht="25.5" x14ac:dyDescent="0.2">
      <c r="A225" s="33" t="s">
        <v>543</v>
      </c>
      <c r="B225" s="34" t="s">
        <v>544</v>
      </c>
      <c r="C225" s="35" t="s">
        <v>18</v>
      </c>
      <c r="D225" s="35" t="s">
        <v>545</v>
      </c>
      <c r="E225" s="36" t="s">
        <v>7</v>
      </c>
      <c r="F225" s="151">
        <v>99.68</v>
      </c>
      <c r="G225" s="159">
        <v>2</v>
      </c>
      <c r="H225" s="144"/>
      <c r="I225" s="144">
        <f>VLOOKUP(A225,'Memória 01'!$A$6:$E$239,5,FALSE)</f>
        <v>0</v>
      </c>
      <c r="J225" s="160">
        <f t="shared" si="18"/>
        <v>0</v>
      </c>
      <c r="K225" s="161">
        <f t="shared" si="19"/>
        <v>199.36</v>
      </c>
      <c r="L225" s="144">
        <f t="shared" si="20"/>
        <v>0</v>
      </c>
      <c r="M225" s="144">
        <f t="shared" si="21"/>
        <v>0</v>
      </c>
      <c r="N225" s="162">
        <f t="shared" si="22"/>
        <v>0</v>
      </c>
      <c r="O225" s="23"/>
      <c r="P225" s="195">
        <f t="shared" si="23"/>
        <v>0</v>
      </c>
      <c r="Q225" s="30"/>
      <c r="R225" s="31"/>
    </row>
    <row r="226" spans="1:18" x14ac:dyDescent="0.2">
      <c r="A226" s="25" t="s">
        <v>546</v>
      </c>
      <c r="B226" s="3"/>
      <c r="C226" s="3"/>
      <c r="D226" s="3" t="s">
        <v>547</v>
      </c>
      <c r="E226" s="3"/>
      <c r="F226" s="155"/>
      <c r="G226" s="156"/>
      <c r="H226" s="142"/>
      <c r="I226" s="142"/>
      <c r="J226" s="155"/>
      <c r="K226" s="157"/>
      <c r="L226" s="143"/>
      <c r="M226" s="143"/>
      <c r="N226" s="158"/>
      <c r="O226" s="23"/>
      <c r="P226" s="195" t="e">
        <f t="shared" si="23"/>
        <v>#DIV/0!</v>
      </c>
      <c r="Q226" s="30"/>
      <c r="R226" s="31"/>
    </row>
    <row r="227" spans="1:18" ht="38.25" x14ac:dyDescent="0.2">
      <c r="A227" s="33" t="s">
        <v>548</v>
      </c>
      <c r="B227" s="34" t="s">
        <v>549</v>
      </c>
      <c r="C227" s="35" t="s">
        <v>18</v>
      </c>
      <c r="D227" s="35" t="s">
        <v>550</v>
      </c>
      <c r="E227" s="36" t="s">
        <v>7</v>
      </c>
      <c r="F227" s="151">
        <v>95.03</v>
      </c>
      <c r="G227" s="159">
        <v>5</v>
      </c>
      <c r="H227" s="144"/>
      <c r="I227" s="144">
        <f>VLOOKUP(A227,'Memória 01'!$A$6:$E$239,5,FALSE)</f>
        <v>0</v>
      </c>
      <c r="J227" s="160">
        <f t="shared" si="18"/>
        <v>0</v>
      </c>
      <c r="K227" s="161">
        <f t="shared" si="19"/>
        <v>475.15</v>
      </c>
      <c r="L227" s="144">
        <f t="shared" si="20"/>
        <v>0</v>
      </c>
      <c r="M227" s="144">
        <f t="shared" si="21"/>
        <v>0</v>
      </c>
      <c r="N227" s="162">
        <f t="shared" si="22"/>
        <v>0</v>
      </c>
      <c r="O227" s="23"/>
      <c r="P227" s="195">
        <f t="shared" si="23"/>
        <v>0</v>
      </c>
      <c r="Q227" s="30"/>
      <c r="R227" s="31"/>
    </row>
    <row r="228" spans="1:18" ht="38.25" x14ac:dyDescent="0.2">
      <c r="A228" s="33" t="s">
        <v>551</v>
      </c>
      <c r="B228" s="34" t="s">
        <v>552</v>
      </c>
      <c r="C228" s="35" t="s">
        <v>18</v>
      </c>
      <c r="D228" s="35" t="s">
        <v>553</v>
      </c>
      <c r="E228" s="36" t="s">
        <v>7</v>
      </c>
      <c r="F228" s="151">
        <v>88.08</v>
      </c>
      <c r="G228" s="159">
        <v>1</v>
      </c>
      <c r="H228" s="144"/>
      <c r="I228" s="144">
        <f>VLOOKUP(A228,'Memória 01'!$A$6:$E$239,5,FALSE)</f>
        <v>0</v>
      </c>
      <c r="J228" s="160">
        <f t="shared" si="18"/>
        <v>0</v>
      </c>
      <c r="K228" s="161">
        <f t="shared" si="19"/>
        <v>88.08</v>
      </c>
      <c r="L228" s="144">
        <f t="shared" si="20"/>
        <v>0</v>
      </c>
      <c r="M228" s="144">
        <f t="shared" si="21"/>
        <v>0</v>
      </c>
      <c r="N228" s="162">
        <f t="shared" si="22"/>
        <v>0</v>
      </c>
      <c r="O228" s="23"/>
      <c r="P228" s="195">
        <f t="shared" si="23"/>
        <v>0</v>
      </c>
      <c r="Q228" s="30"/>
      <c r="R228" s="31"/>
    </row>
    <row r="229" spans="1:18" ht="25.5" x14ac:dyDescent="0.2">
      <c r="A229" s="33" t="s">
        <v>554</v>
      </c>
      <c r="B229" s="34" t="s">
        <v>555</v>
      </c>
      <c r="C229" s="35" t="s">
        <v>18</v>
      </c>
      <c r="D229" s="35" t="s">
        <v>556</v>
      </c>
      <c r="E229" s="36" t="s">
        <v>7</v>
      </c>
      <c r="F229" s="151">
        <v>112.33</v>
      </c>
      <c r="G229" s="159">
        <v>1</v>
      </c>
      <c r="H229" s="144"/>
      <c r="I229" s="144">
        <f>VLOOKUP(A229,'Memória 01'!$A$6:$E$239,5,FALSE)</f>
        <v>0</v>
      </c>
      <c r="J229" s="160">
        <f t="shared" si="18"/>
        <v>0</v>
      </c>
      <c r="K229" s="161">
        <f t="shared" si="19"/>
        <v>112.33</v>
      </c>
      <c r="L229" s="144">
        <f t="shared" si="20"/>
        <v>0</v>
      </c>
      <c r="M229" s="144">
        <f t="shared" si="21"/>
        <v>0</v>
      </c>
      <c r="N229" s="162">
        <f t="shared" si="22"/>
        <v>0</v>
      </c>
      <c r="O229" s="23"/>
      <c r="P229" s="195">
        <f t="shared" si="23"/>
        <v>0</v>
      </c>
      <c r="Q229" s="30"/>
      <c r="R229" s="31"/>
    </row>
    <row r="230" spans="1:18" ht="25.5" x14ac:dyDescent="0.2">
      <c r="A230" s="33" t="s">
        <v>557</v>
      </c>
      <c r="B230" s="34" t="s">
        <v>558</v>
      </c>
      <c r="C230" s="35" t="s">
        <v>18</v>
      </c>
      <c r="D230" s="35" t="s">
        <v>559</v>
      </c>
      <c r="E230" s="36" t="s">
        <v>11</v>
      </c>
      <c r="F230" s="151">
        <v>23.24</v>
      </c>
      <c r="G230" s="159">
        <v>59.63</v>
      </c>
      <c r="H230" s="144"/>
      <c r="I230" s="144">
        <f>VLOOKUP(A230,'Memória 01'!$A$6:$E$239,5,FALSE)</f>
        <v>0</v>
      </c>
      <c r="J230" s="160">
        <f t="shared" si="18"/>
        <v>0</v>
      </c>
      <c r="K230" s="161">
        <f t="shared" si="19"/>
        <v>1385.8</v>
      </c>
      <c r="L230" s="144">
        <f t="shared" si="20"/>
        <v>0</v>
      </c>
      <c r="M230" s="144">
        <f t="shared" si="21"/>
        <v>0</v>
      </c>
      <c r="N230" s="162">
        <f t="shared" si="22"/>
        <v>0</v>
      </c>
      <c r="O230" s="23"/>
      <c r="P230" s="195">
        <f t="shared" si="23"/>
        <v>0</v>
      </c>
      <c r="Q230" s="30"/>
      <c r="R230" s="31"/>
    </row>
    <row r="231" spans="1:18" ht="25.5" x14ac:dyDescent="0.2">
      <c r="A231" s="33" t="s">
        <v>560</v>
      </c>
      <c r="B231" s="34" t="s">
        <v>561</v>
      </c>
      <c r="C231" s="35" t="s">
        <v>18</v>
      </c>
      <c r="D231" s="35" t="s">
        <v>562</v>
      </c>
      <c r="E231" s="36" t="s">
        <v>7</v>
      </c>
      <c r="F231" s="151">
        <v>288.72000000000003</v>
      </c>
      <c r="G231" s="159">
        <v>2</v>
      </c>
      <c r="H231" s="144"/>
      <c r="I231" s="144">
        <f>VLOOKUP(A231,'Memória 01'!$A$6:$E$239,5,FALSE)</f>
        <v>0</v>
      </c>
      <c r="J231" s="160">
        <f t="shared" si="18"/>
        <v>0</v>
      </c>
      <c r="K231" s="161">
        <f t="shared" si="19"/>
        <v>577.44000000000005</v>
      </c>
      <c r="L231" s="144">
        <f t="shared" si="20"/>
        <v>0</v>
      </c>
      <c r="M231" s="144">
        <f t="shared" si="21"/>
        <v>0</v>
      </c>
      <c r="N231" s="162">
        <f t="shared" si="22"/>
        <v>0</v>
      </c>
      <c r="O231" s="23"/>
      <c r="P231" s="195">
        <f t="shared" si="23"/>
        <v>0</v>
      </c>
      <c r="Q231" s="30"/>
      <c r="R231" s="31"/>
    </row>
    <row r="232" spans="1:18" x14ac:dyDescent="0.2">
      <c r="A232" s="25" t="s">
        <v>563</v>
      </c>
      <c r="B232" s="3"/>
      <c r="C232" s="3"/>
      <c r="D232" s="3" t="s">
        <v>564</v>
      </c>
      <c r="E232" s="3"/>
      <c r="F232" s="155"/>
      <c r="G232" s="156"/>
      <c r="H232" s="142"/>
      <c r="I232" s="142"/>
      <c r="J232" s="155"/>
      <c r="K232" s="157"/>
      <c r="L232" s="143"/>
      <c r="M232" s="143"/>
      <c r="N232" s="158"/>
      <c r="O232" s="23"/>
      <c r="P232" s="195" t="e">
        <f t="shared" si="23"/>
        <v>#DIV/0!</v>
      </c>
      <c r="Q232" s="30"/>
      <c r="R232" s="31"/>
    </row>
    <row r="233" spans="1:18" ht="38.25" x14ac:dyDescent="0.2">
      <c r="A233" s="33" t="s">
        <v>565</v>
      </c>
      <c r="B233" s="34" t="s">
        <v>566</v>
      </c>
      <c r="C233" s="35" t="s">
        <v>18</v>
      </c>
      <c r="D233" s="35" t="s">
        <v>567</v>
      </c>
      <c r="E233" s="36" t="s">
        <v>7</v>
      </c>
      <c r="F233" s="151">
        <v>172.62</v>
      </c>
      <c r="G233" s="159">
        <v>1</v>
      </c>
      <c r="H233" s="144"/>
      <c r="I233" s="144">
        <f>VLOOKUP(A233,'Memória 01'!$A$6:$E$239,5,FALSE)</f>
        <v>0</v>
      </c>
      <c r="J233" s="160">
        <f t="shared" si="18"/>
        <v>0</v>
      </c>
      <c r="K233" s="161">
        <f t="shared" si="19"/>
        <v>172.62</v>
      </c>
      <c r="L233" s="144">
        <f t="shared" si="20"/>
        <v>0</v>
      </c>
      <c r="M233" s="144">
        <f t="shared" si="21"/>
        <v>0</v>
      </c>
      <c r="N233" s="162">
        <f t="shared" si="22"/>
        <v>0</v>
      </c>
      <c r="O233" s="23"/>
      <c r="P233" s="195">
        <f t="shared" si="23"/>
        <v>0</v>
      </c>
      <c r="Q233" s="30"/>
      <c r="R233" s="31"/>
    </row>
    <row r="234" spans="1:18" ht="38.25" x14ac:dyDescent="0.2">
      <c r="A234" s="33" t="s">
        <v>568</v>
      </c>
      <c r="B234" s="34" t="s">
        <v>569</v>
      </c>
      <c r="C234" s="35" t="s">
        <v>18</v>
      </c>
      <c r="D234" s="35" t="s">
        <v>570</v>
      </c>
      <c r="E234" s="36" t="s">
        <v>7</v>
      </c>
      <c r="F234" s="151">
        <v>47.1</v>
      </c>
      <c r="G234" s="159">
        <v>4</v>
      </c>
      <c r="H234" s="144"/>
      <c r="I234" s="144">
        <f>VLOOKUP(A234,'Memória 01'!$A$6:$E$239,5,FALSE)</f>
        <v>0</v>
      </c>
      <c r="J234" s="160">
        <f t="shared" si="18"/>
        <v>0</v>
      </c>
      <c r="K234" s="161">
        <f t="shared" si="19"/>
        <v>188.4</v>
      </c>
      <c r="L234" s="144">
        <f t="shared" si="20"/>
        <v>0</v>
      </c>
      <c r="M234" s="144">
        <f t="shared" si="21"/>
        <v>0</v>
      </c>
      <c r="N234" s="162">
        <f t="shared" si="22"/>
        <v>0</v>
      </c>
      <c r="O234" s="23"/>
      <c r="P234" s="195">
        <f t="shared" si="23"/>
        <v>0</v>
      </c>
      <c r="Q234" s="30"/>
      <c r="R234" s="31"/>
    </row>
    <row r="235" spans="1:18" ht="38.25" x14ac:dyDescent="0.2">
      <c r="A235" s="33" t="s">
        <v>571</v>
      </c>
      <c r="B235" s="34" t="s">
        <v>572</v>
      </c>
      <c r="C235" s="35" t="s">
        <v>18</v>
      </c>
      <c r="D235" s="35" t="s">
        <v>573</v>
      </c>
      <c r="E235" s="36" t="s">
        <v>7</v>
      </c>
      <c r="F235" s="151">
        <v>20.66</v>
      </c>
      <c r="G235" s="159">
        <v>2</v>
      </c>
      <c r="H235" s="144"/>
      <c r="I235" s="144">
        <f>VLOOKUP(A235,'Memória 01'!$A$6:$E$239,5,FALSE)</f>
        <v>0</v>
      </c>
      <c r="J235" s="160">
        <f t="shared" si="18"/>
        <v>0</v>
      </c>
      <c r="K235" s="161">
        <f t="shared" si="19"/>
        <v>41.32</v>
      </c>
      <c r="L235" s="144">
        <f t="shared" si="20"/>
        <v>0</v>
      </c>
      <c r="M235" s="144">
        <f t="shared" si="21"/>
        <v>0</v>
      </c>
      <c r="N235" s="162">
        <f t="shared" si="22"/>
        <v>0</v>
      </c>
      <c r="O235" s="23"/>
      <c r="P235" s="195">
        <f t="shared" si="23"/>
        <v>0</v>
      </c>
      <c r="Q235" s="30"/>
      <c r="R235" s="31"/>
    </row>
    <row r="236" spans="1:18" ht="38.25" x14ac:dyDescent="0.2">
      <c r="A236" s="33" t="s">
        <v>574</v>
      </c>
      <c r="B236" s="34" t="s">
        <v>575</v>
      </c>
      <c r="C236" s="35" t="s">
        <v>18</v>
      </c>
      <c r="D236" s="35" t="s">
        <v>576</v>
      </c>
      <c r="E236" s="36" t="s">
        <v>11</v>
      </c>
      <c r="F236" s="151">
        <v>20.28</v>
      </c>
      <c r="G236" s="159">
        <v>7.75</v>
      </c>
      <c r="H236" s="144"/>
      <c r="I236" s="144">
        <f>VLOOKUP(A236,'Memória 01'!$A$6:$E$239,5,FALSE)</f>
        <v>0</v>
      </c>
      <c r="J236" s="160">
        <f t="shared" si="18"/>
        <v>0</v>
      </c>
      <c r="K236" s="161">
        <f t="shared" si="19"/>
        <v>157.16999999999999</v>
      </c>
      <c r="L236" s="144">
        <f t="shared" si="20"/>
        <v>0</v>
      </c>
      <c r="M236" s="144">
        <f t="shared" si="21"/>
        <v>0</v>
      </c>
      <c r="N236" s="162">
        <f t="shared" si="22"/>
        <v>0</v>
      </c>
      <c r="O236" s="23"/>
      <c r="P236" s="195">
        <f t="shared" si="23"/>
        <v>0</v>
      </c>
      <c r="Q236" s="30"/>
      <c r="R236" s="31"/>
    </row>
    <row r="237" spans="1:18" ht="38.25" x14ac:dyDescent="0.2">
      <c r="A237" s="33" t="s">
        <v>577</v>
      </c>
      <c r="B237" s="34" t="s">
        <v>578</v>
      </c>
      <c r="C237" s="35" t="s">
        <v>18</v>
      </c>
      <c r="D237" s="35" t="s">
        <v>579</v>
      </c>
      <c r="E237" s="36" t="s">
        <v>11</v>
      </c>
      <c r="F237" s="151">
        <v>25.24</v>
      </c>
      <c r="G237" s="159">
        <v>33.659999999999997</v>
      </c>
      <c r="H237" s="144"/>
      <c r="I237" s="144">
        <f>VLOOKUP(A237,'Memória 01'!$A$6:$E$239,5,FALSE)</f>
        <v>0</v>
      </c>
      <c r="J237" s="160">
        <f t="shared" si="18"/>
        <v>0</v>
      </c>
      <c r="K237" s="161">
        <f t="shared" si="19"/>
        <v>849.57</v>
      </c>
      <c r="L237" s="144">
        <f t="shared" si="20"/>
        <v>0</v>
      </c>
      <c r="M237" s="144">
        <f t="shared" si="21"/>
        <v>0</v>
      </c>
      <c r="N237" s="162">
        <f t="shared" si="22"/>
        <v>0</v>
      </c>
      <c r="O237" s="23"/>
      <c r="P237" s="195">
        <f t="shared" si="23"/>
        <v>0</v>
      </c>
      <c r="Q237" s="30"/>
      <c r="R237" s="31"/>
    </row>
    <row r="238" spans="1:18" ht="38.25" x14ac:dyDescent="0.2">
      <c r="A238" s="33" t="s">
        <v>580</v>
      </c>
      <c r="B238" s="34" t="s">
        <v>581</v>
      </c>
      <c r="C238" s="35" t="s">
        <v>18</v>
      </c>
      <c r="D238" s="35" t="s">
        <v>582</v>
      </c>
      <c r="E238" s="36" t="s">
        <v>11</v>
      </c>
      <c r="F238" s="151">
        <v>35.19</v>
      </c>
      <c r="G238" s="159">
        <v>23.79</v>
      </c>
      <c r="H238" s="144"/>
      <c r="I238" s="144">
        <f>VLOOKUP(A238,'Memória 01'!$A$6:$E$239,5,FALSE)</f>
        <v>0</v>
      </c>
      <c r="J238" s="160">
        <f t="shared" si="18"/>
        <v>0</v>
      </c>
      <c r="K238" s="161">
        <f t="shared" si="19"/>
        <v>837.17</v>
      </c>
      <c r="L238" s="144">
        <f t="shared" si="20"/>
        <v>0</v>
      </c>
      <c r="M238" s="144">
        <f t="shared" si="21"/>
        <v>0</v>
      </c>
      <c r="N238" s="162">
        <f t="shared" si="22"/>
        <v>0</v>
      </c>
      <c r="O238" s="23"/>
      <c r="P238" s="195">
        <f t="shared" si="23"/>
        <v>0</v>
      </c>
      <c r="Q238" s="30"/>
      <c r="R238" s="31"/>
    </row>
    <row r="239" spans="1:18" x14ac:dyDescent="0.2">
      <c r="A239" s="33" t="s">
        <v>583</v>
      </c>
      <c r="B239" s="34" t="s">
        <v>584</v>
      </c>
      <c r="C239" s="35" t="s">
        <v>18</v>
      </c>
      <c r="D239" s="35" t="s">
        <v>585</v>
      </c>
      <c r="E239" s="36" t="s">
        <v>7</v>
      </c>
      <c r="F239" s="151">
        <v>7.55</v>
      </c>
      <c r="G239" s="159">
        <v>4</v>
      </c>
      <c r="H239" s="144"/>
      <c r="I239" s="144">
        <f>VLOOKUP(A239,'Memória 01'!$A$6:$E$239,5,FALSE)</f>
        <v>0</v>
      </c>
      <c r="J239" s="160">
        <f t="shared" si="18"/>
        <v>0</v>
      </c>
      <c r="K239" s="161">
        <f t="shared" si="19"/>
        <v>30.2</v>
      </c>
      <c r="L239" s="144">
        <f t="shared" si="20"/>
        <v>0</v>
      </c>
      <c r="M239" s="144">
        <f t="shared" si="21"/>
        <v>0</v>
      </c>
      <c r="N239" s="162">
        <f t="shared" si="22"/>
        <v>0</v>
      </c>
      <c r="O239" s="23"/>
      <c r="P239" s="195">
        <f t="shared" si="23"/>
        <v>0</v>
      </c>
      <c r="Q239" s="30"/>
      <c r="R239" s="31"/>
    </row>
    <row r="240" spans="1:18" x14ac:dyDescent="0.2">
      <c r="A240" s="25" t="s">
        <v>586</v>
      </c>
      <c r="B240" s="3"/>
      <c r="C240" s="3"/>
      <c r="D240" s="3" t="s">
        <v>62</v>
      </c>
      <c r="E240" s="3"/>
      <c r="F240" s="155"/>
      <c r="G240" s="156"/>
      <c r="H240" s="142"/>
      <c r="I240" s="142"/>
      <c r="J240" s="155"/>
      <c r="K240" s="157"/>
      <c r="L240" s="143"/>
      <c r="M240" s="143"/>
      <c r="N240" s="158"/>
      <c r="O240" s="23"/>
      <c r="P240" s="195" t="e">
        <f t="shared" si="23"/>
        <v>#DIV/0!</v>
      </c>
      <c r="Q240" s="30"/>
      <c r="R240" s="31"/>
    </row>
    <row r="241" spans="1:18" ht="25.5" x14ac:dyDescent="0.2">
      <c r="A241" s="33" t="s">
        <v>587</v>
      </c>
      <c r="B241" s="34" t="s">
        <v>67</v>
      </c>
      <c r="C241" s="35" t="s">
        <v>18</v>
      </c>
      <c r="D241" s="35" t="s">
        <v>68</v>
      </c>
      <c r="E241" s="36" t="s">
        <v>11</v>
      </c>
      <c r="F241" s="151">
        <v>3.44</v>
      </c>
      <c r="G241" s="159">
        <v>53.7</v>
      </c>
      <c r="H241" s="144"/>
      <c r="I241" s="144">
        <f>VLOOKUP(A241,'Memória 01'!$A$6:$E$239,5,FALSE)</f>
        <v>0</v>
      </c>
      <c r="J241" s="160">
        <f t="shared" si="18"/>
        <v>0</v>
      </c>
      <c r="K241" s="161">
        <f t="shared" si="19"/>
        <v>184.72</v>
      </c>
      <c r="L241" s="144">
        <f t="shared" si="20"/>
        <v>0</v>
      </c>
      <c r="M241" s="144">
        <f t="shared" si="21"/>
        <v>0</v>
      </c>
      <c r="N241" s="162">
        <f t="shared" si="22"/>
        <v>0</v>
      </c>
      <c r="O241" s="23"/>
      <c r="P241" s="195">
        <f t="shared" si="23"/>
        <v>0</v>
      </c>
      <c r="Q241" s="30"/>
      <c r="R241" s="31"/>
    </row>
    <row r="242" spans="1:18" ht="25.5" x14ac:dyDescent="0.2">
      <c r="A242" s="33" t="s">
        <v>588</v>
      </c>
      <c r="B242" s="34" t="s">
        <v>69</v>
      </c>
      <c r="C242" s="35" t="s">
        <v>18</v>
      </c>
      <c r="D242" s="35" t="s">
        <v>70</v>
      </c>
      <c r="E242" s="36" t="s">
        <v>11</v>
      </c>
      <c r="F242" s="151">
        <v>4.6399999999999997</v>
      </c>
      <c r="G242" s="159">
        <v>20.8</v>
      </c>
      <c r="H242" s="144"/>
      <c r="I242" s="144">
        <f>VLOOKUP(A242,'Memória 01'!$A$6:$E$239,5,FALSE)</f>
        <v>0</v>
      </c>
      <c r="J242" s="160">
        <f t="shared" si="18"/>
        <v>0</v>
      </c>
      <c r="K242" s="161">
        <f t="shared" si="19"/>
        <v>96.51</v>
      </c>
      <c r="L242" s="144">
        <f t="shared" si="20"/>
        <v>0</v>
      </c>
      <c r="M242" s="144">
        <f t="shared" si="21"/>
        <v>0</v>
      </c>
      <c r="N242" s="162">
        <f t="shared" si="22"/>
        <v>0</v>
      </c>
      <c r="O242" s="23"/>
      <c r="P242" s="195">
        <f t="shared" si="23"/>
        <v>0</v>
      </c>
      <c r="Q242" s="30"/>
      <c r="R242" s="31"/>
    </row>
    <row r="243" spans="1:18" ht="25.5" x14ac:dyDescent="0.2">
      <c r="A243" s="33" t="s">
        <v>589</v>
      </c>
      <c r="B243" s="34" t="s">
        <v>590</v>
      </c>
      <c r="C243" s="35" t="s">
        <v>18</v>
      </c>
      <c r="D243" s="35" t="s">
        <v>591</v>
      </c>
      <c r="E243" s="36" t="s">
        <v>7</v>
      </c>
      <c r="F243" s="151">
        <v>56.68</v>
      </c>
      <c r="G243" s="159">
        <v>1</v>
      </c>
      <c r="H243" s="144"/>
      <c r="I243" s="144">
        <f>VLOOKUP(A243,'Memória 01'!$A$6:$E$239,5,FALSE)</f>
        <v>0</v>
      </c>
      <c r="J243" s="160">
        <f t="shared" si="18"/>
        <v>0</v>
      </c>
      <c r="K243" s="161">
        <f t="shared" si="19"/>
        <v>56.68</v>
      </c>
      <c r="L243" s="144">
        <f t="shared" si="20"/>
        <v>0</v>
      </c>
      <c r="M243" s="144">
        <f t="shared" si="21"/>
        <v>0</v>
      </c>
      <c r="N243" s="162">
        <f t="shared" si="22"/>
        <v>0</v>
      </c>
      <c r="O243" s="23"/>
      <c r="P243" s="195">
        <f t="shared" si="23"/>
        <v>0</v>
      </c>
      <c r="Q243" s="30"/>
      <c r="R243" s="31"/>
    </row>
    <row r="244" spans="1:18" ht="25.5" x14ac:dyDescent="0.2">
      <c r="A244" s="33" t="s">
        <v>592</v>
      </c>
      <c r="B244" s="34" t="s">
        <v>593</v>
      </c>
      <c r="C244" s="35" t="s">
        <v>18</v>
      </c>
      <c r="D244" s="35" t="s">
        <v>594</v>
      </c>
      <c r="E244" s="36" t="s">
        <v>7</v>
      </c>
      <c r="F244" s="151">
        <v>27.98</v>
      </c>
      <c r="G244" s="159">
        <v>3</v>
      </c>
      <c r="H244" s="144"/>
      <c r="I244" s="144">
        <f>VLOOKUP(A244,'Memória 01'!$A$6:$E$239,5,FALSE)</f>
        <v>0</v>
      </c>
      <c r="J244" s="160">
        <f t="shared" si="18"/>
        <v>0</v>
      </c>
      <c r="K244" s="161">
        <f t="shared" si="19"/>
        <v>83.94</v>
      </c>
      <c r="L244" s="144">
        <f t="shared" si="20"/>
        <v>0</v>
      </c>
      <c r="M244" s="144">
        <f t="shared" si="21"/>
        <v>0</v>
      </c>
      <c r="N244" s="162">
        <f t="shared" si="22"/>
        <v>0</v>
      </c>
      <c r="O244" s="23"/>
      <c r="P244" s="195">
        <f t="shared" si="23"/>
        <v>0</v>
      </c>
      <c r="Q244" s="30"/>
      <c r="R244" s="31"/>
    </row>
    <row r="245" spans="1:18" ht="25.5" x14ac:dyDescent="0.2">
      <c r="A245" s="33" t="s">
        <v>595</v>
      </c>
      <c r="B245" s="34" t="s">
        <v>596</v>
      </c>
      <c r="C245" s="35" t="s">
        <v>18</v>
      </c>
      <c r="D245" s="35" t="s">
        <v>597</v>
      </c>
      <c r="E245" s="36" t="s">
        <v>7</v>
      </c>
      <c r="F245" s="151">
        <v>67.86</v>
      </c>
      <c r="G245" s="159">
        <v>2</v>
      </c>
      <c r="H245" s="144"/>
      <c r="I245" s="144">
        <f>VLOOKUP(A245,'Memória 01'!$A$6:$E$239,5,FALSE)</f>
        <v>0</v>
      </c>
      <c r="J245" s="160">
        <f t="shared" si="18"/>
        <v>0</v>
      </c>
      <c r="K245" s="161">
        <f t="shared" si="19"/>
        <v>135.72</v>
      </c>
      <c r="L245" s="144">
        <f t="shared" si="20"/>
        <v>0</v>
      </c>
      <c r="M245" s="144">
        <f t="shared" si="21"/>
        <v>0</v>
      </c>
      <c r="N245" s="162">
        <f t="shared" si="22"/>
        <v>0</v>
      </c>
      <c r="O245" s="23"/>
      <c r="P245" s="195">
        <f t="shared" si="23"/>
        <v>0</v>
      </c>
      <c r="Q245" s="30"/>
      <c r="R245" s="31"/>
    </row>
    <row r="246" spans="1:18" ht="25.5" x14ac:dyDescent="0.2">
      <c r="A246" s="33" t="s">
        <v>598</v>
      </c>
      <c r="B246" s="34" t="s">
        <v>71</v>
      </c>
      <c r="C246" s="35" t="s">
        <v>18</v>
      </c>
      <c r="D246" s="35" t="s">
        <v>72</v>
      </c>
      <c r="E246" s="36" t="s">
        <v>7</v>
      </c>
      <c r="F246" s="151">
        <v>10.38</v>
      </c>
      <c r="G246" s="159">
        <v>1</v>
      </c>
      <c r="H246" s="144"/>
      <c r="I246" s="144">
        <f>VLOOKUP(A246,'Memória 01'!$A$6:$E$239,5,FALSE)</f>
        <v>0</v>
      </c>
      <c r="J246" s="160">
        <f t="shared" si="18"/>
        <v>0</v>
      </c>
      <c r="K246" s="161">
        <f t="shared" si="19"/>
        <v>10.38</v>
      </c>
      <c r="L246" s="144">
        <f t="shared" si="20"/>
        <v>0</v>
      </c>
      <c r="M246" s="144">
        <f t="shared" si="21"/>
        <v>0</v>
      </c>
      <c r="N246" s="162">
        <f t="shared" si="22"/>
        <v>0</v>
      </c>
      <c r="O246" s="23"/>
      <c r="P246" s="195">
        <f t="shared" si="23"/>
        <v>0</v>
      </c>
      <c r="Q246" s="30"/>
      <c r="R246" s="31"/>
    </row>
    <row r="247" spans="1:18" ht="38.25" x14ac:dyDescent="0.2">
      <c r="A247" s="33" t="s">
        <v>599</v>
      </c>
      <c r="B247" s="34" t="s">
        <v>600</v>
      </c>
      <c r="C247" s="35" t="s">
        <v>18</v>
      </c>
      <c r="D247" s="35" t="s">
        <v>601</v>
      </c>
      <c r="E247" s="36" t="s">
        <v>11</v>
      </c>
      <c r="F247" s="151">
        <v>7.89</v>
      </c>
      <c r="G247" s="159">
        <v>26.5</v>
      </c>
      <c r="H247" s="144"/>
      <c r="I247" s="144">
        <f>VLOOKUP(A247,'Memória 01'!$A$6:$E$239,5,FALSE)</f>
        <v>0</v>
      </c>
      <c r="J247" s="160">
        <f t="shared" si="18"/>
        <v>0</v>
      </c>
      <c r="K247" s="161">
        <f t="shared" si="19"/>
        <v>209.08</v>
      </c>
      <c r="L247" s="144">
        <f t="shared" si="20"/>
        <v>0</v>
      </c>
      <c r="M247" s="144">
        <f t="shared" si="21"/>
        <v>0</v>
      </c>
      <c r="N247" s="162">
        <f t="shared" si="22"/>
        <v>0</v>
      </c>
      <c r="O247" s="23"/>
      <c r="P247" s="195">
        <f t="shared" si="23"/>
        <v>0</v>
      </c>
      <c r="Q247" s="30"/>
      <c r="R247" s="31"/>
    </row>
    <row r="248" spans="1:18" ht="38.25" x14ac:dyDescent="0.2">
      <c r="A248" s="33" t="s">
        <v>602</v>
      </c>
      <c r="B248" s="34" t="s">
        <v>603</v>
      </c>
      <c r="C248" s="35" t="s">
        <v>18</v>
      </c>
      <c r="D248" s="35" t="s">
        <v>604</v>
      </c>
      <c r="E248" s="36" t="s">
        <v>11</v>
      </c>
      <c r="F248" s="151">
        <v>14.78</v>
      </c>
      <c r="G248" s="159">
        <v>10.4</v>
      </c>
      <c r="H248" s="144"/>
      <c r="I248" s="144">
        <f>VLOOKUP(A248,'Memória 01'!$A$6:$E$239,5,FALSE)</f>
        <v>0</v>
      </c>
      <c r="J248" s="160">
        <f t="shared" si="18"/>
        <v>0</v>
      </c>
      <c r="K248" s="161">
        <f t="shared" si="19"/>
        <v>153.71</v>
      </c>
      <c r="L248" s="144">
        <f t="shared" si="20"/>
        <v>0</v>
      </c>
      <c r="M248" s="144">
        <f t="shared" si="21"/>
        <v>0</v>
      </c>
      <c r="N248" s="162">
        <f t="shared" si="22"/>
        <v>0</v>
      </c>
      <c r="O248" s="23"/>
      <c r="P248" s="195">
        <f t="shared" si="23"/>
        <v>0</v>
      </c>
      <c r="Q248" s="30"/>
      <c r="R248" s="31"/>
    </row>
    <row r="249" spans="1:18" ht="25.5" x14ac:dyDescent="0.2">
      <c r="A249" s="33" t="s">
        <v>605</v>
      </c>
      <c r="B249" s="34" t="s">
        <v>606</v>
      </c>
      <c r="C249" s="35" t="s">
        <v>18</v>
      </c>
      <c r="D249" s="35" t="s">
        <v>607</v>
      </c>
      <c r="E249" s="36" t="s">
        <v>7</v>
      </c>
      <c r="F249" s="151">
        <v>20.65</v>
      </c>
      <c r="G249" s="159">
        <v>3</v>
      </c>
      <c r="H249" s="144"/>
      <c r="I249" s="144">
        <f>VLOOKUP(A249,'Memória 01'!$A$6:$E$239,5,FALSE)</f>
        <v>0</v>
      </c>
      <c r="J249" s="160">
        <f t="shared" si="18"/>
        <v>0</v>
      </c>
      <c r="K249" s="161">
        <f t="shared" si="19"/>
        <v>61.95</v>
      </c>
      <c r="L249" s="144">
        <f t="shared" si="20"/>
        <v>0</v>
      </c>
      <c r="M249" s="144">
        <f t="shared" si="21"/>
        <v>0</v>
      </c>
      <c r="N249" s="162">
        <f t="shared" si="22"/>
        <v>0</v>
      </c>
      <c r="O249" s="23"/>
      <c r="P249" s="195">
        <f t="shared" si="23"/>
        <v>0</v>
      </c>
      <c r="Q249" s="30"/>
      <c r="R249" s="31"/>
    </row>
    <row r="250" spans="1:18" ht="25.5" x14ac:dyDescent="0.2">
      <c r="A250" s="33" t="s">
        <v>608</v>
      </c>
      <c r="B250" s="34" t="s">
        <v>73</v>
      </c>
      <c r="C250" s="35" t="s">
        <v>18</v>
      </c>
      <c r="D250" s="35" t="s">
        <v>74</v>
      </c>
      <c r="E250" s="36" t="s">
        <v>7</v>
      </c>
      <c r="F250" s="151">
        <v>23.32</v>
      </c>
      <c r="G250" s="159">
        <v>2</v>
      </c>
      <c r="H250" s="144"/>
      <c r="I250" s="144">
        <f>VLOOKUP(A250,'Memória 01'!$A$6:$E$239,5,FALSE)</f>
        <v>0</v>
      </c>
      <c r="J250" s="160">
        <f t="shared" si="18"/>
        <v>0</v>
      </c>
      <c r="K250" s="161">
        <f t="shared" si="19"/>
        <v>46.64</v>
      </c>
      <c r="L250" s="144">
        <f t="shared" si="20"/>
        <v>0</v>
      </c>
      <c r="M250" s="144">
        <f t="shared" si="21"/>
        <v>0</v>
      </c>
      <c r="N250" s="162">
        <f t="shared" si="22"/>
        <v>0</v>
      </c>
      <c r="O250" s="23"/>
      <c r="P250" s="195">
        <f t="shared" si="23"/>
        <v>0</v>
      </c>
      <c r="Q250" s="30"/>
      <c r="R250" s="31"/>
    </row>
    <row r="251" spans="1:18" ht="38.25" x14ac:dyDescent="0.2">
      <c r="A251" s="39" t="s">
        <v>609</v>
      </c>
      <c r="B251" s="40" t="s">
        <v>610</v>
      </c>
      <c r="C251" s="41" t="s">
        <v>18</v>
      </c>
      <c r="D251" s="41" t="s">
        <v>611</v>
      </c>
      <c r="E251" s="42" t="s">
        <v>7</v>
      </c>
      <c r="F251" s="153">
        <v>443.04</v>
      </c>
      <c r="G251" s="161">
        <v>1</v>
      </c>
      <c r="H251" s="144"/>
      <c r="I251" s="144">
        <f>VLOOKUP(A251,'Memória 01'!$A$6:$E$239,5,FALSE)</f>
        <v>0</v>
      </c>
      <c r="J251" s="160">
        <f t="shared" si="18"/>
        <v>0</v>
      </c>
      <c r="K251" s="171">
        <f t="shared" si="19"/>
        <v>443.04</v>
      </c>
      <c r="L251" s="148">
        <f t="shared" si="20"/>
        <v>0</v>
      </c>
      <c r="M251" s="148">
        <f t="shared" si="21"/>
        <v>0</v>
      </c>
      <c r="N251" s="172">
        <f t="shared" si="22"/>
        <v>0</v>
      </c>
      <c r="O251" s="23"/>
      <c r="P251" s="195">
        <f t="shared" si="23"/>
        <v>0</v>
      </c>
      <c r="Q251" s="30"/>
      <c r="R251" s="31"/>
    </row>
    <row r="252" spans="1:18" ht="15" x14ac:dyDescent="0.25">
      <c r="A252" s="225" t="s">
        <v>13</v>
      </c>
      <c r="B252" s="226"/>
      <c r="C252" s="226"/>
      <c r="D252" s="226"/>
      <c r="E252" s="226"/>
      <c r="F252" s="226"/>
      <c r="G252" s="226"/>
      <c r="H252" s="226"/>
      <c r="I252" s="226"/>
      <c r="J252" s="227"/>
      <c r="K252" s="149">
        <f>SUM(K20:K251)</f>
        <v>714999.99999999977</v>
      </c>
      <c r="L252" s="149">
        <f>SUM(L20:L251)</f>
        <v>0</v>
      </c>
      <c r="M252" s="149">
        <f>SUM(M20:M251)</f>
        <v>177273.02000000008</v>
      </c>
      <c r="N252" s="149">
        <f>SUM(N20:N251)</f>
        <v>177273.02000000008</v>
      </c>
      <c r="O252" s="23"/>
      <c r="P252" s="195">
        <f t="shared" si="23"/>
        <v>0.24793429370629388</v>
      </c>
      <c r="Q252" s="30"/>
      <c r="R252" s="31"/>
    </row>
    <row r="253" spans="1:18" x14ac:dyDescent="0.2">
      <c r="A253" s="21"/>
      <c r="B253" s="21"/>
      <c r="C253" s="21"/>
      <c r="D253" s="22"/>
      <c r="E253" s="21"/>
      <c r="F253" s="21"/>
      <c r="G253" s="21"/>
      <c r="H253" s="21"/>
      <c r="I253" s="21"/>
      <c r="J253" s="21"/>
      <c r="K253" s="21"/>
      <c r="L253" s="23"/>
      <c r="M253" s="23"/>
      <c r="N253" s="23"/>
      <c r="O253" s="23"/>
      <c r="P253" s="196"/>
    </row>
    <row r="268" spans="2:15" x14ac:dyDescent="0.2">
      <c r="B268" s="213" t="s">
        <v>759</v>
      </c>
      <c r="C268" s="213"/>
      <c r="D268" s="213"/>
      <c r="E268" s="213" t="s">
        <v>762</v>
      </c>
      <c r="F268" s="213"/>
      <c r="G268" s="213"/>
      <c r="H268" s="213"/>
      <c r="I268" s="213"/>
      <c r="J268" s="213"/>
      <c r="K268" s="213" t="s">
        <v>763</v>
      </c>
      <c r="L268" s="213"/>
      <c r="M268" s="213"/>
      <c r="N268" s="213"/>
      <c r="O268" s="213"/>
    </row>
    <row r="269" spans="2:15" x14ac:dyDescent="0.2">
      <c r="B269" s="213" t="s">
        <v>760</v>
      </c>
      <c r="C269" s="213"/>
      <c r="D269" s="213"/>
      <c r="E269" s="213" t="s">
        <v>761</v>
      </c>
      <c r="F269" s="213"/>
      <c r="G269" s="213"/>
      <c r="H269" s="213"/>
      <c r="I269" s="213"/>
      <c r="J269" s="213"/>
      <c r="K269" s="213" t="s">
        <v>764</v>
      </c>
      <c r="L269" s="213"/>
      <c r="M269" s="213"/>
      <c r="N269" s="213"/>
      <c r="O269" s="213"/>
    </row>
  </sheetData>
  <mergeCells count="32">
    <mergeCell ref="K268:O268"/>
    <mergeCell ref="K269:O269"/>
    <mergeCell ref="B268:D268"/>
    <mergeCell ref="B269:D269"/>
    <mergeCell ref="E268:J268"/>
    <mergeCell ref="E269:J269"/>
    <mergeCell ref="A252:J252"/>
    <mergeCell ref="G15:J15"/>
    <mergeCell ref="K15:N15"/>
    <mergeCell ref="E15:E16"/>
    <mergeCell ref="F15:F16"/>
    <mergeCell ref="Q82:R82"/>
    <mergeCell ref="A12:N12"/>
    <mergeCell ref="A13:N13"/>
    <mergeCell ref="A14:N14"/>
    <mergeCell ref="A15:A16"/>
    <mergeCell ref="B15:B16"/>
    <mergeCell ref="C15:C16"/>
    <mergeCell ref="D15:D16"/>
    <mergeCell ref="I6:J6"/>
    <mergeCell ref="K6:L6"/>
    <mergeCell ref="M6:N6"/>
    <mergeCell ref="I7:J7"/>
    <mergeCell ref="K7:L7"/>
    <mergeCell ref="M7:N7"/>
    <mergeCell ref="M10:N10"/>
    <mergeCell ref="M11:N11"/>
    <mergeCell ref="M8:N8"/>
    <mergeCell ref="B9:G9"/>
    <mergeCell ref="K9:L9"/>
    <mergeCell ref="M9:N9"/>
    <mergeCell ref="I9:J10"/>
  </mergeCells>
  <phoneticPr fontId="24" type="noConversion"/>
  <printOptions horizontalCentered="1"/>
  <pageMargins left="0.59055118110236227" right="0.39370078740157483" top="1.1811023622047245" bottom="0.78740157480314965" header="0.39370078740157483" footer="0.31496062992125984"/>
  <pageSetup paperSize="9" scale="35" firstPageNumber="0" fitToHeight="0" orientation="portrait" r:id="rId1"/>
  <rowBreaks count="1" manualBreakCount="1">
    <brk id="73" max="14" man="1"/>
  </row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C180A9-8024-4F0C-B8E2-A9FA86477EAF}">
  <sheetPr>
    <pageSetUpPr fitToPage="1"/>
  </sheetPr>
  <dimension ref="A1:I240"/>
  <sheetViews>
    <sheetView showOutlineSymbols="0" view="pageBreakPreview" topLeftCell="A185" zoomScale="80" zoomScaleNormal="75" zoomScaleSheetLayoutView="80" zoomScalePageLayoutView="85" workbookViewId="0">
      <selection activeCell="E152" sqref="E152"/>
    </sheetView>
  </sheetViews>
  <sheetFormatPr defaultColWidth="9.42578125" defaultRowHeight="12.75" x14ac:dyDescent="0.2"/>
  <cols>
    <col min="1" max="1" width="8.28515625" style="1" bestFit="1" customWidth="1"/>
    <col min="2" max="2" width="72" style="1" bestFit="1" customWidth="1"/>
    <col min="3" max="3" width="11.7109375" style="1" bestFit="1" customWidth="1"/>
    <col min="4" max="4" width="98.140625" style="31" customWidth="1"/>
    <col min="5" max="5" width="19.7109375" style="192" bestFit="1" customWidth="1"/>
    <col min="6" max="6" width="5.7109375" style="1" customWidth="1"/>
    <col min="7" max="8" width="9.42578125" style="1"/>
    <col min="9" max="9" width="12.28515625" style="1" bestFit="1" customWidth="1"/>
    <col min="10" max="998" width="9.42578125" style="1"/>
    <col min="999" max="999" width="11.5703125" style="1" customWidth="1"/>
    <col min="1000" max="16384" width="9.42578125" style="1"/>
  </cols>
  <sheetData>
    <row r="1" spans="1:9" x14ac:dyDescent="0.2">
      <c r="A1" s="217"/>
      <c r="B1" s="218"/>
      <c r="C1" s="218"/>
      <c r="D1" s="218"/>
      <c r="E1" s="219"/>
    </row>
    <row r="2" spans="1:9" ht="18" x14ac:dyDescent="0.2">
      <c r="A2" s="220" t="s">
        <v>710</v>
      </c>
      <c r="B2" s="221"/>
      <c r="C2" s="221"/>
      <c r="D2" s="221"/>
      <c r="E2" s="222"/>
    </row>
    <row r="3" spans="1:9" x14ac:dyDescent="0.2">
      <c r="A3" s="223" t="s">
        <v>0</v>
      </c>
      <c r="B3" s="223" t="s">
        <v>1</v>
      </c>
      <c r="C3" s="231" t="s">
        <v>77</v>
      </c>
      <c r="D3" s="231" t="s">
        <v>711</v>
      </c>
      <c r="E3" s="231" t="s">
        <v>13</v>
      </c>
    </row>
    <row r="4" spans="1:9" x14ac:dyDescent="0.2">
      <c r="A4" s="224"/>
      <c r="B4" s="224"/>
      <c r="C4" s="232"/>
      <c r="D4" s="232"/>
      <c r="E4" s="232"/>
    </row>
    <row r="5" spans="1:9" ht="15" x14ac:dyDescent="0.25">
      <c r="A5" s="37"/>
      <c r="B5" s="38"/>
      <c r="C5" s="38"/>
      <c r="D5" s="135"/>
      <c r="E5" s="186"/>
    </row>
    <row r="6" spans="1:9" x14ac:dyDescent="0.2">
      <c r="A6" s="173" t="s">
        <v>2</v>
      </c>
      <c r="B6" s="173" t="s">
        <v>104</v>
      </c>
      <c r="C6" s="173"/>
      <c r="D6" s="174"/>
      <c r="E6" s="187"/>
    </row>
    <row r="7" spans="1:9" ht="15" x14ac:dyDescent="0.2">
      <c r="A7" s="175" t="s">
        <v>6</v>
      </c>
      <c r="B7" s="175" t="s">
        <v>3</v>
      </c>
      <c r="C7" s="175"/>
      <c r="D7" s="176"/>
      <c r="E7" s="188"/>
    </row>
    <row r="8" spans="1:9" ht="28.5" x14ac:dyDescent="0.2">
      <c r="A8" s="177" t="s">
        <v>20</v>
      </c>
      <c r="B8" s="177" t="s">
        <v>106</v>
      </c>
      <c r="C8" s="178" t="s">
        <v>17</v>
      </c>
      <c r="D8" s="179" t="s">
        <v>712</v>
      </c>
      <c r="E8" s="189">
        <f>2*4</f>
        <v>8</v>
      </c>
      <c r="H8" s="27"/>
      <c r="I8" s="100"/>
    </row>
    <row r="9" spans="1:9" ht="42.75" x14ac:dyDescent="0.2">
      <c r="A9" s="177" t="s">
        <v>21</v>
      </c>
      <c r="B9" s="177" t="s">
        <v>107</v>
      </c>
      <c r="C9" s="178" t="s">
        <v>11</v>
      </c>
      <c r="D9" s="179" t="s">
        <v>713</v>
      </c>
      <c r="E9" s="189">
        <f>27.3+19.8+2.1+27.3+19.8+2.1</f>
        <v>98.399999999999991</v>
      </c>
      <c r="H9" s="27"/>
    </row>
    <row r="10" spans="1:9" ht="15" x14ac:dyDescent="0.2">
      <c r="A10" s="175" t="s">
        <v>8</v>
      </c>
      <c r="B10" s="175" t="s">
        <v>108</v>
      </c>
      <c r="C10" s="175"/>
      <c r="D10" s="180"/>
      <c r="E10" s="188"/>
      <c r="H10" s="27"/>
      <c r="I10" s="100"/>
    </row>
    <row r="11" spans="1:9" ht="85.5" x14ac:dyDescent="0.2">
      <c r="A11" s="177" t="s">
        <v>22</v>
      </c>
      <c r="B11" s="177" t="s">
        <v>110</v>
      </c>
      <c r="C11" s="178" t="s">
        <v>99</v>
      </c>
      <c r="D11" s="179" t="s">
        <v>724</v>
      </c>
      <c r="E11" s="189">
        <v>74.739999999999995</v>
      </c>
      <c r="H11" s="27"/>
    </row>
    <row r="12" spans="1:9" ht="28.5" x14ac:dyDescent="0.2">
      <c r="A12" s="177" t="s">
        <v>25</v>
      </c>
      <c r="B12" s="177" t="s">
        <v>112</v>
      </c>
      <c r="C12" s="178" t="s">
        <v>16</v>
      </c>
      <c r="D12" s="179" t="s">
        <v>737</v>
      </c>
      <c r="E12" s="189">
        <f>80.29- 12.98 - 3.05 - 4.36</f>
        <v>59.900000000000006</v>
      </c>
      <c r="H12" s="27"/>
    </row>
    <row r="13" spans="1:9" ht="57" x14ac:dyDescent="0.2">
      <c r="A13" s="177" t="s">
        <v>26</v>
      </c>
      <c r="B13" s="177" t="s">
        <v>114</v>
      </c>
      <c r="C13" s="178" t="s">
        <v>16</v>
      </c>
      <c r="D13" s="179" t="s">
        <v>717</v>
      </c>
      <c r="E13" s="189">
        <v>459</v>
      </c>
      <c r="G13" s="2">
        <f>672.33-E13</f>
        <v>213.33000000000004</v>
      </c>
      <c r="H13" s="27"/>
    </row>
    <row r="14" spans="1:9" ht="15" x14ac:dyDescent="0.2">
      <c r="A14" s="175" t="s">
        <v>9</v>
      </c>
      <c r="B14" s="175" t="s">
        <v>115</v>
      </c>
      <c r="C14" s="175"/>
      <c r="D14" s="180"/>
      <c r="E14" s="188"/>
      <c r="H14" s="27"/>
      <c r="I14" s="100"/>
    </row>
    <row r="15" spans="1:9" ht="85.5" x14ac:dyDescent="0.2">
      <c r="A15" s="177" t="s">
        <v>27</v>
      </c>
      <c r="B15" s="177" t="s">
        <v>52</v>
      </c>
      <c r="C15" s="178" t="s">
        <v>17</v>
      </c>
      <c r="D15" s="179" t="s">
        <v>725</v>
      </c>
      <c r="E15" s="189">
        <v>43.594999999999999</v>
      </c>
      <c r="H15" s="27"/>
    </row>
    <row r="16" spans="1:9" ht="57" x14ac:dyDescent="0.2">
      <c r="A16" s="177" t="s">
        <v>28</v>
      </c>
      <c r="B16" s="177" t="s">
        <v>117</v>
      </c>
      <c r="C16" s="178" t="s">
        <v>17</v>
      </c>
      <c r="D16" s="179" t="s">
        <v>757</v>
      </c>
      <c r="E16" s="189">
        <v>50.04</v>
      </c>
      <c r="G16" s="1">
        <f>93.4+25+10</f>
        <v>128.4</v>
      </c>
      <c r="H16" s="27">
        <f>50.4/G16</f>
        <v>0.3925233644859813</v>
      </c>
    </row>
    <row r="17" spans="1:9" ht="28.5" x14ac:dyDescent="0.2">
      <c r="A17" s="177" t="s">
        <v>29</v>
      </c>
      <c r="B17" s="177" t="s">
        <v>119</v>
      </c>
      <c r="C17" s="178" t="s">
        <v>16</v>
      </c>
      <c r="D17" s="179" t="s">
        <v>726</v>
      </c>
      <c r="E17" s="189">
        <f>E15*0.07</f>
        <v>3.0516500000000004</v>
      </c>
      <c r="H17" s="27"/>
    </row>
    <row r="18" spans="1:9" ht="42.75" x14ac:dyDescent="0.2">
      <c r="A18" s="177" t="s">
        <v>30</v>
      </c>
      <c r="B18" s="177" t="s">
        <v>121</v>
      </c>
      <c r="C18" s="178" t="s">
        <v>17</v>
      </c>
      <c r="D18" s="179" t="s">
        <v>727</v>
      </c>
      <c r="E18" s="189">
        <v>57.41</v>
      </c>
      <c r="H18" s="27"/>
    </row>
    <row r="19" spans="1:9" ht="42.75" x14ac:dyDescent="0.2">
      <c r="A19" s="177" t="s">
        <v>122</v>
      </c>
      <c r="B19" s="177" t="s">
        <v>123</v>
      </c>
      <c r="C19" s="178" t="s">
        <v>17</v>
      </c>
      <c r="D19" s="179" t="s">
        <v>732</v>
      </c>
      <c r="E19" s="189">
        <v>111.16</v>
      </c>
      <c r="H19" s="27"/>
    </row>
    <row r="20" spans="1:9" ht="28.5" x14ac:dyDescent="0.2">
      <c r="A20" s="177" t="s">
        <v>124</v>
      </c>
      <c r="B20" s="177" t="s">
        <v>125</v>
      </c>
      <c r="C20" s="178" t="s">
        <v>12</v>
      </c>
      <c r="D20" s="179" t="s">
        <v>728</v>
      </c>
      <c r="E20" s="189">
        <f>97.5/1.1</f>
        <v>88.636363636363626</v>
      </c>
      <c r="H20" s="27"/>
    </row>
    <row r="21" spans="1:9" ht="42.75" x14ac:dyDescent="0.2">
      <c r="A21" s="177" t="s">
        <v>126</v>
      </c>
      <c r="B21" s="177" t="s">
        <v>127</v>
      </c>
      <c r="C21" s="178" t="s">
        <v>12</v>
      </c>
      <c r="D21" s="179" t="s">
        <v>731</v>
      </c>
      <c r="E21" s="189">
        <f>257.5/1.1+108.27</f>
        <v>342.36090909090905</v>
      </c>
      <c r="G21" s="1">
        <f>119.1/1.1</f>
        <v>108.27272727272725</v>
      </c>
      <c r="H21" s="27"/>
    </row>
    <row r="22" spans="1:9" ht="42.75" x14ac:dyDescent="0.2">
      <c r="A22" s="177" t="s">
        <v>128</v>
      </c>
      <c r="B22" s="177" t="s">
        <v>129</v>
      </c>
      <c r="C22" s="178" t="s">
        <v>12</v>
      </c>
      <c r="D22" s="179" t="s">
        <v>733</v>
      </c>
      <c r="E22" s="189">
        <f>123.2/1.1+193.09</f>
        <v>305.09000000000003</v>
      </c>
      <c r="G22" s="1">
        <f>212.4/1.1</f>
        <v>193.09090909090909</v>
      </c>
    </row>
    <row r="23" spans="1:9" ht="42.75" x14ac:dyDescent="0.2">
      <c r="A23" s="177" t="s">
        <v>130</v>
      </c>
      <c r="B23" s="177" t="s">
        <v>132</v>
      </c>
      <c r="C23" s="178" t="s">
        <v>12</v>
      </c>
      <c r="D23" s="179" t="s">
        <v>736</v>
      </c>
      <c r="E23" s="189">
        <f>169.9/1.1</f>
        <v>154.45454545454544</v>
      </c>
      <c r="H23" s="27"/>
    </row>
    <row r="24" spans="1:9" ht="42.75" x14ac:dyDescent="0.2">
      <c r="A24" s="177" t="s">
        <v>133</v>
      </c>
      <c r="B24" s="177" t="s">
        <v>134</v>
      </c>
      <c r="C24" s="178" t="s">
        <v>12</v>
      </c>
      <c r="D24" s="179" t="s">
        <v>734</v>
      </c>
      <c r="E24" s="189">
        <f>61.7/1.1+109.63</f>
        <v>165.72090909090909</v>
      </c>
      <c r="G24" s="1">
        <f>120.6/1.1</f>
        <v>109.63636363636363</v>
      </c>
    </row>
    <row r="25" spans="1:9" ht="42.75" x14ac:dyDescent="0.2">
      <c r="A25" s="177" t="s">
        <v>135</v>
      </c>
      <c r="B25" s="177" t="s">
        <v>137</v>
      </c>
      <c r="C25" s="178" t="s">
        <v>16</v>
      </c>
      <c r="D25" s="179" t="s">
        <v>735</v>
      </c>
      <c r="E25" s="189">
        <f>2.38+8.66</f>
        <v>11.04</v>
      </c>
      <c r="H25" s="27"/>
    </row>
    <row r="26" spans="1:9" ht="28.5" x14ac:dyDescent="0.2">
      <c r="A26" s="177" t="s">
        <v>138</v>
      </c>
      <c r="B26" s="177" t="s">
        <v>140</v>
      </c>
      <c r="C26" s="178" t="s">
        <v>16</v>
      </c>
      <c r="D26" s="179" t="s">
        <v>730</v>
      </c>
      <c r="E26" s="189">
        <f>E25+E28</f>
        <v>21.64</v>
      </c>
      <c r="H26" s="27"/>
    </row>
    <row r="27" spans="1:9" ht="28.5" x14ac:dyDescent="0.2">
      <c r="A27" s="177" t="s">
        <v>141</v>
      </c>
      <c r="B27" s="177" t="s">
        <v>143</v>
      </c>
      <c r="C27" s="178" t="s">
        <v>17</v>
      </c>
      <c r="D27" s="179" t="s">
        <v>745</v>
      </c>
      <c r="E27" s="189">
        <v>112.92</v>
      </c>
      <c r="H27" s="27"/>
    </row>
    <row r="28" spans="1:9" ht="42.75" x14ac:dyDescent="0.2">
      <c r="A28" s="177" t="s">
        <v>144</v>
      </c>
      <c r="B28" s="177" t="s">
        <v>146</v>
      </c>
      <c r="C28" s="178" t="s">
        <v>16</v>
      </c>
      <c r="D28" s="179" t="s">
        <v>729</v>
      </c>
      <c r="E28" s="189">
        <f>10.6</f>
        <v>10.6</v>
      </c>
      <c r="H28" s="27"/>
    </row>
    <row r="29" spans="1:9" ht="15" x14ac:dyDescent="0.2">
      <c r="A29" s="175" t="s">
        <v>19</v>
      </c>
      <c r="B29" s="175" t="s">
        <v>147</v>
      </c>
      <c r="C29" s="175"/>
      <c r="D29" s="180"/>
      <c r="E29" s="188"/>
      <c r="H29" s="27"/>
    </row>
    <row r="30" spans="1:9" ht="15" x14ac:dyDescent="0.2">
      <c r="A30" s="175" t="s">
        <v>31</v>
      </c>
      <c r="B30" s="175" t="s">
        <v>148</v>
      </c>
      <c r="C30" s="175"/>
      <c r="D30" s="180"/>
      <c r="E30" s="188"/>
      <c r="H30" s="27"/>
      <c r="I30" s="100"/>
    </row>
    <row r="31" spans="1:9" ht="57" x14ac:dyDescent="0.2">
      <c r="A31" s="181" t="s">
        <v>149</v>
      </c>
      <c r="B31" s="181" t="s">
        <v>151</v>
      </c>
      <c r="C31" s="182" t="s">
        <v>17</v>
      </c>
      <c r="D31" s="183" t="s">
        <v>738</v>
      </c>
      <c r="E31" s="190">
        <f>8.56+54.16</f>
        <v>62.72</v>
      </c>
      <c r="H31" s="27"/>
    </row>
    <row r="32" spans="1:9" ht="42.75" x14ac:dyDescent="0.2">
      <c r="A32" s="181" t="s">
        <v>152</v>
      </c>
      <c r="B32" s="181" t="s">
        <v>154</v>
      </c>
      <c r="C32" s="182" t="s">
        <v>12</v>
      </c>
      <c r="D32" s="183" t="s">
        <v>739</v>
      </c>
      <c r="E32" s="190">
        <f>17.27+99.27</f>
        <v>116.53999999999999</v>
      </c>
      <c r="G32" s="1">
        <f>19/1.1</f>
        <v>17.27272727272727</v>
      </c>
      <c r="H32" s="197">
        <f>109.2/1.1</f>
        <v>99.272727272727266</v>
      </c>
    </row>
    <row r="33" spans="1:8" ht="42.75" x14ac:dyDescent="0.2">
      <c r="A33" s="181" t="s">
        <v>155</v>
      </c>
      <c r="B33" s="181" t="s">
        <v>43</v>
      </c>
      <c r="C33" s="182" t="s">
        <v>12</v>
      </c>
      <c r="D33" s="183" t="s">
        <v>740</v>
      </c>
      <c r="E33" s="190">
        <f>77.54+239</f>
        <v>316.54000000000002</v>
      </c>
      <c r="G33" s="1">
        <f>85.3/1.1</f>
        <v>77.545454545454533</v>
      </c>
      <c r="H33" s="197">
        <f>262.9/1.1</f>
        <v>238.99999999999997</v>
      </c>
    </row>
    <row r="34" spans="1:8" ht="42.75" x14ac:dyDescent="0.2">
      <c r="A34" s="181" t="s">
        <v>156</v>
      </c>
      <c r="B34" s="181" t="s">
        <v>158</v>
      </c>
      <c r="C34" s="182" t="s">
        <v>12</v>
      </c>
      <c r="D34" s="183" t="s">
        <v>741</v>
      </c>
      <c r="E34" s="190">
        <f>10.91+38.27</f>
        <v>49.180000000000007</v>
      </c>
      <c r="G34" s="1">
        <f>12/1.1</f>
        <v>10.909090909090908</v>
      </c>
      <c r="H34" s="197">
        <f>42.1/1.1</f>
        <v>38.272727272727273</v>
      </c>
    </row>
    <row r="35" spans="1:8" ht="42.75" x14ac:dyDescent="0.2">
      <c r="A35" s="181" t="s">
        <v>159</v>
      </c>
      <c r="B35" s="181" t="s">
        <v>161</v>
      </c>
      <c r="C35" s="182" t="s">
        <v>12</v>
      </c>
      <c r="D35" s="183" t="s">
        <v>742</v>
      </c>
      <c r="E35" s="190">
        <v>76.36</v>
      </c>
      <c r="G35" s="1">
        <f>84/1.1</f>
        <v>76.36363636363636</v>
      </c>
      <c r="H35" s="27"/>
    </row>
    <row r="36" spans="1:8" ht="42.75" x14ac:dyDescent="0.2">
      <c r="A36" s="181" t="s">
        <v>162</v>
      </c>
      <c r="B36" s="181" t="s">
        <v>137</v>
      </c>
      <c r="C36" s="182" t="s">
        <v>16</v>
      </c>
      <c r="D36" s="183" t="s">
        <v>743</v>
      </c>
      <c r="E36" s="190">
        <f>0.54+3.41</f>
        <v>3.95</v>
      </c>
      <c r="H36" s="27"/>
    </row>
    <row r="37" spans="1:8" ht="28.5" x14ac:dyDescent="0.2">
      <c r="A37" s="181" t="s">
        <v>163</v>
      </c>
      <c r="B37" s="181" t="s">
        <v>140</v>
      </c>
      <c r="C37" s="182" t="s">
        <v>16</v>
      </c>
      <c r="D37" s="183" t="s">
        <v>744</v>
      </c>
      <c r="E37" s="190">
        <f>E36</f>
        <v>3.95</v>
      </c>
      <c r="H37" s="27"/>
    </row>
    <row r="38" spans="1:8" ht="15" x14ac:dyDescent="0.2">
      <c r="A38" s="175" t="s">
        <v>32</v>
      </c>
      <c r="B38" s="175" t="s">
        <v>164</v>
      </c>
      <c r="C38" s="175"/>
      <c r="D38" s="180"/>
      <c r="E38" s="188"/>
      <c r="H38" s="27"/>
    </row>
    <row r="39" spans="1:8" ht="42.75" x14ac:dyDescent="0.2">
      <c r="A39" s="177" t="s">
        <v>165</v>
      </c>
      <c r="B39" s="177" t="s">
        <v>167</v>
      </c>
      <c r="C39" s="178" t="s">
        <v>17</v>
      </c>
      <c r="D39" s="179"/>
      <c r="E39" s="189"/>
      <c r="H39" s="27"/>
    </row>
    <row r="40" spans="1:8" ht="42.75" x14ac:dyDescent="0.2">
      <c r="A40" s="177" t="s">
        <v>168</v>
      </c>
      <c r="B40" s="177" t="s">
        <v>154</v>
      </c>
      <c r="C40" s="178" t="s">
        <v>12</v>
      </c>
      <c r="D40" s="179"/>
      <c r="E40" s="189"/>
      <c r="H40" s="27"/>
    </row>
    <row r="41" spans="1:8" ht="42.75" x14ac:dyDescent="0.2">
      <c r="A41" s="177" t="s">
        <v>169</v>
      </c>
      <c r="B41" s="177" t="s">
        <v>171</v>
      </c>
      <c r="C41" s="178" t="s">
        <v>12</v>
      </c>
      <c r="D41" s="179"/>
      <c r="E41" s="189"/>
      <c r="H41" s="27"/>
    </row>
    <row r="42" spans="1:8" ht="42.75" x14ac:dyDescent="0.2">
      <c r="A42" s="177" t="s">
        <v>172</v>
      </c>
      <c r="B42" s="177" t="s">
        <v>174</v>
      </c>
      <c r="C42" s="178" t="s">
        <v>12</v>
      </c>
      <c r="D42" s="179"/>
      <c r="E42" s="189"/>
      <c r="H42" s="27"/>
    </row>
    <row r="43" spans="1:8" ht="42.75" x14ac:dyDescent="0.2">
      <c r="A43" s="177" t="s">
        <v>175</v>
      </c>
      <c r="B43" s="177" t="s">
        <v>43</v>
      </c>
      <c r="C43" s="178" t="s">
        <v>12</v>
      </c>
      <c r="D43" s="179"/>
      <c r="E43" s="189"/>
      <c r="H43" s="27"/>
    </row>
    <row r="44" spans="1:8" ht="42.75" x14ac:dyDescent="0.2">
      <c r="A44" s="177" t="s">
        <v>176</v>
      </c>
      <c r="B44" s="177" t="s">
        <v>137</v>
      </c>
      <c r="C44" s="178" t="s">
        <v>16</v>
      </c>
      <c r="D44" s="179"/>
      <c r="E44" s="189"/>
      <c r="H44" s="27"/>
    </row>
    <row r="45" spans="1:8" ht="28.5" x14ac:dyDescent="0.2">
      <c r="A45" s="177" t="s">
        <v>177</v>
      </c>
      <c r="B45" s="177" t="s">
        <v>140</v>
      </c>
      <c r="C45" s="178" t="s">
        <v>16</v>
      </c>
      <c r="D45" s="179"/>
      <c r="E45" s="189"/>
      <c r="H45" s="27"/>
    </row>
    <row r="46" spans="1:8" ht="15" x14ac:dyDescent="0.2">
      <c r="A46" s="175" t="s">
        <v>33</v>
      </c>
      <c r="B46" s="175" t="s">
        <v>178</v>
      </c>
      <c r="C46" s="175"/>
      <c r="D46" s="180"/>
      <c r="E46" s="188"/>
      <c r="H46" s="27"/>
    </row>
    <row r="47" spans="1:8" ht="42.75" x14ac:dyDescent="0.2">
      <c r="A47" s="177" t="s">
        <v>179</v>
      </c>
      <c r="B47" s="177" t="s">
        <v>181</v>
      </c>
      <c r="C47" s="178" t="s">
        <v>17</v>
      </c>
      <c r="D47" s="179"/>
      <c r="E47" s="189"/>
      <c r="H47" s="27"/>
    </row>
    <row r="48" spans="1:8" ht="42.75" x14ac:dyDescent="0.2">
      <c r="A48" s="177" t="s">
        <v>182</v>
      </c>
      <c r="B48" s="177" t="s">
        <v>184</v>
      </c>
      <c r="C48" s="178" t="s">
        <v>16</v>
      </c>
      <c r="D48" s="179"/>
      <c r="E48" s="189"/>
      <c r="H48" s="27"/>
    </row>
    <row r="49" spans="1:8" ht="28.5" x14ac:dyDescent="0.2">
      <c r="A49" s="177" t="s">
        <v>185</v>
      </c>
      <c r="B49" s="177" t="s">
        <v>140</v>
      </c>
      <c r="C49" s="178" t="s">
        <v>16</v>
      </c>
      <c r="D49" s="179"/>
      <c r="E49" s="189"/>
      <c r="H49" s="27"/>
    </row>
    <row r="50" spans="1:8" ht="42.75" x14ac:dyDescent="0.2">
      <c r="A50" s="177" t="s">
        <v>186</v>
      </c>
      <c r="B50" s="177" t="s">
        <v>171</v>
      </c>
      <c r="C50" s="178" t="s">
        <v>12</v>
      </c>
      <c r="D50" s="179"/>
      <c r="E50" s="189"/>
      <c r="H50" s="27"/>
    </row>
    <row r="51" spans="1:8" ht="42.75" x14ac:dyDescent="0.2">
      <c r="A51" s="177" t="s">
        <v>187</v>
      </c>
      <c r="B51" s="177" t="s">
        <v>174</v>
      </c>
      <c r="C51" s="178" t="s">
        <v>12</v>
      </c>
      <c r="D51" s="179"/>
      <c r="E51" s="189"/>
      <c r="H51" s="27"/>
    </row>
    <row r="52" spans="1:8" ht="42.75" x14ac:dyDescent="0.2">
      <c r="A52" s="177" t="s">
        <v>188</v>
      </c>
      <c r="B52" s="177" t="s">
        <v>154</v>
      </c>
      <c r="C52" s="178" t="s">
        <v>12</v>
      </c>
      <c r="D52" s="179"/>
      <c r="E52" s="189"/>
      <c r="H52" s="27"/>
    </row>
    <row r="53" spans="1:8" ht="15" x14ac:dyDescent="0.2">
      <c r="A53" s="175" t="s">
        <v>10</v>
      </c>
      <c r="B53" s="175" t="s">
        <v>189</v>
      </c>
      <c r="C53" s="175"/>
      <c r="D53" s="180"/>
      <c r="E53" s="188"/>
      <c r="H53" s="27"/>
    </row>
    <row r="54" spans="1:8" ht="42.75" x14ac:dyDescent="0.2">
      <c r="A54" s="181" t="s">
        <v>34</v>
      </c>
      <c r="B54" s="181" t="s">
        <v>191</v>
      </c>
      <c r="C54" s="182" t="s">
        <v>17</v>
      </c>
      <c r="D54" s="179" t="s">
        <v>714</v>
      </c>
      <c r="E54" s="190">
        <f>1.63*(5.44 + 5.55 + 1.4 + 3.4 + 2.25 + 2.23 + 6 + 4.04 + 5.4 + 2.1 + 0.4 + 5.48 + 5.57 + 1.26 + 3.48 + 6.05 + 3.36 + 1.4 + 5.53 + 3.98)</f>
        <v>121.14159999999998</v>
      </c>
      <c r="H54" s="27"/>
    </row>
    <row r="55" spans="1:8" ht="42.75" x14ac:dyDescent="0.2">
      <c r="A55" s="177" t="s">
        <v>35</v>
      </c>
      <c r="B55" s="177" t="s">
        <v>193</v>
      </c>
      <c r="C55" s="178" t="s">
        <v>94</v>
      </c>
      <c r="D55" s="179"/>
      <c r="E55" s="189"/>
      <c r="H55" s="27"/>
    </row>
    <row r="56" spans="1:8" ht="28.5" x14ac:dyDescent="0.2">
      <c r="A56" s="177" t="s">
        <v>36</v>
      </c>
      <c r="B56" s="177" t="s">
        <v>195</v>
      </c>
      <c r="C56" s="178" t="s">
        <v>11</v>
      </c>
      <c r="D56" s="179"/>
      <c r="E56" s="189"/>
      <c r="H56" s="27"/>
    </row>
    <row r="57" spans="1:8" ht="28.5" x14ac:dyDescent="0.2">
      <c r="A57" s="177" t="s">
        <v>37</v>
      </c>
      <c r="B57" s="177" t="s">
        <v>197</v>
      </c>
      <c r="C57" s="178" t="s">
        <v>11</v>
      </c>
      <c r="D57" s="179"/>
      <c r="E57" s="189"/>
      <c r="H57" s="27"/>
    </row>
    <row r="58" spans="1:8" ht="28.5" x14ac:dyDescent="0.2">
      <c r="A58" s="177" t="s">
        <v>38</v>
      </c>
      <c r="B58" s="177" t="s">
        <v>199</v>
      </c>
      <c r="C58" s="178" t="s">
        <v>11</v>
      </c>
      <c r="D58" s="179"/>
      <c r="E58" s="189"/>
      <c r="H58" s="27"/>
    </row>
    <row r="59" spans="1:8" ht="15" x14ac:dyDescent="0.2">
      <c r="A59" s="175" t="s">
        <v>200</v>
      </c>
      <c r="B59" s="175" t="s">
        <v>201</v>
      </c>
      <c r="C59" s="175"/>
      <c r="D59" s="180"/>
      <c r="E59" s="188"/>
      <c r="H59" s="27"/>
    </row>
    <row r="60" spans="1:8" ht="15" x14ac:dyDescent="0.2">
      <c r="A60" s="175" t="s">
        <v>202</v>
      </c>
      <c r="B60" s="175" t="s">
        <v>203</v>
      </c>
      <c r="C60" s="175"/>
      <c r="D60" s="180"/>
      <c r="E60" s="188"/>
      <c r="H60" s="27"/>
    </row>
    <row r="61" spans="1:8" ht="42.75" x14ac:dyDescent="0.2">
      <c r="A61" s="177" t="s">
        <v>204</v>
      </c>
      <c r="B61" s="177" t="s">
        <v>206</v>
      </c>
      <c r="C61" s="178" t="s">
        <v>17</v>
      </c>
      <c r="D61" s="179"/>
      <c r="E61" s="189"/>
      <c r="H61" s="27"/>
    </row>
    <row r="62" spans="1:8" ht="28.5" x14ac:dyDescent="0.2">
      <c r="A62" s="177" t="s">
        <v>207</v>
      </c>
      <c r="B62" s="177" t="s">
        <v>209</v>
      </c>
      <c r="C62" s="178" t="s">
        <v>94</v>
      </c>
      <c r="D62" s="179"/>
      <c r="E62" s="189"/>
      <c r="H62" s="27"/>
    </row>
    <row r="63" spans="1:8" ht="15" x14ac:dyDescent="0.2">
      <c r="A63" s="175" t="s">
        <v>210</v>
      </c>
      <c r="B63" s="175" t="s">
        <v>211</v>
      </c>
      <c r="C63" s="175"/>
      <c r="D63" s="180"/>
      <c r="E63" s="188"/>
      <c r="H63" s="27"/>
    </row>
    <row r="64" spans="1:8" ht="15" x14ac:dyDescent="0.2">
      <c r="A64" s="175" t="s">
        <v>212</v>
      </c>
      <c r="B64" s="175" t="s">
        <v>213</v>
      </c>
      <c r="C64" s="175"/>
      <c r="D64" s="180"/>
      <c r="E64" s="188"/>
      <c r="H64" s="27"/>
    </row>
    <row r="65" spans="1:9" ht="57" x14ac:dyDescent="0.2">
      <c r="A65" s="177" t="s">
        <v>214</v>
      </c>
      <c r="B65" s="177" t="s">
        <v>216</v>
      </c>
      <c r="C65" s="178" t="s">
        <v>12</v>
      </c>
      <c r="D65" s="179"/>
      <c r="E65" s="189"/>
      <c r="H65" s="27"/>
    </row>
    <row r="66" spans="1:9" ht="28.5" x14ac:dyDescent="0.2">
      <c r="A66" s="177" t="s">
        <v>217</v>
      </c>
      <c r="B66" s="177" t="s">
        <v>219</v>
      </c>
      <c r="C66" s="178" t="s">
        <v>17</v>
      </c>
      <c r="D66" s="179"/>
      <c r="E66" s="189"/>
      <c r="H66" s="27"/>
    </row>
    <row r="67" spans="1:9" ht="57" x14ac:dyDescent="0.2">
      <c r="A67" s="177" t="s">
        <v>220</v>
      </c>
      <c r="B67" s="177" t="s">
        <v>61</v>
      </c>
      <c r="C67" s="178" t="s">
        <v>11</v>
      </c>
      <c r="D67" s="179"/>
      <c r="E67" s="189"/>
      <c r="H67" s="27"/>
    </row>
    <row r="68" spans="1:9" ht="28.5" x14ac:dyDescent="0.2">
      <c r="A68" s="177" t="s">
        <v>221</v>
      </c>
      <c r="B68" s="177" t="s">
        <v>223</v>
      </c>
      <c r="C68" s="178" t="s">
        <v>17</v>
      </c>
      <c r="D68" s="179"/>
      <c r="E68" s="189"/>
      <c r="H68" s="27"/>
    </row>
    <row r="69" spans="1:9" ht="42.75" x14ac:dyDescent="0.2">
      <c r="A69" s="177" t="s">
        <v>224</v>
      </c>
      <c r="B69" s="177" t="s">
        <v>226</v>
      </c>
      <c r="C69" s="178" t="s">
        <v>17</v>
      </c>
      <c r="D69" s="179"/>
      <c r="E69" s="189"/>
    </row>
    <row r="70" spans="1:9" ht="15" x14ac:dyDescent="0.2">
      <c r="A70" s="175" t="s">
        <v>227</v>
      </c>
      <c r="B70" s="175" t="s">
        <v>228</v>
      </c>
      <c r="C70" s="175"/>
      <c r="D70" s="180"/>
      <c r="E70" s="188"/>
      <c r="F70" s="23"/>
      <c r="G70" s="21"/>
      <c r="H70" s="212"/>
      <c r="I70" s="213"/>
    </row>
    <row r="71" spans="1:9" ht="42.75" x14ac:dyDescent="0.2">
      <c r="A71" s="177" t="s">
        <v>229</v>
      </c>
      <c r="B71" s="177" t="s">
        <v>96</v>
      </c>
      <c r="C71" s="178" t="s">
        <v>17</v>
      </c>
      <c r="D71" s="179"/>
      <c r="E71" s="189"/>
      <c r="F71" s="23"/>
      <c r="G71" s="21"/>
      <c r="H71" s="30"/>
      <c r="I71" s="31"/>
    </row>
    <row r="72" spans="1:9" ht="57" x14ac:dyDescent="0.2">
      <c r="A72" s="177" t="s">
        <v>231</v>
      </c>
      <c r="B72" s="177" t="s">
        <v>232</v>
      </c>
      <c r="C72" s="178" t="s">
        <v>17</v>
      </c>
      <c r="D72" s="179"/>
      <c r="E72" s="189"/>
      <c r="F72" s="23"/>
      <c r="G72" s="21"/>
      <c r="H72" s="30"/>
      <c r="I72" s="31"/>
    </row>
    <row r="73" spans="1:9" ht="15" x14ac:dyDescent="0.2">
      <c r="A73" s="175" t="s">
        <v>233</v>
      </c>
      <c r="B73" s="175" t="s">
        <v>234</v>
      </c>
      <c r="C73" s="175"/>
      <c r="D73" s="180"/>
      <c r="E73" s="188"/>
      <c r="F73" s="23"/>
      <c r="G73" s="21"/>
      <c r="H73" s="30"/>
      <c r="I73" s="31"/>
    </row>
    <row r="74" spans="1:9" ht="28.5" x14ac:dyDescent="0.2">
      <c r="A74" s="177" t="s">
        <v>235</v>
      </c>
      <c r="B74" s="177" t="s">
        <v>237</v>
      </c>
      <c r="C74" s="178" t="s">
        <v>17</v>
      </c>
      <c r="D74" s="179" t="s">
        <v>715</v>
      </c>
      <c r="E74" s="189">
        <v>450.65</v>
      </c>
      <c r="F74" s="23"/>
      <c r="G74" s="21"/>
      <c r="H74" s="30"/>
      <c r="I74" s="31"/>
    </row>
    <row r="75" spans="1:9" ht="28.5" x14ac:dyDescent="0.2">
      <c r="A75" s="177" t="s">
        <v>238</v>
      </c>
      <c r="B75" s="177" t="s">
        <v>119</v>
      </c>
      <c r="C75" s="178" t="s">
        <v>16</v>
      </c>
      <c r="D75" s="179" t="s">
        <v>716</v>
      </c>
      <c r="E75" s="189">
        <f>E74*0.05</f>
        <v>22.532499999999999</v>
      </c>
      <c r="F75" s="23"/>
      <c r="G75" s="21"/>
      <c r="H75" s="30"/>
      <c r="I75" s="31"/>
    </row>
    <row r="76" spans="1:9" ht="42.75" x14ac:dyDescent="0.2">
      <c r="A76" s="177" t="s">
        <v>239</v>
      </c>
      <c r="B76" s="177" t="s">
        <v>241</v>
      </c>
      <c r="C76" s="178" t="s">
        <v>17</v>
      </c>
      <c r="D76" s="179"/>
      <c r="E76" s="189"/>
      <c r="F76" s="23"/>
      <c r="G76" s="21"/>
      <c r="H76" s="30"/>
      <c r="I76" s="31"/>
    </row>
    <row r="77" spans="1:9" ht="42.75" x14ac:dyDescent="0.2">
      <c r="A77" s="177" t="s">
        <v>242</v>
      </c>
      <c r="B77" s="177" t="s">
        <v>244</v>
      </c>
      <c r="C77" s="178" t="s">
        <v>17</v>
      </c>
      <c r="D77" s="179"/>
      <c r="E77" s="189"/>
      <c r="F77" s="23"/>
      <c r="G77" s="21"/>
      <c r="H77" s="30"/>
      <c r="I77" s="31"/>
    </row>
    <row r="78" spans="1:9" ht="42.75" x14ac:dyDescent="0.2">
      <c r="A78" s="177" t="s">
        <v>245</v>
      </c>
      <c r="B78" s="177" t="s">
        <v>247</v>
      </c>
      <c r="C78" s="178" t="s">
        <v>7</v>
      </c>
      <c r="D78" s="179"/>
      <c r="E78" s="189"/>
      <c r="F78" s="23"/>
      <c r="G78" s="21"/>
      <c r="H78" s="30"/>
      <c r="I78" s="31"/>
    </row>
    <row r="79" spans="1:9" ht="71.25" x14ac:dyDescent="0.2">
      <c r="A79" s="177" t="s">
        <v>248</v>
      </c>
      <c r="B79" s="177" t="s">
        <v>250</v>
      </c>
      <c r="C79" s="178" t="s">
        <v>17</v>
      </c>
      <c r="D79" s="179"/>
      <c r="E79" s="189"/>
      <c r="F79" s="23"/>
      <c r="G79" s="21"/>
      <c r="H79" s="30"/>
      <c r="I79" s="31"/>
    </row>
    <row r="80" spans="1:9" ht="28.5" x14ac:dyDescent="0.2">
      <c r="A80" s="177" t="s">
        <v>251</v>
      </c>
      <c r="B80" s="177" t="s">
        <v>253</v>
      </c>
      <c r="C80" s="178" t="s">
        <v>16</v>
      </c>
      <c r="D80" s="179" t="s">
        <v>718</v>
      </c>
      <c r="E80" s="189">
        <v>180.26</v>
      </c>
      <c r="F80" s="23"/>
      <c r="G80" s="193">
        <f>E81+E80+E13</f>
        <v>673.29330000000004</v>
      </c>
      <c r="H80" s="194" t="s">
        <v>720</v>
      </c>
      <c r="I80" s="31"/>
    </row>
    <row r="81" spans="1:9" ht="28.5" x14ac:dyDescent="0.2">
      <c r="A81" s="181" t="s">
        <v>254</v>
      </c>
      <c r="B81" s="181" t="s">
        <v>256</v>
      </c>
      <c r="C81" s="182" t="s">
        <v>16</v>
      </c>
      <c r="D81" s="183" t="s">
        <v>719</v>
      </c>
      <c r="E81" s="190">
        <f>486.19*0.07</f>
        <v>34.033300000000004</v>
      </c>
      <c r="F81" s="23"/>
      <c r="G81" s="21"/>
      <c r="H81" s="30"/>
      <c r="I81" s="31"/>
    </row>
    <row r="82" spans="1:9" ht="15" x14ac:dyDescent="0.2">
      <c r="A82" s="175" t="s">
        <v>257</v>
      </c>
      <c r="B82" s="175" t="s">
        <v>258</v>
      </c>
      <c r="C82" s="175"/>
      <c r="D82" s="180"/>
      <c r="E82" s="188"/>
      <c r="F82" s="23"/>
      <c r="G82" s="21"/>
      <c r="H82" s="30"/>
      <c r="I82" s="31"/>
    </row>
    <row r="83" spans="1:9" ht="28.5" x14ac:dyDescent="0.2">
      <c r="A83" s="177" t="s">
        <v>259</v>
      </c>
      <c r="B83" s="177" t="s">
        <v>95</v>
      </c>
      <c r="C83" s="178" t="s">
        <v>17</v>
      </c>
      <c r="D83" s="179"/>
      <c r="E83" s="189"/>
      <c r="F83" s="23"/>
      <c r="G83" s="21"/>
      <c r="H83" s="30"/>
      <c r="I83" s="31"/>
    </row>
    <row r="84" spans="1:9" ht="28.5" x14ac:dyDescent="0.2">
      <c r="A84" s="177" t="s">
        <v>261</v>
      </c>
      <c r="B84" s="177" t="s">
        <v>263</v>
      </c>
      <c r="C84" s="178" t="s">
        <v>17</v>
      </c>
      <c r="D84" s="179"/>
      <c r="E84" s="189"/>
      <c r="F84" s="23"/>
      <c r="G84" s="21"/>
      <c r="H84" s="30"/>
      <c r="I84" s="31"/>
    </row>
    <row r="85" spans="1:9" ht="28.5" x14ac:dyDescent="0.2">
      <c r="A85" s="177" t="s">
        <v>264</v>
      </c>
      <c r="B85" s="177" t="s">
        <v>266</v>
      </c>
      <c r="C85" s="178" t="s">
        <v>17</v>
      </c>
      <c r="D85" s="179"/>
      <c r="E85" s="189"/>
      <c r="F85" s="23"/>
      <c r="G85" s="21"/>
      <c r="H85" s="30"/>
      <c r="I85" s="31"/>
    </row>
    <row r="86" spans="1:9" ht="28.5" x14ac:dyDescent="0.2">
      <c r="A86" s="177" t="s">
        <v>267</v>
      </c>
      <c r="B86" s="177" t="s">
        <v>269</v>
      </c>
      <c r="C86" s="178" t="s">
        <v>17</v>
      </c>
      <c r="D86" s="179"/>
      <c r="E86" s="189"/>
      <c r="F86" s="23"/>
      <c r="G86" s="21"/>
      <c r="H86" s="30"/>
      <c r="I86" s="31"/>
    </row>
    <row r="87" spans="1:9" ht="28.5" x14ac:dyDescent="0.2">
      <c r="A87" s="177" t="s">
        <v>270</v>
      </c>
      <c r="B87" s="177" t="s">
        <v>272</v>
      </c>
      <c r="C87" s="178" t="s">
        <v>17</v>
      </c>
      <c r="D87" s="179"/>
      <c r="E87" s="189"/>
      <c r="F87" s="23"/>
      <c r="G87" s="21"/>
      <c r="H87" s="30"/>
      <c r="I87" s="31"/>
    </row>
    <row r="88" spans="1:9" ht="28.5" x14ac:dyDescent="0.2">
      <c r="A88" s="177" t="s">
        <v>273</v>
      </c>
      <c r="B88" s="177" t="s">
        <v>275</v>
      </c>
      <c r="C88" s="178" t="s">
        <v>17</v>
      </c>
      <c r="D88" s="179"/>
      <c r="E88" s="189"/>
      <c r="F88" s="23"/>
      <c r="G88" s="21"/>
      <c r="H88" s="30"/>
      <c r="I88" s="31"/>
    </row>
    <row r="89" spans="1:9" ht="28.5" x14ac:dyDescent="0.2">
      <c r="A89" s="177" t="s">
        <v>276</v>
      </c>
      <c r="B89" s="177" t="s">
        <v>278</v>
      </c>
      <c r="C89" s="178" t="s">
        <v>17</v>
      </c>
      <c r="D89" s="179"/>
      <c r="E89" s="189"/>
      <c r="F89" s="23"/>
      <c r="G89" s="21"/>
      <c r="H89" s="30"/>
      <c r="I89" s="31"/>
    </row>
    <row r="90" spans="1:9" ht="42.75" x14ac:dyDescent="0.2">
      <c r="A90" s="177" t="s">
        <v>279</v>
      </c>
      <c r="B90" s="177" t="s">
        <v>281</v>
      </c>
      <c r="C90" s="178" t="s">
        <v>17</v>
      </c>
      <c r="D90" s="179"/>
      <c r="E90" s="189"/>
      <c r="F90" s="23"/>
      <c r="G90" s="21"/>
      <c r="H90" s="30"/>
      <c r="I90" s="31"/>
    </row>
    <row r="91" spans="1:9" ht="57" x14ac:dyDescent="0.2">
      <c r="A91" s="177" t="s">
        <v>282</v>
      </c>
      <c r="B91" s="177" t="s">
        <v>284</v>
      </c>
      <c r="C91" s="178" t="s">
        <v>17</v>
      </c>
      <c r="D91" s="179"/>
      <c r="E91" s="189"/>
      <c r="F91" s="23"/>
      <c r="G91" s="21"/>
      <c r="H91" s="30"/>
      <c r="I91" s="31"/>
    </row>
    <row r="92" spans="1:9" ht="15" x14ac:dyDescent="0.2">
      <c r="A92" s="175" t="s">
        <v>285</v>
      </c>
      <c r="B92" s="175" t="s">
        <v>286</v>
      </c>
      <c r="C92" s="175"/>
      <c r="D92" s="180"/>
      <c r="E92" s="188"/>
      <c r="F92" s="23"/>
      <c r="G92" s="21"/>
      <c r="H92" s="30"/>
      <c r="I92" s="31"/>
    </row>
    <row r="93" spans="1:9" ht="28.5" x14ac:dyDescent="0.2">
      <c r="A93" s="177" t="s">
        <v>287</v>
      </c>
      <c r="B93" s="177" t="s">
        <v>289</v>
      </c>
      <c r="C93" s="178" t="s">
        <v>7</v>
      </c>
      <c r="D93" s="179"/>
      <c r="E93" s="189"/>
      <c r="F93" s="23"/>
      <c r="G93" s="21"/>
      <c r="H93" s="30"/>
      <c r="I93" s="31"/>
    </row>
    <row r="94" spans="1:9" ht="28.5" x14ac:dyDescent="0.2">
      <c r="A94" s="177" t="s">
        <v>290</v>
      </c>
      <c r="B94" s="177" t="s">
        <v>292</v>
      </c>
      <c r="C94" s="178" t="s">
        <v>7</v>
      </c>
      <c r="D94" s="179"/>
      <c r="E94" s="189"/>
      <c r="F94" s="23"/>
      <c r="G94" s="21"/>
      <c r="H94" s="30"/>
      <c r="I94" s="31"/>
    </row>
    <row r="95" spans="1:9" ht="28.5" x14ac:dyDescent="0.2">
      <c r="A95" s="177" t="s">
        <v>293</v>
      </c>
      <c r="B95" s="177" t="s">
        <v>72</v>
      </c>
      <c r="C95" s="178" t="s">
        <v>7</v>
      </c>
      <c r="D95" s="179"/>
      <c r="E95" s="189"/>
      <c r="F95" s="23"/>
      <c r="G95" s="21"/>
      <c r="H95" s="30"/>
      <c r="I95" s="31"/>
    </row>
    <row r="96" spans="1:9" ht="28.5" x14ac:dyDescent="0.2">
      <c r="A96" s="177" t="s">
        <v>294</v>
      </c>
      <c r="B96" s="177" t="s">
        <v>296</v>
      </c>
      <c r="C96" s="178" t="s">
        <v>7</v>
      </c>
      <c r="D96" s="179"/>
      <c r="E96" s="189"/>
      <c r="F96" s="23"/>
      <c r="G96" s="21"/>
      <c r="H96" s="30"/>
      <c r="I96" s="31"/>
    </row>
    <row r="97" spans="1:9" ht="57" x14ac:dyDescent="0.2">
      <c r="A97" s="177" t="s">
        <v>297</v>
      </c>
      <c r="B97" s="177" t="s">
        <v>299</v>
      </c>
      <c r="C97" s="178" t="s">
        <v>7</v>
      </c>
      <c r="D97" s="179"/>
      <c r="E97" s="189"/>
      <c r="F97" s="23"/>
      <c r="G97" s="21"/>
      <c r="H97" s="30"/>
      <c r="I97" s="31"/>
    </row>
    <row r="98" spans="1:9" ht="15" x14ac:dyDescent="0.2">
      <c r="A98" s="175" t="s">
        <v>300</v>
      </c>
      <c r="B98" s="175" t="s">
        <v>301</v>
      </c>
      <c r="C98" s="175"/>
      <c r="D98" s="180"/>
      <c r="E98" s="188"/>
      <c r="F98" s="23"/>
      <c r="G98" s="21"/>
      <c r="H98" s="30"/>
      <c r="I98" s="31"/>
    </row>
    <row r="99" spans="1:9" ht="28.5" x14ac:dyDescent="0.2">
      <c r="A99" s="177" t="s">
        <v>302</v>
      </c>
      <c r="B99" s="177" t="s">
        <v>304</v>
      </c>
      <c r="C99" s="178" t="s">
        <v>11</v>
      </c>
      <c r="D99" s="179"/>
      <c r="E99" s="189"/>
      <c r="F99" s="23"/>
      <c r="G99" s="21"/>
      <c r="H99" s="30"/>
      <c r="I99" s="31"/>
    </row>
    <row r="100" spans="1:9" ht="42.75" x14ac:dyDescent="0.2">
      <c r="A100" s="177" t="s">
        <v>305</v>
      </c>
      <c r="B100" s="177" t="s">
        <v>307</v>
      </c>
      <c r="C100" s="178" t="s">
        <v>11</v>
      </c>
      <c r="D100" s="179"/>
      <c r="E100" s="189"/>
      <c r="F100" s="23"/>
      <c r="G100" s="21"/>
      <c r="H100" s="30"/>
      <c r="I100" s="31"/>
    </row>
    <row r="101" spans="1:9" ht="42.75" x14ac:dyDescent="0.2">
      <c r="A101" s="177" t="s">
        <v>308</v>
      </c>
      <c r="B101" s="177" t="s">
        <v>310</v>
      </c>
      <c r="C101" s="178" t="s">
        <v>11</v>
      </c>
      <c r="D101" s="179"/>
      <c r="E101" s="189"/>
      <c r="F101" s="23"/>
      <c r="G101" s="21"/>
      <c r="H101" s="30"/>
      <c r="I101" s="31"/>
    </row>
    <row r="102" spans="1:9" ht="28.5" x14ac:dyDescent="0.2">
      <c r="A102" s="177" t="s">
        <v>311</v>
      </c>
      <c r="B102" s="177" t="s">
        <v>66</v>
      </c>
      <c r="C102" s="178" t="s">
        <v>7</v>
      </c>
      <c r="D102" s="179"/>
      <c r="E102" s="189"/>
      <c r="F102" s="23"/>
      <c r="G102" s="21"/>
      <c r="H102" s="30"/>
      <c r="I102" s="31"/>
    </row>
    <row r="103" spans="1:9" ht="28.5" x14ac:dyDescent="0.2">
      <c r="A103" s="177" t="s">
        <v>312</v>
      </c>
      <c r="B103" s="177" t="s">
        <v>314</v>
      </c>
      <c r="C103" s="178" t="s">
        <v>7</v>
      </c>
      <c r="D103" s="179"/>
      <c r="E103" s="189"/>
      <c r="F103" s="23"/>
      <c r="G103" s="21"/>
      <c r="H103" s="30"/>
      <c r="I103" s="31"/>
    </row>
    <row r="104" spans="1:9" ht="42.75" x14ac:dyDescent="0.2">
      <c r="A104" s="177" t="s">
        <v>315</v>
      </c>
      <c r="B104" s="177" t="s">
        <v>64</v>
      </c>
      <c r="C104" s="178" t="s">
        <v>7</v>
      </c>
      <c r="D104" s="179"/>
      <c r="E104" s="189"/>
      <c r="F104" s="23"/>
      <c r="G104" s="21"/>
      <c r="H104" s="30"/>
      <c r="I104" s="31"/>
    </row>
    <row r="105" spans="1:9" ht="42.75" x14ac:dyDescent="0.2">
      <c r="A105" s="177" t="s">
        <v>316</v>
      </c>
      <c r="B105" s="177" t="s">
        <v>318</v>
      </c>
      <c r="C105" s="178" t="s">
        <v>7</v>
      </c>
      <c r="D105" s="179"/>
      <c r="E105" s="189"/>
      <c r="F105" s="23"/>
      <c r="G105" s="21"/>
      <c r="H105" s="30"/>
      <c r="I105" s="31"/>
    </row>
    <row r="106" spans="1:9" ht="15" x14ac:dyDescent="0.2">
      <c r="A106" s="175" t="s">
        <v>319</v>
      </c>
      <c r="B106" s="175" t="s">
        <v>320</v>
      </c>
      <c r="C106" s="175"/>
      <c r="D106" s="180"/>
      <c r="E106" s="188"/>
      <c r="F106" s="23"/>
      <c r="G106" s="21"/>
      <c r="H106" s="30"/>
      <c r="I106" s="31"/>
    </row>
    <row r="107" spans="1:9" ht="42.75" x14ac:dyDescent="0.2">
      <c r="A107" s="177" t="s">
        <v>321</v>
      </c>
      <c r="B107" s="177" t="s">
        <v>323</v>
      </c>
      <c r="C107" s="178" t="s">
        <v>11</v>
      </c>
      <c r="D107" s="179"/>
      <c r="E107" s="189"/>
      <c r="F107" s="23"/>
      <c r="G107" s="21"/>
      <c r="H107" s="30"/>
      <c r="I107" s="31"/>
    </row>
    <row r="108" spans="1:9" ht="42.75" x14ac:dyDescent="0.2">
      <c r="A108" s="177" t="s">
        <v>324</v>
      </c>
      <c r="B108" s="177" t="s">
        <v>326</v>
      </c>
      <c r="C108" s="178" t="s">
        <v>11</v>
      </c>
      <c r="D108" s="179"/>
      <c r="E108" s="189"/>
      <c r="F108" s="23"/>
      <c r="G108" s="21"/>
      <c r="H108" s="30"/>
      <c r="I108" s="31"/>
    </row>
    <row r="109" spans="1:9" ht="15" x14ac:dyDescent="0.2">
      <c r="A109" s="175" t="s">
        <v>327</v>
      </c>
      <c r="B109" s="175" t="s">
        <v>328</v>
      </c>
      <c r="C109" s="175"/>
      <c r="D109" s="180"/>
      <c r="E109" s="188"/>
      <c r="F109" s="23"/>
      <c r="G109" s="21"/>
      <c r="H109" s="30"/>
      <c r="I109" s="31"/>
    </row>
    <row r="110" spans="1:9" ht="28.5" x14ac:dyDescent="0.2">
      <c r="A110" s="177" t="s">
        <v>329</v>
      </c>
      <c r="B110" s="177" t="s">
        <v>331</v>
      </c>
      <c r="C110" s="178" t="s">
        <v>7</v>
      </c>
      <c r="D110" s="179"/>
      <c r="E110" s="189"/>
      <c r="F110" s="23"/>
      <c r="G110" s="21"/>
      <c r="H110" s="30"/>
      <c r="I110" s="31"/>
    </row>
    <row r="111" spans="1:9" ht="28.5" x14ac:dyDescent="0.2">
      <c r="A111" s="177" t="s">
        <v>332</v>
      </c>
      <c r="B111" s="177" t="s">
        <v>334</v>
      </c>
      <c r="C111" s="178" t="s">
        <v>7</v>
      </c>
      <c r="D111" s="179"/>
      <c r="E111" s="189"/>
      <c r="F111" s="23"/>
      <c r="G111" s="21"/>
      <c r="H111" s="30"/>
      <c r="I111" s="31"/>
    </row>
    <row r="112" spans="1:9" ht="28.5" x14ac:dyDescent="0.2">
      <c r="A112" s="177" t="s">
        <v>335</v>
      </c>
      <c r="B112" s="177" t="s">
        <v>337</v>
      </c>
      <c r="C112" s="178" t="s">
        <v>7</v>
      </c>
      <c r="D112" s="179"/>
      <c r="E112" s="189"/>
      <c r="F112" s="23"/>
      <c r="G112" s="21"/>
      <c r="H112" s="30"/>
      <c r="I112" s="31"/>
    </row>
    <row r="113" spans="1:9" ht="28.5" x14ac:dyDescent="0.2">
      <c r="A113" s="177" t="s">
        <v>338</v>
      </c>
      <c r="B113" s="177" t="s">
        <v>340</v>
      </c>
      <c r="C113" s="178" t="s">
        <v>7</v>
      </c>
      <c r="D113" s="179"/>
      <c r="E113" s="189"/>
      <c r="F113" s="23"/>
      <c r="G113" s="21"/>
      <c r="H113" s="30"/>
      <c r="I113" s="31"/>
    </row>
    <row r="114" spans="1:9" ht="28.5" x14ac:dyDescent="0.2">
      <c r="A114" s="177" t="s">
        <v>341</v>
      </c>
      <c r="B114" s="177" t="s">
        <v>343</v>
      </c>
      <c r="C114" s="178" t="s">
        <v>7</v>
      </c>
      <c r="D114" s="179"/>
      <c r="E114" s="189"/>
      <c r="F114" s="23"/>
      <c r="G114" s="21"/>
      <c r="H114" s="30"/>
      <c r="I114" s="31"/>
    </row>
    <row r="115" spans="1:9" ht="15" x14ac:dyDescent="0.2">
      <c r="A115" s="175" t="s">
        <v>344</v>
      </c>
      <c r="B115" s="175" t="s">
        <v>345</v>
      </c>
      <c r="C115" s="175"/>
      <c r="D115" s="180"/>
      <c r="E115" s="188"/>
      <c r="F115" s="23"/>
      <c r="G115" s="21"/>
      <c r="H115" s="30"/>
      <c r="I115" s="31"/>
    </row>
    <row r="116" spans="1:9" ht="57" x14ac:dyDescent="0.2">
      <c r="A116" s="177" t="s">
        <v>346</v>
      </c>
      <c r="B116" s="177" t="s">
        <v>348</v>
      </c>
      <c r="C116" s="178" t="s">
        <v>7</v>
      </c>
      <c r="D116" s="179"/>
      <c r="E116" s="189"/>
      <c r="F116" s="23"/>
      <c r="G116" s="21"/>
      <c r="H116" s="30"/>
      <c r="I116" s="31"/>
    </row>
    <row r="117" spans="1:9" ht="57" x14ac:dyDescent="0.2">
      <c r="A117" s="177" t="s">
        <v>349</v>
      </c>
      <c r="B117" s="177" t="s">
        <v>351</v>
      </c>
      <c r="C117" s="178" t="s">
        <v>7</v>
      </c>
      <c r="D117" s="179"/>
      <c r="E117" s="189"/>
      <c r="F117" s="23"/>
      <c r="G117" s="21"/>
      <c r="H117" s="30"/>
      <c r="I117" s="31"/>
    </row>
    <row r="118" spans="1:9" ht="71.25" x14ac:dyDescent="0.2">
      <c r="A118" s="177" t="s">
        <v>352</v>
      </c>
      <c r="B118" s="177" t="s">
        <v>354</v>
      </c>
      <c r="C118" s="178" t="s">
        <v>7</v>
      </c>
      <c r="D118" s="179"/>
      <c r="E118" s="189"/>
      <c r="F118" s="23"/>
      <c r="G118" s="21"/>
      <c r="H118" s="30"/>
      <c r="I118" s="31"/>
    </row>
    <row r="119" spans="1:9" ht="15" x14ac:dyDescent="0.2">
      <c r="A119" s="175" t="s">
        <v>355</v>
      </c>
      <c r="B119" s="175" t="s">
        <v>356</v>
      </c>
      <c r="C119" s="175"/>
      <c r="D119" s="180"/>
      <c r="E119" s="188"/>
      <c r="F119" s="23"/>
      <c r="G119" s="21"/>
      <c r="H119" s="30"/>
      <c r="I119" s="31"/>
    </row>
    <row r="120" spans="1:9" ht="42.75" x14ac:dyDescent="0.2">
      <c r="A120" s="177" t="s">
        <v>357</v>
      </c>
      <c r="B120" s="177" t="s">
        <v>359</v>
      </c>
      <c r="C120" s="178" t="s">
        <v>7</v>
      </c>
      <c r="D120" s="179"/>
      <c r="E120" s="189"/>
      <c r="F120" s="23"/>
      <c r="G120" s="21"/>
      <c r="H120" s="30"/>
      <c r="I120" s="31"/>
    </row>
    <row r="121" spans="1:9" ht="42.75" x14ac:dyDescent="0.2">
      <c r="A121" s="177" t="s">
        <v>360</v>
      </c>
      <c r="B121" s="177" t="s">
        <v>362</v>
      </c>
      <c r="C121" s="178" t="s">
        <v>7</v>
      </c>
      <c r="D121" s="179"/>
      <c r="E121" s="189"/>
      <c r="F121" s="23"/>
      <c r="G121" s="21"/>
      <c r="H121" s="30"/>
      <c r="I121" s="31"/>
    </row>
    <row r="122" spans="1:9" ht="42.75" x14ac:dyDescent="0.2">
      <c r="A122" s="177" t="s">
        <v>363</v>
      </c>
      <c r="B122" s="177" t="s">
        <v>365</v>
      </c>
      <c r="C122" s="178" t="s">
        <v>11</v>
      </c>
      <c r="D122" s="179"/>
      <c r="E122" s="189"/>
      <c r="F122" s="23"/>
      <c r="G122" s="21"/>
      <c r="H122" s="30"/>
      <c r="I122" s="31"/>
    </row>
    <row r="123" spans="1:9" ht="42.75" x14ac:dyDescent="0.2">
      <c r="A123" s="177" t="s">
        <v>366</v>
      </c>
      <c r="B123" s="177" t="s">
        <v>365</v>
      </c>
      <c r="C123" s="178" t="s">
        <v>11</v>
      </c>
      <c r="D123" s="179"/>
      <c r="E123" s="189"/>
      <c r="F123" s="23"/>
      <c r="G123" s="21"/>
      <c r="H123" s="30"/>
      <c r="I123" s="31"/>
    </row>
    <row r="124" spans="1:9" ht="28.5" x14ac:dyDescent="0.2">
      <c r="A124" s="177" t="s">
        <v>367</v>
      </c>
      <c r="B124" s="177" t="s">
        <v>369</v>
      </c>
      <c r="C124" s="178" t="s">
        <v>7</v>
      </c>
      <c r="D124" s="179"/>
      <c r="E124" s="189"/>
      <c r="F124" s="23"/>
      <c r="G124" s="21"/>
      <c r="H124" s="30"/>
      <c r="I124" s="31"/>
    </row>
    <row r="125" spans="1:9" ht="15" x14ac:dyDescent="0.2">
      <c r="A125" s="175" t="s">
        <v>370</v>
      </c>
      <c r="B125" s="175" t="s">
        <v>371</v>
      </c>
      <c r="C125" s="175"/>
      <c r="D125" s="180"/>
      <c r="E125" s="188"/>
      <c r="F125" s="23"/>
      <c r="G125" s="21"/>
      <c r="H125" s="30"/>
      <c r="I125" s="31"/>
    </row>
    <row r="126" spans="1:9" ht="28.5" x14ac:dyDescent="0.2">
      <c r="A126" s="177" t="s">
        <v>372</v>
      </c>
      <c r="B126" s="177" t="s">
        <v>374</v>
      </c>
      <c r="C126" s="178" t="s">
        <v>7</v>
      </c>
      <c r="D126" s="179"/>
      <c r="E126" s="189"/>
      <c r="F126" s="23"/>
      <c r="G126" s="21"/>
      <c r="H126" s="30"/>
      <c r="I126" s="31"/>
    </row>
    <row r="127" spans="1:9" ht="42.75" x14ac:dyDescent="0.2">
      <c r="A127" s="177" t="s">
        <v>375</v>
      </c>
      <c r="B127" s="177" t="s">
        <v>377</v>
      </c>
      <c r="C127" s="178" t="s">
        <v>7</v>
      </c>
      <c r="D127" s="179"/>
      <c r="E127" s="189"/>
      <c r="F127" s="23"/>
      <c r="G127" s="21"/>
      <c r="H127" s="30"/>
      <c r="I127" s="31"/>
    </row>
    <row r="128" spans="1:9" ht="71.25" x14ac:dyDescent="0.2">
      <c r="A128" s="177" t="s">
        <v>378</v>
      </c>
      <c r="B128" s="177" t="s">
        <v>380</v>
      </c>
      <c r="C128" s="178" t="s">
        <v>7</v>
      </c>
      <c r="D128" s="179"/>
      <c r="E128" s="189"/>
      <c r="F128" s="23"/>
      <c r="G128" s="21"/>
      <c r="H128" s="30"/>
      <c r="I128" s="31"/>
    </row>
    <row r="129" spans="1:9" ht="28.5" x14ac:dyDescent="0.2">
      <c r="A129" s="177" t="s">
        <v>381</v>
      </c>
      <c r="B129" s="177" t="s">
        <v>383</v>
      </c>
      <c r="C129" s="178" t="s">
        <v>7</v>
      </c>
      <c r="D129" s="179"/>
      <c r="E129" s="189"/>
      <c r="F129" s="23"/>
      <c r="G129" s="21"/>
      <c r="H129" s="30"/>
      <c r="I129" s="31"/>
    </row>
    <row r="130" spans="1:9" ht="15" x14ac:dyDescent="0.2">
      <c r="A130" s="175" t="s">
        <v>384</v>
      </c>
      <c r="B130" s="175" t="s">
        <v>385</v>
      </c>
      <c r="C130" s="175"/>
      <c r="D130" s="180"/>
      <c r="E130" s="188"/>
      <c r="F130" s="23"/>
      <c r="G130" s="21"/>
      <c r="H130" s="30"/>
      <c r="I130" s="31"/>
    </row>
    <row r="131" spans="1:9" ht="28.5" x14ac:dyDescent="0.2">
      <c r="A131" s="177" t="s">
        <v>386</v>
      </c>
      <c r="B131" s="177" t="s">
        <v>110</v>
      </c>
      <c r="C131" s="178" t="s">
        <v>99</v>
      </c>
      <c r="D131" s="179"/>
      <c r="E131" s="189"/>
      <c r="F131" s="23"/>
      <c r="G131" s="21"/>
      <c r="H131" s="30"/>
      <c r="I131" s="31"/>
    </row>
    <row r="132" spans="1:9" ht="28.5" x14ac:dyDescent="0.2">
      <c r="A132" s="177" t="s">
        <v>387</v>
      </c>
      <c r="B132" s="177" t="s">
        <v>389</v>
      </c>
      <c r="C132" s="178" t="s">
        <v>16</v>
      </c>
      <c r="D132" s="179"/>
      <c r="E132" s="189"/>
      <c r="F132" s="23"/>
      <c r="G132" s="21"/>
      <c r="H132" s="30"/>
      <c r="I132" s="31"/>
    </row>
    <row r="133" spans="1:9" ht="42.75" x14ac:dyDescent="0.2">
      <c r="A133" s="177" t="s">
        <v>390</v>
      </c>
      <c r="B133" s="177" t="s">
        <v>191</v>
      </c>
      <c r="C133" s="178" t="s">
        <v>17</v>
      </c>
      <c r="D133" s="179"/>
      <c r="E133" s="189"/>
      <c r="F133" s="23"/>
      <c r="G133" s="21"/>
      <c r="H133" s="30"/>
      <c r="I133" s="31"/>
    </row>
    <row r="134" spans="1:9" ht="42.75" x14ac:dyDescent="0.2">
      <c r="A134" s="177" t="s">
        <v>391</v>
      </c>
      <c r="B134" s="177" t="s">
        <v>181</v>
      </c>
      <c r="C134" s="178" t="s">
        <v>17</v>
      </c>
      <c r="D134" s="179"/>
      <c r="E134" s="189"/>
      <c r="F134" s="23"/>
      <c r="G134" s="21"/>
      <c r="H134" s="30"/>
      <c r="I134" s="31"/>
    </row>
    <row r="135" spans="1:9" ht="28.5" x14ac:dyDescent="0.2">
      <c r="A135" s="177" t="s">
        <v>392</v>
      </c>
      <c r="B135" s="177" t="s">
        <v>134</v>
      </c>
      <c r="C135" s="178" t="s">
        <v>12</v>
      </c>
      <c r="D135" s="179"/>
      <c r="E135" s="189"/>
      <c r="F135" s="23"/>
      <c r="G135" s="21"/>
      <c r="H135" s="30"/>
      <c r="I135" s="31"/>
    </row>
    <row r="136" spans="1:9" ht="28.5" x14ac:dyDescent="0.2">
      <c r="A136" s="177" t="s">
        <v>393</v>
      </c>
      <c r="B136" s="177" t="s">
        <v>129</v>
      </c>
      <c r="C136" s="178" t="s">
        <v>12</v>
      </c>
      <c r="D136" s="179"/>
      <c r="E136" s="189"/>
      <c r="F136" s="23"/>
      <c r="G136" s="21"/>
      <c r="H136" s="30"/>
      <c r="I136" s="31"/>
    </row>
    <row r="137" spans="1:9" ht="42.75" x14ac:dyDescent="0.2">
      <c r="A137" s="177" t="s">
        <v>394</v>
      </c>
      <c r="B137" s="177" t="s">
        <v>396</v>
      </c>
      <c r="C137" s="178" t="s">
        <v>16</v>
      </c>
      <c r="D137" s="179"/>
      <c r="E137" s="189"/>
      <c r="F137" s="23"/>
      <c r="G137" s="21"/>
      <c r="H137" s="30"/>
      <c r="I137" s="31"/>
    </row>
    <row r="138" spans="1:9" ht="28.5" x14ac:dyDescent="0.2">
      <c r="A138" s="177" t="s">
        <v>397</v>
      </c>
      <c r="B138" s="177" t="s">
        <v>140</v>
      </c>
      <c r="C138" s="178" t="s">
        <v>16</v>
      </c>
      <c r="D138" s="179"/>
      <c r="E138" s="189"/>
      <c r="F138" s="23"/>
      <c r="G138" s="21"/>
      <c r="H138" s="30"/>
      <c r="I138" s="31"/>
    </row>
    <row r="139" spans="1:9" ht="42.75" x14ac:dyDescent="0.2">
      <c r="A139" s="177" t="s">
        <v>398</v>
      </c>
      <c r="B139" s="177" t="s">
        <v>96</v>
      </c>
      <c r="C139" s="178" t="s">
        <v>17</v>
      </c>
      <c r="D139" s="179"/>
      <c r="E139" s="189"/>
      <c r="F139" s="23"/>
      <c r="G139" s="21"/>
      <c r="H139" s="30"/>
      <c r="I139" s="31"/>
    </row>
    <row r="140" spans="1:9" ht="57" x14ac:dyDescent="0.2">
      <c r="A140" s="177" t="s">
        <v>399</v>
      </c>
      <c r="B140" s="177" t="s">
        <v>232</v>
      </c>
      <c r="C140" s="178" t="s">
        <v>17</v>
      </c>
      <c r="D140" s="179"/>
      <c r="E140" s="189"/>
      <c r="F140" s="23"/>
      <c r="G140" s="21"/>
      <c r="H140" s="30"/>
      <c r="I140" s="31"/>
    </row>
    <row r="141" spans="1:9" ht="28.5" x14ac:dyDescent="0.2">
      <c r="A141" s="177" t="s">
        <v>400</v>
      </c>
      <c r="B141" s="177" t="s">
        <v>95</v>
      </c>
      <c r="C141" s="178" t="s">
        <v>17</v>
      </c>
      <c r="D141" s="179"/>
      <c r="E141" s="189"/>
      <c r="F141" s="23"/>
      <c r="G141" s="21"/>
      <c r="H141" s="30"/>
      <c r="I141" s="31"/>
    </row>
    <row r="142" spans="1:9" ht="28.5" x14ac:dyDescent="0.2">
      <c r="A142" s="177" t="s">
        <v>401</v>
      </c>
      <c r="B142" s="177" t="s">
        <v>263</v>
      </c>
      <c r="C142" s="178" t="s">
        <v>17</v>
      </c>
      <c r="D142" s="179"/>
      <c r="E142" s="189"/>
      <c r="F142" s="23"/>
      <c r="G142" s="21"/>
      <c r="H142" s="30"/>
      <c r="I142" s="31"/>
    </row>
    <row r="143" spans="1:9" ht="28.5" x14ac:dyDescent="0.2">
      <c r="A143" s="177" t="s">
        <v>402</v>
      </c>
      <c r="B143" s="177" t="s">
        <v>266</v>
      </c>
      <c r="C143" s="178" t="s">
        <v>17</v>
      </c>
      <c r="D143" s="179"/>
      <c r="E143" s="189"/>
      <c r="F143" s="23"/>
      <c r="G143" s="21"/>
      <c r="H143" s="30"/>
      <c r="I143" s="31"/>
    </row>
    <row r="144" spans="1:9" ht="15" x14ac:dyDescent="0.2">
      <c r="A144" s="175" t="s">
        <v>403</v>
      </c>
      <c r="B144" s="175" t="s">
        <v>404</v>
      </c>
      <c r="C144" s="175"/>
      <c r="D144" s="180"/>
      <c r="E144" s="188"/>
      <c r="F144" s="23"/>
      <c r="G144" s="21"/>
      <c r="H144" s="30"/>
      <c r="I144" s="31"/>
    </row>
    <row r="145" spans="1:9" ht="14.25" x14ac:dyDescent="0.2">
      <c r="A145" s="177" t="s">
        <v>405</v>
      </c>
      <c r="B145" s="177" t="s">
        <v>407</v>
      </c>
      <c r="C145" s="178" t="s">
        <v>94</v>
      </c>
      <c r="D145" s="179"/>
      <c r="E145" s="189"/>
      <c r="F145" s="23"/>
      <c r="G145" s="21"/>
      <c r="H145" s="30"/>
      <c r="I145" s="31"/>
    </row>
    <row r="146" spans="1:9" ht="28.5" x14ac:dyDescent="0.2">
      <c r="A146" s="177" t="s">
        <v>408</v>
      </c>
      <c r="B146" s="177" t="s">
        <v>410</v>
      </c>
      <c r="C146" s="178" t="s">
        <v>17</v>
      </c>
      <c r="D146" s="179"/>
      <c r="E146" s="189"/>
      <c r="F146" s="23"/>
      <c r="G146" s="21"/>
      <c r="H146" s="30"/>
      <c r="I146" s="31"/>
    </row>
    <row r="147" spans="1:9" ht="71.25" x14ac:dyDescent="0.2">
      <c r="A147" s="177" t="s">
        <v>411</v>
      </c>
      <c r="B147" s="177" t="s">
        <v>413</v>
      </c>
      <c r="C147" s="178" t="s">
        <v>17</v>
      </c>
      <c r="D147" s="179"/>
      <c r="E147" s="189"/>
      <c r="F147" s="23"/>
      <c r="G147" s="21"/>
      <c r="H147" s="30"/>
      <c r="I147" s="31"/>
    </row>
    <row r="148" spans="1:9" ht="15" x14ac:dyDescent="0.2">
      <c r="A148" s="175" t="s">
        <v>414</v>
      </c>
      <c r="B148" s="175" t="s">
        <v>415</v>
      </c>
      <c r="C148" s="175"/>
      <c r="D148" s="180"/>
      <c r="E148" s="188"/>
      <c r="F148" s="23"/>
      <c r="G148" s="21"/>
      <c r="H148" s="30"/>
      <c r="I148" s="31"/>
    </row>
    <row r="149" spans="1:9" ht="15" x14ac:dyDescent="0.2">
      <c r="A149" s="175" t="s">
        <v>416</v>
      </c>
      <c r="B149" s="175" t="s">
        <v>108</v>
      </c>
      <c r="C149" s="175"/>
      <c r="D149" s="180"/>
      <c r="E149" s="188"/>
      <c r="F149" s="23"/>
      <c r="G149" s="21"/>
      <c r="H149" s="30"/>
      <c r="I149" s="31"/>
    </row>
    <row r="150" spans="1:9" ht="42.75" x14ac:dyDescent="0.2">
      <c r="A150" s="177" t="s">
        <v>417</v>
      </c>
      <c r="B150" s="177" t="s">
        <v>24</v>
      </c>
      <c r="C150" s="178" t="s">
        <v>16</v>
      </c>
      <c r="D150" s="179" t="s">
        <v>746</v>
      </c>
      <c r="E150" s="189">
        <f>4.23*1.5</f>
        <v>6.3450000000000006</v>
      </c>
      <c r="F150" s="23"/>
      <c r="G150" s="21"/>
      <c r="H150" s="30"/>
      <c r="I150" s="101"/>
    </row>
    <row r="151" spans="1:9" ht="28.5" x14ac:dyDescent="0.2">
      <c r="A151" s="177" t="s">
        <v>418</v>
      </c>
      <c r="B151" s="177" t="s">
        <v>389</v>
      </c>
      <c r="C151" s="178" t="s">
        <v>16</v>
      </c>
      <c r="D151" s="179" t="s">
        <v>758</v>
      </c>
      <c r="E151" s="189">
        <f>6.35-0.42-0.42-1.36</f>
        <v>4.1499999999999995</v>
      </c>
      <c r="F151" s="23"/>
      <c r="G151" s="21"/>
      <c r="H151" s="30"/>
      <c r="I151" s="31"/>
    </row>
    <row r="152" spans="1:9" ht="28.5" x14ac:dyDescent="0.2">
      <c r="A152" s="177" t="s">
        <v>419</v>
      </c>
      <c r="B152" s="177" t="s">
        <v>253</v>
      </c>
      <c r="C152" s="178" t="s">
        <v>16</v>
      </c>
      <c r="D152" s="179"/>
      <c r="E152" s="189"/>
      <c r="F152" s="23"/>
      <c r="G152" s="21"/>
      <c r="H152" s="30"/>
      <c r="I152" s="31"/>
    </row>
    <row r="153" spans="1:9" ht="15" x14ac:dyDescent="0.2">
      <c r="A153" s="175" t="s">
        <v>420</v>
      </c>
      <c r="B153" s="175" t="s">
        <v>421</v>
      </c>
      <c r="C153" s="175"/>
      <c r="D153" s="180"/>
      <c r="E153" s="188"/>
      <c r="F153" s="23"/>
      <c r="G153" s="21"/>
      <c r="H153" s="30"/>
      <c r="I153" s="101"/>
    </row>
    <row r="154" spans="1:9" ht="42.75" x14ac:dyDescent="0.2">
      <c r="A154" s="177" t="s">
        <v>422</v>
      </c>
      <c r="B154" s="177" t="s">
        <v>107</v>
      </c>
      <c r="C154" s="178" t="s">
        <v>11</v>
      </c>
      <c r="D154" s="179" t="s">
        <v>721</v>
      </c>
      <c r="E154" s="189">
        <v>24.65</v>
      </c>
      <c r="F154" s="23"/>
      <c r="G154" s="21"/>
      <c r="H154" s="30"/>
      <c r="I154" s="31"/>
    </row>
    <row r="155" spans="1:9" ht="42.75" x14ac:dyDescent="0.2">
      <c r="A155" s="177" t="s">
        <v>423</v>
      </c>
      <c r="B155" s="177" t="s">
        <v>52</v>
      </c>
      <c r="C155" s="178" t="s">
        <v>17</v>
      </c>
      <c r="D155" s="179" t="s">
        <v>747</v>
      </c>
      <c r="E155" s="189">
        <f>4.23</f>
        <v>4.2300000000000004</v>
      </c>
      <c r="F155" s="23"/>
      <c r="G155" s="21"/>
      <c r="H155" s="30"/>
      <c r="I155" s="31"/>
    </row>
    <row r="156" spans="1:9" ht="42.75" x14ac:dyDescent="0.2">
      <c r="A156" s="177" t="s">
        <v>424</v>
      </c>
      <c r="B156" s="177" t="s">
        <v>425</v>
      </c>
      <c r="C156" s="178" t="s">
        <v>17</v>
      </c>
      <c r="D156" s="179" t="s">
        <v>747</v>
      </c>
      <c r="E156" s="189">
        <f>E155</f>
        <v>4.2300000000000004</v>
      </c>
      <c r="F156" s="23"/>
      <c r="G156" s="21"/>
      <c r="H156" s="30"/>
      <c r="I156" s="31"/>
    </row>
    <row r="157" spans="1:9" ht="42.75" x14ac:dyDescent="0.2">
      <c r="A157" s="177" t="s">
        <v>426</v>
      </c>
      <c r="B157" s="177" t="s">
        <v>427</v>
      </c>
      <c r="C157" s="178" t="s">
        <v>17</v>
      </c>
      <c r="D157" s="179" t="s">
        <v>749</v>
      </c>
      <c r="E157" s="189">
        <f>12.2+26.4</f>
        <v>38.599999999999994</v>
      </c>
      <c r="F157" s="23"/>
      <c r="G157" s="21"/>
      <c r="H157" s="30"/>
      <c r="I157" s="31"/>
    </row>
    <row r="158" spans="1:9" ht="28.5" x14ac:dyDescent="0.2">
      <c r="A158" s="177" t="s">
        <v>428</v>
      </c>
      <c r="B158" s="177" t="s">
        <v>134</v>
      </c>
      <c r="C158" s="178" t="s">
        <v>12</v>
      </c>
      <c r="D158" s="179" t="s">
        <v>751</v>
      </c>
      <c r="E158" s="189">
        <f>6.7+22.8</f>
        <v>29.5</v>
      </c>
      <c r="F158" s="23"/>
      <c r="G158" s="21"/>
      <c r="H158" s="30"/>
      <c r="I158" s="31"/>
    </row>
    <row r="159" spans="1:9" ht="28.5" x14ac:dyDescent="0.2">
      <c r="A159" s="177" t="s">
        <v>429</v>
      </c>
      <c r="B159" s="177" t="s">
        <v>125</v>
      </c>
      <c r="C159" s="178" t="s">
        <v>12</v>
      </c>
      <c r="D159" s="179" t="s">
        <v>750</v>
      </c>
      <c r="E159" s="189">
        <f>0.7</f>
        <v>0.7</v>
      </c>
      <c r="F159" s="23"/>
      <c r="G159" s="21"/>
      <c r="H159" s="30"/>
      <c r="I159" s="31"/>
    </row>
    <row r="160" spans="1:9" ht="28.5" x14ac:dyDescent="0.2">
      <c r="A160" s="177" t="s">
        <v>430</v>
      </c>
      <c r="B160" s="177" t="s">
        <v>127</v>
      </c>
      <c r="C160" s="178" t="s">
        <v>12</v>
      </c>
      <c r="D160" s="179" t="s">
        <v>752</v>
      </c>
      <c r="E160" s="189">
        <f>35.8+44.4</f>
        <v>80.199999999999989</v>
      </c>
      <c r="F160" s="23"/>
      <c r="G160" s="21"/>
      <c r="H160" s="30"/>
      <c r="I160" s="31"/>
    </row>
    <row r="161" spans="1:9" ht="28.5" x14ac:dyDescent="0.2">
      <c r="A161" s="177" t="s">
        <v>431</v>
      </c>
      <c r="B161" s="177" t="s">
        <v>129</v>
      </c>
      <c r="C161" s="178" t="s">
        <v>12</v>
      </c>
      <c r="D161" s="179" t="s">
        <v>753</v>
      </c>
      <c r="E161" s="189">
        <f>26.2+35.6</f>
        <v>61.8</v>
      </c>
      <c r="F161" s="23"/>
      <c r="G161" s="21"/>
      <c r="H161" s="30"/>
      <c r="I161" s="31"/>
    </row>
    <row r="162" spans="1:9" ht="42.75" x14ac:dyDescent="0.2">
      <c r="A162" s="177" t="s">
        <v>432</v>
      </c>
      <c r="B162" s="177" t="s">
        <v>132</v>
      </c>
      <c r="C162" s="178" t="s">
        <v>12</v>
      </c>
      <c r="D162" s="179" t="s">
        <v>748</v>
      </c>
      <c r="E162" s="189">
        <v>17</v>
      </c>
      <c r="F162" s="23"/>
      <c r="G162" s="21"/>
      <c r="H162" s="30"/>
      <c r="I162" s="31"/>
    </row>
    <row r="163" spans="1:9" ht="42.75" x14ac:dyDescent="0.2">
      <c r="A163" s="177" t="s">
        <v>433</v>
      </c>
      <c r="B163" s="177" t="s">
        <v>434</v>
      </c>
      <c r="C163" s="178" t="s">
        <v>16</v>
      </c>
      <c r="D163" s="179"/>
      <c r="E163" s="189"/>
      <c r="F163" s="23"/>
      <c r="G163" s="21"/>
      <c r="H163" s="30"/>
      <c r="I163" s="31"/>
    </row>
    <row r="164" spans="1:9" ht="28.5" x14ac:dyDescent="0.2">
      <c r="A164" s="177" t="s">
        <v>435</v>
      </c>
      <c r="B164" s="177" t="s">
        <v>436</v>
      </c>
      <c r="C164" s="178" t="s">
        <v>17</v>
      </c>
      <c r="D164" s="179"/>
      <c r="E164" s="189"/>
      <c r="F164" s="23"/>
      <c r="G164" s="21"/>
      <c r="H164" s="30"/>
      <c r="I164" s="31"/>
    </row>
    <row r="165" spans="1:9" ht="28.5" x14ac:dyDescent="0.2">
      <c r="A165" s="177" t="s">
        <v>437</v>
      </c>
      <c r="B165" s="177" t="s">
        <v>389</v>
      </c>
      <c r="C165" s="178" t="s">
        <v>16</v>
      </c>
      <c r="D165" s="179"/>
      <c r="E165" s="189"/>
      <c r="F165" s="23"/>
      <c r="G165" s="21"/>
      <c r="H165" s="30"/>
      <c r="I165" s="31"/>
    </row>
    <row r="166" spans="1:9" ht="15" x14ac:dyDescent="0.2">
      <c r="A166" s="175" t="s">
        <v>438</v>
      </c>
      <c r="B166" s="175" t="s">
        <v>59</v>
      </c>
      <c r="C166" s="175"/>
      <c r="D166" s="180"/>
      <c r="E166" s="188"/>
      <c r="F166" s="23"/>
      <c r="G166" s="21"/>
      <c r="H166" s="30"/>
      <c r="I166" s="31"/>
    </row>
    <row r="167" spans="1:9" ht="42.75" x14ac:dyDescent="0.2">
      <c r="A167" s="181" t="s">
        <v>439</v>
      </c>
      <c r="B167" s="181" t="s">
        <v>45</v>
      </c>
      <c r="C167" s="182" t="s">
        <v>12</v>
      </c>
      <c r="D167" s="183"/>
      <c r="E167" s="190"/>
      <c r="F167" s="23"/>
      <c r="G167" s="21"/>
      <c r="H167" s="30"/>
      <c r="I167" s="31"/>
    </row>
    <row r="168" spans="1:9" ht="42.75" x14ac:dyDescent="0.2">
      <c r="A168" s="181" t="s">
        <v>440</v>
      </c>
      <c r="B168" s="181" t="s">
        <v>442</v>
      </c>
      <c r="C168" s="182" t="s">
        <v>17</v>
      </c>
      <c r="D168" s="183"/>
      <c r="E168" s="190"/>
      <c r="F168" s="23"/>
      <c r="G168" s="21"/>
      <c r="H168" s="30"/>
      <c r="I168" s="31"/>
    </row>
    <row r="169" spans="1:9" ht="42.75" x14ac:dyDescent="0.2">
      <c r="A169" s="181" t="s">
        <v>443</v>
      </c>
      <c r="B169" s="181" t="s">
        <v>167</v>
      </c>
      <c r="C169" s="182" t="s">
        <v>17</v>
      </c>
      <c r="D169" s="183"/>
      <c r="E169" s="190"/>
      <c r="F169" s="23"/>
      <c r="G169" s="21"/>
      <c r="H169" s="30"/>
      <c r="I169" s="31"/>
    </row>
    <row r="170" spans="1:9" ht="42.75" x14ac:dyDescent="0.2">
      <c r="A170" s="181" t="s">
        <v>444</v>
      </c>
      <c r="B170" s="181" t="s">
        <v>154</v>
      </c>
      <c r="C170" s="182" t="s">
        <v>12</v>
      </c>
      <c r="D170" s="183" t="s">
        <v>754</v>
      </c>
      <c r="E170" s="190">
        <f>19.5</f>
        <v>19.5</v>
      </c>
      <c r="F170" s="23"/>
      <c r="G170" s="21"/>
      <c r="H170" s="30"/>
      <c r="I170" s="31"/>
    </row>
    <row r="171" spans="1:9" ht="42.75" x14ac:dyDescent="0.2">
      <c r="A171" s="181" t="s">
        <v>445</v>
      </c>
      <c r="B171" s="181" t="s">
        <v>171</v>
      </c>
      <c r="C171" s="182" t="s">
        <v>12</v>
      </c>
      <c r="D171" s="183"/>
      <c r="E171" s="190"/>
      <c r="F171" s="23"/>
      <c r="G171" s="21"/>
      <c r="H171" s="30"/>
      <c r="I171" s="31"/>
    </row>
    <row r="172" spans="1:9" ht="42.75" x14ac:dyDescent="0.2">
      <c r="A172" s="181" t="s">
        <v>446</v>
      </c>
      <c r="B172" s="181" t="s">
        <v>174</v>
      </c>
      <c r="C172" s="182" t="s">
        <v>12</v>
      </c>
      <c r="D172" s="183"/>
      <c r="E172" s="190"/>
      <c r="F172" s="23"/>
      <c r="G172" s="21"/>
      <c r="H172" s="30"/>
      <c r="I172" s="31"/>
    </row>
    <row r="173" spans="1:9" ht="42.75" x14ac:dyDescent="0.2">
      <c r="A173" s="181" t="s">
        <v>447</v>
      </c>
      <c r="B173" s="181" t="s">
        <v>43</v>
      </c>
      <c r="C173" s="182" t="s">
        <v>12</v>
      </c>
      <c r="D173" s="183" t="s">
        <v>755</v>
      </c>
      <c r="E173" s="190">
        <f>55.6</f>
        <v>55.6</v>
      </c>
      <c r="F173" s="23"/>
      <c r="G173" s="21"/>
      <c r="H173" s="30"/>
      <c r="I173" s="31"/>
    </row>
    <row r="174" spans="1:9" ht="42.75" x14ac:dyDescent="0.2">
      <c r="A174" s="181" t="s">
        <v>448</v>
      </c>
      <c r="B174" s="181" t="s">
        <v>158</v>
      </c>
      <c r="C174" s="182" t="s">
        <v>12</v>
      </c>
      <c r="D174" s="183" t="s">
        <v>756</v>
      </c>
      <c r="E174" s="190">
        <f>26</f>
        <v>26</v>
      </c>
      <c r="F174" s="23"/>
      <c r="G174" s="21"/>
      <c r="H174" s="30"/>
      <c r="I174" s="31"/>
    </row>
    <row r="175" spans="1:9" ht="57" x14ac:dyDescent="0.2">
      <c r="A175" s="181" t="s">
        <v>449</v>
      </c>
      <c r="B175" s="181" t="s">
        <v>451</v>
      </c>
      <c r="C175" s="182" t="s">
        <v>16</v>
      </c>
      <c r="D175" s="183"/>
      <c r="E175" s="190"/>
      <c r="F175" s="23"/>
      <c r="G175" s="21"/>
      <c r="H175" s="30"/>
      <c r="I175" s="31"/>
    </row>
    <row r="176" spans="1:9" ht="15" x14ac:dyDescent="0.2">
      <c r="A176" s="175" t="s">
        <v>452</v>
      </c>
      <c r="B176" s="175" t="s">
        <v>453</v>
      </c>
      <c r="C176" s="175"/>
      <c r="D176" s="180"/>
      <c r="E176" s="188"/>
      <c r="F176" s="23"/>
      <c r="G176" s="21"/>
      <c r="H176" s="30"/>
      <c r="I176" s="31"/>
    </row>
    <row r="177" spans="1:9" ht="42.75" x14ac:dyDescent="0.2">
      <c r="A177" s="181" t="s">
        <v>454</v>
      </c>
      <c r="B177" s="181" t="s">
        <v>191</v>
      </c>
      <c r="C177" s="182" t="s">
        <v>17</v>
      </c>
      <c r="D177" s="183" t="s">
        <v>722</v>
      </c>
      <c r="E177" s="190">
        <f>1.03*(9.4*2+3.4*4+1.95) - 4*0.9*1.03</f>
        <v>31.672500000000007</v>
      </c>
      <c r="F177" s="23"/>
      <c r="G177" s="21"/>
      <c r="H177" s="30"/>
      <c r="I177" s="31"/>
    </row>
    <row r="178" spans="1:9" ht="28.5" x14ac:dyDescent="0.2">
      <c r="A178" s="181" t="s">
        <v>455</v>
      </c>
      <c r="B178" s="181" t="s">
        <v>457</v>
      </c>
      <c r="C178" s="182" t="s">
        <v>11</v>
      </c>
      <c r="D178" s="183"/>
      <c r="E178" s="190"/>
      <c r="F178" s="23"/>
      <c r="G178" s="21"/>
      <c r="H178" s="30"/>
      <c r="I178" s="31"/>
    </row>
    <row r="179" spans="1:9" ht="28.5" x14ac:dyDescent="0.2">
      <c r="A179" s="181" t="s">
        <v>458</v>
      </c>
      <c r="B179" s="181" t="s">
        <v>460</v>
      </c>
      <c r="C179" s="182" t="s">
        <v>11</v>
      </c>
      <c r="D179" s="183"/>
      <c r="E179" s="190"/>
      <c r="F179" s="23"/>
      <c r="G179" s="21"/>
      <c r="H179" s="30"/>
      <c r="I179" s="31"/>
    </row>
    <row r="180" spans="1:9" ht="15" x14ac:dyDescent="0.2">
      <c r="A180" s="184" t="s">
        <v>461</v>
      </c>
      <c r="B180" s="184" t="s">
        <v>462</v>
      </c>
      <c r="C180" s="184"/>
      <c r="D180" s="185"/>
      <c r="E180" s="191"/>
      <c r="F180" s="23"/>
      <c r="G180" s="21"/>
      <c r="H180" s="30"/>
      <c r="I180" s="31"/>
    </row>
    <row r="181" spans="1:9" ht="57" x14ac:dyDescent="0.2">
      <c r="A181" s="181" t="s">
        <v>463</v>
      </c>
      <c r="B181" s="181" t="s">
        <v>465</v>
      </c>
      <c r="C181" s="182" t="s">
        <v>17</v>
      </c>
      <c r="D181" s="183" t="s">
        <v>723</v>
      </c>
      <c r="E181" s="190">
        <f>E177</f>
        <v>31.672500000000007</v>
      </c>
      <c r="F181" s="23"/>
      <c r="G181" s="21"/>
      <c r="H181" s="30"/>
      <c r="I181" s="31"/>
    </row>
    <row r="182" spans="1:9" ht="42.75" x14ac:dyDescent="0.2">
      <c r="A182" s="177" t="s">
        <v>466</v>
      </c>
      <c r="B182" s="177" t="s">
        <v>96</v>
      </c>
      <c r="C182" s="178" t="s">
        <v>17</v>
      </c>
      <c r="D182" s="179"/>
      <c r="E182" s="189"/>
      <c r="F182" s="23"/>
      <c r="G182" s="21"/>
      <c r="H182" s="30"/>
      <c r="I182" s="31"/>
    </row>
    <row r="183" spans="1:9" ht="57" x14ac:dyDescent="0.2">
      <c r="A183" s="177" t="s">
        <v>467</v>
      </c>
      <c r="B183" s="177" t="s">
        <v>469</v>
      </c>
      <c r="C183" s="178" t="s">
        <v>17</v>
      </c>
      <c r="D183" s="179"/>
      <c r="E183" s="189"/>
      <c r="F183" s="23"/>
      <c r="G183" s="21"/>
      <c r="H183" s="30"/>
      <c r="I183" s="31"/>
    </row>
    <row r="184" spans="1:9" ht="57" x14ac:dyDescent="0.2">
      <c r="A184" s="177" t="s">
        <v>470</v>
      </c>
      <c r="B184" s="177" t="s">
        <v>472</v>
      </c>
      <c r="C184" s="178" t="s">
        <v>17</v>
      </c>
      <c r="D184" s="179"/>
      <c r="E184" s="189"/>
      <c r="F184" s="23"/>
      <c r="G184" s="21"/>
      <c r="H184" s="30"/>
      <c r="I184" s="31"/>
    </row>
    <row r="185" spans="1:9" ht="28.5" x14ac:dyDescent="0.2">
      <c r="A185" s="177" t="s">
        <v>473</v>
      </c>
      <c r="B185" s="177" t="s">
        <v>475</v>
      </c>
      <c r="C185" s="178" t="s">
        <v>17</v>
      </c>
      <c r="D185" s="179"/>
      <c r="E185" s="189"/>
      <c r="F185" s="23"/>
      <c r="G185" s="21"/>
      <c r="H185" s="30"/>
      <c r="I185" s="31"/>
    </row>
    <row r="186" spans="1:9" ht="42.75" x14ac:dyDescent="0.2">
      <c r="A186" s="177" t="s">
        <v>476</v>
      </c>
      <c r="B186" s="177" t="s">
        <v>478</v>
      </c>
      <c r="C186" s="178" t="s">
        <v>17</v>
      </c>
      <c r="D186" s="179"/>
      <c r="E186" s="189"/>
      <c r="F186" s="23"/>
      <c r="G186" s="21"/>
      <c r="H186" s="30"/>
      <c r="I186" s="31"/>
    </row>
    <row r="187" spans="1:9" ht="28.5" x14ac:dyDescent="0.2">
      <c r="A187" s="177" t="s">
        <v>479</v>
      </c>
      <c r="B187" s="177" t="s">
        <v>266</v>
      </c>
      <c r="C187" s="178" t="s">
        <v>17</v>
      </c>
      <c r="D187" s="179"/>
      <c r="E187" s="189"/>
      <c r="F187" s="23"/>
      <c r="G187" s="21"/>
      <c r="H187" s="30"/>
      <c r="I187" s="31"/>
    </row>
    <row r="188" spans="1:9" ht="28.5" x14ac:dyDescent="0.2">
      <c r="A188" s="177" t="s">
        <v>480</v>
      </c>
      <c r="B188" s="177" t="s">
        <v>223</v>
      </c>
      <c r="C188" s="178" t="s">
        <v>17</v>
      </c>
      <c r="D188" s="179"/>
      <c r="E188" s="189"/>
      <c r="F188" s="23"/>
      <c r="G188" s="21"/>
      <c r="H188" s="30"/>
      <c r="I188" s="31"/>
    </row>
    <row r="189" spans="1:9" ht="28.5" x14ac:dyDescent="0.2">
      <c r="A189" s="177" t="s">
        <v>481</v>
      </c>
      <c r="B189" s="177" t="s">
        <v>483</v>
      </c>
      <c r="C189" s="178" t="s">
        <v>17</v>
      </c>
      <c r="D189" s="179"/>
      <c r="E189" s="189"/>
      <c r="F189" s="23"/>
      <c r="G189" s="21"/>
      <c r="H189" s="30"/>
      <c r="I189" s="31"/>
    </row>
    <row r="190" spans="1:9" ht="28.5" x14ac:dyDescent="0.2">
      <c r="A190" s="177" t="s">
        <v>484</v>
      </c>
      <c r="B190" s="177" t="s">
        <v>275</v>
      </c>
      <c r="C190" s="178" t="s">
        <v>17</v>
      </c>
      <c r="D190" s="179"/>
      <c r="E190" s="189"/>
      <c r="F190" s="23"/>
      <c r="G190" s="21"/>
      <c r="H190" s="30"/>
      <c r="I190" s="31"/>
    </row>
    <row r="191" spans="1:9" ht="42.75" x14ac:dyDescent="0.2">
      <c r="A191" s="177" t="s">
        <v>485</v>
      </c>
      <c r="B191" s="177" t="s">
        <v>487</v>
      </c>
      <c r="C191" s="178" t="s">
        <v>17</v>
      </c>
      <c r="D191" s="179"/>
      <c r="E191" s="189"/>
      <c r="F191" s="23"/>
      <c r="G191" s="21"/>
      <c r="H191" s="30"/>
      <c r="I191" s="31"/>
    </row>
    <row r="192" spans="1:9" ht="15" x14ac:dyDescent="0.2">
      <c r="A192" s="175" t="s">
        <v>488</v>
      </c>
      <c r="B192" s="175" t="s">
        <v>93</v>
      </c>
      <c r="C192" s="175"/>
      <c r="D192" s="180"/>
      <c r="E192" s="188"/>
      <c r="F192" s="23"/>
      <c r="G192" s="21"/>
      <c r="H192" s="30"/>
      <c r="I192" s="31"/>
    </row>
    <row r="193" spans="1:9" ht="57" x14ac:dyDescent="0.2">
      <c r="A193" s="177" t="s">
        <v>489</v>
      </c>
      <c r="B193" s="177" t="s">
        <v>491</v>
      </c>
      <c r="C193" s="178" t="s">
        <v>17</v>
      </c>
      <c r="D193" s="179"/>
      <c r="E193" s="189"/>
      <c r="F193" s="23"/>
      <c r="G193" s="21"/>
      <c r="H193" s="30"/>
      <c r="I193" s="31"/>
    </row>
    <row r="194" spans="1:9" ht="42.75" x14ac:dyDescent="0.2">
      <c r="A194" s="177" t="s">
        <v>492</v>
      </c>
      <c r="B194" s="177" t="s">
        <v>494</v>
      </c>
      <c r="C194" s="178" t="s">
        <v>17</v>
      </c>
      <c r="D194" s="179"/>
      <c r="E194" s="189"/>
      <c r="F194" s="23"/>
      <c r="G194" s="21"/>
      <c r="H194" s="30"/>
      <c r="I194" s="31"/>
    </row>
    <row r="195" spans="1:9" ht="15" x14ac:dyDescent="0.2">
      <c r="A195" s="175" t="s">
        <v>495</v>
      </c>
      <c r="B195" s="175" t="s">
        <v>201</v>
      </c>
      <c r="C195" s="175"/>
      <c r="D195" s="180"/>
      <c r="E195" s="188"/>
      <c r="F195" s="23"/>
      <c r="G195" s="21"/>
      <c r="H195" s="30"/>
      <c r="I195" s="31"/>
    </row>
    <row r="196" spans="1:9" ht="71.25" x14ac:dyDescent="0.2">
      <c r="A196" s="177" t="s">
        <v>496</v>
      </c>
      <c r="B196" s="177" t="s">
        <v>498</v>
      </c>
      <c r="C196" s="178" t="s">
        <v>7</v>
      </c>
      <c r="D196" s="179"/>
      <c r="E196" s="189"/>
      <c r="F196" s="23"/>
      <c r="G196" s="21"/>
      <c r="H196" s="30"/>
      <c r="I196" s="31"/>
    </row>
    <row r="197" spans="1:9" ht="71.25" x14ac:dyDescent="0.2">
      <c r="A197" s="177" t="s">
        <v>499</v>
      </c>
      <c r="B197" s="177" t="s">
        <v>501</v>
      </c>
      <c r="C197" s="178" t="s">
        <v>7</v>
      </c>
      <c r="D197" s="179"/>
      <c r="E197" s="189"/>
      <c r="F197" s="23"/>
      <c r="G197" s="21"/>
      <c r="H197" s="30"/>
      <c r="I197" s="31"/>
    </row>
    <row r="198" spans="1:9" ht="57" x14ac:dyDescent="0.2">
      <c r="A198" s="177" t="s">
        <v>502</v>
      </c>
      <c r="B198" s="177" t="s">
        <v>504</v>
      </c>
      <c r="C198" s="178" t="s">
        <v>17</v>
      </c>
      <c r="D198" s="179"/>
      <c r="E198" s="189"/>
      <c r="F198" s="23"/>
      <c r="G198" s="21"/>
      <c r="H198" s="30"/>
      <c r="I198" s="31"/>
    </row>
    <row r="199" spans="1:9" ht="57" x14ac:dyDescent="0.2">
      <c r="A199" s="177" t="s">
        <v>505</v>
      </c>
      <c r="B199" s="177" t="s">
        <v>507</v>
      </c>
      <c r="C199" s="178" t="s">
        <v>7</v>
      </c>
      <c r="D199" s="179"/>
      <c r="E199" s="189"/>
      <c r="F199" s="23"/>
      <c r="G199" s="21"/>
      <c r="H199" s="30"/>
      <c r="I199" s="31"/>
    </row>
    <row r="200" spans="1:9" ht="15" x14ac:dyDescent="0.2">
      <c r="A200" s="175" t="s">
        <v>508</v>
      </c>
      <c r="B200" s="175" t="s">
        <v>60</v>
      </c>
      <c r="C200" s="175"/>
      <c r="D200" s="180"/>
      <c r="E200" s="188"/>
      <c r="F200" s="23"/>
      <c r="G200" s="21"/>
      <c r="H200" s="30"/>
      <c r="I200" s="31"/>
    </row>
    <row r="201" spans="1:9" ht="71.25" x14ac:dyDescent="0.2">
      <c r="A201" s="177" t="s">
        <v>509</v>
      </c>
      <c r="B201" s="177" t="s">
        <v>511</v>
      </c>
      <c r="C201" s="178" t="s">
        <v>17</v>
      </c>
      <c r="D201" s="179"/>
      <c r="E201" s="189"/>
      <c r="F201" s="23"/>
      <c r="G201" s="21"/>
      <c r="H201" s="30"/>
      <c r="I201" s="31"/>
    </row>
    <row r="202" spans="1:9" ht="57" x14ac:dyDescent="0.2">
      <c r="A202" s="177" t="s">
        <v>512</v>
      </c>
      <c r="B202" s="177" t="s">
        <v>514</v>
      </c>
      <c r="C202" s="178" t="s">
        <v>17</v>
      </c>
      <c r="D202" s="179"/>
      <c r="E202" s="189"/>
      <c r="F202" s="23"/>
      <c r="G202" s="21"/>
      <c r="H202" s="30"/>
      <c r="I202" s="31"/>
    </row>
    <row r="203" spans="1:9" ht="42.75" x14ac:dyDescent="0.2">
      <c r="A203" s="177" t="s">
        <v>515</v>
      </c>
      <c r="B203" s="177" t="s">
        <v>517</v>
      </c>
      <c r="C203" s="178" t="s">
        <v>11</v>
      </c>
      <c r="D203" s="179"/>
      <c r="E203" s="189"/>
      <c r="F203" s="23"/>
      <c r="G203" s="21"/>
      <c r="H203" s="30"/>
      <c r="I203" s="31"/>
    </row>
    <row r="204" spans="1:9" ht="42.75" x14ac:dyDescent="0.2">
      <c r="A204" s="177" t="s">
        <v>518</v>
      </c>
      <c r="B204" s="177" t="s">
        <v>98</v>
      </c>
      <c r="C204" s="178" t="s">
        <v>11</v>
      </c>
      <c r="D204" s="179"/>
      <c r="E204" s="189"/>
      <c r="F204" s="23"/>
      <c r="G204" s="21"/>
      <c r="H204" s="30"/>
      <c r="I204" s="31"/>
    </row>
    <row r="205" spans="1:9" ht="15" x14ac:dyDescent="0.2">
      <c r="A205" s="175" t="s">
        <v>520</v>
      </c>
      <c r="B205" s="175" t="s">
        <v>521</v>
      </c>
      <c r="C205" s="175"/>
      <c r="D205" s="180"/>
      <c r="E205" s="188"/>
      <c r="F205" s="23"/>
      <c r="G205" s="21"/>
      <c r="H205" s="30"/>
      <c r="I205" s="31"/>
    </row>
    <row r="206" spans="1:9" ht="57" x14ac:dyDescent="0.2">
      <c r="A206" s="177" t="s">
        <v>522</v>
      </c>
      <c r="B206" s="177" t="s">
        <v>524</v>
      </c>
      <c r="C206" s="178" t="s">
        <v>7</v>
      </c>
      <c r="D206" s="179"/>
      <c r="E206" s="189"/>
      <c r="F206" s="23"/>
      <c r="G206" s="21"/>
      <c r="H206" s="30"/>
      <c r="I206" s="31"/>
    </row>
    <row r="207" spans="1:9" ht="42.75" x14ac:dyDescent="0.2">
      <c r="A207" s="177" t="s">
        <v>525</v>
      </c>
      <c r="B207" s="177" t="s">
        <v>527</v>
      </c>
      <c r="C207" s="178" t="s">
        <v>7</v>
      </c>
      <c r="D207" s="179"/>
      <c r="E207" s="189"/>
      <c r="F207" s="23"/>
      <c r="G207" s="21"/>
      <c r="H207" s="30"/>
      <c r="I207" s="31"/>
    </row>
    <row r="208" spans="1:9" ht="28.5" x14ac:dyDescent="0.2">
      <c r="A208" s="177" t="s">
        <v>528</v>
      </c>
      <c r="B208" s="177" t="s">
        <v>530</v>
      </c>
      <c r="C208" s="178" t="s">
        <v>7</v>
      </c>
      <c r="D208" s="179"/>
      <c r="E208" s="189"/>
      <c r="F208" s="23"/>
      <c r="G208" s="21"/>
      <c r="H208" s="30"/>
      <c r="I208" s="31"/>
    </row>
    <row r="209" spans="1:9" ht="71.25" x14ac:dyDescent="0.2">
      <c r="A209" s="177" t="s">
        <v>531</v>
      </c>
      <c r="B209" s="177" t="s">
        <v>533</v>
      </c>
      <c r="C209" s="178" t="s">
        <v>7</v>
      </c>
      <c r="D209" s="179"/>
      <c r="E209" s="189"/>
      <c r="F209" s="23"/>
      <c r="G209" s="21"/>
      <c r="H209" s="30"/>
      <c r="I209" s="31"/>
    </row>
    <row r="210" spans="1:9" ht="42.75" x14ac:dyDescent="0.2">
      <c r="A210" s="177" t="s">
        <v>534</v>
      </c>
      <c r="B210" s="177" t="s">
        <v>536</v>
      </c>
      <c r="C210" s="178" t="s">
        <v>7</v>
      </c>
      <c r="D210" s="179"/>
      <c r="E210" s="189"/>
      <c r="F210" s="23"/>
      <c r="G210" s="21"/>
      <c r="H210" s="30"/>
      <c r="I210" s="31"/>
    </row>
    <row r="211" spans="1:9" ht="28.5" x14ac:dyDescent="0.2">
      <c r="A211" s="177" t="s">
        <v>537</v>
      </c>
      <c r="B211" s="177" t="s">
        <v>539</v>
      </c>
      <c r="C211" s="178" t="s">
        <v>94</v>
      </c>
      <c r="D211" s="179"/>
      <c r="E211" s="189"/>
      <c r="F211" s="23"/>
      <c r="G211" s="21"/>
      <c r="H211" s="30"/>
      <c r="I211" s="31"/>
    </row>
    <row r="212" spans="1:9" ht="28.5" x14ac:dyDescent="0.2">
      <c r="A212" s="177" t="s">
        <v>540</v>
      </c>
      <c r="B212" s="177" t="s">
        <v>542</v>
      </c>
      <c r="C212" s="178" t="s">
        <v>7</v>
      </c>
      <c r="D212" s="179"/>
      <c r="E212" s="189"/>
      <c r="F212" s="23"/>
      <c r="G212" s="21"/>
      <c r="H212" s="30"/>
      <c r="I212" s="31"/>
    </row>
    <row r="213" spans="1:9" ht="28.5" x14ac:dyDescent="0.2">
      <c r="A213" s="177" t="s">
        <v>543</v>
      </c>
      <c r="B213" s="177" t="s">
        <v>545</v>
      </c>
      <c r="C213" s="178" t="s">
        <v>7</v>
      </c>
      <c r="D213" s="179"/>
      <c r="E213" s="189"/>
      <c r="F213" s="23"/>
      <c r="G213" s="21"/>
      <c r="H213" s="30"/>
      <c r="I213" s="31"/>
    </row>
    <row r="214" spans="1:9" ht="15" x14ac:dyDescent="0.2">
      <c r="A214" s="175" t="s">
        <v>546</v>
      </c>
      <c r="B214" s="175" t="s">
        <v>547</v>
      </c>
      <c r="C214" s="175"/>
      <c r="D214" s="180"/>
      <c r="E214" s="188"/>
      <c r="F214" s="23"/>
      <c r="G214" s="21"/>
      <c r="H214" s="30"/>
      <c r="I214" s="31"/>
    </row>
    <row r="215" spans="1:9" ht="42.75" x14ac:dyDescent="0.2">
      <c r="A215" s="177" t="s">
        <v>548</v>
      </c>
      <c r="B215" s="177" t="s">
        <v>550</v>
      </c>
      <c r="C215" s="178" t="s">
        <v>7</v>
      </c>
      <c r="D215" s="179"/>
      <c r="E215" s="189"/>
      <c r="F215" s="23"/>
      <c r="G215" s="21"/>
      <c r="H215" s="30"/>
      <c r="I215" s="31"/>
    </row>
    <row r="216" spans="1:9" ht="42.75" x14ac:dyDescent="0.2">
      <c r="A216" s="177" t="s">
        <v>551</v>
      </c>
      <c r="B216" s="177" t="s">
        <v>553</v>
      </c>
      <c r="C216" s="178" t="s">
        <v>7</v>
      </c>
      <c r="D216" s="179"/>
      <c r="E216" s="189"/>
      <c r="F216" s="23"/>
      <c r="G216" s="21"/>
      <c r="H216" s="30"/>
      <c r="I216" s="31"/>
    </row>
    <row r="217" spans="1:9" ht="28.5" x14ac:dyDescent="0.2">
      <c r="A217" s="177" t="s">
        <v>554</v>
      </c>
      <c r="B217" s="177" t="s">
        <v>556</v>
      </c>
      <c r="C217" s="178" t="s">
        <v>7</v>
      </c>
      <c r="D217" s="179"/>
      <c r="E217" s="189"/>
      <c r="F217" s="23"/>
      <c r="G217" s="21"/>
      <c r="H217" s="30"/>
      <c r="I217" s="31"/>
    </row>
    <row r="218" spans="1:9" ht="28.5" x14ac:dyDescent="0.2">
      <c r="A218" s="177" t="s">
        <v>557</v>
      </c>
      <c r="B218" s="177" t="s">
        <v>559</v>
      </c>
      <c r="C218" s="178" t="s">
        <v>11</v>
      </c>
      <c r="D218" s="179"/>
      <c r="E218" s="189"/>
      <c r="F218" s="23"/>
      <c r="G218" s="21"/>
      <c r="H218" s="30"/>
      <c r="I218" s="31"/>
    </row>
    <row r="219" spans="1:9" ht="28.5" x14ac:dyDescent="0.2">
      <c r="A219" s="177" t="s">
        <v>560</v>
      </c>
      <c r="B219" s="177" t="s">
        <v>562</v>
      </c>
      <c r="C219" s="178" t="s">
        <v>7</v>
      </c>
      <c r="D219" s="179"/>
      <c r="E219" s="189"/>
      <c r="F219" s="23"/>
      <c r="G219" s="21"/>
      <c r="H219" s="30"/>
      <c r="I219" s="31"/>
    </row>
    <row r="220" spans="1:9" ht="15" x14ac:dyDescent="0.2">
      <c r="A220" s="175" t="s">
        <v>563</v>
      </c>
      <c r="B220" s="175" t="s">
        <v>564</v>
      </c>
      <c r="C220" s="175"/>
      <c r="D220" s="180"/>
      <c r="E220" s="188"/>
      <c r="F220" s="23"/>
      <c r="G220" s="21"/>
      <c r="H220" s="30"/>
      <c r="I220" s="31"/>
    </row>
    <row r="221" spans="1:9" ht="42.75" x14ac:dyDescent="0.2">
      <c r="A221" s="177" t="s">
        <v>565</v>
      </c>
      <c r="B221" s="177" t="s">
        <v>567</v>
      </c>
      <c r="C221" s="178" t="s">
        <v>7</v>
      </c>
      <c r="D221" s="179"/>
      <c r="E221" s="189"/>
      <c r="F221" s="23"/>
      <c r="G221" s="21"/>
      <c r="H221" s="30"/>
      <c r="I221" s="31"/>
    </row>
    <row r="222" spans="1:9" ht="42.75" x14ac:dyDescent="0.2">
      <c r="A222" s="177" t="s">
        <v>568</v>
      </c>
      <c r="B222" s="177" t="s">
        <v>570</v>
      </c>
      <c r="C222" s="178" t="s">
        <v>7</v>
      </c>
      <c r="D222" s="179"/>
      <c r="E222" s="189"/>
      <c r="F222" s="23"/>
      <c r="G222" s="21"/>
      <c r="H222" s="30"/>
      <c r="I222" s="31"/>
    </row>
    <row r="223" spans="1:9" ht="42.75" x14ac:dyDescent="0.2">
      <c r="A223" s="177" t="s">
        <v>571</v>
      </c>
      <c r="B223" s="177" t="s">
        <v>573</v>
      </c>
      <c r="C223" s="178" t="s">
        <v>7</v>
      </c>
      <c r="D223" s="179"/>
      <c r="E223" s="189"/>
      <c r="F223" s="23"/>
      <c r="G223" s="21"/>
      <c r="H223" s="30"/>
      <c r="I223" s="31"/>
    </row>
    <row r="224" spans="1:9" ht="42.75" x14ac:dyDescent="0.2">
      <c r="A224" s="177" t="s">
        <v>574</v>
      </c>
      <c r="B224" s="177" t="s">
        <v>576</v>
      </c>
      <c r="C224" s="178" t="s">
        <v>11</v>
      </c>
      <c r="D224" s="179"/>
      <c r="E224" s="189"/>
      <c r="F224" s="23"/>
      <c r="G224" s="21"/>
      <c r="H224" s="30"/>
      <c r="I224" s="31"/>
    </row>
    <row r="225" spans="1:9" ht="42.75" x14ac:dyDescent="0.2">
      <c r="A225" s="177" t="s">
        <v>577</v>
      </c>
      <c r="B225" s="177" t="s">
        <v>579</v>
      </c>
      <c r="C225" s="178" t="s">
        <v>11</v>
      </c>
      <c r="D225" s="179"/>
      <c r="E225" s="189"/>
      <c r="F225" s="23"/>
      <c r="G225" s="21"/>
      <c r="H225" s="30"/>
      <c r="I225" s="31"/>
    </row>
    <row r="226" spans="1:9" ht="42.75" x14ac:dyDescent="0.2">
      <c r="A226" s="177" t="s">
        <v>580</v>
      </c>
      <c r="B226" s="177" t="s">
        <v>582</v>
      </c>
      <c r="C226" s="178" t="s">
        <v>11</v>
      </c>
      <c r="D226" s="179"/>
      <c r="E226" s="189"/>
      <c r="F226" s="23"/>
      <c r="G226" s="21"/>
      <c r="H226" s="30"/>
      <c r="I226" s="31"/>
    </row>
    <row r="227" spans="1:9" ht="28.5" x14ac:dyDescent="0.2">
      <c r="A227" s="177" t="s">
        <v>583</v>
      </c>
      <c r="B227" s="177" t="s">
        <v>585</v>
      </c>
      <c r="C227" s="178" t="s">
        <v>7</v>
      </c>
      <c r="D227" s="179"/>
      <c r="E227" s="189"/>
      <c r="F227" s="23"/>
      <c r="G227" s="21"/>
      <c r="H227" s="30"/>
      <c r="I227" s="31"/>
    </row>
    <row r="228" spans="1:9" ht="15" x14ac:dyDescent="0.2">
      <c r="A228" s="175" t="s">
        <v>586</v>
      </c>
      <c r="B228" s="175" t="s">
        <v>62</v>
      </c>
      <c r="C228" s="175"/>
      <c r="D228" s="180"/>
      <c r="E228" s="188"/>
      <c r="F228" s="23"/>
      <c r="G228" s="21"/>
      <c r="H228" s="30"/>
      <c r="I228" s="31"/>
    </row>
    <row r="229" spans="1:9" ht="42.75" x14ac:dyDescent="0.2">
      <c r="A229" s="177" t="s">
        <v>587</v>
      </c>
      <c r="B229" s="177" t="s">
        <v>68</v>
      </c>
      <c r="C229" s="178" t="s">
        <v>11</v>
      </c>
      <c r="D229" s="179"/>
      <c r="E229" s="189"/>
      <c r="F229" s="23"/>
      <c r="G229" s="21"/>
      <c r="H229" s="30"/>
      <c r="I229" s="31"/>
    </row>
    <row r="230" spans="1:9" ht="42.75" x14ac:dyDescent="0.2">
      <c r="A230" s="177" t="s">
        <v>588</v>
      </c>
      <c r="B230" s="177" t="s">
        <v>70</v>
      </c>
      <c r="C230" s="178" t="s">
        <v>11</v>
      </c>
      <c r="D230" s="179"/>
      <c r="E230" s="189"/>
      <c r="F230" s="23"/>
      <c r="G230" s="21"/>
      <c r="H230" s="30"/>
      <c r="I230" s="31"/>
    </row>
    <row r="231" spans="1:9" ht="28.5" x14ac:dyDescent="0.2">
      <c r="A231" s="177" t="s">
        <v>589</v>
      </c>
      <c r="B231" s="177" t="s">
        <v>591</v>
      </c>
      <c r="C231" s="178" t="s">
        <v>7</v>
      </c>
      <c r="D231" s="179"/>
      <c r="E231" s="189"/>
      <c r="F231" s="23"/>
      <c r="G231" s="21"/>
      <c r="H231" s="30"/>
      <c r="I231" s="31"/>
    </row>
    <row r="232" spans="1:9" ht="28.5" x14ac:dyDescent="0.2">
      <c r="A232" s="177" t="s">
        <v>592</v>
      </c>
      <c r="B232" s="177" t="s">
        <v>594</v>
      </c>
      <c r="C232" s="178" t="s">
        <v>7</v>
      </c>
      <c r="D232" s="179"/>
      <c r="E232" s="189"/>
      <c r="F232" s="23"/>
      <c r="G232" s="21"/>
      <c r="H232" s="30"/>
      <c r="I232" s="31"/>
    </row>
    <row r="233" spans="1:9" ht="28.5" x14ac:dyDescent="0.2">
      <c r="A233" s="177" t="s">
        <v>595</v>
      </c>
      <c r="B233" s="177" t="s">
        <v>597</v>
      </c>
      <c r="C233" s="178" t="s">
        <v>7</v>
      </c>
      <c r="D233" s="179"/>
      <c r="E233" s="189"/>
      <c r="F233" s="23"/>
      <c r="G233" s="21"/>
      <c r="H233" s="30"/>
      <c r="I233" s="31"/>
    </row>
    <row r="234" spans="1:9" ht="28.5" x14ac:dyDescent="0.2">
      <c r="A234" s="177" t="s">
        <v>598</v>
      </c>
      <c r="B234" s="177" t="s">
        <v>72</v>
      </c>
      <c r="C234" s="178" t="s">
        <v>7</v>
      </c>
      <c r="D234" s="179"/>
      <c r="E234" s="189"/>
      <c r="F234" s="23"/>
      <c r="G234" s="21"/>
      <c r="H234" s="30"/>
      <c r="I234" s="31"/>
    </row>
    <row r="235" spans="1:9" ht="42.75" x14ac:dyDescent="0.2">
      <c r="A235" s="177" t="s">
        <v>599</v>
      </c>
      <c r="B235" s="177" t="s">
        <v>601</v>
      </c>
      <c r="C235" s="178" t="s">
        <v>11</v>
      </c>
      <c r="D235" s="179"/>
      <c r="E235" s="189"/>
      <c r="F235" s="23"/>
      <c r="G235" s="21"/>
      <c r="H235" s="30"/>
      <c r="I235" s="31"/>
    </row>
    <row r="236" spans="1:9" ht="42.75" x14ac:dyDescent="0.2">
      <c r="A236" s="177" t="s">
        <v>602</v>
      </c>
      <c r="B236" s="177" t="s">
        <v>604</v>
      </c>
      <c r="C236" s="178" t="s">
        <v>11</v>
      </c>
      <c r="D236" s="179"/>
      <c r="E236" s="189"/>
      <c r="F236" s="23"/>
      <c r="G236" s="21"/>
      <c r="H236" s="30"/>
      <c r="I236" s="31"/>
    </row>
    <row r="237" spans="1:9" ht="28.5" x14ac:dyDescent="0.2">
      <c r="A237" s="177" t="s">
        <v>605</v>
      </c>
      <c r="B237" s="177" t="s">
        <v>607</v>
      </c>
      <c r="C237" s="178" t="s">
        <v>7</v>
      </c>
      <c r="D237" s="179"/>
      <c r="E237" s="189"/>
      <c r="F237" s="23"/>
      <c r="G237" s="21"/>
      <c r="H237" s="30"/>
      <c r="I237" s="31"/>
    </row>
    <row r="238" spans="1:9" ht="28.5" x14ac:dyDescent="0.2">
      <c r="A238" s="177" t="s">
        <v>608</v>
      </c>
      <c r="B238" s="177" t="s">
        <v>74</v>
      </c>
      <c r="C238" s="178" t="s">
        <v>7</v>
      </c>
      <c r="D238" s="179"/>
      <c r="E238" s="189"/>
      <c r="F238" s="23"/>
      <c r="G238" s="21"/>
      <c r="H238" s="30"/>
      <c r="I238" s="31"/>
    </row>
    <row r="239" spans="1:9" ht="57" x14ac:dyDescent="0.2">
      <c r="A239" s="177" t="s">
        <v>609</v>
      </c>
      <c r="B239" s="177" t="s">
        <v>611</v>
      </c>
      <c r="C239" s="178" t="s">
        <v>7</v>
      </c>
      <c r="D239" s="179"/>
      <c r="E239" s="189"/>
      <c r="F239" s="23"/>
      <c r="G239" s="21"/>
      <c r="H239" s="30"/>
      <c r="I239" s="31"/>
    </row>
    <row r="240" spans="1:9" x14ac:dyDescent="0.2">
      <c r="A240" s="21"/>
      <c r="B240" s="22"/>
      <c r="C240" s="21"/>
      <c r="D240" s="23"/>
      <c r="E240" s="23"/>
      <c r="F240" s="23"/>
      <c r="G240" s="21"/>
    </row>
  </sheetData>
  <mergeCells count="8">
    <mergeCell ref="H70:I70"/>
    <mergeCell ref="E3:E4"/>
    <mergeCell ref="A1:E1"/>
    <mergeCell ref="A2:E2"/>
    <mergeCell ref="A3:A4"/>
    <mergeCell ref="B3:B4"/>
    <mergeCell ref="C3:C4"/>
    <mergeCell ref="D3:D4"/>
  </mergeCells>
  <phoneticPr fontId="24" type="noConversion"/>
  <printOptions horizontalCentered="1"/>
  <pageMargins left="0.25" right="0.25" top="0.75" bottom="0.75" header="0.3" footer="0.3"/>
  <pageSetup paperSize="9" scale="46" firstPageNumber="0" fitToHeight="0" orientation="portrait" r:id="rId1"/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44981A-A35D-47A7-81F7-09C376D36912}">
  <sheetPr>
    <pageSetUpPr fitToPage="1"/>
  </sheetPr>
  <dimension ref="A1:N287"/>
  <sheetViews>
    <sheetView view="pageBreakPreview" topLeftCell="A159" zoomScale="60" zoomScaleNormal="62" workbookViewId="0">
      <selection activeCell="D180" sqref="D180"/>
    </sheetView>
  </sheetViews>
  <sheetFormatPr defaultRowHeight="12.75" x14ac:dyDescent="0.2"/>
  <cols>
    <col min="2" max="2" width="126.28515625" customWidth="1"/>
    <col min="3" max="3" width="34.5703125" customWidth="1"/>
    <col min="11" max="11" width="13" customWidth="1"/>
    <col min="12" max="12" width="11.140625" customWidth="1"/>
    <col min="13" max="13" width="17.85546875" style="68" customWidth="1"/>
  </cols>
  <sheetData>
    <row r="1" spans="1:14" ht="15.6" customHeight="1" x14ac:dyDescent="0.2">
      <c r="A1" s="258" t="s">
        <v>75</v>
      </c>
      <c r="B1" s="259"/>
      <c r="C1" s="14"/>
      <c r="D1" s="14"/>
      <c r="E1" s="14"/>
      <c r="F1" s="14"/>
      <c r="G1" s="14"/>
      <c r="H1" s="8"/>
      <c r="I1" s="8"/>
      <c r="J1" s="8"/>
      <c r="K1" s="8"/>
      <c r="L1" s="8"/>
      <c r="M1" s="9"/>
      <c r="N1" s="10"/>
    </row>
    <row r="2" spans="1:14" ht="15.6" customHeight="1" x14ac:dyDescent="0.2">
      <c r="A2" s="260" t="s">
        <v>613</v>
      </c>
      <c r="B2" s="261"/>
      <c r="C2" s="13"/>
      <c r="D2" s="13"/>
      <c r="E2" s="13"/>
      <c r="F2" s="13"/>
      <c r="G2" s="13"/>
      <c r="H2" s="11"/>
      <c r="I2" s="11"/>
      <c r="J2" s="11"/>
      <c r="K2" s="11"/>
      <c r="L2" s="11"/>
      <c r="M2"/>
      <c r="N2" s="44"/>
    </row>
    <row r="3" spans="1:14" ht="15.6" customHeight="1" x14ac:dyDescent="0.2">
      <c r="A3" s="260" t="s">
        <v>616</v>
      </c>
      <c r="B3" s="261"/>
      <c r="C3" s="13"/>
      <c r="D3" s="13"/>
      <c r="E3" s="13"/>
      <c r="F3" s="13"/>
      <c r="G3" s="13"/>
      <c r="H3" s="11"/>
      <c r="I3" s="11"/>
      <c r="J3" s="11"/>
      <c r="K3" s="11"/>
      <c r="L3" s="11"/>
      <c r="M3" s="261" t="s">
        <v>619</v>
      </c>
      <c r="N3" s="262"/>
    </row>
    <row r="4" spans="1:14" ht="15.6" customHeight="1" x14ac:dyDescent="0.2">
      <c r="A4" s="260" t="s">
        <v>617</v>
      </c>
      <c r="B4" s="261"/>
      <c r="C4" s="13"/>
      <c r="D4" s="13"/>
      <c r="E4" s="13"/>
      <c r="F4" s="13"/>
      <c r="G4" s="13"/>
      <c r="H4" s="11"/>
      <c r="I4" s="11"/>
      <c r="J4" s="11"/>
      <c r="K4" s="11"/>
      <c r="L4" s="11"/>
      <c r="M4" s="261" t="s">
        <v>620</v>
      </c>
      <c r="N4" s="262"/>
    </row>
    <row r="5" spans="1:14" ht="17.45" customHeight="1" x14ac:dyDescent="0.2">
      <c r="A5" s="260" t="s">
        <v>618</v>
      </c>
      <c r="B5" s="261"/>
      <c r="C5" s="13"/>
      <c r="D5" s="13"/>
      <c r="E5" s="13"/>
      <c r="F5" s="13"/>
      <c r="G5" s="13"/>
      <c r="H5" s="11"/>
      <c r="I5" s="11"/>
      <c r="J5" s="11"/>
      <c r="K5" s="11"/>
      <c r="L5" s="11"/>
      <c r="M5" s="261"/>
      <c r="N5" s="262"/>
    </row>
    <row r="6" spans="1:14" ht="24.6" customHeight="1" x14ac:dyDescent="0.2">
      <c r="A6" s="260" t="s">
        <v>76</v>
      </c>
      <c r="B6" s="261"/>
      <c r="C6" s="13"/>
      <c r="D6" s="13"/>
      <c r="E6" s="13"/>
      <c r="F6" s="13"/>
      <c r="G6" s="13"/>
      <c r="H6" s="11"/>
      <c r="I6" s="11"/>
      <c r="J6" s="11"/>
      <c r="K6" s="11"/>
      <c r="L6" s="11"/>
      <c r="M6" s="261"/>
      <c r="N6" s="262"/>
    </row>
    <row r="7" spans="1:14" ht="15.6" customHeight="1" x14ac:dyDescent="0.2">
      <c r="A7" s="265"/>
      <c r="B7" s="263"/>
      <c r="C7" s="263"/>
      <c r="D7" s="263"/>
      <c r="E7" s="263"/>
      <c r="F7" s="263"/>
      <c r="G7" s="263"/>
      <c r="H7" s="12"/>
      <c r="I7" s="12"/>
      <c r="J7" s="12"/>
      <c r="K7" s="12"/>
      <c r="L7" s="12"/>
      <c r="M7" s="263"/>
      <c r="N7" s="264"/>
    </row>
    <row r="8" spans="1:14" ht="18.600000000000001" customHeight="1" x14ac:dyDescent="0.2">
      <c r="A8" s="235" t="s">
        <v>648</v>
      </c>
      <c r="B8" s="235"/>
      <c r="C8" s="235"/>
      <c r="D8" s="235"/>
      <c r="E8" s="235"/>
      <c r="F8" s="235"/>
      <c r="G8" s="235"/>
      <c r="H8" s="235"/>
      <c r="I8" s="235"/>
      <c r="J8" s="235"/>
      <c r="K8" s="235"/>
      <c r="L8" s="235"/>
      <c r="M8" s="235"/>
      <c r="N8" s="236"/>
    </row>
    <row r="9" spans="1:14" ht="15.75" x14ac:dyDescent="0.2">
      <c r="A9" s="237" t="s">
        <v>647</v>
      </c>
      <c r="B9" s="240" t="s">
        <v>646</v>
      </c>
      <c r="C9" s="243" t="s">
        <v>14</v>
      </c>
      <c r="D9" s="237" t="s">
        <v>645</v>
      </c>
      <c r="E9" s="246" t="s">
        <v>644</v>
      </c>
      <c r="F9" s="247"/>
      <c r="G9" s="247"/>
      <c r="H9" s="247"/>
      <c r="I9" s="247"/>
      <c r="J9" s="248"/>
      <c r="K9" s="249" t="s">
        <v>643</v>
      </c>
      <c r="L9" s="250"/>
      <c r="M9" s="251"/>
      <c r="N9" s="255" t="s">
        <v>642</v>
      </c>
    </row>
    <row r="10" spans="1:14" ht="15.75" x14ac:dyDescent="0.2">
      <c r="A10" s="238"/>
      <c r="B10" s="241"/>
      <c r="C10" s="244"/>
      <c r="D10" s="238"/>
      <c r="E10" s="92"/>
      <c r="F10" s="92"/>
      <c r="G10" s="92"/>
      <c r="H10" s="92"/>
      <c r="I10" s="92"/>
      <c r="J10" s="92"/>
      <c r="K10" s="252"/>
      <c r="L10" s="253"/>
      <c r="M10" s="254"/>
      <c r="N10" s="256"/>
    </row>
    <row r="11" spans="1:14" ht="15.75" x14ac:dyDescent="0.2">
      <c r="A11" s="239"/>
      <c r="B11" s="242"/>
      <c r="C11" s="245"/>
      <c r="D11" s="239"/>
      <c r="E11" s="89" t="s">
        <v>641</v>
      </c>
      <c r="F11" s="90" t="s">
        <v>640</v>
      </c>
      <c r="G11" s="90" t="s">
        <v>639</v>
      </c>
      <c r="H11" s="90" t="s">
        <v>638</v>
      </c>
      <c r="I11" s="91" t="s">
        <v>637</v>
      </c>
      <c r="J11" s="90" t="s">
        <v>636</v>
      </c>
      <c r="K11" s="90" t="s">
        <v>635</v>
      </c>
      <c r="L11" s="89" t="s">
        <v>13</v>
      </c>
      <c r="M11" s="88" t="s">
        <v>634</v>
      </c>
      <c r="N11" s="257"/>
    </row>
    <row r="12" spans="1:14" ht="15.75" x14ac:dyDescent="0.2">
      <c r="A12" s="84" t="s">
        <v>2</v>
      </c>
      <c r="B12" s="87" t="str">
        <f>'[4]BM 01'!D18</f>
        <v>QUADRA</v>
      </c>
      <c r="C12" s="86"/>
      <c r="D12" s="85"/>
      <c r="E12" s="85"/>
      <c r="F12" s="85"/>
      <c r="G12" s="85"/>
      <c r="H12" s="85"/>
      <c r="I12" s="85"/>
      <c r="J12" s="85"/>
      <c r="K12" s="85"/>
      <c r="L12" s="85"/>
      <c r="M12" s="84"/>
      <c r="N12" s="83"/>
    </row>
    <row r="13" spans="1:14" ht="15.75" x14ac:dyDescent="0.2">
      <c r="A13" s="78" t="s">
        <v>6</v>
      </c>
      <c r="B13" s="81" t="str">
        <f>'[4]BM 01'!D19</f>
        <v>SERVIÇOS PRELIMINARES</v>
      </c>
      <c r="C13" s="80"/>
      <c r="D13" s="79"/>
      <c r="E13" s="79"/>
      <c r="F13" s="79"/>
      <c r="G13" s="79"/>
      <c r="H13" s="79"/>
      <c r="I13" s="79"/>
      <c r="J13" s="79"/>
      <c r="K13" s="79"/>
      <c r="L13" s="79"/>
      <c r="M13" s="78"/>
      <c r="N13" s="77"/>
    </row>
    <row r="14" spans="1:14" ht="42.6" customHeight="1" x14ac:dyDescent="0.2">
      <c r="A14" s="76" t="s">
        <v>20</v>
      </c>
      <c r="B14" s="76" t="str">
        <f>'[4]BM 01'!D20</f>
        <v>PLACA DE OBRA EM CHAPA DE AÇO GALVANIZADO [ADAPTADO DE SINAPI 74209/001]</v>
      </c>
      <c r="C14" s="75" t="s">
        <v>633</v>
      </c>
      <c r="D14" s="74"/>
      <c r="E14" s="74"/>
      <c r="F14" s="74"/>
      <c r="G14" s="74"/>
      <c r="H14" s="74"/>
      <c r="I14" s="74"/>
      <c r="J14" s="73"/>
      <c r="K14" s="73"/>
      <c r="L14" s="73"/>
      <c r="M14" s="72">
        <f>L15</f>
        <v>8</v>
      </c>
      <c r="N14" s="72" t="s">
        <v>632</v>
      </c>
    </row>
    <row r="15" spans="1:14" ht="17.45" customHeight="1" x14ac:dyDescent="0.2">
      <c r="A15" s="76"/>
      <c r="B15" s="82" t="s">
        <v>631</v>
      </c>
      <c r="C15" s="75"/>
      <c r="D15" s="74">
        <v>1</v>
      </c>
      <c r="E15" s="74">
        <v>2</v>
      </c>
      <c r="F15" s="74"/>
      <c r="G15" s="74">
        <v>4</v>
      </c>
      <c r="H15" s="74"/>
      <c r="I15" s="74"/>
      <c r="J15" s="73"/>
      <c r="K15" s="73">
        <f>ROUND(PRODUCT(E15:J15),2)</f>
        <v>8</v>
      </c>
      <c r="L15" s="73">
        <f>K15*D15</f>
        <v>8</v>
      </c>
      <c r="M15" s="72"/>
      <c r="N15" s="72"/>
    </row>
    <row r="16" spans="1:14" ht="30" customHeight="1" x14ac:dyDescent="0.2">
      <c r="A16" s="76" t="s">
        <v>21</v>
      </c>
      <c r="B16" s="76" t="str">
        <f>'[4]BM 01'!D21</f>
        <v>LOCAÇÃO CONVENCIONAL DE OBRA, UTILIZANDO GABARITO DE TÁBUAS CORRIDAS PONTALETADAS A CADA 2,00M -  2 UTILIZAÇÕES. AF_03/2024</v>
      </c>
      <c r="C16" s="75" t="s">
        <v>630</v>
      </c>
      <c r="D16" s="74"/>
      <c r="E16" s="74"/>
      <c r="F16" s="74"/>
      <c r="G16" s="74"/>
      <c r="H16" s="74"/>
      <c r="I16" s="74"/>
      <c r="J16" s="73"/>
      <c r="K16" s="73"/>
      <c r="L16" s="73"/>
      <c r="M16" s="72">
        <f>L17</f>
        <v>106.5</v>
      </c>
      <c r="N16" s="72" t="s">
        <v>11</v>
      </c>
    </row>
    <row r="17" spans="1:14" x14ac:dyDescent="0.2">
      <c r="A17" s="76"/>
      <c r="B17" s="82" t="s">
        <v>629</v>
      </c>
      <c r="C17" s="75" t="s">
        <v>628</v>
      </c>
      <c r="D17" s="74">
        <v>1</v>
      </c>
      <c r="E17" s="74">
        <v>2</v>
      </c>
      <c r="F17" s="74"/>
      <c r="G17" s="74">
        <v>53.25</v>
      </c>
      <c r="H17" s="74"/>
      <c r="I17" s="74"/>
      <c r="J17" s="73"/>
      <c r="K17" s="73">
        <f>ROUND(PRODUCT(E17:J17),2)</f>
        <v>106.5</v>
      </c>
      <c r="L17" s="73">
        <f>K17*D17</f>
        <v>106.5</v>
      </c>
      <c r="M17" s="72"/>
      <c r="N17" s="72"/>
    </row>
    <row r="18" spans="1:14" ht="15.75" x14ac:dyDescent="0.2">
      <c r="A18" s="78" t="str">
        <f>'[4]BM 01'!A22</f>
        <v xml:space="preserve"> 1.2 </v>
      </c>
      <c r="B18" s="81" t="str">
        <f>'[4]BM 01'!D22</f>
        <v>MOVIMENTO DE TERRA</v>
      </c>
      <c r="C18" s="80"/>
      <c r="D18" s="79"/>
      <c r="E18" s="79"/>
      <c r="F18" s="79"/>
      <c r="G18" s="79"/>
      <c r="H18" s="79"/>
      <c r="I18" s="79"/>
      <c r="J18" s="79"/>
      <c r="K18" s="79"/>
      <c r="L18" s="79"/>
      <c r="M18" s="78"/>
      <c r="N18" s="77"/>
    </row>
    <row r="19" spans="1:14" x14ac:dyDescent="0.2">
      <c r="A19" s="76" t="str">
        <f>'[4]BM 01'!A23</f>
        <v xml:space="preserve"> 1.2.2 </v>
      </c>
      <c r="B19" s="76" t="str">
        <f>'[4]BM 01'!D23</f>
        <v>ESCAVAÇÃO MANUAL EM SOLO-PROF. ATÉ 1,50 M [ADAPTADO SINAPI 79561/001]</v>
      </c>
      <c r="C19" s="75"/>
      <c r="D19" s="74"/>
      <c r="E19" s="74"/>
      <c r="F19" s="74"/>
      <c r="G19" s="74"/>
      <c r="H19" s="74"/>
      <c r="I19" s="74"/>
      <c r="J19" s="73"/>
      <c r="K19" s="73"/>
      <c r="L19" s="73"/>
      <c r="M19" s="72">
        <f>SUM(L20:L30)</f>
        <v>74.740000000000009</v>
      </c>
      <c r="N19" s="72" t="str">
        <f>'[4]BM 01'!E23</f>
        <v>M³</v>
      </c>
    </row>
    <row r="20" spans="1:14" x14ac:dyDescent="0.2">
      <c r="A20" s="76"/>
      <c r="B20" s="93" t="s">
        <v>651</v>
      </c>
      <c r="C20" s="75"/>
      <c r="D20" s="74">
        <v>2</v>
      </c>
      <c r="E20" s="74">
        <v>0.75</v>
      </c>
      <c r="F20" s="74"/>
      <c r="G20" s="74">
        <v>0.75</v>
      </c>
      <c r="H20" s="74"/>
      <c r="I20" s="74">
        <v>1.65</v>
      </c>
      <c r="J20" s="73"/>
      <c r="K20" s="73">
        <f>ROUND(PRODUCT(E20:J20),2)</f>
        <v>0.93</v>
      </c>
      <c r="L20" s="73">
        <f>K20*D20</f>
        <v>1.86</v>
      </c>
      <c r="M20" s="72"/>
      <c r="N20" s="72"/>
    </row>
    <row r="21" spans="1:14" x14ac:dyDescent="0.2">
      <c r="A21" s="76"/>
      <c r="B21" s="93" t="s">
        <v>652</v>
      </c>
      <c r="C21" s="75"/>
      <c r="D21" s="74">
        <v>2</v>
      </c>
      <c r="E21" s="74">
        <v>0.85</v>
      </c>
      <c r="F21" s="74"/>
      <c r="G21" s="74">
        <v>0.85</v>
      </c>
      <c r="H21" s="74"/>
      <c r="I21" s="74">
        <v>1.65</v>
      </c>
      <c r="J21" s="73"/>
      <c r="K21" s="73">
        <f t="shared" ref="K21:K30" si="0">ROUND(PRODUCT(E21:J21),2)</f>
        <v>1.19</v>
      </c>
      <c r="L21" s="73">
        <f t="shared" ref="L21:L30" si="1">K21*D21</f>
        <v>2.38</v>
      </c>
      <c r="M21" s="72"/>
      <c r="N21" s="72"/>
    </row>
    <row r="22" spans="1:14" x14ac:dyDescent="0.2">
      <c r="A22" s="76"/>
      <c r="B22" s="93" t="s">
        <v>653</v>
      </c>
      <c r="C22" s="75"/>
      <c r="D22" s="74">
        <v>1</v>
      </c>
      <c r="E22" s="74">
        <v>1</v>
      </c>
      <c r="F22" s="74"/>
      <c r="G22" s="74">
        <v>1.2</v>
      </c>
      <c r="H22" s="74"/>
      <c r="I22" s="74">
        <v>1.65</v>
      </c>
      <c r="J22" s="73"/>
      <c r="K22" s="73">
        <f t="shared" si="0"/>
        <v>1.98</v>
      </c>
      <c r="L22" s="73">
        <f t="shared" si="1"/>
        <v>1.98</v>
      </c>
      <c r="M22" s="72"/>
      <c r="N22" s="72"/>
    </row>
    <row r="23" spans="1:14" x14ac:dyDescent="0.2">
      <c r="A23" s="76"/>
      <c r="B23" s="93" t="s">
        <v>654</v>
      </c>
      <c r="C23" s="75"/>
      <c r="D23" s="74">
        <v>1</v>
      </c>
      <c r="E23" s="74">
        <v>1.1000000000000001</v>
      </c>
      <c r="F23" s="74"/>
      <c r="G23" s="74">
        <v>1.3</v>
      </c>
      <c r="H23" s="74"/>
      <c r="I23" s="74">
        <v>1.65</v>
      </c>
      <c r="J23" s="73"/>
      <c r="K23" s="73">
        <f t="shared" si="0"/>
        <v>2.36</v>
      </c>
      <c r="L23" s="73">
        <f t="shared" si="1"/>
        <v>2.36</v>
      </c>
      <c r="M23" s="72"/>
      <c r="N23" s="72"/>
    </row>
    <row r="24" spans="1:14" x14ac:dyDescent="0.2">
      <c r="A24" s="76"/>
      <c r="B24" s="93" t="s">
        <v>655</v>
      </c>
      <c r="C24" s="75"/>
      <c r="D24" s="74">
        <v>1</v>
      </c>
      <c r="E24" s="74">
        <v>1.05</v>
      </c>
      <c r="F24" s="74"/>
      <c r="G24" s="74">
        <v>1.4</v>
      </c>
      <c r="H24" s="74"/>
      <c r="I24" s="74">
        <v>1.65</v>
      </c>
      <c r="J24" s="73"/>
      <c r="K24" s="73">
        <f t="shared" si="0"/>
        <v>2.4300000000000002</v>
      </c>
      <c r="L24" s="73">
        <f t="shared" si="1"/>
        <v>2.4300000000000002</v>
      </c>
      <c r="M24" s="72"/>
      <c r="N24" s="72"/>
    </row>
    <row r="25" spans="1:14" x14ac:dyDescent="0.2">
      <c r="A25" s="76"/>
      <c r="B25" s="93" t="s">
        <v>656</v>
      </c>
      <c r="C25" s="75"/>
      <c r="D25" s="74">
        <v>2</v>
      </c>
      <c r="E25" s="74">
        <v>1.1499999999999999</v>
      </c>
      <c r="F25" s="74"/>
      <c r="G25" s="74">
        <v>1.35</v>
      </c>
      <c r="H25" s="74"/>
      <c r="I25" s="74">
        <v>1.65</v>
      </c>
      <c r="J25" s="73"/>
      <c r="K25" s="73">
        <f t="shared" si="0"/>
        <v>2.56</v>
      </c>
      <c r="L25" s="73">
        <f t="shared" si="1"/>
        <v>5.12</v>
      </c>
      <c r="M25" s="72"/>
      <c r="N25" s="72"/>
    </row>
    <row r="26" spans="1:14" x14ac:dyDescent="0.2">
      <c r="A26" s="76"/>
      <c r="B26" s="93" t="s">
        <v>657</v>
      </c>
      <c r="C26" s="75"/>
      <c r="D26" s="74">
        <v>1</v>
      </c>
      <c r="E26" s="74">
        <v>1.1000000000000001</v>
      </c>
      <c r="F26" s="74"/>
      <c r="G26" s="74">
        <v>1.45</v>
      </c>
      <c r="H26" s="74"/>
      <c r="I26" s="74">
        <v>1.65</v>
      </c>
      <c r="J26" s="73"/>
      <c r="K26" s="73">
        <f t="shared" si="0"/>
        <v>2.63</v>
      </c>
      <c r="L26" s="73">
        <f t="shared" si="1"/>
        <v>2.63</v>
      </c>
      <c r="M26" s="72"/>
      <c r="N26" s="72"/>
    </row>
    <row r="27" spans="1:14" x14ac:dyDescent="0.2">
      <c r="A27" s="76"/>
      <c r="B27" s="93" t="s">
        <v>658</v>
      </c>
      <c r="C27" s="75"/>
      <c r="D27" s="74">
        <v>5</v>
      </c>
      <c r="E27" s="74">
        <v>1.25</v>
      </c>
      <c r="F27" s="74"/>
      <c r="G27" s="74">
        <v>1.45</v>
      </c>
      <c r="H27" s="74"/>
      <c r="I27" s="74">
        <v>1.65</v>
      </c>
      <c r="J27" s="73"/>
      <c r="K27" s="73">
        <f t="shared" si="0"/>
        <v>2.99</v>
      </c>
      <c r="L27" s="73">
        <f t="shared" si="1"/>
        <v>14.950000000000001</v>
      </c>
      <c r="M27" s="72"/>
      <c r="N27" s="72"/>
    </row>
    <row r="28" spans="1:14" x14ac:dyDescent="0.2">
      <c r="A28" s="76"/>
      <c r="B28" s="93" t="s">
        <v>659</v>
      </c>
      <c r="C28" s="75"/>
      <c r="D28" s="74">
        <v>3</v>
      </c>
      <c r="E28" s="74">
        <v>1.3</v>
      </c>
      <c r="F28" s="74"/>
      <c r="G28" s="74">
        <v>1.5</v>
      </c>
      <c r="H28" s="74"/>
      <c r="I28" s="74">
        <v>1.65</v>
      </c>
      <c r="J28" s="73"/>
      <c r="K28" s="73">
        <f t="shared" si="0"/>
        <v>3.22</v>
      </c>
      <c r="L28" s="73">
        <f t="shared" si="1"/>
        <v>9.66</v>
      </c>
      <c r="M28" s="72"/>
      <c r="N28" s="72"/>
    </row>
    <row r="29" spans="1:14" x14ac:dyDescent="0.2">
      <c r="A29" s="76"/>
      <c r="B29" s="93" t="s">
        <v>660</v>
      </c>
      <c r="C29" s="75"/>
      <c r="D29" s="74">
        <v>4</v>
      </c>
      <c r="E29" s="74">
        <v>1.75</v>
      </c>
      <c r="F29" s="74"/>
      <c r="G29" s="74">
        <v>1.85</v>
      </c>
      <c r="H29" s="74"/>
      <c r="I29" s="74">
        <v>1.65</v>
      </c>
      <c r="J29" s="73"/>
      <c r="K29" s="73">
        <f t="shared" si="0"/>
        <v>5.34</v>
      </c>
      <c r="L29" s="73">
        <f t="shared" si="1"/>
        <v>21.36</v>
      </c>
      <c r="M29" s="72"/>
      <c r="N29" s="72"/>
    </row>
    <row r="30" spans="1:14" x14ac:dyDescent="0.2">
      <c r="A30" s="76"/>
      <c r="B30" s="93" t="s">
        <v>661</v>
      </c>
      <c r="C30" s="75"/>
      <c r="D30" s="74">
        <v>1</v>
      </c>
      <c r="E30" s="74">
        <v>125.1</v>
      </c>
      <c r="F30" s="74"/>
      <c r="G30" s="74">
        <v>0.2</v>
      </c>
      <c r="H30" s="74"/>
      <c r="I30" s="74">
        <v>0.4</v>
      </c>
      <c r="J30" s="73"/>
      <c r="K30" s="73">
        <f t="shared" si="0"/>
        <v>10.01</v>
      </c>
      <c r="L30" s="73">
        <f t="shared" si="1"/>
        <v>10.01</v>
      </c>
      <c r="M30" s="72"/>
      <c r="N30" s="72"/>
    </row>
    <row r="31" spans="1:14" x14ac:dyDescent="0.2">
      <c r="A31" s="76"/>
      <c r="B31" s="93"/>
      <c r="C31" s="75"/>
      <c r="D31" s="74"/>
      <c r="E31" s="74"/>
      <c r="F31" s="74"/>
      <c r="G31" s="74"/>
      <c r="H31" s="74"/>
      <c r="I31" s="74"/>
      <c r="J31" s="73"/>
      <c r="K31" s="73"/>
      <c r="L31" s="73"/>
      <c r="M31" s="72"/>
      <c r="N31" s="72"/>
    </row>
    <row r="32" spans="1:14" x14ac:dyDescent="0.2">
      <c r="A32" s="76" t="str">
        <f>'[4]BM 01'!A24</f>
        <v xml:space="preserve"> 1.2.3 </v>
      </c>
      <c r="B32" s="76" t="str">
        <f>'[4]BM 01'!D24</f>
        <v>REATERRO MECANIZADO DE VALA COM MINICARREGADEIRA, COM PLACA VIBRATÓRIA. AF_08/2023</v>
      </c>
      <c r="C32" s="75"/>
      <c r="D32" s="74"/>
      <c r="E32" s="74"/>
      <c r="F32" s="74"/>
      <c r="G32" s="74"/>
      <c r="H32" s="74"/>
      <c r="I32" s="74"/>
      <c r="J32" s="73"/>
      <c r="K32" s="73"/>
      <c r="L32" s="73"/>
      <c r="M32" s="72">
        <f>SUM(L33:L34)</f>
        <v>63.7</v>
      </c>
      <c r="N32" s="72" t="str">
        <f>'[4]BM 01'!E24</f>
        <v>m³</v>
      </c>
    </row>
    <row r="33" spans="1:14" x14ac:dyDescent="0.2">
      <c r="A33" s="76"/>
      <c r="B33" s="93" t="s">
        <v>662</v>
      </c>
      <c r="C33" s="75"/>
      <c r="D33" s="74">
        <v>1</v>
      </c>
      <c r="E33" s="74">
        <v>63.7</v>
      </c>
      <c r="F33" s="74"/>
      <c r="G33" s="74"/>
      <c r="H33" s="74"/>
      <c r="I33" s="74"/>
      <c r="J33" s="73"/>
      <c r="K33" s="73">
        <f>ROUND(PRODUCT(E33:J33),2)</f>
        <v>63.7</v>
      </c>
      <c r="L33" s="73">
        <f>K33*D33</f>
        <v>63.7</v>
      </c>
      <c r="M33" s="72"/>
      <c r="N33" s="72"/>
    </row>
    <row r="34" spans="1:14" x14ac:dyDescent="0.2">
      <c r="A34" s="76"/>
      <c r="B34" s="76"/>
      <c r="C34" s="75"/>
      <c r="D34" s="74"/>
      <c r="E34" s="74"/>
      <c r="F34" s="74"/>
      <c r="G34" s="74"/>
      <c r="H34" s="74"/>
      <c r="I34" s="74"/>
      <c r="J34" s="73"/>
      <c r="K34" s="73"/>
      <c r="L34" s="73"/>
      <c r="M34" s="72"/>
      <c r="N34" s="72"/>
    </row>
    <row r="35" spans="1:14" ht="25.5" x14ac:dyDescent="0.2">
      <c r="A35" s="76" t="str">
        <f>'[4]BM 01'!A25</f>
        <v xml:space="preserve"> 1.2.4 </v>
      </c>
      <c r="B35" s="76" t="str">
        <f>'[4]BM 01'!D25</f>
        <v>ATERRO MECANIZADO DE VALA COM RETROESCAVADEIRA (CAPACIDADE DA CAÇAMBA DA RETRO: 0,26 M³ / POTÊNCIA: 88 HP), LARGURA ATÉ 1,5 M, PROFUNDIDADE ATÉ 1,5 M, COM SOLO ARGILO-ARENOSO. AF_08/2023</v>
      </c>
      <c r="C35" s="75" t="s">
        <v>627</v>
      </c>
      <c r="D35" s="74"/>
      <c r="E35" s="74"/>
      <c r="F35" s="74"/>
      <c r="G35" s="74"/>
      <c r="H35" s="74"/>
      <c r="I35" s="74"/>
      <c r="J35" s="73"/>
      <c r="K35" s="73"/>
      <c r="L35" s="73"/>
      <c r="M35" s="72">
        <f>SUM(L36:L37)</f>
        <v>459</v>
      </c>
      <c r="N35" s="72" t="str">
        <f>'[4]BM 01'!E27</f>
        <v>m²</v>
      </c>
    </row>
    <row r="36" spans="1:14" x14ac:dyDescent="0.2">
      <c r="A36" s="76"/>
      <c r="B36" s="93" t="s">
        <v>663</v>
      </c>
      <c r="C36" s="75"/>
      <c r="D36" s="74">
        <v>1</v>
      </c>
      <c r="E36" s="74">
        <v>459</v>
      </c>
      <c r="F36" s="74"/>
      <c r="G36" s="74"/>
      <c r="H36" s="74"/>
      <c r="I36" s="74"/>
      <c r="J36" s="73"/>
      <c r="K36" s="73">
        <f>ROUND(PRODUCT(E36:J36),2)</f>
        <v>459</v>
      </c>
      <c r="L36" s="73">
        <f>K36*D36</f>
        <v>459</v>
      </c>
      <c r="M36" s="72"/>
      <c r="N36" s="72"/>
    </row>
    <row r="37" spans="1:14" x14ac:dyDescent="0.2">
      <c r="A37" s="76"/>
      <c r="B37" s="76"/>
      <c r="C37" s="75"/>
      <c r="D37" s="74"/>
      <c r="E37" s="74"/>
      <c r="F37" s="74"/>
      <c r="G37" s="74"/>
      <c r="H37" s="74"/>
      <c r="I37" s="74"/>
      <c r="J37" s="73"/>
      <c r="K37" s="73"/>
      <c r="L37" s="73"/>
      <c r="M37" s="72"/>
      <c r="N37" s="72"/>
    </row>
    <row r="38" spans="1:14" ht="15.75" x14ac:dyDescent="0.2">
      <c r="A38" s="78" t="str">
        <f>'[4]BM 01'!A26</f>
        <v xml:space="preserve"> 1.3 </v>
      </c>
      <c r="B38" s="81" t="str">
        <f>'[4]BM 01'!D26</f>
        <v>INFRA-ESTRUTURA: FUNDAÇÕES (TODA A QUADRA)</v>
      </c>
      <c r="C38" s="80"/>
      <c r="D38" s="79"/>
      <c r="E38" s="79"/>
      <c r="F38" s="79"/>
      <c r="G38" s="79"/>
      <c r="H38" s="79"/>
      <c r="I38" s="79"/>
      <c r="J38" s="79"/>
      <c r="K38" s="79"/>
      <c r="L38" s="79"/>
      <c r="M38" s="78"/>
      <c r="N38" s="77"/>
    </row>
    <row r="39" spans="1:14" x14ac:dyDescent="0.2">
      <c r="A39" s="76" t="str">
        <f>'[4]BM 01'!A27</f>
        <v xml:space="preserve"> 1.3.1 </v>
      </c>
      <c r="B39" s="76" t="str">
        <f>'[4]BM 01'!D27</f>
        <v>PREPARO DE FUNDO DE VALA COM LARGURA MENOR QUE 1,5 M (ACERTO DO SOLO NATURAL). AF_08/2020</v>
      </c>
      <c r="C39" s="75" t="s">
        <v>626</v>
      </c>
      <c r="D39" s="74"/>
      <c r="E39" s="74"/>
      <c r="F39" s="74"/>
      <c r="G39" s="74"/>
      <c r="H39" s="74"/>
      <c r="I39" s="74"/>
      <c r="J39" s="73"/>
      <c r="K39" s="73"/>
      <c r="L39" s="73"/>
      <c r="M39" s="72">
        <f>SUM(L40:L50)</f>
        <v>64.239999999999995</v>
      </c>
      <c r="N39" s="72" t="str">
        <f>'[4]BM 01'!E27</f>
        <v>m²</v>
      </c>
    </row>
    <row r="40" spans="1:14" x14ac:dyDescent="0.2">
      <c r="A40" s="75"/>
      <c r="B40" s="93" t="s">
        <v>651</v>
      </c>
      <c r="C40" s="75"/>
      <c r="D40" s="74">
        <v>2</v>
      </c>
      <c r="E40" s="74">
        <v>0.75</v>
      </c>
      <c r="F40" s="74"/>
      <c r="G40" s="74">
        <v>0.75</v>
      </c>
      <c r="H40" s="74"/>
      <c r="I40" s="74"/>
      <c r="J40" s="73"/>
      <c r="K40" s="73">
        <f>ROUND(PRODUCT(E40:J40),2)</f>
        <v>0.56000000000000005</v>
      </c>
      <c r="L40" s="73">
        <f>K40*D40</f>
        <v>1.1200000000000001</v>
      </c>
      <c r="M40" s="72"/>
      <c r="N40" s="72"/>
    </row>
    <row r="41" spans="1:14" x14ac:dyDescent="0.2">
      <c r="A41" s="75"/>
      <c r="B41" s="93" t="s">
        <v>652</v>
      </c>
      <c r="C41" s="75"/>
      <c r="D41" s="74">
        <v>2</v>
      </c>
      <c r="E41" s="74">
        <v>0.85</v>
      </c>
      <c r="F41" s="74"/>
      <c r="G41" s="74">
        <v>0.85</v>
      </c>
      <c r="H41" s="74"/>
      <c r="I41" s="74"/>
      <c r="J41" s="73"/>
      <c r="K41" s="73">
        <f t="shared" ref="K41:K50" si="2">ROUND(PRODUCT(E41:J41),2)</f>
        <v>0.72</v>
      </c>
      <c r="L41" s="73">
        <f t="shared" ref="L41:L50" si="3">K41*D41</f>
        <v>1.44</v>
      </c>
      <c r="M41" s="72"/>
      <c r="N41" s="72"/>
    </row>
    <row r="42" spans="1:14" x14ac:dyDescent="0.2">
      <c r="A42" s="75"/>
      <c r="B42" s="93" t="s">
        <v>653</v>
      </c>
      <c r="C42" s="75"/>
      <c r="D42" s="74">
        <v>1</v>
      </c>
      <c r="E42" s="74">
        <v>1</v>
      </c>
      <c r="F42" s="74"/>
      <c r="G42" s="74">
        <v>1.2</v>
      </c>
      <c r="H42" s="74"/>
      <c r="I42" s="74"/>
      <c r="J42" s="73"/>
      <c r="K42" s="73">
        <f t="shared" si="2"/>
        <v>1.2</v>
      </c>
      <c r="L42" s="73">
        <f t="shared" si="3"/>
        <v>1.2</v>
      </c>
      <c r="M42" s="72"/>
      <c r="N42" s="72"/>
    </row>
    <row r="43" spans="1:14" x14ac:dyDescent="0.2">
      <c r="A43" s="75"/>
      <c r="B43" s="93" t="s">
        <v>654</v>
      </c>
      <c r="C43" s="75"/>
      <c r="D43" s="74">
        <v>1</v>
      </c>
      <c r="E43" s="74">
        <v>1.1000000000000001</v>
      </c>
      <c r="F43" s="74"/>
      <c r="G43" s="74">
        <v>1.3</v>
      </c>
      <c r="H43" s="74"/>
      <c r="I43" s="74"/>
      <c r="J43" s="73"/>
      <c r="K43" s="73">
        <f t="shared" si="2"/>
        <v>1.43</v>
      </c>
      <c r="L43" s="73">
        <f t="shared" si="3"/>
        <v>1.43</v>
      </c>
      <c r="M43" s="72"/>
      <c r="N43" s="72"/>
    </row>
    <row r="44" spans="1:14" x14ac:dyDescent="0.2">
      <c r="A44" s="75"/>
      <c r="B44" s="93" t="s">
        <v>655</v>
      </c>
      <c r="C44" s="75"/>
      <c r="D44" s="74">
        <v>1</v>
      </c>
      <c r="E44" s="74">
        <v>1.05</v>
      </c>
      <c r="F44" s="74"/>
      <c r="G44" s="74">
        <v>1.4</v>
      </c>
      <c r="H44" s="74"/>
      <c r="I44" s="74"/>
      <c r="J44" s="73"/>
      <c r="K44" s="73">
        <f t="shared" si="2"/>
        <v>1.47</v>
      </c>
      <c r="L44" s="73">
        <f t="shared" si="3"/>
        <v>1.47</v>
      </c>
      <c r="M44" s="72"/>
      <c r="N44" s="72"/>
    </row>
    <row r="45" spans="1:14" x14ac:dyDescent="0.2">
      <c r="A45" s="75"/>
      <c r="B45" s="93" t="s">
        <v>656</v>
      </c>
      <c r="C45" s="75"/>
      <c r="D45" s="74">
        <v>2</v>
      </c>
      <c r="E45" s="74">
        <v>1.1499999999999999</v>
      </c>
      <c r="F45" s="74"/>
      <c r="G45" s="74">
        <v>1.35</v>
      </c>
      <c r="H45" s="74"/>
      <c r="I45" s="74"/>
      <c r="J45" s="73"/>
      <c r="K45" s="73">
        <f t="shared" si="2"/>
        <v>1.55</v>
      </c>
      <c r="L45" s="73">
        <f t="shared" si="3"/>
        <v>3.1</v>
      </c>
      <c r="M45" s="72"/>
      <c r="N45" s="72"/>
    </row>
    <row r="46" spans="1:14" x14ac:dyDescent="0.2">
      <c r="A46" s="75"/>
      <c r="B46" s="93" t="s">
        <v>657</v>
      </c>
      <c r="C46" s="75"/>
      <c r="D46" s="74">
        <v>1</v>
      </c>
      <c r="E46" s="74">
        <v>1.1000000000000001</v>
      </c>
      <c r="F46" s="74"/>
      <c r="G46" s="74">
        <v>1.45</v>
      </c>
      <c r="H46" s="74"/>
      <c r="I46" s="74"/>
      <c r="J46" s="73"/>
      <c r="K46" s="73">
        <f t="shared" si="2"/>
        <v>1.6</v>
      </c>
      <c r="L46" s="73">
        <f t="shared" si="3"/>
        <v>1.6</v>
      </c>
      <c r="M46" s="72"/>
      <c r="N46" s="72"/>
    </row>
    <row r="47" spans="1:14" x14ac:dyDescent="0.2">
      <c r="A47" s="75"/>
      <c r="B47" s="93" t="s">
        <v>658</v>
      </c>
      <c r="C47" s="75"/>
      <c r="D47" s="74">
        <v>5</v>
      </c>
      <c r="E47" s="74">
        <v>1.25</v>
      </c>
      <c r="F47" s="74"/>
      <c r="G47" s="74">
        <v>1.45</v>
      </c>
      <c r="H47" s="74"/>
      <c r="I47" s="74"/>
      <c r="J47" s="73"/>
      <c r="K47" s="73">
        <f t="shared" si="2"/>
        <v>1.81</v>
      </c>
      <c r="L47" s="73">
        <f t="shared" si="3"/>
        <v>9.0500000000000007</v>
      </c>
      <c r="M47" s="72"/>
      <c r="N47" s="72"/>
    </row>
    <row r="48" spans="1:14" x14ac:dyDescent="0.2">
      <c r="A48" s="75"/>
      <c r="B48" s="93" t="s">
        <v>659</v>
      </c>
      <c r="C48" s="75"/>
      <c r="D48" s="74">
        <v>3</v>
      </c>
      <c r="E48" s="74">
        <v>1.3</v>
      </c>
      <c r="F48" s="74"/>
      <c r="G48" s="74">
        <v>1.5</v>
      </c>
      <c r="H48" s="74"/>
      <c r="I48" s="74"/>
      <c r="J48" s="73"/>
      <c r="K48" s="73">
        <f t="shared" si="2"/>
        <v>1.95</v>
      </c>
      <c r="L48" s="73">
        <f t="shared" si="3"/>
        <v>5.85</v>
      </c>
      <c r="M48" s="72"/>
      <c r="N48" s="72"/>
    </row>
    <row r="49" spans="1:14" x14ac:dyDescent="0.2">
      <c r="A49" s="75"/>
      <c r="B49" s="93" t="s">
        <v>660</v>
      </c>
      <c r="C49" s="75"/>
      <c r="D49" s="74">
        <v>4</v>
      </c>
      <c r="E49" s="74">
        <v>1.75</v>
      </c>
      <c r="F49" s="74"/>
      <c r="G49" s="74">
        <v>1.85</v>
      </c>
      <c r="H49" s="74"/>
      <c r="I49" s="74"/>
      <c r="J49" s="73"/>
      <c r="K49" s="73">
        <f t="shared" si="2"/>
        <v>3.24</v>
      </c>
      <c r="L49" s="73">
        <f t="shared" si="3"/>
        <v>12.96</v>
      </c>
      <c r="M49" s="72"/>
      <c r="N49" s="72"/>
    </row>
    <row r="50" spans="1:14" x14ac:dyDescent="0.2">
      <c r="A50" s="75"/>
      <c r="B50" s="93" t="s">
        <v>661</v>
      </c>
      <c r="C50" s="75"/>
      <c r="D50" s="74">
        <v>1</v>
      </c>
      <c r="E50" s="74">
        <v>125.1</v>
      </c>
      <c r="F50" s="74"/>
      <c r="G50" s="74">
        <v>0.2</v>
      </c>
      <c r="H50" s="74"/>
      <c r="I50" s="74"/>
      <c r="J50" s="73"/>
      <c r="K50" s="73">
        <f t="shared" si="2"/>
        <v>25.02</v>
      </c>
      <c r="L50" s="73">
        <f t="shared" si="3"/>
        <v>25.02</v>
      </c>
      <c r="M50" s="72"/>
      <c r="N50" s="72"/>
    </row>
    <row r="51" spans="1:14" x14ac:dyDescent="0.2">
      <c r="A51" s="75"/>
      <c r="B51" s="75"/>
      <c r="C51" s="75"/>
      <c r="D51" s="74"/>
      <c r="E51" s="74"/>
      <c r="F51" s="74"/>
      <c r="G51" s="74"/>
      <c r="H51" s="74"/>
      <c r="I51" s="74"/>
      <c r="J51" s="73"/>
      <c r="K51" s="73"/>
      <c r="L51" s="73"/>
      <c r="M51" s="72"/>
      <c r="N51" s="72"/>
    </row>
    <row r="52" spans="1:14" ht="40.15" customHeight="1" x14ac:dyDescent="0.2">
      <c r="A52" s="76" t="str">
        <f>'[4]BM 01'!A28</f>
        <v xml:space="preserve"> 1.3.2 </v>
      </c>
      <c r="B52" s="76" t="str">
        <f>'[4]BM 01'!D28</f>
        <v>ALVENARIA EM TIJOLO CERAMICO FURADO 9X19X19CM, 1 VEZ (ESPESSURA 19 CM), ASSENTADO EM ARGAMASSA TRACO 1:4 (CIMENTO E AREIA MEDIA NAO PENEIRADA), PREPARO MANUAL, JUNTA 1 CM [ADAPTADO SINAPI 73935/002]</v>
      </c>
      <c r="C52" s="75"/>
      <c r="D52" s="74"/>
      <c r="E52" s="74"/>
      <c r="F52" s="74"/>
      <c r="G52" s="74"/>
      <c r="H52" s="74"/>
      <c r="I52" s="74"/>
      <c r="J52" s="73"/>
      <c r="K52" s="73"/>
      <c r="L52" s="73"/>
      <c r="M52" s="72">
        <f>SUM(L53:L54)</f>
        <v>50.04</v>
      </c>
      <c r="N52" s="72" t="str">
        <f>'[4]BM 01'!E28</f>
        <v>m²</v>
      </c>
    </row>
    <row r="53" spans="1:14" ht="25.5" x14ac:dyDescent="0.2">
      <c r="A53" s="75"/>
      <c r="B53" s="75" t="s">
        <v>664</v>
      </c>
      <c r="C53" s="75" t="s">
        <v>665</v>
      </c>
      <c r="D53" s="74">
        <v>1</v>
      </c>
      <c r="E53" s="74">
        <v>125.1</v>
      </c>
      <c r="F53" s="74"/>
      <c r="G53" s="74">
        <v>0.4</v>
      </c>
      <c r="H53" s="74"/>
      <c r="I53" s="74"/>
      <c r="J53" s="73"/>
      <c r="K53" s="73">
        <f t="shared" ref="K53" si="4">ROUND(PRODUCT(E53:J53),2)</f>
        <v>50.04</v>
      </c>
      <c r="L53" s="73">
        <f>K53*D53</f>
        <v>50.04</v>
      </c>
      <c r="M53" s="72"/>
      <c r="N53" s="72"/>
    </row>
    <row r="54" spans="1:14" x14ac:dyDescent="0.2">
      <c r="A54" s="75"/>
      <c r="B54" s="75"/>
      <c r="C54" s="75"/>
      <c r="D54" s="74"/>
      <c r="E54" s="74"/>
      <c r="F54" s="74"/>
      <c r="G54" s="74"/>
      <c r="H54" s="74"/>
      <c r="I54" s="74"/>
      <c r="J54" s="73"/>
      <c r="K54" s="73"/>
      <c r="L54" s="73"/>
      <c r="M54" s="72"/>
      <c r="N54" s="72"/>
    </row>
    <row r="55" spans="1:14" x14ac:dyDescent="0.2">
      <c r="A55" s="76" t="str">
        <f>'[4]BM 01'!A29</f>
        <v xml:space="preserve"> 1.3.3 </v>
      </c>
      <c r="B55" s="76" t="str">
        <f>'[4]BM 01'!D29</f>
        <v>LASTRO DE CONCRETO MAGRO, APLICADO EM PISOS, LAJES SOBRE SOLO OU RADIERS. AF_01/2024</v>
      </c>
      <c r="C55" s="75" t="s">
        <v>626</v>
      </c>
      <c r="D55" s="74"/>
      <c r="E55" s="74"/>
      <c r="F55" s="74"/>
      <c r="G55" s="74"/>
      <c r="H55" s="74"/>
      <c r="I55" s="74"/>
      <c r="J55" s="73"/>
      <c r="K55" s="73"/>
      <c r="L55" s="73"/>
      <c r="M55" s="72">
        <f>SUM(L56:L66)</f>
        <v>3.2199999999999998</v>
      </c>
      <c r="N55" s="72" t="str">
        <f>'[4]BM 01'!E29</f>
        <v>m³</v>
      </c>
    </row>
    <row r="56" spans="1:14" x14ac:dyDescent="0.2">
      <c r="A56" s="75"/>
      <c r="B56" s="93" t="s">
        <v>651</v>
      </c>
      <c r="C56" s="75"/>
      <c r="D56" s="74">
        <v>2</v>
      </c>
      <c r="E56" s="74">
        <v>0.75</v>
      </c>
      <c r="F56" s="74"/>
      <c r="G56" s="74">
        <v>0.75</v>
      </c>
      <c r="H56" s="74"/>
      <c r="I56" s="74">
        <v>0.05</v>
      </c>
      <c r="J56" s="73"/>
      <c r="K56" s="73">
        <f t="shared" ref="K56:K66" si="5">ROUND(PRODUCT(E56:J56),2)</f>
        <v>0.03</v>
      </c>
      <c r="L56" s="73">
        <f>K56*D56</f>
        <v>0.06</v>
      </c>
      <c r="M56" s="72"/>
      <c r="N56" s="72"/>
    </row>
    <row r="57" spans="1:14" x14ac:dyDescent="0.2">
      <c r="A57" s="75"/>
      <c r="B57" s="93" t="s">
        <v>652</v>
      </c>
      <c r="C57" s="75"/>
      <c r="D57" s="74">
        <v>2</v>
      </c>
      <c r="E57" s="74">
        <v>0.85</v>
      </c>
      <c r="F57" s="74"/>
      <c r="G57" s="74">
        <v>0.85</v>
      </c>
      <c r="H57" s="74"/>
      <c r="I57" s="74">
        <v>0.05</v>
      </c>
      <c r="J57" s="73"/>
      <c r="K57" s="73">
        <f t="shared" si="5"/>
        <v>0.04</v>
      </c>
      <c r="L57" s="73">
        <f>K57*D57</f>
        <v>0.08</v>
      </c>
      <c r="M57" s="72"/>
      <c r="N57" s="72"/>
    </row>
    <row r="58" spans="1:14" x14ac:dyDescent="0.2">
      <c r="A58" s="75"/>
      <c r="B58" s="93" t="s">
        <v>653</v>
      </c>
      <c r="C58" s="75"/>
      <c r="D58" s="74">
        <v>1</v>
      </c>
      <c r="E58" s="74">
        <v>1</v>
      </c>
      <c r="F58" s="74"/>
      <c r="G58" s="74">
        <v>1.2</v>
      </c>
      <c r="H58" s="74"/>
      <c r="I58" s="74">
        <v>0.05</v>
      </c>
      <c r="J58" s="73"/>
      <c r="K58" s="73">
        <f t="shared" si="5"/>
        <v>0.06</v>
      </c>
      <c r="L58" s="73">
        <f t="shared" ref="L58:L66" si="6">K58*D58</f>
        <v>0.06</v>
      </c>
      <c r="M58" s="72"/>
      <c r="N58" s="72"/>
    </row>
    <row r="59" spans="1:14" x14ac:dyDescent="0.2">
      <c r="A59" s="75"/>
      <c r="B59" s="93" t="s">
        <v>654</v>
      </c>
      <c r="C59" s="75"/>
      <c r="D59" s="74">
        <v>1</v>
      </c>
      <c r="E59" s="74">
        <v>1.1000000000000001</v>
      </c>
      <c r="F59" s="74"/>
      <c r="G59" s="74">
        <v>1.3</v>
      </c>
      <c r="H59" s="74"/>
      <c r="I59" s="74">
        <v>0.05</v>
      </c>
      <c r="J59" s="73"/>
      <c r="K59" s="73">
        <f t="shared" si="5"/>
        <v>7.0000000000000007E-2</v>
      </c>
      <c r="L59" s="73">
        <f t="shared" si="6"/>
        <v>7.0000000000000007E-2</v>
      </c>
      <c r="M59" s="72"/>
      <c r="N59" s="72"/>
    </row>
    <row r="60" spans="1:14" x14ac:dyDescent="0.2">
      <c r="A60" s="75"/>
      <c r="B60" s="93" t="s">
        <v>655</v>
      </c>
      <c r="C60" s="75"/>
      <c r="D60" s="74">
        <v>1</v>
      </c>
      <c r="E60" s="74">
        <v>1.05</v>
      </c>
      <c r="F60" s="74"/>
      <c r="G60" s="74">
        <v>1.4</v>
      </c>
      <c r="H60" s="74"/>
      <c r="I60" s="74">
        <v>0.05</v>
      </c>
      <c r="J60" s="73"/>
      <c r="K60" s="73">
        <f t="shared" si="5"/>
        <v>7.0000000000000007E-2</v>
      </c>
      <c r="L60" s="73">
        <f t="shared" si="6"/>
        <v>7.0000000000000007E-2</v>
      </c>
      <c r="M60" s="72"/>
      <c r="N60" s="72"/>
    </row>
    <row r="61" spans="1:14" x14ac:dyDescent="0.2">
      <c r="A61" s="75"/>
      <c r="B61" s="93" t="s">
        <v>656</v>
      </c>
      <c r="C61" s="75"/>
      <c r="D61" s="74">
        <v>2</v>
      </c>
      <c r="E61" s="74">
        <v>1.1499999999999999</v>
      </c>
      <c r="F61" s="74"/>
      <c r="G61" s="74">
        <v>1.35</v>
      </c>
      <c r="H61" s="74"/>
      <c r="I61" s="74">
        <v>0.05</v>
      </c>
      <c r="J61" s="73"/>
      <c r="K61" s="73">
        <f t="shared" si="5"/>
        <v>0.08</v>
      </c>
      <c r="L61" s="73">
        <f t="shared" si="6"/>
        <v>0.16</v>
      </c>
      <c r="M61" s="72"/>
      <c r="N61" s="72"/>
    </row>
    <row r="62" spans="1:14" x14ac:dyDescent="0.2">
      <c r="A62" s="75"/>
      <c r="B62" s="93" t="s">
        <v>657</v>
      </c>
      <c r="C62" s="75"/>
      <c r="D62" s="74">
        <v>1</v>
      </c>
      <c r="E62" s="74">
        <v>1.1000000000000001</v>
      </c>
      <c r="F62" s="74"/>
      <c r="G62" s="74">
        <v>1.45</v>
      </c>
      <c r="H62" s="74"/>
      <c r="I62" s="74">
        <v>0.05</v>
      </c>
      <c r="J62" s="73"/>
      <c r="K62" s="73">
        <f t="shared" si="5"/>
        <v>0.08</v>
      </c>
      <c r="L62" s="73">
        <f t="shared" si="6"/>
        <v>0.08</v>
      </c>
      <c r="M62" s="72"/>
      <c r="N62" s="72"/>
    </row>
    <row r="63" spans="1:14" x14ac:dyDescent="0.2">
      <c r="A63" s="75"/>
      <c r="B63" s="93" t="s">
        <v>658</v>
      </c>
      <c r="C63" s="75"/>
      <c r="D63" s="74">
        <v>5</v>
      </c>
      <c r="E63" s="74">
        <v>1.25</v>
      </c>
      <c r="F63" s="74"/>
      <c r="G63" s="74">
        <v>1.45</v>
      </c>
      <c r="H63" s="74"/>
      <c r="I63" s="74">
        <v>0.05</v>
      </c>
      <c r="J63" s="73"/>
      <c r="K63" s="73">
        <f t="shared" si="5"/>
        <v>0.09</v>
      </c>
      <c r="L63" s="73">
        <f t="shared" si="6"/>
        <v>0.44999999999999996</v>
      </c>
      <c r="M63" s="72"/>
      <c r="N63" s="72"/>
    </row>
    <row r="64" spans="1:14" x14ac:dyDescent="0.2">
      <c r="A64" s="75"/>
      <c r="B64" s="93" t="s">
        <v>659</v>
      </c>
      <c r="C64" s="75"/>
      <c r="D64" s="74">
        <v>3</v>
      </c>
      <c r="E64" s="74">
        <v>1.3</v>
      </c>
      <c r="F64" s="74"/>
      <c r="G64" s="74">
        <v>1.5</v>
      </c>
      <c r="H64" s="74"/>
      <c r="I64" s="74">
        <v>0.05</v>
      </c>
      <c r="J64" s="73"/>
      <c r="K64" s="73">
        <f t="shared" si="5"/>
        <v>0.1</v>
      </c>
      <c r="L64" s="73">
        <f t="shared" si="6"/>
        <v>0.30000000000000004</v>
      </c>
      <c r="M64" s="72"/>
      <c r="N64" s="72"/>
    </row>
    <row r="65" spans="1:14" x14ac:dyDescent="0.2">
      <c r="A65" s="75"/>
      <c r="B65" s="93" t="s">
        <v>660</v>
      </c>
      <c r="C65" s="75"/>
      <c r="D65" s="74">
        <v>4</v>
      </c>
      <c r="E65" s="74">
        <v>1.75</v>
      </c>
      <c r="F65" s="74"/>
      <c r="G65" s="74">
        <v>1.85</v>
      </c>
      <c r="H65" s="74"/>
      <c r="I65" s="74">
        <v>0.05</v>
      </c>
      <c r="J65" s="73"/>
      <c r="K65" s="73">
        <f t="shared" si="5"/>
        <v>0.16</v>
      </c>
      <c r="L65" s="73">
        <f t="shared" si="6"/>
        <v>0.64</v>
      </c>
      <c r="M65" s="72"/>
      <c r="N65" s="72"/>
    </row>
    <row r="66" spans="1:14" x14ac:dyDescent="0.2">
      <c r="A66" s="75"/>
      <c r="B66" s="93" t="s">
        <v>661</v>
      </c>
      <c r="C66" s="75"/>
      <c r="D66" s="74">
        <v>1</v>
      </c>
      <c r="E66" s="74">
        <v>125.1</v>
      </c>
      <c r="F66" s="74"/>
      <c r="G66" s="74">
        <v>0.2</v>
      </c>
      <c r="H66" s="74"/>
      <c r="I66" s="74">
        <v>0.05</v>
      </c>
      <c r="J66" s="73"/>
      <c r="K66" s="73">
        <f t="shared" si="5"/>
        <v>1.25</v>
      </c>
      <c r="L66" s="73">
        <f t="shared" si="6"/>
        <v>1.25</v>
      </c>
      <c r="M66" s="72"/>
      <c r="N66" s="72"/>
    </row>
    <row r="67" spans="1:14" x14ac:dyDescent="0.2">
      <c r="A67" s="75"/>
      <c r="B67" s="75"/>
      <c r="C67" s="75"/>
      <c r="D67" s="74"/>
      <c r="E67" s="74"/>
      <c r="F67" s="74"/>
      <c r="G67" s="74"/>
      <c r="H67" s="74"/>
      <c r="I67" s="74"/>
      <c r="J67" s="73"/>
      <c r="K67" s="73"/>
      <c r="L67" s="73"/>
      <c r="M67" s="72"/>
      <c r="N67" s="72"/>
    </row>
    <row r="68" spans="1:14" x14ac:dyDescent="0.2">
      <c r="A68" s="75"/>
      <c r="B68" s="75"/>
      <c r="C68" s="75"/>
      <c r="D68" s="74"/>
      <c r="E68" s="74"/>
      <c r="F68" s="74"/>
      <c r="G68" s="74"/>
      <c r="H68" s="74"/>
      <c r="I68" s="74"/>
      <c r="J68" s="73"/>
      <c r="K68" s="73"/>
      <c r="L68" s="73"/>
      <c r="M68" s="72"/>
      <c r="N68" s="72"/>
    </row>
    <row r="69" spans="1:14" x14ac:dyDescent="0.2">
      <c r="A69" s="75"/>
      <c r="B69" s="75"/>
      <c r="C69" s="75"/>
      <c r="D69" s="74"/>
      <c r="E69" s="74"/>
      <c r="F69" s="74"/>
      <c r="G69" s="74"/>
      <c r="H69" s="74"/>
      <c r="I69" s="74"/>
      <c r="J69" s="73"/>
      <c r="K69" s="73"/>
      <c r="L69" s="73"/>
      <c r="M69" s="72"/>
      <c r="N69" s="72"/>
    </row>
    <row r="70" spans="1:14" ht="25.5" x14ac:dyDescent="0.2">
      <c r="A70" s="76" t="str">
        <f>'[4]BM 01'!A30</f>
        <v xml:space="preserve"> 1.3.4 </v>
      </c>
      <c r="B70" s="76" t="str">
        <f>'[4]BM 01'!D30</f>
        <v>FABRICAÇÃO, MONTAGEM E DESMONTAGEM DE FÔRMA PARA SAPATA, EM MADEIRA SERRADA, E=25 MM, 4 UTILIZAÇÕES. AF_01/2024</v>
      </c>
      <c r="C70" s="75" t="s">
        <v>626</v>
      </c>
      <c r="D70" s="74"/>
      <c r="E70" s="74"/>
      <c r="F70" s="74"/>
      <c r="G70" s="74"/>
      <c r="H70" s="74"/>
      <c r="I70" s="74"/>
      <c r="J70" s="73"/>
      <c r="K70" s="73"/>
      <c r="L70" s="73"/>
      <c r="M70" s="72">
        <f>SUM(L71:L72)</f>
        <v>57.41</v>
      </c>
      <c r="N70" s="72" t="str">
        <f>'[4]BM 01'!E30</f>
        <v>m²</v>
      </c>
    </row>
    <row r="71" spans="1:14" ht="38.25" x14ac:dyDescent="0.2">
      <c r="A71" s="75"/>
      <c r="B71" s="75" t="s">
        <v>666</v>
      </c>
      <c r="C71" s="75" t="s">
        <v>667</v>
      </c>
      <c r="D71" s="74">
        <v>1</v>
      </c>
      <c r="E71" s="74">
        <v>57.41</v>
      </c>
      <c r="F71" s="74"/>
      <c r="G71" s="74"/>
      <c r="H71" s="74"/>
      <c r="I71" s="74"/>
      <c r="J71" s="73"/>
      <c r="K71" s="73">
        <f t="shared" ref="K71" si="7">ROUND(PRODUCT(E71:J71),2)</f>
        <v>57.41</v>
      </c>
      <c r="L71" s="73">
        <f>K71*D71</f>
        <v>57.41</v>
      </c>
      <c r="M71" s="72"/>
      <c r="N71" s="72"/>
    </row>
    <row r="72" spans="1:14" x14ac:dyDescent="0.2">
      <c r="A72" s="75"/>
      <c r="B72" s="75"/>
      <c r="C72" s="75"/>
      <c r="D72" s="74"/>
      <c r="E72" s="74"/>
      <c r="F72" s="74"/>
      <c r="G72" s="74"/>
      <c r="H72" s="74"/>
      <c r="I72" s="74"/>
      <c r="J72" s="73"/>
      <c r="K72" s="73"/>
      <c r="L72" s="73"/>
      <c r="M72" s="72"/>
      <c r="N72" s="72"/>
    </row>
    <row r="73" spans="1:14" ht="25.5" x14ac:dyDescent="0.2">
      <c r="A73" s="76" t="str">
        <f>'[4]BM 01'!A31</f>
        <v xml:space="preserve"> 1.3.5 </v>
      </c>
      <c r="B73" s="76" t="str">
        <f>'[4]BM 01'!D31</f>
        <v>FABRICAÇÃO, MONTAGEM E DESMONTAGEM DE FÔRMA PARA VIGA BALDRAME, EM MADEIRA SERRADA, E=25 MM, 4 UTILIZAÇÕES. AF_01/2024</v>
      </c>
      <c r="C73" s="75"/>
      <c r="D73" s="74"/>
      <c r="E73" s="74"/>
      <c r="F73" s="74"/>
      <c r="G73" s="74"/>
      <c r="H73" s="74"/>
      <c r="I73" s="74"/>
      <c r="J73" s="73"/>
      <c r="K73" s="73"/>
      <c r="L73" s="73"/>
      <c r="M73" s="72">
        <f>SUM(L74:L75)</f>
        <v>111.16</v>
      </c>
      <c r="N73" s="72" t="str">
        <f>'[4]BM 01'!E31</f>
        <v>m²</v>
      </c>
    </row>
    <row r="74" spans="1:14" x14ac:dyDescent="0.2">
      <c r="A74" s="75"/>
      <c r="B74" s="75" t="s">
        <v>668</v>
      </c>
      <c r="C74" s="75" t="s">
        <v>626</v>
      </c>
      <c r="D74" s="74">
        <v>1</v>
      </c>
      <c r="E74" s="74">
        <v>111.16</v>
      </c>
      <c r="F74" s="74"/>
      <c r="G74" s="74"/>
      <c r="H74" s="74"/>
      <c r="I74" s="74"/>
      <c r="J74" s="73"/>
      <c r="K74" s="73">
        <f t="shared" ref="K74" si="8">ROUND(PRODUCT(E74:J74),2)</f>
        <v>111.16</v>
      </c>
      <c r="L74" s="73">
        <f>K74*D74</f>
        <v>111.16</v>
      </c>
      <c r="M74" s="72"/>
      <c r="N74" s="72"/>
    </row>
    <row r="75" spans="1:14" x14ac:dyDescent="0.2">
      <c r="A75" s="75"/>
      <c r="B75" s="75"/>
      <c r="C75" s="75"/>
      <c r="D75" s="74"/>
      <c r="E75" s="74"/>
      <c r="F75" s="74"/>
      <c r="G75" s="74"/>
      <c r="H75" s="74"/>
      <c r="I75" s="74"/>
      <c r="J75" s="73"/>
      <c r="K75" s="73"/>
      <c r="L75" s="73"/>
      <c r="M75" s="72"/>
      <c r="N75" s="72"/>
    </row>
    <row r="76" spans="1:14" x14ac:dyDescent="0.2">
      <c r="A76" s="76" t="str">
        <f>'[4]BM 01'!A32</f>
        <v xml:space="preserve"> 1.3.6 </v>
      </c>
      <c r="B76" s="76" t="str">
        <f>'[4]BM 01'!D32</f>
        <v>ARMAÇÃO DE BLOCO UTILIZANDO AÇO CA-50 DE 6,3 MM - MONTAGEM. AF_01/2024</v>
      </c>
      <c r="C76" s="75"/>
      <c r="D76" s="74"/>
      <c r="E76" s="74"/>
      <c r="F76" s="74"/>
      <c r="G76" s="74"/>
      <c r="H76" s="74"/>
      <c r="I76" s="74"/>
      <c r="J76" s="73"/>
      <c r="K76" s="73"/>
      <c r="L76" s="73"/>
      <c r="M76" s="72">
        <f>SUM(L77:L78)</f>
        <v>97.5</v>
      </c>
      <c r="N76" s="72" t="str">
        <f>'[4]BM 01'!E32</f>
        <v>KG</v>
      </c>
    </row>
    <row r="77" spans="1:14" x14ac:dyDescent="0.2">
      <c r="A77" s="75"/>
      <c r="B77" s="75" t="s">
        <v>666</v>
      </c>
      <c r="C77" s="75" t="s">
        <v>626</v>
      </c>
      <c r="D77" s="74">
        <v>1</v>
      </c>
      <c r="E77" s="74">
        <v>97.5</v>
      </c>
      <c r="F77" s="74"/>
      <c r="G77" s="74"/>
      <c r="H77" s="74"/>
      <c r="I77" s="74"/>
      <c r="J77" s="73"/>
      <c r="K77" s="73">
        <f t="shared" ref="K77" si="9">ROUND(PRODUCT(E77:J77),2)</f>
        <v>97.5</v>
      </c>
      <c r="L77" s="73">
        <f>K77*D77</f>
        <v>97.5</v>
      </c>
      <c r="M77" s="72"/>
      <c r="N77" s="72"/>
    </row>
    <row r="78" spans="1:14" x14ac:dyDescent="0.2">
      <c r="A78" s="75"/>
      <c r="B78" s="75"/>
      <c r="C78" s="75"/>
      <c r="D78" s="74"/>
      <c r="E78" s="74"/>
      <c r="F78" s="74"/>
      <c r="G78" s="74"/>
      <c r="H78" s="74"/>
      <c r="I78" s="74"/>
      <c r="J78" s="73"/>
      <c r="K78" s="73"/>
      <c r="L78" s="73"/>
      <c r="M78" s="72"/>
      <c r="N78" s="72"/>
    </row>
    <row r="79" spans="1:14" x14ac:dyDescent="0.2">
      <c r="A79" s="76" t="str">
        <f>'[4]BM 01'!A33</f>
        <v xml:space="preserve"> 1.3.7 </v>
      </c>
      <c r="B79" s="76" t="str">
        <f>'[4]BM 01'!D33</f>
        <v>ARMAÇÃO DE BLOCO UTILIZANDO AÇO CA-50 DE 8 MM - MONTAGEM. AF_01/2024</v>
      </c>
      <c r="C79" s="75"/>
      <c r="D79" s="74"/>
      <c r="E79" s="74"/>
      <c r="F79" s="74"/>
      <c r="G79" s="74"/>
      <c r="H79" s="74"/>
      <c r="I79" s="74"/>
      <c r="J79" s="73"/>
      <c r="K79" s="73"/>
      <c r="L79" s="73"/>
      <c r="M79" s="72">
        <f>SUM(L80:L81)</f>
        <v>394.6</v>
      </c>
      <c r="N79" s="72" t="str">
        <f>'[4]BM 01'!E33</f>
        <v>KG</v>
      </c>
    </row>
    <row r="80" spans="1:14" x14ac:dyDescent="0.2">
      <c r="A80" s="75"/>
      <c r="B80" s="75" t="s">
        <v>666</v>
      </c>
      <c r="C80" s="75" t="s">
        <v>626</v>
      </c>
      <c r="D80" s="74">
        <v>1</v>
      </c>
      <c r="E80" s="74">
        <v>275.5</v>
      </c>
      <c r="F80" s="74"/>
      <c r="G80" s="74"/>
      <c r="H80" s="74"/>
      <c r="I80" s="74"/>
      <c r="J80" s="73"/>
      <c r="K80" s="73">
        <f t="shared" ref="K80" si="10">ROUND(PRODUCT(E80:J80),2)</f>
        <v>275.5</v>
      </c>
      <c r="L80" s="73">
        <f>K80*D80</f>
        <v>275.5</v>
      </c>
      <c r="M80" s="72"/>
      <c r="N80" s="72"/>
    </row>
    <row r="81" spans="1:14" x14ac:dyDescent="0.2">
      <c r="A81" s="75"/>
      <c r="B81" s="75" t="s">
        <v>669</v>
      </c>
      <c r="C81" s="75" t="s">
        <v>626</v>
      </c>
      <c r="D81" s="74">
        <v>1</v>
      </c>
      <c r="E81" s="74">
        <v>119.1</v>
      </c>
      <c r="F81" s="74"/>
      <c r="G81" s="74"/>
      <c r="H81" s="74"/>
      <c r="I81" s="74"/>
      <c r="J81" s="73"/>
      <c r="K81" s="73">
        <f t="shared" ref="K81" si="11">ROUND(PRODUCT(E81:J81),2)</f>
        <v>119.1</v>
      </c>
      <c r="L81" s="73">
        <f>K81*D81</f>
        <v>119.1</v>
      </c>
      <c r="M81" s="72"/>
      <c r="N81" s="72"/>
    </row>
    <row r="82" spans="1:14" x14ac:dyDescent="0.2">
      <c r="A82" s="75"/>
      <c r="B82" s="75"/>
      <c r="C82" s="75"/>
      <c r="D82" s="74"/>
      <c r="E82" s="74"/>
      <c r="F82" s="74"/>
      <c r="G82" s="74"/>
      <c r="H82" s="74"/>
      <c r="I82" s="74"/>
      <c r="J82" s="73"/>
      <c r="K82" s="73"/>
      <c r="L82" s="73"/>
      <c r="M82" s="72"/>
      <c r="N82" s="72"/>
    </row>
    <row r="83" spans="1:14" x14ac:dyDescent="0.2">
      <c r="A83" s="76" t="str">
        <f>'[4]BM 01'!A34</f>
        <v xml:space="preserve"> 1.3.8 </v>
      </c>
      <c r="B83" s="76" t="str">
        <f>'[4]BM 01'!D34</f>
        <v>ARMAÇÃO DE BLOCO UTILIZANDO AÇO CA-50 DE 10 MM - MONTAGEM. AF_01/2024</v>
      </c>
      <c r="C83" s="75"/>
      <c r="D83" s="74"/>
      <c r="E83" s="74"/>
      <c r="F83" s="74"/>
      <c r="G83" s="74"/>
      <c r="H83" s="74"/>
      <c r="I83" s="74"/>
      <c r="J83" s="73"/>
      <c r="K83" s="73"/>
      <c r="L83" s="73"/>
      <c r="M83" s="72">
        <f>SUM(L84:L85)</f>
        <v>335.6</v>
      </c>
      <c r="N83" s="72" t="str">
        <f>'[4]BM 01'!E34</f>
        <v>KG</v>
      </c>
    </row>
    <row r="84" spans="1:14" x14ac:dyDescent="0.2">
      <c r="A84" s="75"/>
      <c r="B84" s="75" t="s">
        <v>666</v>
      </c>
      <c r="C84" s="75" t="s">
        <v>626</v>
      </c>
      <c r="D84" s="74">
        <v>1</v>
      </c>
      <c r="E84" s="74">
        <v>123.2</v>
      </c>
      <c r="F84" s="74"/>
      <c r="G84" s="74"/>
      <c r="H84" s="74"/>
      <c r="I84" s="74"/>
      <c r="J84" s="73"/>
      <c r="K84" s="73">
        <f t="shared" ref="K84:K85" si="12">ROUND(PRODUCT(E84:J84),2)</f>
        <v>123.2</v>
      </c>
      <c r="L84" s="73">
        <f>K84*D84</f>
        <v>123.2</v>
      </c>
      <c r="M84" s="72"/>
      <c r="N84" s="72"/>
    </row>
    <row r="85" spans="1:14" x14ac:dyDescent="0.2">
      <c r="A85" s="75"/>
      <c r="B85" s="75" t="s">
        <v>669</v>
      </c>
      <c r="C85" s="75" t="s">
        <v>626</v>
      </c>
      <c r="D85" s="74">
        <v>1</v>
      </c>
      <c r="E85" s="74">
        <v>212.4</v>
      </c>
      <c r="F85" s="74"/>
      <c r="G85" s="74"/>
      <c r="H85" s="74"/>
      <c r="I85" s="74"/>
      <c r="J85" s="73"/>
      <c r="K85" s="73">
        <f t="shared" si="12"/>
        <v>212.4</v>
      </c>
      <c r="L85" s="73">
        <f>K85*D85</f>
        <v>212.4</v>
      </c>
      <c r="M85" s="72"/>
      <c r="N85" s="72"/>
    </row>
    <row r="86" spans="1:14" x14ac:dyDescent="0.2">
      <c r="A86" s="75"/>
      <c r="B86" s="75"/>
      <c r="C86" s="75"/>
      <c r="D86" s="74"/>
      <c r="E86" s="74"/>
      <c r="F86" s="74"/>
      <c r="G86" s="74"/>
      <c r="H86" s="74"/>
      <c r="I86" s="74"/>
      <c r="J86" s="73"/>
      <c r="K86" s="73"/>
      <c r="L86" s="73"/>
      <c r="M86" s="72"/>
      <c r="N86" s="72"/>
    </row>
    <row r="87" spans="1:14" ht="25.5" x14ac:dyDescent="0.2">
      <c r="A87" s="76" t="str">
        <f>'[4]BM 01'!A35</f>
        <v xml:space="preserve"> 1.3.9 </v>
      </c>
      <c r="B87" s="76" t="str">
        <f>'[4]BM 01'!D35</f>
        <v>ARMAÇÃO DE BLOCO, SAPATA ISOLADA, VIGA BALDRAME E SAPATA CORRIDA UTILIZANDO AÇO CA-50 DE 12,5 MM - MONTAGEM. AF_01/2024</v>
      </c>
      <c r="C87" s="75"/>
      <c r="D87" s="74"/>
      <c r="E87" s="74"/>
      <c r="F87" s="74"/>
      <c r="G87" s="74"/>
      <c r="H87" s="74"/>
      <c r="I87" s="74"/>
      <c r="J87" s="73"/>
      <c r="K87" s="73"/>
      <c r="L87" s="73"/>
      <c r="M87" s="72">
        <f>SUM(L88:L89)</f>
        <v>169.9</v>
      </c>
      <c r="N87" s="72" t="str">
        <f>'[4]BM 01'!E35</f>
        <v>KG</v>
      </c>
    </row>
    <row r="88" spans="1:14" x14ac:dyDescent="0.2">
      <c r="A88" s="75"/>
      <c r="B88" s="75" t="s">
        <v>666</v>
      </c>
      <c r="C88" s="75" t="s">
        <v>626</v>
      </c>
      <c r="D88" s="74">
        <v>1</v>
      </c>
      <c r="E88" s="74">
        <v>169.9</v>
      </c>
      <c r="F88" s="74"/>
      <c r="G88" s="74"/>
      <c r="H88" s="74"/>
      <c r="I88" s="74"/>
      <c r="J88" s="73"/>
      <c r="K88" s="73">
        <f t="shared" ref="K88" si="13">ROUND(PRODUCT(E88:J88),2)</f>
        <v>169.9</v>
      </c>
      <c r="L88" s="73">
        <f>K88*D88</f>
        <v>169.9</v>
      </c>
      <c r="M88" s="72"/>
      <c r="N88" s="72"/>
    </row>
    <row r="89" spans="1:14" x14ac:dyDescent="0.2">
      <c r="A89" s="75"/>
      <c r="B89" s="75" t="s">
        <v>669</v>
      </c>
      <c r="C89" s="75" t="s">
        <v>626</v>
      </c>
      <c r="D89" s="74"/>
      <c r="E89" s="74"/>
      <c r="F89" s="74"/>
      <c r="G89" s="74"/>
      <c r="H89" s="74"/>
      <c r="I89" s="74"/>
      <c r="J89" s="73"/>
      <c r="K89" s="73">
        <f t="shared" ref="K89" si="14">ROUND(PRODUCT(E89:J89),2)</f>
        <v>0</v>
      </c>
      <c r="L89" s="73">
        <f>K89*D89</f>
        <v>0</v>
      </c>
      <c r="M89" s="72"/>
      <c r="N89" s="72"/>
    </row>
    <row r="90" spans="1:14" x14ac:dyDescent="0.2">
      <c r="A90" s="75"/>
      <c r="B90" s="75"/>
      <c r="C90" s="75"/>
      <c r="D90" s="74"/>
      <c r="E90" s="74"/>
      <c r="F90" s="74"/>
      <c r="G90" s="74"/>
      <c r="H90" s="74"/>
      <c r="I90" s="74"/>
      <c r="J90" s="73"/>
      <c r="K90" s="73"/>
      <c r="L90" s="73"/>
      <c r="M90" s="72"/>
      <c r="N90" s="72"/>
    </row>
    <row r="91" spans="1:14" x14ac:dyDescent="0.2">
      <c r="A91" s="76" t="str">
        <f>'[4]BM 01'!A36</f>
        <v xml:space="preserve"> 1.3.10 </v>
      </c>
      <c r="B91" s="76" t="str">
        <f>'[4]BM 01'!D36</f>
        <v>ARMAÇÃO DE BLOCO UTILIZANDO AÇO CA-60 DE 5 MM - MONTAGEM. AF_01/2024</v>
      </c>
      <c r="C91" s="75"/>
      <c r="D91" s="74"/>
      <c r="E91" s="74"/>
      <c r="F91" s="74"/>
      <c r="G91" s="74"/>
      <c r="H91" s="74"/>
      <c r="I91" s="74"/>
      <c r="J91" s="73"/>
      <c r="K91" s="73"/>
      <c r="L91" s="73"/>
      <c r="M91" s="72">
        <f>SUM(L92:L93)</f>
        <v>182.3</v>
      </c>
      <c r="N91" s="72" t="str">
        <f>'[4]BM 01'!E36</f>
        <v>KG</v>
      </c>
    </row>
    <row r="92" spans="1:14" x14ac:dyDescent="0.2">
      <c r="A92" s="75"/>
      <c r="B92" s="75" t="s">
        <v>666</v>
      </c>
      <c r="C92" s="75" t="s">
        <v>626</v>
      </c>
      <c r="D92" s="74">
        <v>1</v>
      </c>
      <c r="E92" s="74">
        <v>61.7</v>
      </c>
      <c r="F92" s="74"/>
      <c r="G92" s="74"/>
      <c r="H92" s="74"/>
      <c r="I92" s="74"/>
      <c r="J92" s="73"/>
      <c r="K92" s="73">
        <f t="shared" ref="K92" si="15">ROUND(PRODUCT(E92:J92),2)</f>
        <v>61.7</v>
      </c>
      <c r="L92" s="73">
        <f>K92*D92</f>
        <v>61.7</v>
      </c>
      <c r="M92" s="72"/>
      <c r="N92" s="72"/>
    </row>
    <row r="93" spans="1:14" x14ac:dyDescent="0.2">
      <c r="A93" s="75"/>
      <c r="B93" s="75" t="s">
        <v>669</v>
      </c>
      <c r="C93" s="75" t="s">
        <v>626</v>
      </c>
      <c r="D93" s="74">
        <v>1</v>
      </c>
      <c r="E93" s="74">
        <v>120.6</v>
      </c>
      <c r="F93" s="74"/>
      <c r="G93" s="74"/>
      <c r="H93" s="74"/>
      <c r="I93" s="74"/>
      <c r="J93" s="73"/>
      <c r="K93" s="73">
        <f t="shared" ref="K93" si="16">ROUND(PRODUCT(E93:J93),2)</f>
        <v>120.6</v>
      </c>
      <c r="L93" s="73">
        <f>K93*D93</f>
        <v>120.6</v>
      </c>
      <c r="M93" s="72"/>
      <c r="N93" s="72"/>
    </row>
    <row r="94" spans="1:14" x14ac:dyDescent="0.2">
      <c r="A94" s="75"/>
      <c r="B94" s="75"/>
      <c r="C94" s="75"/>
      <c r="D94" s="74"/>
      <c r="E94" s="74"/>
      <c r="F94" s="74"/>
      <c r="G94" s="74"/>
      <c r="H94" s="74"/>
      <c r="I94" s="74"/>
      <c r="J94" s="73"/>
      <c r="K94" s="73"/>
      <c r="L94" s="73"/>
      <c r="M94" s="72"/>
      <c r="N94" s="72"/>
    </row>
    <row r="95" spans="1:14" ht="25.5" x14ac:dyDescent="0.2">
      <c r="A95" s="76" t="str">
        <f>'[4]BM 01'!A37</f>
        <v xml:space="preserve"> 1.3.11 </v>
      </c>
      <c r="B95" s="76" t="str">
        <f>'[4]BM 01'!D37</f>
        <v>CONCRETO FCK = 25MPA, TRAÇO 1:2,3:2,7 (EM MASSA SECA DE CIMENTO/ AREIA MÉDIA/ BRITA 1) - PREPARO MECÂNICO COM BETONEIRA 400 L. AF_05/2021</v>
      </c>
      <c r="C95" s="75" t="s">
        <v>626</v>
      </c>
      <c r="D95" s="74"/>
      <c r="E95" s="74"/>
      <c r="F95" s="74"/>
      <c r="G95" s="74"/>
      <c r="H95" s="74"/>
      <c r="I95" s="74"/>
      <c r="J95" s="73"/>
      <c r="K95" s="73"/>
      <c r="L95" s="73"/>
      <c r="M95" s="72">
        <f>SUM(L96:L97)</f>
        <v>11.04</v>
      </c>
      <c r="N95" s="72" t="str">
        <f>'[4]BM 01'!E37</f>
        <v>m³</v>
      </c>
    </row>
    <row r="96" spans="1:14" x14ac:dyDescent="0.2">
      <c r="A96" s="75"/>
      <c r="B96" s="75" t="s">
        <v>666</v>
      </c>
      <c r="C96" s="75" t="s">
        <v>626</v>
      </c>
      <c r="D96" s="74">
        <v>1</v>
      </c>
      <c r="E96" s="74">
        <v>2.38</v>
      </c>
      <c r="F96" s="74"/>
      <c r="G96" s="74"/>
      <c r="H96" s="74"/>
      <c r="I96" s="74"/>
      <c r="J96" s="73"/>
      <c r="K96" s="73">
        <f t="shared" ref="K96" si="17">ROUND(PRODUCT(E96:J96),2)</f>
        <v>2.38</v>
      </c>
      <c r="L96" s="73">
        <f>K96*D96</f>
        <v>2.38</v>
      </c>
      <c r="M96" s="72"/>
      <c r="N96" s="72"/>
    </row>
    <row r="97" spans="1:14" x14ac:dyDescent="0.2">
      <c r="A97" s="75"/>
      <c r="B97" s="75" t="s">
        <v>669</v>
      </c>
      <c r="C97" s="75" t="s">
        <v>626</v>
      </c>
      <c r="D97" s="74">
        <v>1</v>
      </c>
      <c r="E97" s="74">
        <v>8.66</v>
      </c>
      <c r="F97" s="74"/>
      <c r="G97" s="74"/>
      <c r="H97" s="74"/>
      <c r="I97" s="74"/>
      <c r="J97" s="73"/>
      <c r="K97" s="73">
        <f t="shared" ref="K97" si="18">ROUND(PRODUCT(E97:J97),2)</f>
        <v>8.66</v>
      </c>
      <c r="L97" s="73">
        <f>K97*D97</f>
        <v>8.66</v>
      </c>
      <c r="M97" s="72"/>
      <c r="N97" s="72"/>
    </row>
    <row r="98" spans="1:14" x14ac:dyDescent="0.2">
      <c r="A98" s="75"/>
      <c r="B98" s="75"/>
      <c r="C98" s="75"/>
      <c r="D98" s="74"/>
      <c r="E98" s="74"/>
      <c r="F98" s="74"/>
      <c r="G98" s="74"/>
      <c r="H98" s="74"/>
      <c r="I98" s="74"/>
      <c r="J98" s="73"/>
      <c r="K98" s="73"/>
      <c r="L98" s="73"/>
      <c r="M98" s="72"/>
      <c r="N98" s="72"/>
    </row>
    <row r="99" spans="1:14" ht="27" customHeight="1" x14ac:dyDescent="0.2">
      <c r="A99" s="76" t="str">
        <f>'[4]BM 01'!A38</f>
        <v xml:space="preserve"> 1.3.12 </v>
      </c>
      <c r="B99" s="76" t="str">
        <f>'[4]BM 01'!D38</f>
        <v>LANÇAMENTO COM USO DE BALDES, ADENSAMENTO E ACABAMENTO DE CONCRETO EM ESTRUTURAS. AF_02/2022</v>
      </c>
      <c r="C99" s="75"/>
      <c r="D99" s="74"/>
      <c r="E99" s="74"/>
      <c r="F99" s="74"/>
      <c r="G99" s="74"/>
      <c r="H99" s="74"/>
      <c r="I99" s="74"/>
      <c r="J99" s="73"/>
      <c r="K99" s="73"/>
      <c r="L99" s="73"/>
      <c r="M99" s="72">
        <f>SUM(L100:L101)</f>
        <v>21.64</v>
      </c>
      <c r="N99" s="72" t="str">
        <f>'[4]BM 01'!E38</f>
        <v>m³</v>
      </c>
    </row>
    <row r="100" spans="1:14" x14ac:dyDescent="0.2">
      <c r="A100" s="75"/>
      <c r="B100" s="75" t="s">
        <v>670</v>
      </c>
      <c r="C100" s="75" t="s">
        <v>626</v>
      </c>
      <c r="D100" s="74">
        <v>1</v>
      </c>
      <c r="E100" s="74">
        <v>21.64</v>
      </c>
      <c r="F100" s="74"/>
      <c r="G100" s="74"/>
      <c r="H100" s="74"/>
      <c r="I100" s="74"/>
      <c r="J100" s="73"/>
      <c r="K100" s="73">
        <f t="shared" ref="K100" si="19">ROUND(PRODUCT(E100:J100),2)</f>
        <v>21.64</v>
      </c>
      <c r="L100" s="73">
        <f>K100*D100</f>
        <v>21.64</v>
      </c>
      <c r="M100" s="72"/>
      <c r="N100" s="72"/>
    </row>
    <row r="101" spans="1:14" x14ac:dyDescent="0.2">
      <c r="A101" s="75"/>
      <c r="B101" s="75"/>
      <c r="C101" s="75"/>
      <c r="D101" s="74"/>
      <c r="E101" s="74"/>
      <c r="F101" s="74"/>
      <c r="G101" s="74"/>
      <c r="H101" s="74"/>
      <c r="I101" s="74"/>
      <c r="J101" s="73"/>
      <c r="K101" s="73"/>
      <c r="L101" s="73"/>
      <c r="M101" s="72"/>
      <c r="N101" s="72"/>
    </row>
    <row r="102" spans="1:14" ht="25.15" customHeight="1" x14ac:dyDescent="0.2">
      <c r="A102" s="76" t="str">
        <f>'[4]BM 01'!A39</f>
        <v xml:space="preserve"> 1.3.13 </v>
      </c>
      <c r="B102" s="76" t="str">
        <f>'[4]BM 01'!D39</f>
        <v>IMPERMEABILIZAÇÃO DE ESTRUTURAS ENTERRADAS, COM TINTA ASFÁLTICA, DUAS DEMÃOS. [ADAPTADO SINAPI 74106/001]</v>
      </c>
      <c r="C102" s="75"/>
      <c r="D102" s="74"/>
      <c r="E102" s="74"/>
      <c r="F102" s="74"/>
      <c r="G102" s="74"/>
      <c r="H102" s="74"/>
      <c r="I102" s="74"/>
      <c r="J102" s="73"/>
      <c r="K102" s="73"/>
      <c r="L102" s="73"/>
      <c r="M102" s="72">
        <f>SUM(L103:L104)</f>
        <v>112.92</v>
      </c>
      <c r="N102" s="72" t="str">
        <f>'[4]BM 01'!E39</f>
        <v>m²</v>
      </c>
    </row>
    <row r="103" spans="1:14" x14ac:dyDescent="0.2">
      <c r="A103" s="75"/>
      <c r="B103" s="75" t="s">
        <v>671</v>
      </c>
      <c r="C103" s="75" t="s">
        <v>626</v>
      </c>
      <c r="D103" s="74">
        <v>1</v>
      </c>
      <c r="E103" s="74">
        <v>94.1</v>
      </c>
      <c r="F103" s="74"/>
      <c r="G103" s="74">
        <v>1.2</v>
      </c>
      <c r="H103" s="74"/>
      <c r="I103" s="74"/>
      <c r="J103" s="73"/>
      <c r="K103" s="73">
        <f t="shared" ref="K103" si="20">ROUND(PRODUCT(E103:J103),2)</f>
        <v>112.92</v>
      </c>
      <c r="L103" s="73">
        <f>K103*D103</f>
        <v>112.92</v>
      </c>
      <c r="M103" s="72"/>
      <c r="N103" s="72"/>
    </row>
    <row r="104" spans="1:14" x14ac:dyDescent="0.2">
      <c r="A104" s="75"/>
      <c r="B104" s="75"/>
      <c r="C104" s="75"/>
      <c r="D104" s="74"/>
      <c r="E104" s="74"/>
      <c r="F104" s="74"/>
      <c r="G104" s="74"/>
      <c r="H104" s="74"/>
      <c r="I104" s="74"/>
      <c r="J104" s="73"/>
      <c r="K104" s="73"/>
      <c r="L104" s="73"/>
      <c r="M104" s="72"/>
      <c r="N104" s="72"/>
    </row>
    <row r="105" spans="1:14" ht="25.5" x14ac:dyDescent="0.2">
      <c r="A105" s="76" t="str">
        <f>'[4]BM 01'!A40</f>
        <v xml:space="preserve"> 1.3.14 </v>
      </c>
      <c r="B105" s="76" t="str">
        <f>'[4]BM 01'!D40</f>
        <v>CONCRETO FCK = 30MPA, TRAÇO 1:2,1:2,5 (EM MASSA SECA DE CIMENTO/ AREIA MÉDIA/ BRITA 1) - PREPARO MECÂNICO COM BETONEIRA 400 L. AF_05/2021</v>
      </c>
      <c r="C105" s="75"/>
      <c r="D105" s="74"/>
      <c r="E105" s="74"/>
      <c r="F105" s="74"/>
      <c r="G105" s="74"/>
      <c r="H105" s="74"/>
      <c r="I105" s="74"/>
      <c r="J105" s="73"/>
      <c r="K105" s="73"/>
      <c r="L105" s="73"/>
      <c r="M105" s="72">
        <f>SUM(L106:L107)</f>
        <v>10.6</v>
      </c>
      <c r="N105" s="72" t="str">
        <f>'[4]BM 01'!E40</f>
        <v>m³</v>
      </c>
    </row>
    <row r="106" spans="1:14" x14ac:dyDescent="0.2">
      <c r="A106" s="75"/>
      <c r="B106" s="75" t="s">
        <v>666</v>
      </c>
      <c r="C106" s="75" t="s">
        <v>626</v>
      </c>
      <c r="D106" s="74">
        <v>1</v>
      </c>
      <c r="E106" s="74">
        <v>10.6</v>
      </c>
      <c r="F106" s="74"/>
      <c r="G106" s="74"/>
      <c r="H106" s="74"/>
      <c r="I106" s="74"/>
      <c r="J106" s="73"/>
      <c r="K106" s="73">
        <f t="shared" ref="K106" si="21">ROUND(PRODUCT(E106:J106),2)</f>
        <v>10.6</v>
      </c>
      <c r="L106" s="73">
        <f>K106*D106</f>
        <v>10.6</v>
      </c>
      <c r="M106" s="72"/>
      <c r="N106" s="72"/>
    </row>
    <row r="107" spans="1:14" x14ac:dyDescent="0.2">
      <c r="A107" s="75"/>
      <c r="B107" s="75"/>
      <c r="C107" s="75"/>
      <c r="D107" s="74"/>
      <c r="E107" s="74"/>
      <c r="F107" s="74"/>
      <c r="G107" s="74"/>
      <c r="H107" s="74"/>
      <c r="I107" s="74"/>
      <c r="J107" s="73"/>
      <c r="K107" s="73"/>
      <c r="L107" s="73"/>
      <c r="M107" s="72"/>
      <c r="N107" s="72"/>
    </row>
    <row r="108" spans="1:14" ht="15.75" x14ac:dyDescent="0.2">
      <c r="A108" s="78" t="str">
        <f>'[4]BM 01'!A41</f>
        <v xml:space="preserve"> 1.4 </v>
      </c>
      <c r="B108" s="81" t="str">
        <f>'[4]BM 01'!D41</f>
        <v>SUPERESTRUTURA (PILARES, VIGAS E LAJES) - TODA A QUADRA</v>
      </c>
      <c r="C108" s="80"/>
      <c r="D108" s="79"/>
      <c r="E108" s="79"/>
      <c r="F108" s="79"/>
      <c r="G108" s="79"/>
      <c r="H108" s="79"/>
      <c r="I108" s="79"/>
      <c r="J108" s="79"/>
      <c r="K108" s="79"/>
      <c r="L108" s="79"/>
      <c r="M108" s="78"/>
      <c r="N108" s="77"/>
    </row>
    <row r="109" spans="1:14" ht="15.75" x14ac:dyDescent="0.2">
      <c r="A109" s="70" t="str">
        <f>'[4]BM 01'!A42</f>
        <v xml:space="preserve"> 1.4.1 </v>
      </c>
      <c r="B109" s="71" t="str">
        <f>'[4]BM 01'!D42</f>
        <v>CONCRETO ARMADO PARA PILARES DA EDIFICAÇÃO</v>
      </c>
      <c r="C109" s="70"/>
      <c r="D109" s="69"/>
      <c r="E109" s="69"/>
      <c r="F109" s="69"/>
      <c r="G109" s="69"/>
      <c r="H109" s="69"/>
      <c r="I109" s="69"/>
      <c r="J109" s="69"/>
      <c r="K109" s="69"/>
      <c r="L109" s="69"/>
      <c r="M109" s="70"/>
      <c r="N109" s="69"/>
    </row>
    <row r="110" spans="1:14" ht="25.5" x14ac:dyDescent="0.2">
      <c r="A110" s="76" t="str">
        <f>'BM 01'!A43</f>
        <v xml:space="preserve"> 1.4.1.1 </v>
      </c>
      <c r="B110" s="76" t="str">
        <f>'BM 01'!D43</f>
        <v>MONTAGEM E DESMONTAGEM DE FÔRMA DE PILARES RETANGULARES E ESTRUTURAS SIMILARES, PÉ-DIREITO SIMPLES, EM CHAPA DE MADEIRA COMPENSADA PLASTIFICADA, 18 UTILIZAÇÕES. AF_09/2020</v>
      </c>
      <c r="C110" s="75"/>
      <c r="D110" s="74"/>
      <c r="E110" s="74"/>
      <c r="F110" s="74"/>
      <c r="G110" s="74"/>
      <c r="H110" s="74"/>
      <c r="I110" s="74"/>
      <c r="J110" s="73"/>
      <c r="K110" s="73"/>
      <c r="L110" s="73"/>
      <c r="M110" s="72">
        <f>SUM(L111:L114)</f>
        <v>66.78</v>
      </c>
      <c r="N110" s="72" t="str">
        <f>'BM 01'!E43</f>
        <v>m²</v>
      </c>
    </row>
    <row r="111" spans="1:14" x14ac:dyDescent="0.2">
      <c r="A111" s="76"/>
      <c r="B111" s="93" t="s">
        <v>696</v>
      </c>
      <c r="C111" s="75" t="s">
        <v>700</v>
      </c>
      <c r="D111" s="74">
        <v>1</v>
      </c>
      <c r="E111" s="74">
        <v>8.56</v>
      </c>
      <c r="F111" s="74"/>
      <c r="G111" s="74"/>
      <c r="H111" s="74"/>
      <c r="I111" s="74"/>
      <c r="J111" s="73"/>
      <c r="K111" s="73">
        <f t="shared" ref="K111:K114" si="22">ROUND(PRODUCT(E111:J111),2)</f>
        <v>8.56</v>
      </c>
      <c r="L111" s="73">
        <f>K111*D111</f>
        <v>8.56</v>
      </c>
      <c r="M111" s="72"/>
      <c r="N111" s="72"/>
    </row>
    <row r="112" spans="1:14" x14ac:dyDescent="0.2">
      <c r="A112" s="76"/>
      <c r="B112" s="93" t="s">
        <v>697</v>
      </c>
      <c r="C112" s="75"/>
      <c r="D112" s="74">
        <v>1</v>
      </c>
      <c r="E112" s="74">
        <v>54.16</v>
      </c>
      <c r="F112" s="74"/>
      <c r="G112" s="74"/>
      <c r="H112" s="74"/>
      <c r="I112" s="74"/>
      <c r="J112" s="73"/>
      <c r="K112" s="73">
        <f t="shared" si="22"/>
        <v>54.16</v>
      </c>
      <c r="L112" s="73">
        <f>K112*D112</f>
        <v>54.16</v>
      </c>
      <c r="M112" s="72"/>
      <c r="N112" s="72"/>
    </row>
    <row r="113" spans="1:14" x14ac:dyDescent="0.2">
      <c r="A113" s="76"/>
      <c r="B113" s="93" t="s">
        <v>698</v>
      </c>
      <c r="C113" s="75"/>
      <c r="D113" s="74">
        <v>1</v>
      </c>
      <c r="E113" s="74">
        <v>4.0599999999999996</v>
      </c>
      <c r="F113" s="74"/>
      <c r="G113" s="74"/>
      <c r="H113" s="74"/>
      <c r="I113" s="74"/>
      <c r="J113" s="73"/>
      <c r="K113" s="73">
        <f t="shared" si="22"/>
        <v>4.0599999999999996</v>
      </c>
      <c r="L113" s="73">
        <f t="shared" ref="L113:L114" si="23">K113*D113</f>
        <v>4.0599999999999996</v>
      </c>
      <c r="M113" s="72"/>
      <c r="N113" s="72"/>
    </row>
    <row r="114" spans="1:14" x14ac:dyDescent="0.2">
      <c r="A114" s="75"/>
      <c r="B114" s="93" t="s">
        <v>699</v>
      </c>
      <c r="C114" s="75"/>
      <c r="D114" s="74"/>
      <c r="E114" s="74"/>
      <c r="F114" s="74"/>
      <c r="G114" s="74"/>
      <c r="H114" s="74"/>
      <c r="I114" s="74"/>
      <c r="J114" s="73"/>
      <c r="K114" s="73">
        <f t="shared" si="22"/>
        <v>0</v>
      </c>
      <c r="L114" s="73">
        <f t="shared" si="23"/>
        <v>0</v>
      </c>
      <c r="M114" s="72"/>
      <c r="N114" s="72"/>
    </row>
    <row r="115" spans="1:14" ht="25.5" x14ac:dyDescent="0.2">
      <c r="A115" s="112" t="str">
        <f>'BM 01'!A44</f>
        <v xml:space="preserve"> 1.4.1.2 </v>
      </c>
      <c r="B115" s="112" t="str">
        <f>'BM 01'!D44</f>
        <v>ARMAÇÃO DE PILAR OU VIGA DE ESTRUTURA CONVENCIONAL DE CONCRETO ARMADO UTILIZANDO AÇO CA-60 DE 5,0 MM - MONTAGEM. AF_06/2022</v>
      </c>
      <c r="C115" s="113"/>
      <c r="D115" s="114"/>
      <c r="E115" s="114"/>
      <c r="F115" s="114"/>
      <c r="G115" s="114"/>
      <c r="H115" s="114"/>
      <c r="I115" s="114"/>
      <c r="J115" s="115"/>
      <c r="K115" s="115"/>
      <c r="L115" s="115"/>
      <c r="M115" s="116">
        <f>SUM(L116:L119)</f>
        <v>164.49999999999997</v>
      </c>
      <c r="N115" s="116" t="str">
        <f>'BM 01'!E44</f>
        <v>KG</v>
      </c>
    </row>
    <row r="116" spans="1:14" x14ac:dyDescent="0.2">
      <c r="A116" s="112"/>
      <c r="B116" s="113" t="s">
        <v>696</v>
      </c>
      <c r="C116" s="113" t="s">
        <v>700</v>
      </c>
      <c r="D116" s="114">
        <v>1</v>
      </c>
      <c r="E116" s="114">
        <v>19</v>
      </c>
      <c r="F116" s="114"/>
      <c r="G116" s="114"/>
      <c r="H116" s="114"/>
      <c r="I116" s="114"/>
      <c r="J116" s="115"/>
      <c r="K116" s="115">
        <f t="shared" ref="K116:K119" si="24">ROUND(PRODUCT(E116:J116),2)</f>
        <v>19</v>
      </c>
      <c r="L116" s="115">
        <f>K116*D116</f>
        <v>19</v>
      </c>
      <c r="M116" s="116"/>
      <c r="N116" s="116"/>
    </row>
    <row r="117" spans="1:14" x14ac:dyDescent="0.2">
      <c r="A117" s="112"/>
      <c r="B117" s="113" t="s">
        <v>697</v>
      </c>
      <c r="C117" s="113"/>
      <c r="D117" s="114">
        <v>1</v>
      </c>
      <c r="E117" s="114">
        <v>109.2</v>
      </c>
      <c r="F117" s="114"/>
      <c r="G117" s="114"/>
      <c r="H117" s="114"/>
      <c r="I117" s="114"/>
      <c r="J117" s="115"/>
      <c r="K117" s="115">
        <f t="shared" si="24"/>
        <v>109.2</v>
      </c>
      <c r="L117" s="115">
        <f>K117*D117</f>
        <v>109.2</v>
      </c>
      <c r="M117" s="116"/>
      <c r="N117" s="116"/>
    </row>
    <row r="118" spans="1:14" x14ac:dyDescent="0.2">
      <c r="A118" s="112"/>
      <c r="B118" s="113" t="s">
        <v>698</v>
      </c>
      <c r="C118" s="113"/>
      <c r="D118" s="114">
        <v>1</v>
      </c>
      <c r="E118" s="114">
        <v>9.6</v>
      </c>
      <c r="F118" s="114"/>
      <c r="G118" s="114"/>
      <c r="H118" s="114"/>
      <c r="I118" s="114"/>
      <c r="J118" s="115"/>
      <c r="K118" s="115">
        <f t="shared" si="24"/>
        <v>9.6</v>
      </c>
      <c r="L118" s="115">
        <f t="shared" ref="L118:L119" si="25">K118*D118</f>
        <v>9.6</v>
      </c>
      <c r="M118" s="116"/>
      <c r="N118" s="116"/>
    </row>
    <row r="119" spans="1:14" x14ac:dyDescent="0.2">
      <c r="A119" s="113"/>
      <c r="B119" s="113" t="s">
        <v>699</v>
      </c>
      <c r="C119" s="113"/>
      <c r="D119" s="114">
        <v>1</v>
      </c>
      <c r="E119" s="114">
        <v>26.7</v>
      </c>
      <c r="F119" s="114"/>
      <c r="G119" s="114"/>
      <c r="H119" s="114"/>
      <c r="I119" s="114"/>
      <c r="J119" s="115"/>
      <c r="K119" s="115">
        <f t="shared" si="24"/>
        <v>26.7</v>
      </c>
      <c r="L119" s="115">
        <f t="shared" si="25"/>
        <v>26.7</v>
      </c>
      <c r="M119" s="116"/>
      <c r="N119" s="116"/>
    </row>
    <row r="120" spans="1:14" ht="25.5" x14ac:dyDescent="0.2">
      <c r="A120" s="112" t="str">
        <f>'BM 01'!A45</f>
        <v xml:space="preserve"> 1.4.1.3 </v>
      </c>
      <c r="B120" s="112" t="str">
        <f>'BM 01'!D45</f>
        <v>ARMAÇÃO DE PILAR OU VIGA DE ESTRUTURA CONVENCIONAL DE CONCRETO ARMADO UTILIZANDO AÇO CA-50 DE 10,0 MM - MONTAGEM. AF_06/2022</v>
      </c>
      <c r="C120" s="113"/>
      <c r="D120" s="114"/>
      <c r="E120" s="114"/>
      <c r="F120" s="114"/>
      <c r="G120" s="114"/>
      <c r="H120" s="114"/>
      <c r="I120" s="114"/>
      <c r="J120" s="115"/>
      <c r="K120" s="115"/>
      <c r="L120" s="115"/>
      <c r="M120" s="116">
        <f>SUM(L121:L123)</f>
        <v>356.5</v>
      </c>
      <c r="N120" s="116" t="str">
        <f>'BM 01'!E45</f>
        <v>KG</v>
      </c>
    </row>
    <row r="121" spans="1:14" x14ac:dyDescent="0.2">
      <c r="A121" s="112"/>
      <c r="B121" s="113" t="s">
        <v>696</v>
      </c>
      <c r="C121" s="113" t="s">
        <v>700</v>
      </c>
      <c r="D121" s="114">
        <v>1</v>
      </c>
      <c r="E121" s="114">
        <v>85.3</v>
      </c>
      <c r="F121" s="114"/>
      <c r="G121" s="114"/>
      <c r="H121" s="114"/>
      <c r="I121" s="114"/>
      <c r="J121" s="115"/>
      <c r="K121" s="115">
        <f t="shared" ref="K121:K123" si="26">ROUND(PRODUCT(E121:J121),2)</f>
        <v>85.3</v>
      </c>
      <c r="L121" s="115">
        <f>K121*D121</f>
        <v>85.3</v>
      </c>
      <c r="M121" s="116"/>
      <c r="N121" s="116"/>
    </row>
    <row r="122" spans="1:14" x14ac:dyDescent="0.2">
      <c r="A122" s="112"/>
      <c r="B122" s="113" t="s">
        <v>697</v>
      </c>
      <c r="C122" s="113"/>
      <c r="D122" s="114">
        <v>1</v>
      </c>
      <c r="E122" s="114">
        <v>262.89999999999998</v>
      </c>
      <c r="F122" s="114"/>
      <c r="G122" s="114"/>
      <c r="H122" s="114"/>
      <c r="I122" s="114"/>
      <c r="J122" s="115"/>
      <c r="K122" s="115">
        <f t="shared" si="26"/>
        <v>262.89999999999998</v>
      </c>
      <c r="L122" s="115">
        <f>K122*D122</f>
        <v>262.89999999999998</v>
      </c>
      <c r="M122" s="116"/>
      <c r="N122" s="116"/>
    </row>
    <row r="123" spans="1:14" x14ac:dyDescent="0.2">
      <c r="A123" s="96"/>
      <c r="B123" s="93" t="s">
        <v>698</v>
      </c>
      <c r="C123" s="75"/>
      <c r="D123" s="74">
        <v>1</v>
      </c>
      <c r="E123" s="74">
        <v>8.3000000000000007</v>
      </c>
      <c r="F123" s="74"/>
      <c r="G123" s="74"/>
      <c r="H123" s="74"/>
      <c r="I123" s="74"/>
      <c r="J123" s="73"/>
      <c r="K123" s="73">
        <f t="shared" si="26"/>
        <v>8.3000000000000007</v>
      </c>
      <c r="L123" s="73">
        <f t="shared" ref="L123" si="27">K123*D123</f>
        <v>8.3000000000000007</v>
      </c>
      <c r="M123" s="72"/>
      <c r="N123" s="97"/>
    </row>
    <row r="124" spans="1:14" ht="25.5" x14ac:dyDescent="0.2">
      <c r="A124" s="112" t="str">
        <f>'BM 01'!A46</f>
        <v xml:space="preserve"> 1.4.1.4 </v>
      </c>
      <c r="B124" s="112" t="str">
        <f>'BM 01'!D46</f>
        <v>ARMAÇÃO DE PILAR OU VIGA DE ESTRUTURA CONVENCIONAL DE CONCRETO ARMADO UTILIZANDO AÇO CA-50 DE 12,5 MM - MONTAGEM. AF_06/2022</v>
      </c>
      <c r="C124" s="113"/>
      <c r="D124" s="114"/>
      <c r="E124" s="114"/>
      <c r="F124" s="114"/>
      <c r="G124" s="114"/>
      <c r="H124" s="114"/>
      <c r="I124" s="114"/>
      <c r="J124" s="115"/>
      <c r="K124" s="115"/>
      <c r="L124" s="115"/>
      <c r="M124" s="116">
        <f>SUM(L125:L126)</f>
        <v>54.1</v>
      </c>
      <c r="N124" s="116" t="str">
        <f>'BM 01'!E46</f>
        <v>KG</v>
      </c>
    </row>
    <row r="125" spans="1:14" x14ac:dyDescent="0.2">
      <c r="A125" s="112"/>
      <c r="B125" s="113" t="s">
        <v>696</v>
      </c>
      <c r="C125" s="113" t="s">
        <v>700</v>
      </c>
      <c r="D125" s="114">
        <v>1</v>
      </c>
      <c r="E125" s="114">
        <v>12</v>
      </c>
      <c r="F125" s="114"/>
      <c r="G125" s="114"/>
      <c r="H125" s="114"/>
      <c r="I125" s="114"/>
      <c r="J125" s="115"/>
      <c r="K125" s="115">
        <f t="shared" ref="K125:K126" si="28">ROUND(PRODUCT(E125:J125),2)</f>
        <v>12</v>
      </c>
      <c r="L125" s="115">
        <f>K125*D125</f>
        <v>12</v>
      </c>
      <c r="M125" s="116"/>
      <c r="N125" s="116"/>
    </row>
    <row r="126" spans="1:14" x14ac:dyDescent="0.2">
      <c r="A126" s="112"/>
      <c r="B126" s="113" t="s">
        <v>697</v>
      </c>
      <c r="C126" s="113"/>
      <c r="D126" s="114">
        <v>1</v>
      </c>
      <c r="E126" s="114">
        <v>42.1</v>
      </c>
      <c r="F126" s="114"/>
      <c r="G126" s="114"/>
      <c r="H126" s="114"/>
      <c r="I126" s="114"/>
      <c r="J126" s="115"/>
      <c r="K126" s="115">
        <f t="shared" si="28"/>
        <v>42.1</v>
      </c>
      <c r="L126" s="115">
        <f>K126*D126</f>
        <v>42.1</v>
      </c>
      <c r="M126" s="116"/>
      <c r="N126" s="116"/>
    </row>
    <row r="127" spans="1:14" ht="25.5" x14ac:dyDescent="0.2">
      <c r="A127" s="112" t="str">
        <f>'BM 01'!A47</f>
        <v xml:space="preserve"> 1.4.1.5 </v>
      </c>
      <c r="B127" s="112" t="str">
        <f>'BM 01'!D47</f>
        <v>ARMAÇÃO DE PILAR OU VIGA DE ESTRUTURA CONVENCIONAL DE CONCRETO ARMADO UTILIZANDO AÇO CA-50 DE 16,0 MM - MONTAGEM. AF_06/2022</v>
      </c>
      <c r="C127" s="113"/>
      <c r="D127" s="114"/>
      <c r="E127" s="114"/>
      <c r="F127" s="114"/>
      <c r="G127" s="114"/>
      <c r="H127" s="114"/>
      <c r="I127" s="114"/>
      <c r="J127" s="115"/>
      <c r="K127" s="115"/>
      <c r="L127" s="115"/>
      <c r="M127" s="116">
        <f>SUM(L128:L130)</f>
        <v>418.40000000000003</v>
      </c>
      <c r="N127" s="116" t="str">
        <f>'BM 01'!E47</f>
        <v>KG</v>
      </c>
    </row>
    <row r="128" spans="1:14" x14ac:dyDescent="0.2">
      <c r="A128" s="112"/>
      <c r="B128" s="113" t="s">
        <v>696</v>
      </c>
      <c r="C128" s="113" t="s">
        <v>700</v>
      </c>
      <c r="D128" s="114">
        <v>1</v>
      </c>
      <c r="E128" s="114">
        <v>84</v>
      </c>
      <c r="F128" s="114"/>
      <c r="G128" s="114"/>
      <c r="H128" s="114"/>
      <c r="I128" s="114"/>
      <c r="J128" s="115"/>
      <c r="K128" s="115">
        <f t="shared" ref="K128:K130" si="29">ROUND(PRODUCT(E128:J128),2)</f>
        <v>84</v>
      </c>
      <c r="L128" s="115">
        <f>K128*D128</f>
        <v>84</v>
      </c>
      <c r="M128" s="116"/>
      <c r="N128" s="116"/>
    </row>
    <row r="129" spans="1:14" x14ac:dyDescent="0.2">
      <c r="A129" s="112"/>
      <c r="B129" s="113" t="s">
        <v>698</v>
      </c>
      <c r="C129" s="113"/>
      <c r="D129" s="114">
        <v>1</v>
      </c>
      <c r="E129" s="114">
        <v>58.3</v>
      </c>
      <c r="F129" s="114"/>
      <c r="G129" s="114"/>
      <c r="H129" s="114"/>
      <c r="I129" s="114"/>
      <c r="J129" s="115"/>
      <c r="K129" s="115">
        <f t="shared" si="29"/>
        <v>58.3</v>
      </c>
      <c r="L129" s="115">
        <f>K129*D129</f>
        <v>58.3</v>
      </c>
      <c r="M129" s="116"/>
      <c r="N129" s="116"/>
    </row>
    <row r="130" spans="1:14" x14ac:dyDescent="0.2">
      <c r="A130" s="112"/>
      <c r="B130" s="113" t="s">
        <v>699</v>
      </c>
      <c r="C130" s="113"/>
      <c r="D130" s="114">
        <v>1</v>
      </c>
      <c r="E130" s="114">
        <v>276.10000000000002</v>
      </c>
      <c r="F130" s="114"/>
      <c r="G130" s="114"/>
      <c r="H130" s="114"/>
      <c r="I130" s="114"/>
      <c r="J130" s="115"/>
      <c r="K130" s="115">
        <f t="shared" si="29"/>
        <v>276.10000000000002</v>
      </c>
      <c r="L130" s="115">
        <f t="shared" ref="L130" si="30">K130*D130</f>
        <v>276.10000000000002</v>
      </c>
      <c r="M130" s="116"/>
      <c r="N130" s="116"/>
    </row>
    <row r="131" spans="1:14" ht="25.5" x14ac:dyDescent="0.2">
      <c r="A131" s="112" t="str">
        <f>'BM 01'!A48</f>
        <v xml:space="preserve"> 1.4.1.6 </v>
      </c>
      <c r="B131" s="112" t="str">
        <f>'BM 01'!D48</f>
        <v>CONCRETO FCK = 25MPA, TRAÇO 1:2,3:2,7 (EM MASSA SECA DE CIMENTO/ AREIA MÉDIA/ BRITA 1) - PREPARO MECÂNICO COM BETONEIRA 400 L. AF_05/2021</v>
      </c>
      <c r="C131" s="113"/>
      <c r="D131" s="114"/>
      <c r="E131" s="114"/>
      <c r="F131" s="114"/>
      <c r="G131" s="114"/>
      <c r="H131" s="114"/>
      <c r="I131" s="114"/>
      <c r="J131" s="115"/>
      <c r="K131" s="115"/>
      <c r="L131" s="115"/>
      <c r="M131" s="116">
        <f>SUM(L132:L135)</f>
        <v>3.82</v>
      </c>
      <c r="N131" s="116" t="str">
        <f>'BM 01'!E48</f>
        <v>m³</v>
      </c>
    </row>
    <row r="132" spans="1:14" x14ac:dyDescent="0.2">
      <c r="A132" s="112"/>
      <c r="B132" s="93" t="s">
        <v>696</v>
      </c>
      <c r="C132" s="75" t="s">
        <v>700</v>
      </c>
      <c r="D132" s="74">
        <v>1</v>
      </c>
      <c r="E132" s="74">
        <v>0.54</v>
      </c>
      <c r="F132" s="74"/>
      <c r="G132" s="74"/>
      <c r="H132" s="74"/>
      <c r="I132" s="74"/>
      <c r="J132" s="73"/>
      <c r="K132" s="73">
        <f t="shared" ref="K132:K135" si="31">ROUND(PRODUCT(E132:J132),2)</f>
        <v>0.54</v>
      </c>
      <c r="L132" s="73">
        <f>K132*D132</f>
        <v>0.54</v>
      </c>
      <c r="M132" s="72"/>
      <c r="N132" s="116"/>
    </row>
    <row r="133" spans="1:14" x14ac:dyDescent="0.2">
      <c r="A133" s="112"/>
      <c r="B133" s="93" t="s">
        <v>708</v>
      </c>
      <c r="C133" s="75"/>
      <c r="D133" s="74">
        <v>1</v>
      </c>
      <c r="E133" s="74">
        <f>3.41-0.4</f>
        <v>3.0100000000000002</v>
      </c>
      <c r="F133" s="74"/>
      <c r="G133" s="74"/>
      <c r="H133" s="74"/>
      <c r="I133" s="74"/>
      <c r="J133" s="73"/>
      <c r="K133" s="73">
        <f t="shared" si="31"/>
        <v>3.01</v>
      </c>
      <c r="L133" s="73">
        <f>K133*D133</f>
        <v>3.01</v>
      </c>
      <c r="M133" s="72"/>
      <c r="N133" s="116"/>
    </row>
    <row r="134" spans="1:14" x14ac:dyDescent="0.2">
      <c r="A134" s="112"/>
      <c r="B134" s="93" t="s">
        <v>698</v>
      </c>
      <c r="C134" s="75"/>
      <c r="D134" s="74">
        <v>1</v>
      </c>
      <c r="E134" s="74">
        <v>0.27</v>
      </c>
      <c r="F134" s="74"/>
      <c r="G134" s="74"/>
      <c r="H134" s="74"/>
      <c r="I134" s="74"/>
      <c r="J134" s="73"/>
      <c r="K134" s="73">
        <f t="shared" si="31"/>
        <v>0.27</v>
      </c>
      <c r="L134" s="73">
        <f t="shared" ref="L134:L135" si="32">K134*D134</f>
        <v>0.27</v>
      </c>
      <c r="M134" s="72"/>
      <c r="N134" s="116"/>
    </row>
    <row r="135" spans="1:14" x14ac:dyDescent="0.2">
      <c r="A135" s="98"/>
      <c r="B135" s="93" t="s">
        <v>699</v>
      </c>
      <c r="C135" s="75"/>
      <c r="D135" s="74"/>
      <c r="E135" s="74"/>
      <c r="F135" s="74"/>
      <c r="G135" s="74"/>
      <c r="H135" s="74"/>
      <c r="I135" s="74"/>
      <c r="J135" s="73"/>
      <c r="K135" s="73">
        <f t="shared" si="31"/>
        <v>0</v>
      </c>
      <c r="L135" s="73">
        <f t="shared" si="32"/>
        <v>0</v>
      </c>
      <c r="M135" s="72"/>
      <c r="N135" s="97"/>
    </row>
    <row r="136" spans="1:14" x14ac:dyDescent="0.2">
      <c r="A136" s="112" t="str">
        <f>'BM 01'!A49</f>
        <v xml:space="preserve"> 1.4.1.7 </v>
      </c>
      <c r="B136" s="112" t="str">
        <f>'BM 01'!D49</f>
        <v>LANÇAMENTO COM USO DE BALDES, ADENSAMENTO E ACABAMENTO DE CONCRETO EM ESTRUTURAS. AF_02/2022</v>
      </c>
      <c r="C136" s="113"/>
      <c r="D136" s="114"/>
      <c r="E136" s="114"/>
      <c r="F136" s="114"/>
      <c r="G136" s="114"/>
      <c r="H136" s="114"/>
      <c r="I136" s="114"/>
      <c r="J136" s="115"/>
      <c r="K136" s="115"/>
      <c r="L136" s="115"/>
      <c r="M136" s="116">
        <f>SUM(L137:L137)</f>
        <v>3.82</v>
      </c>
      <c r="N136" s="116" t="str">
        <f>'BM 01'!E49</f>
        <v>m³</v>
      </c>
    </row>
    <row r="137" spans="1:14" x14ac:dyDescent="0.2">
      <c r="A137" s="112"/>
      <c r="B137" s="93"/>
      <c r="C137" s="75" t="s">
        <v>700</v>
      </c>
      <c r="D137" s="74">
        <v>1</v>
      </c>
      <c r="E137" s="74">
        <f>M131</f>
        <v>3.82</v>
      </c>
      <c r="F137" s="74"/>
      <c r="G137" s="74"/>
      <c r="H137" s="74"/>
      <c r="I137" s="74"/>
      <c r="J137" s="73"/>
      <c r="K137" s="73">
        <f t="shared" ref="K137" si="33">ROUND(PRODUCT(E137:J137),2)</f>
        <v>3.82</v>
      </c>
      <c r="L137" s="73">
        <f>K137*D137</f>
        <v>3.82</v>
      </c>
      <c r="M137" s="72"/>
      <c r="N137" s="116"/>
    </row>
    <row r="138" spans="1:14" ht="15.75" x14ac:dyDescent="0.2">
      <c r="A138" s="106" t="str">
        <f>'BM 01'!A50</f>
        <v xml:space="preserve"> 1.4.2 </v>
      </c>
      <c r="B138" s="107" t="str">
        <f>'BM 01'!D50</f>
        <v>CONCRETO ARMADO PARA VIGAS DA EDIFICAÇÃO</v>
      </c>
      <c r="C138" s="108"/>
      <c r="D138" s="109"/>
      <c r="E138" s="109"/>
      <c r="F138" s="109"/>
      <c r="G138" s="109"/>
      <c r="H138" s="109"/>
      <c r="I138" s="109"/>
      <c r="J138" s="109"/>
      <c r="K138" s="109"/>
      <c r="L138" s="109"/>
      <c r="M138" s="110"/>
      <c r="N138" s="111"/>
    </row>
    <row r="139" spans="1:14" ht="15.75" x14ac:dyDescent="0.2">
      <c r="A139" s="70" t="str">
        <f>'BM 01'!A58</f>
        <v xml:space="preserve"> 1.4.3 </v>
      </c>
      <c r="B139" s="81" t="str">
        <f>'BM 01'!D58</f>
        <v>CONCRETO ARMADO PARA LAJES DA EDIFICAÇÃO</v>
      </c>
      <c r="C139" s="80"/>
      <c r="D139" s="79"/>
      <c r="E139" s="79"/>
      <c r="F139" s="79"/>
      <c r="G139" s="79"/>
      <c r="H139" s="79"/>
      <c r="I139" s="79"/>
      <c r="J139" s="79"/>
      <c r="K139" s="79"/>
      <c r="L139" s="79"/>
      <c r="M139" s="78"/>
      <c r="N139" s="77"/>
    </row>
    <row r="140" spans="1:14" ht="15.75" x14ac:dyDescent="0.2">
      <c r="A140" s="70" t="str">
        <f>'BM 01'!A65</f>
        <v xml:space="preserve"> 1.5 </v>
      </c>
      <c r="B140" s="81" t="str">
        <f>'BM 01'!D65</f>
        <v>ELEVAÇÃO (murada)</v>
      </c>
      <c r="C140" s="80"/>
      <c r="D140" s="79"/>
      <c r="E140" s="79"/>
      <c r="F140" s="79"/>
      <c r="G140" s="79"/>
      <c r="H140" s="79"/>
      <c r="I140" s="79"/>
      <c r="J140" s="79"/>
      <c r="K140" s="79"/>
      <c r="L140" s="79"/>
      <c r="M140" s="78"/>
      <c r="N140" s="77"/>
    </row>
    <row r="141" spans="1:14" ht="25.5" x14ac:dyDescent="0.2">
      <c r="A141" s="112" t="str">
        <f>'BM 01'!A66</f>
        <v xml:space="preserve"> 1.5.1 </v>
      </c>
      <c r="B141" s="112" t="str">
        <f>'BM 01'!D66</f>
        <v>ALVENARIA DE VEDAÇÃO DE BLOCOS CERÂMICOS FURADOS NA VERTICAL DE 9X19X39 CM (ESPESSURA 9 CM) E ARGAMASSA DE ASSENTAMENTO COM PREPARO EM BETONEIRA. AF_12/2021</v>
      </c>
      <c r="C141" s="113"/>
      <c r="D141" s="114"/>
      <c r="E141" s="114"/>
      <c r="F141" s="114"/>
      <c r="G141" s="114"/>
      <c r="H141" s="114"/>
      <c r="I141" s="114"/>
      <c r="J141" s="115"/>
      <c r="K141" s="115"/>
      <c r="L141" s="115"/>
      <c r="M141" s="116">
        <f>SUM(L142:L145)</f>
        <v>112.05</v>
      </c>
      <c r="N141" s="116" t="str">
        <f>'BM 01'!E66</f>
        <v>m²</v>
      </c>
    </row>
    <row r="142" spans="1:14" x14ac:dyDescent="0.2">
      <c r="A142" s="112"/>
      <c r="B142" s="113" t="s">
        <v>707</v>
      </c>
      <c r="C142" s="113"/>
      <c r="D142" s="114">
        <v>1</v>
      </c>
      <c r="E142" s="114">
        <f>5.58+5.52+0.4+2.1+5.47+4.03+6.05+2.3+2.3+3.3+1.55+5.53+5.47+2.37+1.35+5.58+1.55+3.3+6.1+6.05-1.2</f>
        <v>74.699999999999974</v>
      </c>
      <c r="F142" s="114"/>
      <c r="G142" s="114">
        <v>1.5</v>
      </c>
      <c r="H142" s="114"/>
      <c r="I142" s="114"/>
      <c r="J142" s="115"/>
      <c r="K142" s="115">
        <f>ROUND(PRODUCT(E142:J142),2)</f>
        <v>112.05</v>
      </c>
      <c r="L142" s="115">
        <f>K142*D142</f>
        <v>112.05</v>
      </c>
      <c r="M142" s="116"/>
      <c r="N142" s="116"/>
    </row>
    <row r="143" spans="1:14" x14ac:dyDescent="0.2">
      <c r="A143" s="112"/>
      <c r="B143" s="113" t="s">
        <v>701</v>
      </c>
      <c r="C143" s="113"/>
      <c r="D143" s="114"/>
      <c r="E143" s="114"/>
      <c r="F143" s="114"/>
      <c r="G143" s="114"/>
      <c r="H143" s="114"/>
      <c r="I143" s="114"/>
      <c r="J143" s="115"/>
      <c r="K143" s="115">
        <f t="shared" ref="K143" si="34">ROUND(PRODUCT(E143:J143),2)</f>
        <v>0</v>
      </c>
      <c r="L143" s="115">
        <f>K143*D143</f>
        <v>0</v>
      </c>
      <c r="M143" s="116"/>
      <c r="N143" s="116"/>
    </row>
    <row r="144" spans="1:14" x14ac:dyDescent="0.2">
      <c r="A144" s="112"/>
      <c r="B144" s="113"/>
      <c r="C144" s="113"/>
      <c r="D144" s="114"/>
      <c r="E144" s="114"/>
      <c r="F144" s="114"/>
      <c r="G144" s="114"/>
      <c r="H144" s="114"/>
      <c r="I144" s="114"/>
      <c r="J144" s="115"/>
      <c r="K144" s="115"/>
      <c r="L144" s="115"/>
      <c r="M144" s="116"/>
      <c r="N144" s="116"/>
    </row>
    <row r="145" spans="1:14" x14ac:dyDescent="0.2">
      <c r="A145" s="113"/>
      <c r="B145" s="113"/>
      <c r="C145" s="113"/>
      <c r="D145" s="114"/>
      <c r="E145" s="114"/>
      <c r="F145" s="114"/>
      <c r="G145" s="114"/>
      <c r="H145" s="114"/>
      <c r="I145" s="114"/>
      <c r="J145" s="115"/>
      <c r="K145" s="115"/>
      <c r="L145" s="115"/>
      <c r="M145" s="116"/>
      <c r="N145" s="116"/>
    </row>
    <row r="146" spans="1:14" ht="15.75" x14ac:dyDescent="0.2">
      <c r="A146" s="70"/>
      <c r="B146" s="81"/>
      <c r="C146" s="80"/>
      <c r="D146" s="79"/>
      <c r="E146" s="79"/>
      <c r="F146" s="79"/>
      <c r="G146" s="79"/>
      <c r="H146" s="79"/>
      <c r="I146" s="79"/>
      <c r="J146" s="79"/>
      <c r="K146" s="79"/>
      <c r="L146" s="79"/>
      <c r="M146" s="78"/>
      <c r="N146" s="77"/>
    </row>
    <row r="147" spans="1:14" ht="15.75" x14ac:dyDescent="0.2">
      <c r="A147" s="70" t="str">
        <f>'BM 01'!A71</f>
        <v xml:space="preserve"> 1.6 </v>
      </c>
      <c r="B147" s="81" t="str">
        <f>'BM 01'!D71</f>
        <v>ESQUADRIAS</v>
      </c>
      <c r="C147" s="80"/>
      <c r="D147" s="79"/>
      <c r="E147" s="79"/>
      <c r="F147" s="79"/>
      <c r="G147" s="79"/>
      <c r="H147" s="79"/>
      <c r="I147" s="79"/>
      <c r="J147" s="79"/>
      <c r="K147" s="79"/>
      <c r="L147" s="79"/>
      <c r="M147" s="78"/>
      <c r="N147" s="77"/>
    </row>
    <row r="148" spans="1:14" ht="15.75" x14ac:dyDescent="0.2">
      <c r="A148" s="78" t="str">
        <f>'BM 01'!A72</f>
        <v xml:space="preserve"> 1.6.1 </v>
      </c>
      <c r="B148" s="81" t="str">
        <f>'BM 01'!D72</f>
        <v>PORTÃO DE FERRO</v>
      </c>
      <c r="C148" s="80"/>
      <c r="D148" s="79"/>
      <c r="E148" s="79"/>
      <c r="F148" s="79"/>
      <c r="G148" s="79"/>
      <c r="H148" s="79"/>
      <c r="I148" s="79"/>
      <c r="J148" s="79"/>
      <c r="K148" s="79"/>
      <c r="L148" s="79"/>
      <c r="M148" s="78"/>
      <c r="N148" s="77"/>
    </row>
    <row r="149" spans="1:14" ht="15.75" x14ac:dyDescent="0.2">
      <c r="A149" s="78" t="str">
        <f>'BM 01'!A75</f>
        <v xml:space="preserve"> 1.7 </v>
      </c>
      <c r="B149" s="81" t="str">
        <f>'BM 01'!D75</f>
        <v>COBERTURA</v>
      </c>
      <c r="C149" s="80"/>
      <c r="D149" s="79"/>
      <c r="E149" s="79"/>
      <c r="F149" s="79"/>
      <c r="G149" s="79"/>
      <c r="H149" s="79"/>
      <c r="I149" s="79"/>
      <c r="J149" s="79"/>
      <c r="K149" s="79"/>
      <c r="L149" s="79"/>
      <c r="M149" s="78"/>
      <c r="N149" s="77"/>
    </row>
    <row r="150" spans="1:14" ht="15.75" x14ac:dyDescent="0.2">
      <c r="A150" s="78" t="str">
        <f>'BM 01'!A76</f>
        <v xml:space="preserve"> 1.7.1 </v>
      </c>
      <c r="B150" s="81" t="str">
        <f>'BM 01'!D76</f>
        <v>ESTRUTURA METÁLICA DE COBERTURA E FECHAMENTO</v>
      </c>
      <c r="C150" s="80"/>
      <c r="D150" s="79"/>
      <c r="E150" s="79"/>
      <c r="F150" s="79"/>
      <c r="G150" s="79"/>
      <c r="H150" s="79"/>
      <c r="I150" s="79"/>
      <c r="J150" s="79"/>
      <c r="K150" s="79"/>
      <c r="L150" s="79"/>
      <c r="M150" s="78"/>
      <c r="N150" s="77"/>
    </row>
    <row r="151" spans="1:14" ht="15.75" x14ac:dyDescent="0.2">
      <c r="A151" s="78" t="str">
        <f>'BM 01'!A82</f>
        <v xml:space="preserve"> 1.8 </v>
      </c>
      <c r="B151" s="81" t="str">
        <f>'BM 01'!D82</f>
        <v>REVESTIMENTO DE PAREDES</v>
      </c>
      <c r="C151" s="80"/>
      <c r="D151" s="79"/>
      <c r="E151" s="79"/>
      <c r="F151" s="79"/>
      <c r="G151" s="79"/>
      <c r="H151" s="79"/>
      <c r="I151" s="79"/>
      <c r="J151" s="79"/>
      <c r="K151" s="79"/>
      <c r="L151" s="79"/>
      <c r="M151" s="78"/>
      <c r="N151" s="77"/>
    </row>
    <row r="152" spans="1:14" ht="15.75" x14ac:dyDescent="0.2">
      <c r="A152" s="78" t="str">
        <f>'BM 01'!A85</f>
        <v xml:space="preserve"> 1.9 </v>
      </c>
      <c r="B152" s="81" t="str">
        <f>'BM 01'!D85</f>
        <v>PAVIMENTAÇÃO</v>
      </c>
      <c r="C152" s="80"/>
      <c r="D152" s="79"/>
      <c r="E152" s="79"/>
      <c r="F152" s="79"/>
      <c r="G152" s="79"/>
      <c r="H152" s="79"/>
      <c r="I152" s="79"/>
      <c r="J152" s="79"/>
      <c r="K152" s="79"/>
      <c r="L152" s="79"/>
      <c r="M152" s="78"/>
      <c r="N152" s="77"/>
    </row>
    <row r="153" spans="1:14" x14ac:dyDescent="0.2">
      <c r="A153" s="76" t="str">
        <f>'BM 01'!A86</f>
        <v xml:space="preserve"> 1.9.1 </v>
      </c>
      <c r="B153" s="76" t="str">
        <f>'BM 01'!D86</f>
        <v>COMPACTACAO MECANICA, SEM CONTROLE DO GC (C/COMPACTADOR PLACA 400 KG) [ADAPTADO 74005/001]</v>
      </c>
      <c r="C153" s="94"/>
      <c r="D153" s="94"/>
      <c r="E153" s="94"/>
      <c r="F153" s="94"/>
      <c r="G153" s="94"/>
      <c r="H153" s="94"/>
      <c r="I153" s="94"/>
      <c r="J153" s="94"/>
      <c r="K153" s="73"/>
      <c r="L153" s="73"/>
      <c r="M153" s="72">
        <f>SUM(L154:L155)</f>
        <v>450.65</v>
      </c>
      <c r="N153" s="72" t="str">
        <f>'BM 01'!E86</f>
        <v>m²</v>
      </c>
    </row>
    <row r="154" spans="1:14" x14ac:dyDescent="0.2">
      <c r="A154" s="76"/>
      <c r="B154" s="75" t="s">
        <v>672</v>
      </c>
      <c r="C154" s="94"/>
      <c r="D154" s="74">
        <v>1</v>
      </c>
      <c r="E154" s="74">
        <v>450.65</v>
      </c>
      <c r="F154" s="74"/>
      <c r="G154" s="74"/>
      <c r="H154" s="74"/>
      <c r="I154" s="74"/>
      <c r="J154" s="74"/>
      <c r="K154" s="74">
        <f t="shared" ref="K154" si="35">ROUND(PRODUCT(E154:J154),2)</f>
        <v>450.65</v>
      </c>
      <c r="L154" s="74">
        <f>K154*D154</f>
        <v>450.65</v>
      </c>
      <c r="M154" s="72"/>
      <c r="N154" s="94"/>
    </row>
    <row r="155" spans="1:14" x14ac:dyDescent="0.2">
      <c r="A155" s="76" t="str">
        <f>'BM 01'!A87</f>
        <v xml:space="preserve"> 1.9.2 </v>
      </c>
      <c r="B155" s="76" t="str">
        <f>'BM 01'!D87</f>
        <v>LASTRO DE CONCRETO MAGRO, APLICADO EM PISOS, LAJES SOBRE SOLO OU RADIERS. AF_01/2024</v>
      </c>
      <c r="C155" s="94"/>
      <c r="D155" s="94"/>
      <c r="E155" s="74"/>
      <c r="F155" s="74"/>
      <c r="G155" s="74"/>
      <c r="H155" s="74"/>
      <c r="I155" s="74"/>
      <c r="J155" s="74"/>
      <c r="K155" s="74"/>
      <c r="L155" s="74"/>
      <c r="M155" s="72">
        <f>SUM(L156:L157)</f>
        <v>22.53</v>
      </c>
      <c r="N155" s="72" t="str">
        <f>'BM 01'!E87</f>
        <v>m³</v>
      </c>
    </row>
    <row r="156" spans="1:14" x14ac:dyDescent="0.2">
      <c r="A156" s="76"/>
      <c r="B156" s="75" t="s">
        <v>673</v>
      </c>
      <c r="C156" s="94"/>
      <c r="D156" s="74">
        <v>1</v>
      </c>
      <c r="E156" s="74">
        <v>450.65</v>
      </c>
      <c r="F156" s="74"/>
      <c r="G156" s="74">
        <v>0.05</v>
      </c>
      <c r="H156" s="74"/>
      <c r="I156" s="74"/>
      <c r="J156" s="74"/>
      <c r="K156" s="74">
        <f t="shared" ref="K156" si="36">ROUND(PRODUCT(E156:J156),2)</f>
        <v>22.53</v>
      </c>
      <c r="L156" s="74">
        <f>K156*D156</f>
        <v>22.53</v>
      </c>
      <c r="M156" s="95"/>
      <c r="N156" s="94"/>
    </row>
    <row r="157" spans="1:14" x14ac:dyDescent="0.2">
      <c r="A157" s="76" t="str">
        <f>'BM 01'!A92</f>
        <v xml:space="preserve"> 1.9.7 </v>
      </c>
      <c r="B157" s="76" t="str">
        <f>'BM 01'!D92</f>
        <v>ATERRO MANUAL DE VALAS COM SOLO ARGILO-ARENOSO. AF_08/2023</v>
      </c>
      <c r="C157" s="94"/>
      <c r="D157" s="74"/>
      <c r="E157" s="74"/>
      <c r="F157" s="74"/>
      <c r="G157" s="74"/>
      <c r="H157" s="74"/>
      <c r="I157" s="74"/>
      <c r="J157" s="74"/>
      <c r="K157" s="74"/>
      <c r="L157" s="74"/>
      <c r="M157" s="72">
        <f>SUM(L158:L159)</f>
        <v>180.26</v>
      </c>
      <c r="N157" s="72" t="str">
        <f>'BM 01'!E92</f>
        <v>m³</v>
      </c>
    </row>
    <row r="158" spans="1:14" x14ac:dyDescent="0.2">
      <c r="A158" s="76"/>
      <c r="B158" s="75" t="s">
        <v>674</v>
      </c>
      <c r="C158" s="94" t="s">
        <v>676</v>
      </c>
      <c r="D158" s="74">
        <v>1</v>
      </c>
      <c r="E158" s="74">
        <v>450.65</v>
      </c>
      <c r="F158" s="74"/>
      <c r="G158" s="74">
        <v>0.4</v>
      </c>
      <c r="H158" s="74"/>
      <c r="I158" s="74"/>
      <c r="J158" s="74"/>
      <c r="K158" s="74">
        <f t="shared" ref="K158" si="37">ROUND(PRODUCT(E158:J158),2)</f>
        <v>180.26</v>
      </c>
      <c r="L158" s="74">
        <f>K158*D158</f>
        <v>180.26</v>
      </c>
      <c r="M158" s="95"/>
      <c r="N158" s="94"/>
    </row>
    <row r="159" spans="1:14" x14ac:dyDescent="0.2">
      <c r="A159" s="76" t="str">
        <f>'BM 01'!A93</f>
        <v xml:space="preserve"> 1.9.8 </v>
      </c>
      <c r="B159" s="76" t="str">
        <f>'BM 01'!D93</f>
        <v>SOLO-CIMENTO COMPACTADO - TRAÇO 1:18, INCLUSIVE CIMENTO E ARENOSO COMERCIAL [ADAPTADO DE ORSE 11356]</v>
      </c>
      <c r="C159" s="94"/>
      <c r="D159" s="74"/>
      <c r="E159" s="74"/>
      <c r="F159" s="74"/>
      <c r="G159" s="74"/>
      <c r="H159" s="74"/>
      <c r="I159" s="74"/>
      <c r="J159" s="74"/>
      <c r="K159" s="74"/>
      <c r="L159" s="74"/>
      <c r="M159" s="72">
        <f>SUM(L160:L161)</f>
        <v>45.07</v>
      </c>
      <c r="N159" s="72" t="str">
        <f>'BM 01'!E93</f>
        <v>m³</v>
      </c>
    </row>
    <row r="160" spans="1:14" x14ac:dyDescent="0.2">
      <c r="A160" s="76"/>
      <c r="B160" s="75" t="s">
        <v>675</v>
      </c>
      <c r="C160" s="94" t="s">
        <v>676</v>
      </c>
      <c r="D160" s="74">
        <v>1</v>
      </c>
      <c r="E160" s="74">
        <v>450.65</v>
      </c>
      <c r="F160" s="74"/>
      <c r="G160" s="74">
        <v>0.1</v>
      </c>
      <c r="H160" s="74"/>
      <c r="I160" s="74"/>
      <c r="J160" s="74"/>
      <c r="K160" s="74">
        <f t="shared" ref="K160" si="38">ROUND(PRODUCT(E160:J160),2)</f>
        <v>45.07</v>
      </c>
      <c r="L160" s="74">
        <f>K160*D160</f>
        <v>45.07</v>
      </c>
      <c r="M160" s="95"/>
      <c r="N160" s="94"/>
    </row>
    <row r="161" spans="1:14" ht="15.75" x14ac:dyDescent="0.2">
      <c r="A161" s="78" t="str">
        <f>'BM 01'!A94</f>
        <v xml:space="preserve"> 1.10 </v>
      </c>
      <c r="B161" s="81" t="str">
        <f>'BM 01'!D94</f>
        <v>PINTURA</v>
      </c>
      <c r="C161" s="80"/>
      <c r="D161" s="79"/>
      <c r="E161" s="79"/>
      <c r="F161" s="79"/>
      <c r="G161" s="79"/>
      <c r="H161" s="79"/>
      <c r="I161" s="79"/>
      <c r="J161" s="79"/>
      <c r="K161" s="79"/>
      <c r="L161" s="79"/>
      <c r="M161" s="78"/>
      <c r="N161" s="77"/>
    </row>
    <row r="162" spans="1:14" ht="15.75" x14ac:dyDescent="0.2">
      <c r="A162" s="78" t="str">
        <f>'BM 01'!A104</f>
        <v xml:space="preserve"> 1.11 </v>
      </c>
      <c r="B162" s="81" t="str">
        <f>'BM 01'!D104</f>
        <v>INSTALAÇÃO ELÉTRICA (REFERENTE À TODA QUADRA)</v>
      </c>
      <c r="C162" s="80"/>
      <c r="D162" s="79"/>
      <c r="E162" s="79"/>
      <c r="F162" s="79"/>
      <c r="G162" s="79"/>
      <c r="H162" s="79"/>
      <c r="I162" s="79"/>
      <c r="J162" s="79"/>
      <c r="K162" s="79"/>
      <c r="L162" s="79"/>
      <c r="M162" s="78"/>
      <c r="N162" s="77"/>
    </row>
    <row r="163" spans="1:14" ht="15.75" x14ac:dyDescent="0.2">
      <c r="A163" s="78" t="str">
        <f>'BM 01'!A110</f>
        <v xml:space="preserve"> 1.12 </v>
      </c>
      <c r="B163" s="81" t="str">
        <f>'BM 01'!D110</f>
        <v>ELETRODUTOS E ACESSÓRIOS</v>
      </c>
      <c r="C163" s="80"/>
      <c r="D163" s="79"/>
      <c r="E163" s="79"/>
      <c r="F163" s="79"/>
      <c r="G163" s="79"/>
      <c r="H163" s="79"/>
      <c r="I163" s="79"/>
      <c r="J163" s="79"/>
      <c r="K163" s="79"/>
      <c r="L163" s="79"/>
      <c r="M163" s="78"/>
      <c r="N163" s="77"/>
    </row>
    <row r="164" spans="1:14" ht="15.75" x14ac:dyDescent="0.2">
      <c r="A164" s="78" t="str">
        <f>'BM 01'!A118</f>
        <v xml:space="preserve"> 1.13 </v>
      </c>
      <c r="B164" s="81" t="str">
        <f>'BM 01'!D118</f>
        <v>CABOS E FIOS</v>
      </c>
      <c r="C164" s="80"/>
      <c r="D164" s="79"/>
      <c r="E164" s="79"/>
      <c r="F164" s="79"/>
      <c r="G164" s="79"/>
      <c r="H164" s="79"/>
      <c r="I164" s="79"/>
      <c r="J164" s="79"/>
      <c r="K164" s="79"/>
      <c r="L164" s="79"/>
      <c r="M164" s="78"/>
      <c r="N164" s="77"/>
    </row>
    <row r="165" spans="1:14" ht="15.75" x14ac:dyDescent="0.2">
      <c r="A165" s="78" t="str">
        <f>'BM 01'!A121</f>
        <v xml:space="preserve"> 1.14 </v>
      </c>
      <c r="B165" s="81" t="str">
        <f>'BM 01'!D121</f>
        <v>ILUMINAÇÃO E TOMADAS</v>
      </c>
      <c r="C165" s="80"/>
      <c r="D165" s="79"/>
      <c r="E165" s="79"/>
      <c r="F165" s="79"/>
      <c r="G165" s="79"/>
      <c r="H165" s="79"/>
      <c r="I165" s="79"/>
      <c r="J165" s="79"/>
      <c r="K165" s="79"/>
      <c r="L165" s="79"/>
      <c r="M165" s="78"/>
      <c r="N165" s="77"/>
    </row>
    <row r="166" spans="1:14" ht="15.75" x14ac:dyDescent="0.2">
      <c r="A166" s="78" t="str">
        <f>'BM 01'!A127</f>
        <v xml:space="preserve"> 1.15 </v>
      </c>
      <c r="B166" s="81" t="str">
        <f>'BM 01'!D127</f>
        <v>EQUIPAMENTOS</v>
      </c>
      <c r="C166" s="80"/>
      <c r="D166" s="79"/>
      <c r="E166" s="79"/>
      <c r="F166" s="79"/>
      <c r="G166" s="79"/>
      <c r="H166" s="79"/>
      <c r="I166" s="79"/>
      <c r="J166" s="79"/>
      <c r="K166" s="79"/>
      <c r="L166" s="79"/>
      <c r="M166" s="78"/>
      <c r="N166" s="77"/>
    </row>
    <row r="167" spans="1:14" ht="15.75" x14ac:dyDescent="0.2">
      <c r="A167" s="78" t="str">
        <f>'BM 01'!A131</f>
        <v xml:space="preserve"> 1.16 </v>
      </c>
      <c r="B167" s="81" t="str">
        <f>'BM 01'!D131</f>
        <v>DRENAGEM PLUVIAL</v>
      </c>
      <c r="C167" s="80"/>
      <c r="D167" s="79"/>
      <c r="E167" s="79"/>
      <c r="F167" s="79"/>
      <c r="G167" s="79"/>
      <c r="H167" s="79"/>
      <c r="I167" s="79"/>
      <c r="J167" s="79"/>
      <c r="K167" s="79"/>
      <c r="L167" s="79"/>
      <c r="M167" s="78"/>
      <c r="N167" s="77"/>
    </row>
    <row r="168" spans="1:14" ht="15.75" x14ac:dyDescent="0.2">
      <c r="A168" s="78" t="str">
        <f>'BM 01'!A137</f>
        <v xml:space="preserve"> 1.17 </v>
      </c>
      <c r="B168" s="81" t="str">
        <f>'BM 01'!D137</f>
        <v>PREVENÇÃO E COMBATE A INCÊNDIO</v>
      </c>
      <c r="C168" s="80"/>
      <c r="D168" s="79"/>
      <c r="E168" s="79"/>
      <c r="F168" s="79"/>
      <c r="G168" s="79"/>
      <c r="H168" s="79"/>
      <c r="I168" s="79"/>
      <c r="J168" s="79"/>
      <c r="K168" s="79"/>
      <c r="L168" s="79"/>
      <c r="M168" s="78"/>
      <c r="N168" s="77"/>
    </row>
    <row r="169" spans="1:14" ht="15.75" x14ac:dyDescent="0.2">
      <c r="A169" s="78" t="str">
        <f>'BM 01'!A142</f>
        <v xml:space="preserve"> 1.18 </v>
      </c>
      <c r="B169" s="81" t="str">
        <f>'BM 01'!D142</f>
        <v>ARQUIBANCADA</v>
      </c>
      <c r="C169" s="80"/>
      <c r="D169" s="79"/>
      <c r="E169" s="79"/>
      <c r="F169" s="79"/>
      <c r="G169" s="79"/>
      <c r="H169" s="79"/>
      <c r="I169" s="79"/>
      <c r="J169" s="79"/>
      <c r="K169" s="79"/>
      <c r="L169" s="79"/>
      <c r="M169" s="78"/>
      <c r="N169" s="77"/>
    </row>
    <row r="170" spans="1:14" x14ac:dyDescent="0.2">
      <c r="A170" s="76" t="str">
        <f>'BM 01'!A143</f>
        <v xml:space="preserve"> 1.18.1 </v>
      </c>
      <c r="B170" s="76" t="str">
        <f>'BM 01'!D143</f>
        <v>ESCAVAÇÃO MANUAL EM SOLO-PROF. ATÉ 1,50 M [ADAPTADO SINAPI 79561/001]</v>
      </c>
      <c r="C170" s="75"/>
      <c r="D170" s="74"/>
      <c r="E170" s="74"/>
      <c r="F170" s="74"/>
      <c r="G170" s="74"/>
      <c r="H170" s="74"/>
      <c r="I170" s="74"/>
      <c r="J170" s="73"/>
      <c r="K170" s="73"/>
      <c r="L170" s="73"/>
      <c r="M170" s="72">
        <f>SUM(L171:L171)</f>
        <v>4.32</v>
      </c>
      <c r="N170" s="72" t="str">
        <f>'BM 01'!E143</f>
        <v>M³</v>
      </c>
    </row>
    <row r="171" spans="1:14" x14ac:dyDescent="0.2">
      <c r="A171" s="76"/>
      <c r="B171" s="93" t="s">
        <v>702</v>
      </c>
      <c r="C171" s="75"/>
      <c r="D171" s="74">
        <v>12</v>
      </c>
      <c r="E171" s="74">
        <v>9</v>
      </c>
      <c r="F171" s="74"/>
      <c r="G171" s="74">
        <v>0.2</v>
      </c>
      <c r="H171" s="74"/>
      <c r="I171" s="74">
        <v>0.2</v>
      </c>
      <c r="J171" s="73"/>
      <c r="K171" s="73">
        <f>ROUND(PRODUCT(E171:J171),2)</f>
        <v>0.36</v>
      </c>
      <c r="L171" s="73">
        <f>K171*D171</f>
        <v>4.32</v>
      </c>
      <c r="M171" s="72"/>
      <c r="N171" s="72"/>
    </row>
    <row r="172" spans="1:14" x14ac:dyDescent="0.2">
      <c r="A172" s="112" t="str">
        <f>'BM 01'!A144</f>
        <v xml:space="preserve"> 1.18.2 </v>
      </c>
      <c r="B172" s="112" t="str">
        <f>'BM 01'!D144</f>
        <v>REATERRO MANUAL DE VALAS, COM PLACA VIBRATÓRIA. AF_08/2023</v>
      </c>
      <c r="C172" s="113"/>
      <c r="D172" s="114"/>
      <c r="E172" s="114"/>
      <c r="F172" s="114"/>
      <c r="G172" s="114"/>
      <c r="H172" s="114"/>
      <c r="I172" s="114"/>
      <c r="J172" s="115"/>
      <c r="K172" s="115"/>
      <c r="L172" s="115"/>
      <c r="M172" s="116">
        <f>SUM(L173:L173)</f>
        <v>2.04</v>
      </c>
      <c r="N172" s="116" t="str">
        <f>'BM 01'!E144</f>
        <v>m³</v>
      </c>
    </row>
    <row r="173" spans="1:14" x14ac:dyDescent="0.2">
      <c r="A173" s="112"/>
      <c r="B173" s="113" t="s">
        <v>703</v>
      </c>
      <c r="C173" s="113"/>
      <c r="D173" s="114">
        <v>1</v>
      </c>
      <c r="E173" s="114">
        <v>2.04</v>
      </c>
      <c r="F173" s="114"/>
      <c r="G173" s="114"/>
      <c r="H173" s="114"/>
      <c r="I173" s="114"/>
      <c r="J173" s="115"/>
      <c r="K173" s="115">
        <f t="shared" ref="K173" si="39">ROUND(PRODUCT(E173:J173),2)</f>
        <v>2.04</v>
      </c>
      <c r="L173" s="115">
        <f>K173*D173</f>
        <v>2.04</v>
      </c>
      <c r="M173" s="116"/>
      <c r="N173" s="116"/>
    </row>
    <row r="174" spans="1:14" ht="15.75" x14ac:dyDescent="0.2">
      <c r="A174" s="78" t="str">
        <f>'BM 01'!A156</f>
        <v xml:space="preserve"> 1.19 </v>
      </c>
      <c r="B174" s="81" t="str">
        <f>'BM 01'!D156</f>
        <v>SERVIÇOS FINAIS</v>
      </c>
      <c r="C174" s="80"/>
      <c r="D174" s="79"/>
      <c r="E174" s="79"/>
      <c r="F174" s="79"/>
      <c r="G174" s="79"/>
      <c r="H174" s="79"/>
      <c r="I174" s="79"/>
      <c r="J174" s="79"/>
      <c r="K174" s="79"/>
      <c r="L174" s="79"/>
      <c r="M174" s="78"/>
      <c r="N174" s="77"/>
    </row>
    <row r="175" spans="1:14" ht="15.75" x14ac:dyDescent="0.2">
      <c r="A175" s="78" t="str">
        <f>'BM 01'!A160</f>
        <v xml:space="preserve"> 2 </v>
      </c>
      <c r="B175" s="81" t="str">
        <f>'BM 01'!D160</f>
        <v>BANHEIROS E VESTIÁRIOS</v>
      </c>
      <c r="C175" s="80"/>
      <c r="D175" s="79"/>
      <c r="E175" s="79"/>
      <c r="F175" s="79"/>
      <c r="G175" s="79"/>
      <c r="H175" s="79"/>
      <c r="I175" s="79"/>
      <c r="J175" s="79"/>
      <c r="K175" s="79"/>
      <c r="L175" s="79"/>
      <c r="M175" s="78"/>
      <c r="N175" s="77"/>
    </row>
    <row r="176" spans="1:14" ht="15.75" x14ac:dyDescent="0.2">
      <c r="A176" s="70" t="str">
        <f>'BM 01'!A161</f>
        <v xml:space="preserve"> 2.1 </v>
      </c>
      <c r="B176" s="71" t="str">
        <f>'BM 01'!D161</f>
        <v>MOVIMENTO DE TERRA</v>
      </c>
      <c r="C176" s="70"/>
      <c r="D176" s="69"/>
      <c r="E176" s="69"/>
      <c r="F176" s="69"/>
      <c r="G176" s="69"/>
      <c r="H176" s="69"/>
      <c r="I176" s="69"/>
      <c r="J176" s="69"/>
      <c r="K176" s="69"/>
      <c r="L176" s="69"/>
      <c r="M176" s="70"/>
      <c r="N176" s="69"/>
    </row>
    <row r="177" spans="1:14" x14ac:dyDescent="0.2">
      <c r="A177" s="76" t="str">
        <f>'BM 01'!A162</f>
        <v xml:space="preserve"> 2.1.1 </v>
      </c>
      <c r="B177" s="76" t="str">
        <f>'BM 01'!D162</f>
        <v>ESCAVAÇÃO MANUAL DE VALA COM PROFUNDIDADE MENOR OU IGUAL A 1,30 M. AF_02/2021</v>
      </c>
      <c r="C177" s="94"/>
      <c r="D177" s="94"/>
      <c r="E177" s="94"/>
      <c r="F177" s="94"/>
      <c r="G177" s="94"/>
      <c r="H177" s="94"/>
      <c r="I177" s="94"/>
      <c r="J177" s="94"/>
      <c r="K177" s="73"/>
      <c r="L177" s="73"/>
      <c r="M177" s="72">
        <f>SUM(L178:L185)</f>
        <v>7.6999999999999993</v>
      </c>
      <c r="N177" s="72" t="str">
        <f>'BM 01'!E162</f>
        <v>m³</v>
      </c>
    </row>
    <row r="178" spans="1:14" x14ac:dyDescent="0.2">
      <c r="A178" s="76"/>
      <c r="B178" s="93" t="s">
        <v>677</v>
      </c>
      <c r="C178" s="94"/>
      <c r="D178" s="74">
        <v>1</v>
      </c>
      <c r="E178" s="74">
        <v>40.71</v>
      </c>
      <c r="F178" s="74"/>
      <c r="G178" s="74">
        <v>0.15</v>
      </c>
      <c r="H178" s="74"/>
      <c r="I178" s="74">
        <v>0.3</v>
      </c>
      <c r="J178" s="74"/>
      <c r="K178" s="74">
        <f t="shared" ref="K178" si="40">ROUND(PRODUCT(E178:J178),2)</f>
        <v>1.83</v>
      </c>
      <c r="L178" s="74">
        <f>K178*D178</f>
        <v>1.83</v>
      </c>
      <c r="M178" s="72"/>
      <c r="N178" s="94"/>
    </row>
    <row r="179" spans="1:14" x14ac:dyDescent="0.2">
      <c r="A179" s="76"/>
      <c r="B179" s="93" t="s">
        <v>678</v>
      </c>
      <c r="C179" s="94"/>
      <c r="D179" s="74">
        <v>6</v>
      </c>
      <c r="E179" s="74">
        <v>0.7</v>
      </c>
      <c r="F179" s="74"/>
      <c r="G179" s="74">
        <v>0.6</v>
      </c>
      <c r="H179" s="74"/>
      <c r="I179" s="74">
        <v>1</v>
      </c>
      <c r="J179" s="74"/>
      <c r="K179" s="74">
        <f t="shared" ref="K179:K185" si="41">ROUND(PRODUCT(E179:J179),2)</f>
        <v>0.42</v>
      </c>
      <c r="L179" s="74">
        <f t="shared" ref="L179:L185" si="42">K179*D179</f>
        <v>2.52</v>
      </c>
      <c r="M179" s="95"/>
      <c r="N179" s="94"/>
    </row>
    <row r="180" spans="1:14" x14ac:dyDescent="0.2">
      <c r="A180" s="76"/>
      <c r="B180" s="93" t="s">
        <v>679</v>
      </c>
      <c r="C180" s="94"/>
      <c r="D180" s="74">
        <v>4</v>
      </c>
      <c r="E180" s="74">
        <v>0.85</v>
      </c>
      <c r="F180" s="74"/>
      <c r="G180" s="74">
        <v>0.75</v>
      </c>
      <c r="H180" s="74"/>
      <c r="I180" s="74">
        <v>1</v>
      </c>
      <c r="J180" s="74"/>
      <c r="K180" s="74">
        <f>(PRODUCT(E180:J180))</f>
        <v>0.63749999999999996</v>
      </c>
      <c r="L180" s="74">
        <f t="shared" si="42"/>
        <v>2.5499999999999998</v>
      </c>
      <c r="M180" s="95"/>
      <c r="N180" s="94"/>
    </row>
    <row r="181" spans="1:14" x14ac:dyDescent="0.2">
      <c r="A181" s="76"/>
      <c r="B181" s="93" t="s">
        <v>680</v>
      </c>
      <c r="C181" s="94"/>
      <c r="D181" s="74">
        <v>1</v>
      </c>
      <c r="E181" s="74">
        <v>0.15</v>
      </c>
      <c r="F181" s="74"/>
      <c r="G181" s="74">
        <v>0.3</v>
      </c>
      <c r="H181" s="74"/>
      <c r="I181" s="74">
        <v>2.95</v>
      </c>
      <c r="J181" s="74"/>
      <c r="K181" s="74">
        <f t="shared" si="41"/>
        <v>0.13</v>
      </c>
      <c r="L181" s="74">
        <f t="shared" si="42"/>
        <v>0.13</v>
      </c>
      <c r="M181" s="95"/>
      <c r="N181" s="94"/>
    </row>
    <row r="182" spans="1:14" x14ac:dyDescent="0.2">
      <c r="A182" s="76"/>
      <c r="B182" s="93" t="s">
        <v>681</v>
      </c>
      <c r="C182" s="94"/>
      <c r="D182" s="74">
        <v>1</v>
      </c>
      <c r="E182" s="74">
        <v>0.15</v>
      </c>
      <c r="F182" s="74"/>
      <c r="G182" s="74">
        <v>0.3</v>
      </c>
      <c r="H182" s="74"/>
      <c r="I182" s="74">
        <v>3.15</v>
      </c>
      <c r="J182" s="74"/>
      <c r="K182" s="74">
        <f t="shared" si="41"/>
        <v>0.14000000000000001</v>
      </c>
      <c r="L182" s="74">
        <f t="shared" si="42"/>
        <v>0.14000000000000001</v>
      </c>
      <c r="M182" s="95"/>
      <c r="N182" s="94"/>
    </row>
    <row r="183" spans="1:14" x14ac:dyDescent="0.2">
      <c r="A183" s="76"/>
      <c r="B183" s="93" t="s">
        <v>682</v>
      </c>
      <c r="C183" s="94"/>
      <c r="D183" s="74">
        <v>1</v>
      </c>
      <c r="E183" s="74">
        <v>0.15</v>
      </c>
      <c r="F183" s="74"/>
      <c r="G183" s="74">
        <v>0.3</v>
      </c>
      <c r="H183" s="74"/>
      <c r="I183" s="74">
        <v>5.15</v>
      </c>
      <c r="J183" s="74"/>
      <c r="K183" s="74">
        <f t="shared" si="41"/>
        <v>0.23</v>
      </c>
      <c r="L183" s="74">
        <f t="shared" si="42"/>
        <v>0.23</v>
      </c>
      <c r="M183" s="95"/>
      <c r="N183" s="94"/>
    </row>
    <row r="184" spans="1:14" x14ac:dyDescent="0.2">
      <c r="A184" s="76"/>
      <c r="B184" s="93" t="s">
        <v>683</v>
      </c>
      <c r="C184" s="94"/>
      <c r="D184" s="74">
        <v>1</v>
      </c>
      <c r="E184" s="74">
        <v>0.15</v>
      </c>
      <c r="F184" s="74"/>
      <c r="G184" s="74">
        <v>0.3</v>
      </c>
      <c r="H184" s="74"/>
      <c r="I184" s="74">
        <v>4.8499999999999996</v>
      </c>
      <c r="J184" s="74"/>
      <c r="K184" s="74">
        <f t="shared" si="41"/>
        <v>0.22</v>
      </c>
      <c r="L184" s="74">
        <f t="shared" si="42"/>
        <v>0.22</v>
      </c>
      <c r="M184" s="95"/>
      <c r="N184" s="94"/>
    </row>
    <row r="185" spans="1:14" x14ac:dyDescent="0.2">
      <c r="A185" s="76"/>
      <c r="B185" s="93" t="s">
        <v>684</v>
      </c>
      <c r="C185" s="94"/>
      <c r="D185" s="74">
        <v>1</v>
      </c>
      <c r="E185" s="74">
        <v>0.15</v>
      </c>
      <c r="F185" s="74"/>
      <c r="G185" s="74">
        <v>0.3</v>
      </c>
      <c r="H185" s="74"/>
      <c r="I185" s="74">
        <v>1.8</v>
      </c>
      <c r="J185" s="74"/>
      <c r="K185" s="74">
        <f t="shared" si="41"/>
        <v>0.08</v>
      </c>
      <c r="L185" s="74">
        <f t="shared" si="42"/>
        <v>0.08</v>
      </c>
      <c r="M185" s="95"/>
      <c r="N185" s="94"/>
    </row>
    <row r="186" spans="1:14" x14ac:dyDescent="0.2">
      <c r="A186" s="76" t="str">
        <f>'BM 01'!A163</f>
        <v xml:space="preserve"> 2.1.2 </v>
      </c>
      <c r="B186" s="76" t="str">
        <f>'BM 01'!D163</f>
        <v>REATERRO MANUAL DE VALAS, COM PLACA VIBRATÓRIA. AF_08/2023</v>
      </c>
      <c r="C186" s="94"/>
      <c r="D186" s="94"/>
      <c r="E186" s="94"/>
      <c r="F186" s="94"/>
      <c r="G186" s="94"/>
      <c r="H186" s="94"/>
      <c r="I186" s="94"/>
      <c r="J186" s="94"/>
      <c r="K186" s="73"/>
      <c r="L186" s="73"/>
      <c r="M186" s="72">
        <f>SUM(L187)</f>
        <v>4.17</v>
      </c>
      <c r="N186" s="72" t="str">
        <f>'BM 01'!E163</f>
        <v>m³</v>
      </c>
    </row>
    <row r="187" spans="1:14" x14ac:dyDescent="0.2">
      <c r="A187" s="76"/>
      <c r="B187" s="76"/>
      <c r="C187" s="94"/>
      <c r="D187" s="74">
        <v>1</v>
      </c>
      <c r="E187" s="74">
        <v>4.17</v>
      </c>
      <c r="F187" s="74"/>
      <c r="G187" s="74"/>
      <c r="H187" s="74"/>
      <c r="I187" s="74"/>
      <c r="J187" s="74"/>
      <c r="K187" s="74">
        <f t="shared" ref="K187" si="43">ROUND(PRODUCT(E187:J187),2)</f>
        <v>4.17</v>
      </c>
      <c r="L187" s="74">
        <f>K187*D187</f>
        <v>4.17</v>
      </c>
      <c r="M187" s="72"/>
      <c r="N187" s="72"/>
    </row>
    <row r="188" spans="1:14" x14ac:dyDescent="0.2">
      <c r="A188" s="76" t="str">
        <f>'BM 01'!A164</f>
        <v xml:space="preserve"> 2.1.3 </v>
      </c>
      <c r="B188" s="76" t="str">
        <f>'BM 01'!D164</f>
        <v>ATERRO MANUAL DE VALAS COM SOLO ARGILO-ARENOSO. AF_08/2023</v>
      </c>
      <c r="C188" s="94"/>
      <c r="D188" s="94"/>
      <c r="E188" s="94"/>
      <c r="F188" s="94"/>
      <c r="G188" s="94"/>
      <c r="H188" s="94"/>
      <c r="I188" s="94"/>
      <c r="J188" s="94"/>
      <c r="K188" s="73"/>
      <c r="L188" s="73"/>
      <c r="M188" s="72">
        <f>SUM(L189)</f>
        <v>12.97</v>
      </c>
      <c r="N188" s="72" t="str">
        <f>'BM 01'!E164</f>
        <v>m³</v>
      </c>
    </row>
    <row r="189" spans="1:14" x14ac:dyDescent="0.2">
      <c r="A189" s="76"/>
      <c r="B189" s="76"/>
      <c r="C189" s="94"/>
      <c r="D189" s="74">
        <v>1</v>
      </c>
      <c r="E189" s="74">
        <v>32.43</v>
      </c>
      <c r="F189" s="74"/>
      <c r="G189" s="74">
        <v>0.4</v>
      </c>
      <c r="H189" s="74"/>
      <c r="I189" s="74"/>
      <c r="J189" s="74"/>
      <c r="K189" s="74">
        <f t="shared" ref="K189" si="44">ROUND(PRODUCT(E189:J189),2)</f>
        <v>12.97</v>
      </c>
      <c r="L189" s="74">
        <f>K189*D189</f>
        <v>12.97</v>
      </c>
      <c r="M189" s="72"/>
      <c r="N189" s="94"/>
    </row>
    <row r="190" spans="1:14" x14ac:dyDescent="0.2">
      <c r="A190" s="76"/>
      <c r="B190" s="76"/>
      <c r="C190" s="94"/>
      <c r="D190" s="74"/>
      <c r="E190" s="74"/>
      <c r="F190" s="74"/>
      <c r="G190" s="74"/>
      <c r="H190" s="74"/>
      <c r="I190" s="74"/>
      <c r="J190" s="74"/>
      <c r="K190" s="74"/>
      <c r="L190" s="74"/>
      <c r="M190" s="72"/>
      <c r="N190" s="94"/>
    </row>
    <row r="191" spans="1:14" ht="15.75" x14ac:dyDescent="0.2">
      <c r="A191" s="70" t="str">
        <f>'BM 01'!A165</f>
        <v xml:space="preserve"> 2.2 </v>
      </c>
      <c r="B191" s="71" t="str">
        <f>'BM 01'!D165</f>
        <v>INFRA-ESTRUTURA: FUNDAÇÕES</v>
      </c>
      <c r="C191" s="70"/>
      <c r="D191" s="69"/>
      <c r="E191" s="69"/>
      <c r="F191" s="69"/>
      <c r="G191" s="69"/>
      <c r="H191" s="69"/>
      <c r="I191" s="69"/>
      <c r="J191" s="69"/>
      <c r="K191" s="69"/>
      <c r="L191" s="69"/>
      <c r="M191" s="70"/>
      <c r="N191" s="69"/>
    </row>
    <row r="192" spans="1:14" ht="25.5" x14ac:dyDescent="0.2">
      <c r="A192" s="76" t="str">
        <f>'BM 01'!A166</f>
        <v xml:space="preserve"> 2.2.1 </v>
      </c>
      <c r="B192" s="76" t="str">
        <f>'BM 01'!D166</f>
        <v>LOCAÇÃO CONVENCIONAL DE OBRA, UTILIZANDO GABARITO DE TÁBUAS CORRIDAS PONTALETADAS A CADA 2,00M -  2 UTILIZAÇÕES. AF_03/2024</v>
      </c>
      <c r="C192" s="94"/>
      <c r="D192" s="94"/>
      <c r="E192" s="94"/>
      <c r="F192" s="94"/>
      <c r="G192" s="94"/>
      <c r="H192" s="94"/>
      <c r="I192" s="94"/>
      <c r="J192" s="94"/>
      <c r="K192" s="94"/>
      <c r="L192" s="94"/>
      <c r="M192" s="72">
        <f>SUM(L193)</f>
        <v>24.65</v>
      </c>
      <c r="N192" s="72" t="str">
        <f>'BM 01'!E166</f>
        <v>M</v>
      </c>
    </row>
    <row r="193" spans="1:14" x14ac:dyDescent="0.2">
      <c r="A193" s="76"/>
      <c r="B193" s="76"/>
      <c r="C193" s="94"/>
      <c r="D193" s="94">
        <v>24.65</v>
      </c>
      <c r="E193" s="94"/>
      <c r="F193" s="94"/>
      <c r="G193" s="94"/>
      <c r="H193" s="94"/>
      <c r="I193" s="94"/>
      <c r="J193" s="94"/>
      <c r="K193" s="74">
        <v>1</v>
      </c>
      <c r="L193" s="74">
        <f>K193*D193</f>
        <v>24.65</v>
      </c>
      <c r="M193" s="95"/>
      <c r="N193" s="94"/>
    </row>
    <row r="194" spans="1:14" x14ac:dyDescent="0.2">
      <c r="A194" s="76" t="str">
        <f>'BM 01'!A167</f>
        <v xml:space="preserve"> 2.2.2 </v>
      </c>
      <c r="B194" s="76" t="str">
        <f>'BM 01'!D167</f>
        <v>PREPARO DE FUNDO DE VALA COM LARGURA MENOR QUE 1,5 M (ACERTO DO SOLO NATURAL). AF_08/2020</v>
      </c>
      <c r="C194" s="94"/>
      <c r="D194" s="94"/>
      <c r="E194" s="94"/>
      <c r="F194" s="94"/>
      <c r="G194" s="94"/>
      <c r="H194" s="94"/>
      <c r="I194" s="94"/>
      <c r="J194" s="94"/>
      <c r="K194" s="94"/>
      <c r="L194" s="73"/>
      <c r="M194" s="72">
        <f>SUM(L195:L202)</f>
        <v>7.75</v>
      </c>
      <c r="N194" s="72" t="str">
        <f>'BM 01'!E167</f>
        <v>m²</v>
      </c>
    </row>
    <row r="195" spans="1:14" x14ac:dyDescent="0.2">
      <c r="A195" s="76"/>
      <c r="B195" s="93" t="s">
        <v>685</v>
      </c>
      <c r="C195" s="94"/>
      <c r="D195" s="74"/>
      <c r="E195" s="74"/>
      <c r="F195" s="74"/>
      <c r="G195" s="74"/>
      <c r="H195" s="74"/>
      <c r="I195" s="74"/>
      <c r="J195" s="74"/>
      <c r="K195" s="74">
        <v>1</v>
      </c>
      <c r="L195" s="74">
        <v>0</v>
      </c>
      <c r="M195" s="72"/>
      <c r="N195" s="94"/>
    </row>
    <row r="196" spans="1:14" x14ac:dyDescent="0.2">
      <c r="A196" s="76"/>
      <c r="B196" s="93" t="s">
        <v>678</v>
      </c>
      <c r="C196" s="94"/>
      <c r="D196" s="74">
        <v>6</v>
      </c>
      <c r="E196" s="74">
        <v>0.7</v>
      </c>
      <c r="F196" s="74"/>
      <c r="G196" s="74">
        <v>0.6</v>
      </c>
      <c r="H196" s="74"/>
      <c r="I196" s="74"/>
      <c r="J196" s="74"/>
      <c r="K196" s="74">
        <f t="shared" ref="K196" si="45">ROUND(PRODUCT(E196:J196),2)</f>
        <v>0.42</v>
      </c>
      <c r="L196" s="74">
        <f t="shared" ref="L196:L204" si="46">K196*D196</f>
        <v>2.52</v>
      </c>
      <c r="M196" s="95"/>
      <c r="N196" s="94"/>
    </row>
    <row r="197" spans="1:14" x14ac:dyDescent="0.2">
      <c r="A197" s="76"/>
      <c r="B197" s="93" t="s">
        <v>679</v>
      </c>
      <c r="C197" s="94"/>
      <c r="D197" s="74">
        <v>4</v>
      </c>
      <c r="E197" s="74">
        <v>0.85</v>
      </c>
      <c r="F197" s="74"/>
      <c r="G197" s="74">
        <v>0.75</v>
      </c>
      <c r="H197" s="74"/>
      <c r="I197" s="74"/>
      <c r="J197" s="74"/>
      <c r="K197" s="74">
        <f>(PRODUCT(E197:J197))</f>
        <v>0.63749999999999996</v>
      </c>
      <c r="L197" s="74">
        <f t="shared" si="46"/>
        <v>2.5499999999999998</v>
      </c>
      <c r="M197" s="95"/>
      <c r="N197" s="94"/>
    </row>
    <row r="198" spans="1:14" x14ac:dyDescent="0.2">
      <c r="A198" s="76"/>
      <c r="B198" s="93" t="s">
        <v>680</v>
      </c>
      <c r="C198" s="94"/>
      <c r="D198" s="74">
        <v>1</v>
      </c>
      <c r="E198" s="74">
        <v>0.15</v>
      </c>
      <c r="F198" s="74"/>
      <c r="G198" s="74">
        <v>2.95</v>
      </c>
      <c r="H198" s="74"/>
      <c r="I198" s="74"/>
      <c r="J198" s="74"/>
      <c r="K198" s="74">
        <f t="shared" ref="K198:K204" si="47">ROUND(PRODUCT(E198:J198),2)</f>
        <v>0.44</v>
      </c>
      <c r="L198" s="74">
        <f t="shared" si="46"/>
        <v>0.44</v>
      </c>
      <c r="M198" s="95"/>
      <c r="N198" s="94"/>
    </row>
    <row r="199" spans="1:14" x14ac:dyDescent="0.2">
      <c r="A199" s="76"/>
      <c r="B199" s="93" t="s">
        <v>681</v>
      </c>
      <c r="C199" s="94"/>
      <c r="D199" s="74">
        <v>1</v>
      </c>
      <c r="E199" s="74">
        <v>0.15</v>
      </c>
      <c r="F199" s="74"/>
      <c r="G199" s="74">
        <v>3.15</v>
      </c>
      <c r="H199" s="74"/>
      <c r="I199" s="74"/>
      <c r="J199" s="74"/>
      <c r="K199" s="74">
        <f t="shared" si="47"/>
        <v>0.47</v>
      </c>
      <c r="L199" s="74">
        <f t="shared" si="46"/>
        <v>0.47</v>
      </c>
      <c r="M199" s="95"/>
      <c r="N199" s="94"/>
    </row>
    <row r="200" spans="1:14" x14ac:dyDescent="0.2">
      <c r="A200" s="76"/>
      <c r="B200" s="93" t="s">
        <v>682</v>
      </c>
      <c r="C200" s="94"/>
      <c r="D200" s="74">
        <v>1</v>
      </c>
      <c r="E200" s="74">
        <v>0.15</v>
      </c>
      <c r="F200" s="74"/>
      <c r="G200" s="74">
        <v>5.15</v>
      </c>
      <c r="H200" s="74"/>
      <c r="I200" s="74"/>
      <c r="J200" s="74"/>
      <c r="K200" s="74">
        <f t="shared" si="47"/>
        <v>0.77</v>
      </c>
      <c r="L200" s="74">
        <f t="shared" si="46"/>
        <v>0.77</v>
      </c>
      <c r="M200" s="95"/>
      <c r="N200" s="94"/>
    </row>
    <row r="201" spans="1:14" x14ac:dyDescent="0.2">
      <c r="A201" s="76"/>
      <c r="B201" s="93" t="s">
        <v>683</v>
      </c>
      <c r="C201" s="94"/>
      <c r="D201" s="74">
        <v>1</v>
      </c>
      <c r="E201" s="74">
        <v>0.15</v>
      </c>
      <c r="F201" s="74"/>
      <c r="G201" s="74">
        <v>4.8499999999999996</v>
      </c>
      <c r="H201" s="74"/>
      <c r="I201" s="74"/>
      <c r="J201" s="74"/>
      <c r="K201" s="74">
        <f t="shared" si="47"/>
        <v>0.73</v>
      </c>
      <c r="L201" s="74">
        <f t="shared" si="46"/>
        <v>0.73</v>
      </c>
      <c r="M201" s="95"/>
      <c r="N201" s="94"/>
    </row>
    <row r="202" spans="1:14" x14ac:dyDescent="0.2">
      <c r="A202" s="76"/>
      <c r="B202" s="93" t="s">
        <v>684</v>
      </c>
      <c r="C202" s="94"/>
      <c r="D202" s="74">
        <v>1</v>
      </c>
      <c r="E202" s="74">
        <v>0.15</v>
      </c>
      <c r="F202" s="74"/>
      <c r="G202" s="74">
        <v>1.8</v>
      </c>
      <c r="H202" s="74"/>
      <c r="I202" s="74"/>
      <c r="J202" s="74"/>
      <c r="K202" s="74">
        <f t="shared" si="47"/>
        <v>0.27</v>
      </c>
      <c r="L202" s="74">
        <f t="shared" si="46"/>
        <v>0.27</v>
      </c>
      <c r="M202" s="95"/>
      <c r="N202" s="94"/>
    </row>
    <row r="203" spans="1:14" x14ac:dyDescent="0.2">
      <c r="A203" s="76" t="str">
        <f>'BM 01'!A168</f>
        <v xml:space="preserve"> 2.2.3 </v>
      </c>
      <c r="B203" s="76" t="str">
        <f>'BM 01'!D168</f>
        <v>LASTRO DE CONCRETO MAGRO, APLICADO EM PISOS, LAJES SOBRE SOLO OU RADIERS, ESPESSURA DE 5 CM. AF_01/2024</v>
      </c>
      <c r="C203" s="94"/>
      <c r="D203" s="94"/>
      <c r="E203" s="94"/>
      <c r="F203" s="94"/>
      <c r="G203" s="94"/>
      <c r="H203" s="94"/>
      <c r="I203" s="94"/>
      <c r="J203" s="94"/>
      <c r="K203" s="94"/>
      <c r="L203" s="73"/>
      <c r="M203" s="72">
        <f>L204</f>
        <v>7.75</v>
      </c>
      <c r="N203" s="72" t="str">
        <f>'BM 01'!E176</f>
        <v>m²</v>
      </c>
    </row>
    <row r="204" spans="1:14" x14ac:dyDescent="0.2">
      <c r="A204" s="76"/>
      <c r="B204" s="93" t="s">
        <v>686</v>
      </c>
      <c r="C204" s="94"/>
      <c r="D204" s="74">
        <v>1</v>
      </c>
      <c r="E204" s="74">
        <v>7.75</v>
      </c>
      <c r="F204" s="74"/>
      <c r="G204" s="74"/>
      <c r="H204" s="74"/>
      <c r="I204" s="74"/>
      <c r="J204" s="74"/>
      <c r="K204" s="74">
        <f t="shared" si="47"/>
        <v>7.75</v>
      </c>
      <c r="L204" s="74">
        <f t="shared" si="46"/>
        <v>7.75</v>
      </c>
      <c r="M204" s="72"/>
      <c r="N204" s="94"/>
    </row>
    <row r="205" spans="1:14" ht="25.5" x14ac:dyDescent="0.2">
      <c r="A205" s="76" t="str">
        <f>'BM 01'!A169</f>
        <v xml:space="preserve"> 2.2.4 </v>
      </c>
      <c r="B205" s="76" t="str">
        <f>'BM 01'!D169</f>
        <v>FABRICAÇÃO, MONTAGEM E DESMONTAGEM DE FÔRMA PARA BLOCO DE COROAMENTO, EM MADEIRA SERRADA, E=25 MM, 4 UTILIZAÇÕES. AF_01/2024</v>
      </c>
      <c r="C205" s="94"/>
      <c r="D205" s="94"/>
      <c r="E205" s="94"/>
      <c r="F205" s="94"/>
      <c r="G205" s="94"/>
      <c r="H205" s="94"/>
      <c r="I205" s="94"/>
      <c r="J205" s="94"/>
      <c r="K205" s="94"/>
      <c r="L205" s="73"/>
      <c r="M205" s="72">
        <f>SUM(L206:L208)</f>
        <v>46.56</v>
      </c>
      <c r="N205" s="72" t="str">
        <f>'BM 01'!E169</f>
        <v>m²</v>
      </c>
    </row>
    <row r="206" spans="1:14" x14ac:dyDescent="0.2">
      <c r="A206" s="76"/>
      <c r="B206" s="93" t="s">
        <v>687</v>
      </c>
      <c r="C206" s="94"/>
      <c r="D206" s="74"/>
      <c r="E206" s="74"/>
      <c r="F206" s="74"/>
      <c r="G206" s="74"/>
      <c r="H206" s="74"/>
      <c r="I206" s="74"/>
      <c r="J206" s="74"/>
      <c r="K206" s="74">
        <v>1</v>
      </c>
      <c r="L206" s="74">
        <v>0</v>
      </c>
      <c r="M206" s="72"/>
      <c r="N206" s="94"/>
    </row>
    <row r="207" spans="1:14" x14ac:dyDescent="0.2">
      <c r="A207" s="76"/>
      <c r="B207" s="93" t="s">
        <v>666</v>
      </c>
      <c r="C207" s="94"/>
      <c r="D207" s="74">
        <v>1</v>
      </c>
      <c r="E207" s="74">
        <v>15.1</v>
      </c>
      <c r="F207" s="74"/>
      <c r="G207" s="74"/>
      <c r="H207" s="74"/>
      <c r="I207" s="74"/>
      <c r="J207" s="74"/>
      <c r="K207" s="74">
        <f t="shared" ref="K207" si="48">ROUND(PRODUCT(E207:J207),2)</f>
        <v>15.1</v>
      </c>
      <c r="L207" s="74">
        <f t="shared" ref="L207:L208" si="49">K207*D207</f>
        <v>15.1</v>
      </c>
      <c r="M207" s="95"/>
      <c r="N207" s="94"/>
    </row>
    <row r="208" spans="1:14" x14ac:dyDescent="0.2">
      <c r="A208" s="76"/>
      <c r="B208" s="93" t="s">
        <v>688</v>
      </c>
      <c r="C208" s="94"/>
      <c r="D208" s="74">
        <v>1</v>
      </c>
      <c r="E208" s="74">
        <v>31.46</v>
      </c>
      <c r="F208" s="74"/>
      <c r="G208" s="74"/>
      <c r="H208" s="74"/>
      <c r="I208" s="74"/>
      <c r="J208" s="74"/>
      <c r="K208" s="74">
        <f>(PRODUCT(E208:J208))</f>
        <v>31.46</v>
      </c>
      <c r="L208" s="74">
        <f t="shared" si="49"/>
        <v>31.46</v>
      </c>
      <c r="M208" s="95"/>
      <c r="N208" s="94"/>
    </row>
    <row r="209" spans="1:14" x14ac:dyDescent="0.2">
      <c r="A209" s="76" t="str">
        <f>'BM 01'!A170</f>
        <v xml:space="preserve"> 2.2.5 </v>
      </c>
      <c r="B209" s="76" t="str">
        <f>'BM 01'!D170</f>
        <v>ARMAÇÃO DE BLOCO UTILIZANDO AÇO CA-60 DE 5 MM - MONTAGEM. AF_01/2024</v>
      </c>
      <c r="C209" s="94"/>
      <c r="D209" s="94"/>
      <c r="E209" s="94"/>
      <c r="F209" s="94"/>
      <c r="G209" s="94"/>
      <c r="H209" s="94"/>
      <c r="I209" s="94"/>
      <c r="J209" s="94"/>
      <c r="K209" s="94"/>
      <c r="L209" s="73"/>
      <c r="M209" s="72">
        <f>SUM(L210:L212)</f>
        <v>36.599999999999994</v>
      </c>
      <c r="N209" s="72" t="str">
        <f>'BM 01'!E173</f>
        <v>KG</v>
      </c>
    </row>
    <row r="210" spans="1:14" x14ac:dyDescent="0.2">
      <c r="A210" s="76"/>
      <c r="B210" s="93" t="s">
        <v>687</v>
      </c>
      <c r="C210" s="94"/>
      <c r="D210" s="74"/>
      <c r="E210" s="74"/>
      <c r="F210" s="74"/>
      <c r="G210" s="74"/>
      <c r="H210" s="74"/>
      <c r="I210" s="74"/>
      <c r="J210" s="74"/>
      <c r="K210" s="74">
        <v>1</v>
      </c>
      <c r="L210" s="74">
        <v>0</v>
      </c>
      <c r="M210" s="72"/>
      <c r="N210" s="94"/>
    </row>
    <row r="211" spans="1:14" x14ac:dyDescent="0.2">
      <c r="A211" s="76"/>
      <c r="B211" s="93" t="s">
        <v>666</v>
      </c>
      <c r="C211" s="94"/>
      <c r="D211" s="74">
        <v>1</v>
      </c>
      <c r="E211" s="74">
        <v>8.6999999999999993</v>
      </c>
      <c r="F211" s="74"/>
      <c r="G211" s="74"/>
      <c r="H211" s="74"/>
      <c r="I211" s="74"/>
      <c r="J211" s="74"/>
      <c r="K211" s="74">
        <f t="shared" ref="K211" si="50">ROUND(PRODUCT(E211:J211),2)</f>
        <v>8.6999999999999993</v>
      </c>
      <c r="L211" s="74">
        <f t="shared" ref="L211:L212" si="51">K211*D211</f>
        <v>8.6999999999999993</v>
      </c>
      <c r="M211" s="95"/>
      <c r="N211" s="94"/>
    </row>
    <row r="212" spans="1:14" x14ac:dyDescent="0.2">
      <c r="A212" s="76"/>
      <c r="B212" s="93" t="s">
        <v>688</v>
      </c>
      <c r="C212" s="94"/>
      <c r="D212" s="74">
        <v>1</v>
      </c>
      <c r="E212" s="74">
        <v>27.9</v>
      </c>
      <c r="F212" s="74"/>
      <c r="G212" s="74"/>
      <c r="H212" s="74"/>
      <c r="I212" s="74"/>
      <c r="J212" s="74"/>
      <c r="K212" s="74">
        <f>(PRODUCT(E212:J212))</f>
        <v>27.9</v>
      </c>
      <c r="L212" s="74">
        <f t="shared" si="51"/>
        <v>27.9</v>
      </c>
      <c r="M212" s="95"/>
      <c r="N212" s="94"/>
    </row>
    <row r="213" spans="1:14" x14ac:dyDescent="0.2">
      <c r="A213" s="76" t="str">
        <f>'BM 01'!A171</f>
        <v xml:space="preserve"> 2.2.6 </v>
      </c>
      <c r="B213" s="76" t="str">
        <f>'BM 01'!D171</f>
        <v>ARMAÇÃO DE BLOCO UTILIZANDO AÇO CA-50 DE 6,3 MM - MONTAGEM. AF_01/2024</v>
      </c>
      <c r="C213" s="94"/>
      <c r="D213" s="94"/>
      <c r="E213" s="94"/>
      <c r="F213" s="94"/>
      <c r="G213" s="94"/>
      <c r="H213" s="94"/>
      <c r="I213" s="94"/>
      <c r="J213" s="94"/>
      <c r="K213" s="94"/>
      <c r="L213" s="73"/>
      <c r="M213" s="72">
        <f>SUM(L214:L216)</f>
        <v>0.7</v>
      </c>
      <c r="N213" s="72" t="str">
        <f>'BM 01'!E171</f>
        <v>KG</v>
      </c>
    </row>
    <row r="214" spans="1:14" x14ac:dyDescent="0.2">
      <c r="A214" s="76"/>
      <c r="B214" s="93" t="s">
        <v>687</v>
      </c>
      <c r="C214" s="94"/>
      <c r="D214" s="74"/>
      <c r="E214" s="74"/>
      <c r="F214" s="74"/>
      <c r="G214" s="74"/>
      <c r="H214" s="74"/>
      <c r="I214" s="74"/>
      <c r="J214" s="74"/>
      <c r="K214" s="74">
        <v>1</v>
      </c>
      <c r="L214" s="74">
        <v>0</v>
      </c>
      <c r="M214" s="72"/>
      <c r="N214" s="94"/>
    </row>
    <row r="215" spans="1:14" x14ac:dyDescent="0.2">
      <c r="A215" s="76"/>
      <c r="B215" s="93" t="s">
        <v>688</v>
      </c>
      <c r="C215" s="94"/>
      <c r="D215" s="74">
        <v>1</v>
      </c>
      <c r="E215" s="74">
        <v>0.7</v>
      </c>
      <c r="F215" s="74"/>
      <c r="G215" s="74"/>
      <c r="H215" s="74"/>
      <c r="I215" s="74"/>
      <c r="J215" s="74"/>
      <c r="K215" s="74">
        <f t="shared" ref="K215" si="52">ROUND(PRODUCT(E215:J215),2)</f>
        <v>0.7</v>
      </c>
      <c r="L215" s="74">
        <f t="shared" ref="L215" si="53">K215*D215</f>
        <v>0.7</v>
      </c>
      <c r="M215" s="95"/>
      <c r="N215" s="94"/>
    </row>
    <row r="216" spans="1:14" x14ac:dyDescent="0.2">
      <c r="A216" s="76" t="str">
        <f>'BM 01'!A172</f>
        <v xml:space="preserve"> 2.2.7 </v>
      </c>
      <c r="B216" s="76" t="str">
        <f>'BM 01'!D172</f>
        <v>ARMAÇÃO DE BLOCO UTILIZANDO AÇO CA-50 DE 8 MM - MONTAGEM. AF_01/2024</v>
      </c>
      <c r="C216" s="94"/>
      <c r="D216" s="94"/>
      <c r="E216" s="94"/>
      <c r="F216" s="94"/>
      <c r="G216" s="94"/>
      <c r="H216" s="94"/>
      <c r="I216" s="94"/>
      <c r="J216" s="94"/>
      <c r="K216" s="94"/>
      <c r="L216" s="73"/>
      <c r="M216" s="72">
        <f>SUM(L217:L219)</f>
        <v>93.6</v>
      </c>
      <c r="N216" s="72" t="str">
        <f>'BM 01'!E180</f>
        <v>m²</v>
      </c>
    </row>
    <row r="217" spans="1:14" x14ac:dyDescent="0.2">
      <c r="A217" s="76"/>
      <c r="B217" s="93" t="s">
        <v>687</v>
      </c>
      <c r="C217" s="94"/>
      <c r="D217" s="74"/>
      <c r="E217" s="74"/>
      <c r="F217" s="74"/>
      <c r="G217" s="74"/>
      <c r="H217" s="74"/>
      <c r="I217" s="74"/>
      <c r="J217" s="74"/>
      <c r="K217" s="74">
        <v>1</v>
      </c>
      <c r="L217" s="74">
        <v>0</v>
      </c>
      <c r="M217" s="72"/>
      <c r="N217" s="94"/>
    </row>
    <row r="218" spans="1:14" x14ac:dyDescent="0.2">
      <c r="A218" s="76"/>
      <c r="B218" s="93" t="s">
        <v>666</v>
      </c>
      <c r="C218" s="94"/>
      <c r="D218" s="74">
        <v>1</v>
      </c>
      <c r="E218" s="74">
        <v>44</v>
      </c>
      <c r="F218" s="74"/>
      <c r="G218" s="74"/>
      <c r="H218" s="74"/>
      <c r="I218" s="74"/>
      <c r="J218" s="74"/>
      <c r="K218" s="74">
        <f t="shared" ref="K218" si="54">ROUND(PRODUCT(E218:J218),2)</f>
        <v>44</v>
      </c>
      <c r="L218" s="74">
        <f t="shared" ref="L218" si="55">K218*D218</f>
        <v>44</v>
      </c>
      <c r="M218" s="95"/>
      <c r="N218" s="94"/>
    </row>
    <row r="219" spans="1:14" x14ac:dyDescent="0.2">
      <c r="A219" s="76"/>
      <c r="B219" s="93" t="s">
        <v>688</v>
      </c>
      <c r="C219" s="94"/>
      <c r="D219" s="74">
        <v>1</v>
      </c>
      <c r="E219" s="74">
        <v>49.6</v>
      </c>
      <c r="F219" s="74"/>
      <c r="G219" s="74"/>
      <c r="H219" s="74"/>
      <c r="I219" s="74"/>
      <c r="J219" s="74"/>
      <c r="K219" s="74">
        <f t="shared" ref="K219" si="56">ROUND(PRODUCT(E219:J219),2)</f>
        <v>49.6</v>
      </c>
      <c r="L219" s="74">
        <f t="shared" ref="L219" si="57">K219*D219</f>
        <v>49.6</v>
      </c>
      <c r="M219" s="95"/>
      <c r="N219" s="94"/>
    </row>
    <row r="220" spans="1:14" x14ac:dyDescent="0.2">
      <c r="A220" s="76" t="str">
        <f>'BM 01'!A173</f>
        <v xml:space="preserve"> 2.2.8 </v>
      </c>
      <c r="B220" s="76" t="str">
        <f>'BM 01'!D173</f>
        <v>ARMAÇÃO DE BLOCO UTILIZANDO AÇO CA-50 DE 10 MM - MONTAGEM. AF_01/2024</v>
      </c>
      <c r="C220" s="94"/>
      <c r="D220" s="94"/>
      <c r="E220" s="94"/>
      <c r="F220" s="94"/>
      <c r="G220" s="94"/>
      <c r="H220" s="94"/>
      <c r="I220" s="94"/>
      <c r="J220" s="94"/>
      <c r="K220" s="94"/>
      <c r="L220" s="73"/>
      <c r="M220" s="72">
        <f>SUM(L221:L223)</f>
        <v>68.900000000000006</v>
      </c>
      <c r="N220" s="72" t="str">
        <f>'BM 01'!E184</f>
        <v>KG</v>
      </c>
    </row>
    <row r="221" spans="1:14" x14ac:dyDescent="0.2">
      <c r="A221" s="76"/>
      <c r="B221" s="93" t="s">
        <v>687</v>
      </c>
      <c r="C221" s="94"/>
      <c r="D221" s="74"/>
      <c r="E221" s="74"/>
      <c r="F221" s="74"/>
      <c r="G221" s="74"/>
      <c r="H221" s="74"/>
      <c r="I221" s="74"/>
      <c r="J221" s="74"/>
      <c r="K221" s="74">
        <v>1</v>
      </c>
      <c r="L221" s="74">
        <v>0</v>
      </c>
      <c r="M221" s="72"/>
      <c r="N221" s="94"/>
    </row>
    <row r="222" spans="1:14" x14ac:dyDescent="0.2">
      <c r="A222" s="76"/>
      <c r="B222" s="93" t="s">
        <v>666</v>
      </c>
      <c r="C222" s="94"/>
      <c r="D222" s="74">
        <v>1</v>
      </c>
      <c r="E222" s="74">
        <v>30.8</v>
      </c>
      <c r="F222" s="74"/>
      <c r="G222" s="74"/>
      <c r="H222" s="74"/>
      <c r="I222" s="74"/>
      <c r="J222" s="74"/>
      <c r="K222" s="74">
        <f t="shared" ref="K222:K223" si="58">ROUND(PRODUCT(E222:J222),2)</f>
        <v>30.8</v>
      </c>
      <c r="L222" s="74">
        <f t="shared" ref="L222:L223" si="59">K222*D222</f>
        <v>30.8</v>
      </c>
      <c r="M222" s="95"/>
      <c r="N222" s="94"/>
    </row>
    <row r="223" spans="1:14" x14ac:dyDescent="0.2">
      <c r="A223" s="76"/>
      <c r="B223" s="93" t="s">
        <v>688</v>
      </c>
      <c r="C223" s="94"/>
      <c r="D223" s="74">
        <v>1</v>
      </c>
      <c r="E223" s="74">
        <v>38.1</v>
      </c>
      <c r="F223" s="74"/>
      <c r="G223" s="74"/>
      <c r="H223" s="74"/>
      <c r="I223" s="74"/>
      <c r="J223" s="74"/>
      <c r="K223" s="74">
        <f t="shared" si="58"/>
        <v>38.1</v>
      </c>
      <c r="L223" s="74">
        <f t="shared" si="59"/>
        <v>38.1</v>
      </c>
      <c r="M223" s="95"/>
      <c r="N223" s="94"/>
    </row>
    <row r="224" spans="1:14" ht="25.5" x14ac:dyDescent="0.2">
      <c r="A224" s="76" t="str">
        <f>'BM 01'!A174</f>
        <v xml:space="preserve"> 2.2.9 </v>
      </c>
      <c r="B224" s="76" t="str">
        <f>'BM 01'!D174</f>
        <v>ARMAÇÃO DE BLOCO, SAPATA ISOLADA, VIGA BALDRAME E SAPATA CORRIDA UTILIZANDO AÇO CA-50 DE 12,5 MM - MONTAGEM. AF_01/2024</v>
      </c>
      <c r="C224" s="94"/>
      <c r="D224" s="94"/>
      <c r="E224" s="94"/>
      <c r="F224" s="94"/>
      <c r="G224" s="94"/>
      <c r="H224" s="94"/>
      <c r="I224" s="94"/>
      <c r="J224" s="94"/>
      <c r="K224" s="94"/>
      <c r="L224" s="73"/>
      <c r="M224" s="72">
        <f>SUM(L225:L227)</f>
        <v>17</v>
      </c>
      <c r="N224" s="72" t="str">
        <f>'BM 01'!E174</f>
        <v>KG</v>
      </c>
    </row>
    <row r="225" spans="1:14" x14ac:dyDescent="0.2">
      <c r="A225" s="76"/>
      <c r="B225" s="93" t="s">
        <v>687</v>
      </c>
      <c r="C225" s="94"/>
      <c r="D225" s="74"/>
      <c r="E225" s="74"/>
      <c r="F225" s="74"/>
      <c r="G225" s="74"/>
      <c r="H225" s="74"/>
      <c r="I225" s="74"/>
      <c r="J225" s="74"/>
      <c r="K225" s="74">
        <v>1</v>
      </c>
      <c r="L225" s="74">
        <v>0</v>
      </c>
      <c r="M225" s="72"/>
      <c r="N225" s="94"/>
    </row>
    <row r="226" spans="1:14" x14ac:dyDescent="0.2">
      <c r="A226" s="76"/>
      <c r="B226" s="93" t="s">
        <v>666</v>
      </c>
      <c r="C226" s="94"/>
      <c r="D226" s="74">
        <v>1</v>
      </c>
      <c r="E226" s="74">
        <v>17</v>
      </c>
      <c r="F226" s="74"/>
      <c r="G226" s="74"/>
      <c r="H226" s="74"/>
      <c r="I226" s="74"/>
      <c r="J226" s="74"/>
      <c r="K226" s="74">
        <f t="shared" ref="K226" si="60">ROUND(PRODUCT(E226:J226),2)</f>
        <v>17</v>
      </c>
      <c r="L226" s="74">
        <f t="shared" ref="L226" si="61">K226*D226</f>
        <v>17</v>
      </c>
      <c r="M226" s="95"/>
      <c r="N226" s="94"/>
    </row>
    <row r="227" spans="1:14" ht="25.5" x14ac:dyDescent="0.2">
      <c r="A227" s="76" t="str">
        <f>'BM 01'!A175</f>
        <v xml:space="preserve"> 2.2.10 </v>
      </c>
      <c r="B227" s="76" t="str">
        <f>'BM 01'!D175</f>
        <v>CONCRETAGEM DE BLOCO DE COROAMENTO OU VIGA BALDRAME, FCK 30 MPA, COM USO DE JERICA - LANÇAMENTO, ADENSAMENTO E ACABAMENTO. AF_01/2024</v>
      </c>
      <c r="C227" s="94"/>
      <c r="D227" s="94"/>
      <c r="E227" s="94"/>
      <c r="F227" s="94"/>
      <c r="G227" s="94"/>
      <c r="H227" s="94"/>
      <c r="I227" s="94"/>
      <c r="J227" s="94"/>
      <c r="K227" s="94"/>
      <c r="L227" s="73"/>
      <c r="M227" s="72">
        <f>SUM(L228:L230)</f>
        <v>3.53</v>
      </c>
      <c r="N227" s="72" t="str">
        <f>'BM 01'!E175</f>
        <v>m³</v>
      </c>
    </row>
    <row r="228" spans="1:14" x14ac:dyDescent="0.2">
      <c r="A228" s="76"/>
      <c r="B228" s="93" t="s">
        <v>687</v>
      </c>
      <c r="C228" s="94"/>
      <c r="D228" s="74"/>
      <c r="E228" s="74"/>
      <c r="F228" s="74"/>
      <c r="G228" s="74"/>
      <c r="H228" s="74"/>
      <c r="I228" s="74"/>
      <c r="J228" s="74"/>
      <c r="K228" s="74">
        <v>1</v>
      </c>
      <c r="L228" s="74">
        <v>0</v>
      </c>
      <c r="M228" s="72"/>
      <c r="N228" s="94"/>
    </row>
    <row r="229" spans="1:14" x14ac:dyDescent="0.2">
      <c r="A229" s="76"/>
      <c r="B229" s="93" t="s">
        <v>666</v>
      </c>
      <c r="C229" s="94"/>
      <c r="D229" s="74">
        <v>1</v>
      </c>
      <c r="E229" s="74">
        <v>1.64</v>
      </c>
      <c r="F229" s="74"/>
      <c r="G229" s="74"/>
      <c r="H229" s="74"/>
      <c r="I229" s="74"/>
      <c r="J229" s="74"/>
      <c r="K229" s="74">
        <f t="shared" ref="K229:K230" si="62">ROUND(PRODUCT(E229:J229),2)</f>
        <v>1.64</v>
      </c>
      <c r="L229" s="74">
        <f t="shared" ref="L229:L230" si="63">K229*D229</f>
        <v>1.64</v>
      </c>
      <c r="M229" s="95"/>
      <c r="N229" s="94"/>
    </row>
    <row r="230" spans="1:14" x14ac:dyDescent="0.2">
      <c r="A230" s="76"/>
      <c r="B230" s="93" t="s">
        <v>688</v>
      </c>
      <c r="C230" s="94"/>
      <c r="D230" s="74">
        <v>1</v>
      </c>
      <c r="E230" s="74">
        <v>1.89</v>
      </c>
      <c r="F230" s="74"/>
      <c r="G230" s="74"/>
      <c r="H230" s="74"/>
      <c r="I230" s="74"/>
      <c r="J230" s="74"/>
      <c r="K230" s="74">
        <f t="shared" si="62"/>
        <v>1.89</v>
      </c>
      <c r="L230" s="74">
        <f t="shared" si="63"/>
        <v>1.89</v>
      </c>
      <c r="M230" s="95"/>
      <c r="N230" s="94"/>
    </row>
    <row r="231" spans="1:14" x14ac:dyDescent="0.2">
      <c r="A231" s="76" t="str">
        <f>'BM 01'!A176</f>
        <v xml:space="preserve"> 2.2.11 </v>
      </c>
      <c r="B231" s="76" t="str">
        <f>'BM 01'!D176</f>
        <v>IMPERMEABILIZAÇÃO DE SUPERFÍCIE COM ARGAMASSA POLIMÉRICA / MEMBRANA ACRÍLICA, 3 DEMÃOS. AF_09/2023</v>
      </c>
      <c r="C231" s="94"/>
      <c r="D231" s="94"/>
      <c r="E231" s="94"/>
      <c r="F231" s="94"/>
      <c r="G231" s="94"/>
      <c r="H231" s="94"/>
      <c r="I231" s="94"/>
      <c r="J231" s="94"/>
      <c r="K231" s="94"/>
      <c r="L231" s="73"/>
      <c r="M231" s="72">
        <f>SUM(L232:L237)</f>
        <v>13.422499999999999</v>
      </c>
      <c r="N231" s="72" t="str">
        <f>'BM 01'!E176</f>
        <v>m²</v>
      </c>
    </row>
    <row r="232" spans="1:14" x14ac:dyDescent="0.2">
      <c r="A232" s="76"/>
      <c r="B232" s="93" t="s">
        <v>687</v>
      </c>
      <c r="C232" s="94"/>
      <c r="D232" s="74"/>
      <c r="E232" s="74"/>
      <c r="F232" s="74"/>
      <c r="G232" s="74"/>
      <c r="H232" s="74"/>
      <c r="I232" s="74"/>
      <c r="J232" s="74"/>
      <c r="K232" s="74">
        <v>1</v>
      </c>
      <c r="L232" s="74">
        <v>0</v>
      </c>
      <c r="M232" s="72"/>
      <c r="N232" s="94"/>
    </row>
    <row r="233" spans="1:14" x14ac:dyDescent="0.2">
      <c r="A233" s="76"/>
      <c r="B233" s="93" t="s">
        <v>680</v>
      </c>
      <c r="C233" s="94"/>
      <c r="D233" s="74">
        <v>1</v>
      </c>
      <c r="E233" s="74">
        <v>2.95</v>
      </c>
      <c r="F233" s="74"/>
      <c r="G233" s="74">
        <v>0.75</v>
      </c>
      <c r="H233" s="74"/>
      <c r="I233" s="74"/>
      <c r="J233" s="74"/>
      <c r="K233" s="74">
        <f t="shared" ref="K233" si="64">ROUND(PRODUCT(E233:J233),2)</f>
        <v>2.21</v>
      </c>
      <c r="L233" s="74">
        <f t="shared" ref="L233:L237" si="65">K233*D233</f>
        <v>2.21</v>
      </c>
      <c r="M233" s="95"/>
      <c r="N233" s="94"/>
    </row>
    <row r="234" spans="1:14" x14ac:dyDescent="0.2">
      <c r="A234" s="76"/>
      <c r="B234" s="93" t="s">
        <v>681</v>
      </c>
      <c r="C234" s="94"/>
      <c r="D234" s="74">
        <v>1</v>
      </c>
      <c r="E234" s="74">
        <v>3.15</v>
      </c>
      <c r="F234" s="74"/>
      <c r="G234" s="74">
        <v>0.75</v>
      </c>
      <c r="H234" s="74"/>
      <c r="I234" s="74"/>
      <c r="J234" s="74"/>
      <c r="K234" s="74">
        <f>(PRODUCT(E234:J234))</f>
        <v>2.3624999999999998</v>
      </c>
      <c r="L234" s="74">
        <f t="shared" si="65"/>
        <v>2.3624999999999998</v>
      </c>
      <c r="M234" s="95"/>
      <c r="N234" s="94"/>
    </row>
    <row r="235" spans="1:14" x14ac:dyDescent="0.2">
      <c r="A235" s="76"/>
      <c r="B235" s="93" t="s">
        <v>682</v>
      </c>
      <c r="C235" s="94"/>
      <c r="D235" s="74">
        <v>1</v>
      </c>
      <c r="E235" s="74">
        <v>5.15</v>
      </c>
      <c r="F235" s="74"/>
      <c r="G235" s="74">
        <v>0.75</v>
      </c>
      <c r="H235" s="74"/>
      <c r="I235" s="74"/>
      <c r="J235" s="74"/>
      <c r="K235" s="74">
        <f t="shared" ref="K235:K237" si="66">ROUND(PRODUCT(E235:J235),2)</f>
        <v>3.86</v>
      </c>
      <c r="L235" s="74">
        <f t="shared" si="65"/>
        <v>3.86</v>
      </c>
      <c r="M235" s="95"/>
      <c r="N235" s="94"/>
    </row>
    <row r="236" spans="1:14" x14ac:dyDescent="0.2">
      <c r="A236" s="76"/>
      <c r="B236" s="93" t="s">
        <v>683</v>
      </c>
      <c r="C236" s="94"/>
      <c r="D236" s="74">
        <v>1</v>
      </c>
      <c r="E236" s="74">
        <v>4.8499999999999996</v>
      </c>
      <c r="F236" s="74"/>
      <c r="G236" s="74">
        <v>0.75</v>
      </c>
      <c r="H236" s="74"/>
      <c r="I236" s="74"/>
      <c r="J236" s="74"/>
      <c r="K236" s="74">
        <f t="shared" si="66"/>
        <v>3.64</v>
      </c>
      <c r="L236" s="74">
        <f t="shared" si="65"/>
        <v>3.64</v>
      </c>
      <c r="M236" s="95"/>
      <c r="N236" s="94"/>
    </row>
    <row r="237" spans="1:14" x14ac:dyDescent="0.2">
      <c r="A237" s="76"/>
      <c r="B237" s="93" t="s">
        <v>684</v>
      </c>
      <c r="C237" s="94"/>
      <c r="D237" s="74">
        <v>1</v>
      </c>
      <c r="E237" s="74">
        <v>1.8</v>
      </c>
      <c r="F237" s="74"/>
      <c r="G237" s="74">
        <v>0.75</v>
      </c>
      <c r="H237" s="74"/>
      <c r="I237" s="74"/>
      <c r="J237" s="74"/>
      <c r="K237" s="74">
        <f t="shared" si="66"/>
        <v>1.35</v>
      </c>
      <c r="L237" s="74">
        <f t="shared" si="65"/>
        <v>1.35</v>
      </c>
      <c r="M237" s="95"/>
      <c r="N237" s="94"/>
    </row>
    <row r="238" spans="1:14" ht="27" customHeight="1" x14ac:dyDescent="0.2">
      <c r="A238" s="76" t="str">
        <f>'BM 01'!A177</f>
        <v xml:space="preserve"> 2.2.12 </v>
      </c>
      <c r="B238" s="76" t="str">
        <f>'BM 01'!D177</f>
        <v>REATERRO MANUAL DE VALAS, COM PLACA VIBRATÓRIA. AF_08/2023</v>
      </c>
      <c r="C238" s="99" t="s">
        <v>692</v>
      </c>
      <c r="D238" s="94"/>
      <c r="E238" s="94"/>
      <c r="F238" s="94"/>
      <c r="G238" s="94"/>
      <c r="H238" s="94"/>
      <c r="I238" s="94"/>
      <c r="J238" s="94"/>
      <c r="K238" s="94"/>
      <c r="L238" s="73"/>
      <c r="M238" s="72">
        <f>SUM(L239:L244)</f>
        <v>20.729999999999997</v>
      </c>
      <c r="N238" s="72" t="str">
        <f>'BM 01'!E177</f>
        <v>m³</v>
      </c>
    </row>
    <row r="239" spans="1:14" x14ac:dyDescent="0.2">
      <c r="A239" s="76"/>
      <c r="B239" s="93" t="s">
        <v>689</v>
      </c>
      <c r="C239" s="94" t="s">
        <v>693</v>
      </c>
      <c r="D239" s="74">
        <v>1</v>
      </c>
      <c r="E239" s="74">
        <v>24.65</v>
      </c>
      <c r="F239" s="74"/>
      <c r="G239" s="74"/>
      <c r="H239" s="74"/>
      <c r="I239" s="74"/>
      <c r="J239" s="74"/>
      <c r="K239" s="74">
        <f t="shared" ref="K239" si="67">ROUND(PRODUCT(E239:J239),2)</f>
        <v>24.65</v>
      </c>
      <c r="L239" s="74">
        <f t="shared" ref="L239" si="68">K239*D239</f>
        <v>24.65</v>
      </c>
      <c r="M239" s="72"/>
      <c r="N239" s="94"/>
    </row>
    <row r="240" spans="1:14" x14ac:dyDescent="0.2">
      <c r="A240" s="76"/>
      <c r="B240" s="93" t="s">
        <v>690</v>
      </c>
      <c r="C240" s="94" t="s">
        <v>694</v>
      </c>
      <c r="D240" s="74">
        <v>-1</v>
      </c>
      <c r="E240" s="74">
        <v>7.75</v>
      </c>
      <c r="F240" s="74"/>
      <c r="G240" s="74">
        <v>0.05</v>
      </c>
      <c r="H240" s="74"/>
      <c r="I240" s="74"/>
      <c r="J240" s="74"/>
      <c r="K240" s="74">
        <f t="shared" ref="K240" si="69">ROUND(PRODUCT(E240:J240),2)</f>
        <v>0.39</v>
      </c>
      <c r="L240" s="74">
        <f t="shared" ref="L240:L241" si="70">K240*D240</f>
        <v>-0.39</v>
      </c>
      <c r="M240" s="95"/>
      <c r="N240" s="94"/>
    </row>
    <row r="241" spans="1:14" x14ac:dyDescent="0.2">
      <c r="A241" s="76"/>
      <c r="B241" s="93" t="s">
        <v>691</v>
      </c>
      <c r="C241" s="94" t="s">
        <v>695</v>
      </c>
      <c r="D241" s="74">
        <v>-1</v>
      </c>
      <c r="E241" s="74">
        <v>3.53</v>
      </c>
      <c r="F241" s="74"/>
      <c r="G241" s="74"/>
      <c r="H241" s="74"/>
      <c r="I241" s="74"/>
      <c r="J241" s="74"/>
      <c r="K241" s="74">
        <f>(PRODUCT(E241:J241))</f>
        <v>3.53</v>
      </c>
      <c r="L241" s="74">
        <f t="shared" si="70"/>
        <v>-3.53</v>
      </c>
      <c r="M241" s="95"/>
      <c r="N241" s="94"/>
    </row>
    <row r="242" spans="1:14" ht="15.75" x14ac:dyDescent="0.2">
      <c r="A242" s="70" t="str">
        <f>'BM 01'!A178</f>
        <v xml:space="preserve"> 2.3 </v>
      </c>
      <c r="B242" s="71" t="str">
        <f>'BM 01'!D178</f>
        <v>ESTRUTURA</v>
      </c>
      <c r="C242" s="70"/>
      <c r="D242" s="69"/>
      <c r="E242" s="69"/>
      <c r="F242" s="69"/>
      <c r="G242" s="69"/>
      <c r="H242" s="69"/>
      <c r="I242" s="69"/>
      <c r="J242" s="69"/>
      <c r="K242" s="69"/>
      <c r="L242" s="69"/>
      <c r="M242" s="70"/>
      <c r="N242" s="69"/>
    </row>
    <row r="243" spans="1:14" ht="27.6" customHeight="1" x14ac:dyDescent="0.2">
      <c r="A243" s="112" t="str">
        <f>'BM 01'!A179</f>
        <v xml:space="preserve"> 2.3.1 </v>
      </c>
      <c r="B243" s="112" t="str">
        <f>'BM 01'!D179</f>
        <v>ARMAÇÃO DE LAJE DE ESTRUTURA CONVENCIONAL DE CONCRETO ARMADO UTILIZANDO AÇO CA-60 DE 5,0 MM - MONTAGEM. AF_06/2022</v>
      </c>
      <c r="C243" s="117"/>
      <c r="D243" s="117"/>
      <c r="E243" s="117"/>
      <c r="F243" s="117"/>
      <c r="G243" s="117"/>
      <c r="H243" s="117"/>
      <c r="I243" s="117"/>
      <c r="J243" s="117"/>
      <c r="K243" s="117"/>
      <c r="L243" s="117"/>
      <c r="M243" s="116">
        <f>SUM(L244)</f>
        <v>0</v>
      </c>
      <c r="N243" s="116" t="str">
        <f>'BM 01'!E179</f>
        <v>KG</v>
      </c>
    </row>
    <row r="244" spans="1:14" x14ac:dyDescent="0.2">
      <c r="A244" s="112"/>
      <c r="B244" s="112"/>
      <c r="C244" s="117"/>
      <c r="D244" s="117"/>
      <c r="E244" s="117"/>
      <c r="F244" s="117"/>
      <c r="G244" s="117"/>
      <c r="H244" s="117"/>
      <c r="I244" s="117"/>
      <c r="J244" s="117"/>
      <c r="K244" s="114"/>
      <c r="L244" s="114">
        <f>K244*D244</f>
        <v>0</v>
      </c>
      <c r="M244" s="118"/>
      <c r="N244" s="117"/>
    </row>
    <row r="245" spans="1:14" ht="25.5" x14ac:dyDescent="0.2">
      <c r="A245" s="112" t="str">
        <f>'BM 01'!A180</f>
        <v xml:space="preserve"> 2.3.2 </v>
      </c>
      <c r="B245" s="112" t="str">
        <f>'BM 01'!D180</f>
        <v>LAJE PRÉ-MOLDADA UNIDIRECIONAL, BIAPOIADA, PARA PISO, ENCHIMENTO EM CERÂMICA, VIGOTA CONVENCIONAL, ALTURA TOTAL DA LAJE (ENCHIMENTO+CAPA) = (8+4). AF_11/2020_PA</v>
      </c>
      <c r="C245" s="117"/>
      <c r="D245" s="117"/>
      <c r="E245" s="117"/>
      <c r="F245" s="117"/>
      <c r="G245" s="117"/>
      <c r="H245" s="117"/>
      <c r="I245" s="117"/>
      <c r="J245" s="117"/>
      <c r="K245" s="117"/>
      <c r="L245" s="115"/>
      <c r="M245" s="116">
        <f>SUM(L246:L250)</f>
        <v>0</v>
      </c>
      <c r="N245" s="116" t="str">
        <f>'BM 01'!E180</f>
        <v>m²</v>
      </c>
    </row>
    <row r="246" spans="1:14" x14ac:dyDescent="0.2">
      <c r="A246" s="112"/>
      <c r="B246" s="113"/>
      <c r="C246" s="117"/>
      <c r="D246" s="114"/>
      <c r="E246" s="114"/>
      <c r="F246" s="114"/>
      <c r="G246" s="114"/>
      <c r="H246" s="114"/>
      <c r="I246" s="114"/>
      <c r="J246" s="114"/>
      <c r="K246" s="114"/>
      <c r="L246" s="114">
        <v>0</v>
      </c>
      <c r="M246" s="116"/>
      <c r="N246" s="117"/>
    </row>
    <row r="247" spans="1:14" x14ac:dyDescent="0.2">
      <c r="A247" s="112"/>
      <c r="B247" s="113"/>
      <c r="C247" s="117"/>
      <c r="D247" s="114"/>
      <c r="E247" s="114"/>
      <c r="F247" s="114"/>
      <c r="G247" s="114"/>
      <c r="H247" s="114"/>
      <c r="I247" s="114"/>
      <c r="J247" s="114"/>
      <c r="K247" s="114"/>
      <c r="L247" s="114">
        <f t="shared" ref="L247:L250" si="71">K247*D247</f>
        <v>0</v>
      </c>
      <c r="M247" s="118"/>
      <c r="N247" s="117"/>
    </row>
    <row r="248" spans="1:14" x14ac:dyDescent="0.2">
      <c r="A248" s="112"/>
      <c r="B248" s="113"/>
      <c r="C248" s="117"/>
      <c r="D248" s="114"/>
      <c r="E248" s="114"/>
      <c r="F248" s="114"/>
      <c r="G248" s="114"/>
      <c r="H248" s="114"/>
      <c r="I248" s="114"/>
      <c r="J248" s="114"/>
      <c r="K248" s="114"/>
      <c r="L248" s="114">
        <f t="shared" si="71"/>
        <v>0</v>
      </c>
      <c r="M248" s="118"/>
      <c r="N248" s="117"/>
    </row>
    <row r="249" spans="1:14" x14ac:dyDescent="0.2">
      <c r="A249" s="112"/>
      <c r="B249" s="113"/>
      <c r="C249" s="117"/>
      <c r="D249" s="114"/>
      <c r="E249" s="114"/>
      <c r="F249" s="114"/>
      <c r="G249" s="114"/>
      <c r="H249" s="114"/>
      <c r="I249" s="114"/>
      <c r="J249" s="114"/>
      <c r="K249" s="114"/>
      <c r="L249" s="114">
        <f t="shared" si="71"/>
        <v>0</v>
      </c>
      <c r="M249" s="118"/>
      <c r="N249" s="117"/>
    </row>
    <row r="250" spans="1:14" x14ac:dyDescent="0.2">
      <c r="A250" s="112"/>
      <c r="B250" s="113"/>
      <c r="C250" s="117"/>
      <c r="D250" s="114"/>
      <c r="E250" s="114"/>
      <c r="F250" s="114"/>
      <c r="G250" s="114"/>
      <c r="H250" s="114"/>
      <c r="I250" s="114"/>
      <c r="J250" s="114"/>
      <c r="K250" s="114"/>
      <c r="L250" s="114">
        <f t="shared" si="71"/>
        <v>0</v>
      </c>
      <c r="M250" s="118"/>
      <c r="N250" s="117"/>
    </row>
    <row r="251" spans="1:14" ht="25.5" x14ac:dyDescent="0.2">
      <c r="A251" s="112" t="str">
        <f>'BM 01'!A181</f>
        <v xml:space="preserve"> 2.3.3 </v>
      </c>
      <c r="B251" s="112" t="str">
        <f>'BM 01'!D181</f>
        <v>MONTAGEM E DESMONTAGEM DE FÔRMA DE VIGA, ESCORAMENTO METÁLICO, PÉ-DIREITO SIMPLES, EM CHAPA DE MADEIRA PLASTIFICADA, 18 UTILIZAÇÕES. AF_09/2020</v>
      </c>
      <c r="C251" s="117"/>
      <c r="D251" s="117"/>
      <c r="E251" s="117"/>
      <c r="F251" s="117"/>
      <c r="G251" s="117"/>
      <c r="H251" s="117"/>
      <c r="I251" s="117"/>
      <c r="J251" s="117"/>
      <c r="K251" s="117"/>
      <c r="L251" s="115"/>
      <c r="M251" s="116">
        <f>L252</f>
        <v>6.6560000000000006</v>
      </c>
      <c r="N251" s="116" t="str">
        <f>'BM 01'!E181</f>
        <v>m²</v>
      </c>
    </row>
    <row r="252" spans="1:14" x14ac:dyDescent="0.2">
      <c r="A252" s="112"/>
      <c r="B252" s="113"/>
      <c r="C252" s="117"/>
      <c r="D252" s="114">
        <v>8</v>
      </c>
      <c r="E252" s="114">
        <v>1.04</v>
      </c>
      <c r="F252" s="114"/>
      <c r="G252" s="114">
        <f>0.25+0.15+0.25+0.15</f>
        <v>0.8</v>
      </c>
      <c r="H252" s="114"/>
      <c r="I252" s="114"/>
      <c r="J252" s="114"/>
      <c r="K252" s="114"/>
      <c r="L252" s="114">
        <f>D252*E252*G252</f>
        <v>6.6560000000000006</v>
      </c>
      <c r="M252" s="116"/>
      <c r="N252" s="117"/>
    </row>
    <row r="253" spans="1:14" ht="25.5" x14ac:dyDescent="0.2">
      <c r="A253" s="112" t="str">
        <f>'BM 01'!A182</f>
        <v xml:space="preserve"> 2.3.4 </v>
      </c>
      <c r="B253" s="112" t="str">
        <f>'BM 01'!D182</f>
        <v>ARMAÇÃO DE PILAR OU VIGA DE ESTRUTURA CONVENCIONAL DE CONCRETO ARMADO UTILIZANDO AÇO CA-60 DE 5,0 MM - MONTAGEM. AF_06/2022</v>
      </c>
      <c r="C253" s="117"/>
      <c r="D253" s="117"/>
      <c r="E253" s="117"/>
      <c r="F253" s="117"/>
      <c r="G253" s="117"/>
      <c r="H253" s="117"/>
      <c r="I253" s="117"/>
      <c r="J253" s="117"/>
      <c r="K253" s="117"/>
      <c r="L253" s="115"/>
      <c r="M253" s="116">
        <f>SUM(L254:L256)</f>
        <v>29.3</v>
      </c>
      <c r="N253" s="116" t="str">
        <f>'BM 01'!E182</f>
        <v>KG</v>
      </c>
    </row>
    <row r="254" spans="1:14" x14ac:dyDescent="0.2">
      <c r="A254" s="112"/>
      <c r="B254" s="113" t="s">
        <v>704</v>
      </c>
      <c r="C254" s="117"/>
      <c r="D254" s="114">
        <v>1</v>
      </c>
      <c r="E254" s="114">
        <v>19.5</v>
      </c>
      <c r="F254" s="114"/>
      <c r="G254" s="114"/>
      <c r="H254" s="114"/>
      <c r="I254" s="114"/>
      <c r="J254" s="114"/>
      <c r="K254" s="114"/>
      <c r="L254" s="114">
        <f>E254*D254</f>
        <v>19.5</v>
      </c>
      <c r="M254" s="116"/>
      <c r="N254" s="117"/>
    </row>
    <row r="255" spans="1:14" x14ac:dyDescent="0.2">
      <c r="A255" s="112"/>
      <c r="B255" s="113" t="s">
        <v>705</v>
      </c>
      <c r="C255" s="117"/>
      <c r="D255" s="114">
        <v>1</v>
      </c>
      <c r="E255" s="114">
        <v>7.3</v>
      </c>
      <c r="F255" s="114"/>
      <c r="G255" s="114"/>
      <c r="H255" s="114"/>
      <c r="I255" s="114"/>
      <c r="J255" s="114"/>
      <c r="K255" s="114"/>
      <c r="L255" s="114">
        <f t="shared" ref="L255:L256" si="72">E255*D255</f>
        <v>7.3</v>
      </c>
      <c r="M255" s="118"/>
      <c r="N255" s="117"/>
    </row>
    <row r="256" spans="1:14" x14ac:dyDescent="0.2">
      <c r="A256" s="112"/>
      <c r="B256" s="113" t="s">
        <v>706</v>
      </c>
      <c r="C256" s="117"/>
      <c r="D256" s="114">
        <v>1</v>
      </c>
      <c r="E256" s="114">
        <v>2.5</v>
      </c>
      <c r="F256" s="114"/>
      <c r="G256" s="114"/>
      <c r="H256" s="114"/>
      <c r="I256" s="114"/>
      <c r="J256" s="114"/>
      <c r="K256" s="114"/>
      <c r="L256" s="114">
        <f t="shared" si="72"/>
        <v>2.5</v>
      </c>
      <c r="M256" s="118"/>
      <c r="N256" s="117"/>
    </row>
    <row r="257" spans="1:14" ht="25.5" x14ac:dyDescent="0.2">
      <c r="A257" s="112" t="str">
        <f>'BM 01'!A183</f>
        <v xml:space="preserve"> 2.3.5 </v>
      </c>
      <c r="B257" s="112" t="str">
        <f>'BM 01'!D183</f>
        <v>ARMAÇÃO DE PILAR OU VIGA DE ESTRUTURA CONVENCIONAL DE CONCRETO ARMADO UTILIZANDO AÇO CA-50 DE 6,3 MM - MONTAGEM. AF_06/2022</v>
      </c>
      <c r="C257" s="117"/>
      <c r="D257" s="117"/>
      <c r="E257" s="117"/>
      <c r="F257" s="117"/>
      <c r="G257" s="117"/>
      <c r="H257" s="117"/>
      <c r="I257" s="117"/>
      <c r="J257" s="117"/>
      <c r="K257" s="117"/>
      <c r="L257" s="115"/>
      <c r="M257" s="116">
        <f>SUM(L258:L260)</f>
        <v>0</v>
      </c>
      <c r="N257" s="116" t="str">
        <f>'BM 01'!E183</f>
        <v>KG</v>
      </c>
    </row>
    <row r="258" spans="1:14" x14ac:dyDescent="0.2">
      <c r="A258" s="112"/>
      <c r="B258" s="113"/>
      <c r="C258" s="117"/>
      <c r="D258" s="114"/>
      <c r="E258" s="114"/>
      <c r="F258" s="114"/>
      <c r="G258" s="114"/>
      <c r="H258" s="114"/>
      <c r="I258" s="114"/>
      <c r="J258" s="114"/>
      <c r="K258" s="114"/>
      <c r="L258" s="114">
        <v>0</v>
      </c>
      <c r="M258" s="116"/>
      <c r="N258" s="117"/>
    </row>
    <row r="259" spans="1:14" x14ac:dyDescent="0.2">
      <c r="A259" s="112"/>
      <c r="B259" s="113"/>
      <c r="C259" s="117"/>
      <c r="D259" s="114"/>
      <c r="E259" s="114"/>
      <c r="F259" s="114"/>
      <c r="G259" s="114"/>
      <c r="H259" s="114"/>
      <c r="I259" s="114"/>
      <c r="J259" s="114"/>
      <c r="K259" s="114"/>
      <c r="L259" s="114">
        <f t="shared" ref="L259:L260" si="73">K259*D259</f>
        <v>0</v>
      </c>
      <c r="M259" s="118"/>
      <c r="N259" s="117"/>
    </row>
    <row r="260" spans="1:14" x14ac:dyDescent="0.2">
      <c r="A260" s="112"/>
      <c r="B260" s="113"/>
      <c r="C260" s="117"/>
      <c r="D260" s="114"/>
      <c r="E260" s="114"/>
      <c r="F260" s="114"/>
      <c r="G260" s="114"/>
      <c r="H260" s="114"/>
      <c r="I260" s="114"/>
      <c r="J260" s="114"/>
      <c r="K260" s="114"/>
      <c r="L260" s="114">
        <f t="shared" si="73"/>
        <v>0</v>
      </c>
      <c r="M260" s="118"/>
      <c r="N260" s="117"/>
    </row>
    <row r="261" spans="1:14" ht="25.5" x14ac:dyDescent="0.2">
      <c r="A261" s="112" t="str">
        <f>'BM 01'!A184</f>
        <v xml:space="preserve"> 2.3.6 </v>
      </c>
      <c r="B261" s="112" t="str">
        <f>'BM 01'!D184</f>
        <v>ARMAÇÃO DE PILAR OU VIGA DE ESTRUTURA CONVENCIONAL DE CONCRETO ARMADO UTILIZANDO AÇO CA-50 DE 8,0 MM - MONTAGEM. AF_06/2022</v>
      </c>
      <c r="C261" s="117"/>
      <c r="D261" s="117"/>
      <c r="E261" s="117"/>
      <c r="F261" s="117"/>
      <c r="G261" s="117"/>
      <c r="H261" s="117"/>
      <c r="I261" s="117"/>
      <c r="J261" s="117"/>
      <c r="K261" s="117"/>
      <c r="L261" s="115"/>
      <c r="M261" s="116">
        <f>SUM(L262:L264)</f>
        <v>0</v>
      </c>
      <c r="N261" s="116" t="str">
        <f>'BM 01'!E184</f>
        <v>KG</v>
      </c>
    </row>
    <row r="262" spans="1:14" x14ac:dyDescent="0.2">
      <c r="A262" s="112"/>
      <c r="B262" s="113"/>
      <c r="C262" s="117"/>
      <c r="D262" s="114"/>
      <c r="E262" s="114"/>
      <c r="F262" s="114"/>
      <c r="G262" s="114"/>
      <c r="H262" s="114"/>
      <c r="I262" s="114"/>
      <c r="J262" s="114"/>
      <c r="K262" s="114"/>
      <c r="L262" s="114">
        <f>E262*D262</f>
        <v>0</v>
      </c>
      <c r="M262" s="116"/>
      <c r="N262" s="117"/>
    </row>
    <row r="263" spans="1:14" x14ac:dyDescent="0.2">
      <c r="A263" s="112"/>
      <c r="B263" s="113"/>
      <c r="C263" s="117"/>
      <c r="D263" s="114"/>
      <c r="E263" s="114"/>
      <c r="F263" s="114"/>
      <c r="G263" s="114"/>
      <c r="H263" s="114"/>
      <c r="I263" s="114"/>
      <c r="J263" s="114"/>
      <c r="K263" s="114"/>
      <c r="L263" s="114">
        <f t="shared" ref="L263" si="74">E263*D263</f>
        <v>0</v>
      </c>
      <c r="M263" s="118"/>
      <c r="N263" s="117"/>
    </row>
    <row r="264" spans="1:14" ht="25.5" x14ac:dyDescent="0.2">
      <c r="A264" s="112" t="str">
        <f>'BM 01'!A185</f>
        <v xml:space="preserve"> 2.3.7 </v>
      </c>
      <c r="B264" s="112" t="str">
        <f>'BM 01'!D185</f>
        <v>ARMAÇÃO DE PILAR OU VIGA DE ESTRUTURA CONVENCIONAL DE CONCRETO ARMADO UTILIZANDO AÇO CA-50 DE 10,0 MM - MONTAGEM. AF_06/2022</v>
      </c>
      <c r="C264" s="117"/>
      <c r="D264" s="117"/>
      <c r="E264" s="117"/>
      <c r="F264" s="117"/>
      <c r="G264" s="117"/>
      <c r="H264" s="117"/>
      <c r="I264" s="117"/>
      <c r="J264" s="117"/>
      <c r="K264" s="117"/>
      <c r="L264" s="115"/>
      <c r="M264" s="116">
        <f>SUM(L265:L267)</f>
        <v>84.7</v>
      </c>
      <c r="N264" s="116" t="str">
        <f>'BM 01'!E185</f>
        <v>KG</v>
      </c>
    </row>
    <row r="265" spans="1:14" x14ac:dyDescent="0.2">
      <c r="A265" s="112"/>
      <c r="B265" s="113" t="s">
        <v>704</v>
      </c>
      <c r="C265" s="117"/>
      <c r="D265" s="114">
        <v>1</v>
      </c>
      <c r="E265" s="114">
        <v>55.6</v>
      </c>
      <c r="F265" s="114"/>
      <c r="G265" s="114"/>
      <c r="H265" s="114"/>
      <c r="I265" s="114"/>
      <c r="J265" s="114"/>
      <c r="K265" s="114"/>
      <c r="L265" s="114">
        <f>E265*D265</f>
        <v>55.6</v>
      </c>
      <c r="M265" s="116"/>
      <c r="N265" s="117"/>
    </row>
    <row r="266" spans="1:14" x14ac:dyDescent="0.2">
      <c r="A266" s="112"/>
      <c r="B266" s="113" t="s">
        <v>705</v>
      </c>
      <c r="C266" s="117"/>
      <c r="D266" s="114">
        <v>1</v>
      </c>
      <c r="E266" s="114">
        <v>23.1</v>
      </c>
      <c r="F266" s="114"/>
      <c r="G266" s="114"/>
      <c r="H266" s="114"/>
      <c r="I266" s="114"/>
      <c r="J266" s="114"/>
      <c r="K266" s="114"/>
      <c r="L266" s="114">
        <f t="shared" ref="L266:L267" si="75">E266*D266</f>
        <v>23.1</v>
      </c>
      <c r="M266" s="118"/>
      <c r="N266" s="117"/>
    </row>
    <row r="267" spans="1:14" x14ac:dyDescent="0.2">
      <c r="A267" s="112"/>
      <c r="B267" s="113" t="s">
        <v>706</v>
      </c>
      <c r="C267" s="117"/>
      <c r="D267" s="114">
        <v>1</v>
      </c>
      <c r="E267" s="114">
        <v>6</v>
      </c>
      <c r="F267" s="114"/>
      <c r="G267" s="114"/>
      <c r="H267" s="114"/>
      <c r="I267" s="114"/>
      <c r="J267" s="114"/>
      <c r="K267" s="114"/>
      <c r="L267" s="114">
        <f t="shared" si="75"/>
        <v>6</v>
      </c>
      <c r="M267" s="118"/>
      <c r="N267" s="117"/>
    </row>
    <row r="268" spans="1:14" ht="25.5" x14ac:dyDescent="0.2">
      <c r="A268" s="112" t="str">
        <f>'BM 01'!A186</f>
        <v xml:space="preserve"> 2.3.8 </v>
      </c>
      <c r="B268" s="112" t="str">
        <f>'BM 01'!D186</f>
        <v>ARMAÇÃO DE PILAR OU VIGA DE ESTRUTURA CONVENCIONAL DE CONCRETO ARMADO UTILIZANDO AÇO CA-50 DE 12,5 MM - MONTAGEM. AF_06/2022</v>
      </c>
      <c r="C268" s="117"/>
      <c r="D268" s="117"/>
      <c r="E268" s="117"/>
      <c r="F268" s="117"/>
      <c r="G268" s="117"/>
      <c r="H268" s="117"/>
      <c r="I268" s="117"/>
      <c r="J268" s="117"/>
      <c r="K268" s="117"/>
      <c r="L268" s="115"/>
      <c r="M268" s="116">
        <f>SUM(L269:L269)</f>
        <v>26</v>
      </c>
      <c r="N268" s="116" t="str">
        <f>'BM 01'!E186</f>
        <v>KG</v>
      </c>
    </row>
    <row r="269" spans="1:14" x14ac:dyDescent="0.2">
      <c r="A269" s="112"/>
      <c r="B269" s="113" t="s">
        <v>704</v>
      </c>
      <c r="C269" s="117"/>
      <c r="D269" s="114">
        <v>1</v>
      </c>
      <c r="E269" s="114">
        <v>26</v>
      </c>
      <c r="F269" s="114"/>
      <c r="G269" s="114"/>
      <c r="H269" s="114"/>
      <c r="I269" s="114"/>
      <c r="J269" s="114"/>
      <c r="K269" s="114"/>
      <c r="L269" s="114">
        <f>E269*D269</f>
        <v>26</v>
      </c>
      <c r="M269" s="116"/>
      <c r="N269" s="117"/>
    </row>
    <row r="270" spans="1:14" ht="25.5" x14ac:dyDescent="0.2">
      <c r="A270" s="112" t="str">
        <f>'BM 01'!A187</f>
        <v xml:space="preserve"> 2.3.9 </v>
      </c>
      <c r="B270" s="112" t="str">
        <f>'BM 01'!D187</f>
        <v>CONCRETAGEM DE VIGAS E LAJES, FCK=25 MPA, PARA LAJES MACIÇAS OU NERVURADAS COM GRUA DE CAÇAMBA DE 500 L EM EDIFICAÇÃO DE MULTIPAVIMENTOS ATÉ 16 ANDARES - LANÇAMENTO, ADENSAMENTO E ACABAMENTO. AF_02/2022</v>
      </c>
      <c r="C270" s="117"/>
      <c r="D270" s="117"/>
      <c r="E270" s="117"/>
      <c r="F270" s="117"/>
      <c r="G270" s="117"/>
      <c r="H270" s="117"/>
      <c r="I270" s="117"/>
      <c r="J270" s="117"/>
      <c r="K270" s="117"/>
      <c r="L270" s="115"/>
      <c r="M270" s="116">
        <f>SUM(L271:L271)</f>
        <v>0.312</v>
      </c>
      <c r="N270" s="116" t="str">
        <f>'BM 01'!E187</f>
        <v>m³</v>
      </c>
    </row>
    <row r="271" spans="1:14" x14ac:dyDescent="0.2">
      <c r="A271" s="112"/>
      <c r="B271" s="113" t="s">
        <v>687</v>
      </c>
      <c r="C271" s="117"/>
      <c r="D271" s="114">
        <v>8</v>
      </c>
      <c r="E271" s="114">
        <v>1.04</v>
      </c>
      <c r="F271" s="114"/>
      <c r="G271" s="114">
        <f>0.25*0.15</f>
        <v>3.7499999999999999E-2</v>
      </c>
      <c r="H271" s="114"/>
      <c r="I271" s="114"/>
      <c r="J271" s="114"/>
      <c r="K271" s="114"/>
      <c r="L271" s="114">
        <f>D271*E271*G271</f>
        <v>0.312</v>
      </c>
      <c r="M271" s="116"/>
      <c r="N271" s="117"/>
    </row>
    <row r="272" spans="1:14" ht="15.75" x14ac:dyDescent="0.2">
      <c r="A272" s="70" t="str">
        <f>'BM 01'!A188</f>
        <v xml:space="preserve"> 2.4 </v>
      </c>
      <c r="B272" s="71" t="str">
        <f>'BM 01'!D188</f>
        <v>PAREDES E PAINÉIS</v>
      </c>
      <c r="C272" s="70"/>
      <c r="D272" s="69"/>
      <c r="E272" s="69"/>
      <c r="F272" s="69"/>
      <c r="G272" s="69"/>
      <c r="H272" s="69"/>
      <c r="I272" s="69"/>
      <c r="J272" s="69"/>
      <c r="K272" s="69"/>
      <c r="L272" s="69"/>
      <c r="M272" s="70"/>
      <c r="N272" s="69"/>
    </row>
    <row r="273" spans="1:14" ht="25.5" x14ac:dyDescent="0.2">
      <c r="A273" s="112" t="str">
        <f>'BM 01'!A189</f>
        <v xml:space="preserve"> 2.4.1 </v>
      </c>
      <c r="B273" s="112" t="str">
        <f>'BM 01'!D189</f>
        <v>ALVENARIA DE VEDAÇÃO DE BLOCOS CERÂMICOS FURADOS NA VERTICAL DE 9X19X39 CM (ESPESSURA 9 CM) E ARGAMASSA DE ASSENTAMENTO COM PREPARO EM BETONEIRA. AF_12/2021</v>
      </c>
      <c r="C273" s="117"/>
      <c r="D273" s="117"/>
      <c r="E273" s="117"/>
      <c r="F273" s="117"/>
      <c r="G273" s="117"/>
      <c r="H273" s="117"/>
      <c r="I273" s="117"/>
      <c r="J273" s="117"/>
      <c r="K273" s="117"/>
      <c r="L273" s="115"/>
      <c r="M273" s="116">
        <f>SUM(L274:L283)</f>
        <v>28.140000000000004</v>
      </c>
      <c r="N273" s="116" t="str">
        <f>'BM 01'!E189</f>
        <v>m²</v>
      </c>
    </row>
    <row r="274" spans="1:14" x14ac:dyDescent="0.2">
      <c r="A274" s="112"/>
      <c r="B274" s="113"/>
      <c r="C274" s="117"/>
      <c r="D274" s="114">
        <v>1</v>
      </c>
      <c r="E274" s="114">
        <v>4.3600000000000003</v>
      </c>
      <c r="F274" s="114"/>
      <c r="G274" s="114">
        <v>-0.25</v>
      </c>
      <c r="H274" s="114"/>
      <c r="I274" s="114"/>
      <c r="J274" s="114"/>
      <c r="K274" s="114">
        <f>SUM(E274:J274)</f>
        <v>4.1100000000000003</v>
      </c>
      <c r="L274" s="114">
        <f>K274*D274</f>
        <v>4.1100000000000003</v>
      </c>
      <c r="M274" s="116"/>
      <c r="N274" s="117"/>
    </row>
    <row r="275" spans="1:14" x14ac:dyDescent="0.2">
      <c r="A275" s="112"/>
      <c r="B275" s="113"/>
      <c r="C275" s="117"/>
      <c r="D275" s="114">
        <v>1</v>
      </c>
      <c r="E275" s="114">
        <v>3.8</v>
      </c>
      <c r="F275" s="114"/>
      <c r="G275" s="114">
        <v>-0.25</v>
      </c>
      <c r="H275" s="114"/>
      <c r="I275" s="114">
        <v>-0.9</v>
      </c>
      <c r="J275" s="114"/>
      <c r="K275" s="114">
        <f t="shared" ref="K275:K283" si="76">SUM(E275:J275)</f>
        <v>2.65</v>
      </c>
      <c r="L275" s="114">
        <f t="shared" ref="L275:L283" si="77">K275*D275</f>
        <v>2.65</v>
      </c>
      <c r="M275" s="116"/>
      <c r="N275" s="117"/>
    </row>
    <row r="276" spans="1:14" x14ac:dyDescent="0.2">
      <c r="A276" s="112"/>
      <c r="B276" s="113"/>
      <c r="C276" s="117"/>
      <c r="D276" s="114">
        <v>1</v>
      </c>
      <c r="E276" s="114">
        <v>3.2</v>
      </c>
      <c r="F276" s="114"/>
      <c r="G276" s="114"/>
      <c r="H276" s="114"/>
      <c r="I276" s="114"/>
      <c r="J276" s="114"/>
      <c r="K276" s="114">
        <f t="shared" si="76"/>
        <v>3.2</v>
      </c>
      <c r="L276" s="114">
        <f t="shared" si="77"/>
        <v>3.2</v>
      </c>
      <c r="M276" s="116"/>
      <c r="N276" s="117"/>
    </row>
    <row r="277" spans="1:14" x14ac:dyDescent="0.2">
      <c r="A277" s="112"/>
      <c r="B277" s="113"/>
      <c r="C277" s="117"/>
      <c r="D277" s="114">
        <v>1</v>
      </c>
      <c r="E277" s="114">
        <v>3.2</v>
      </c>
      <c r="F277" s="114"/>
      <c r="G277" s="114"/>
      <c r="H277" s="114"/>
      <c r="I277" s="114"/>
      <c r="J277" s="114"/>
      <c r="K277" s="114">
        <f t="shared" si="76"/>
        <v>3.2</v>
      </c>
      <c r="L277" s="114">
        <f t="shared" si="77"/>
        <v>3.2</v>
      </c>
      <c r="M277" s="118"/>
      <c r="N277" s="117"/>
    </row>
    <row r="278" spans="1:14" x14ac:dyDescent="0.2">
      <c r="A278" s="112"/>
      <c r="B278" s="113"/>
      <c r="C278" s="117"/>
      <c r="D278" s="114">
        <v>1</v>
      </c>
      <c r="E278" s="114">
        <v>3.2</v>
      </c>
      <c r="F278" s="114"/>
      <c r="G278" s="114"/>
      <c r="H278" s="114"/>
      <c r="I278" s="114"/>
      <c r="J278" s="114"/>
      <c r="K278" s="114">
        <f t="shared" si="76"/>
        <v>3.2</v>
      </c>
      <c r="L278" s="114">
        <f t="shared" si="77"/>
        <v>3.2</v>
      </c>
      <c r="M278" s="118"/>
      <c r="N278" s="117"/>
    </row>
    <row r="279" spans="1:14" x14ac:dyDescent="0.2">
      <c r="A279" s="112"/>
      <c r="B279" s="113"/>
      <c r="C279" s="117"/>
      <c r="D279" s="114">
        <v>1</v>
      </c>
      <c r="E279" s="114">
        <v>3.35</v>
      </c>
      <c r="F279" s="114"/>
      <c r="G279" s="114"/>
      <c r="H279" s="114"/>
      <c r="I279" s="114"/>
      <c r="J279" s="114"/>
      <c r="K279" s="114">
        <f t="shared" si="76"/>
        <v>3.35</v>
      </c>
      <c r="L279" s="114">
        <f t="shared" si="77"/>
        <v>3.35</v>
      </c>
      <c r="M279" s="118"/>
      <c r="N279" s="117"/>
    </row>
    <row r="280" spans="1:14" x14ac:dyDescent="0.2">
      <c r="A280" s="112"/>
      <c r="B280" s="113"/>
      <c r="C280" s="117"/>
      <c r="D280" s="114">
        <v>1</v>
      </c>
      <c r="E280" s="114">
        <v>3.35</v>
      </c>
      <c r="F280" s="114"/>
      <c r="G280" s="114"/>
      <c r="H280" s="114"/>
      <c r="I280" s="114"/>
      <c r="J280" s="114"/>
      <c r="K280" s="114">
        <f t="shared" si="76"/>
        <v>3.35</v>
      </c>
      <c r="L280" s="114">
        <f t="shared" si="77"/>
        <v>3.35</v>
      </c>
      <c r="M280" s="118"/>
      <c r="N280" s="117"/>
    </row>
    <row r="281" spans="1:14" x14ac:dyDescent="0.2">
      <c r="A281" s="112"/>
      <c r="B281" s="113"/>
      <c r="C281" s="117"/>
      <c r="D281" s="114">
        <v>1</v>
      </c>
      <c r="E281" s="114">
        <v>3</v>
      </c>
      <c r="F281" s="114"/>
      <c r="G281" s="114">
        <v>-1.8</v>
      </c>
      <c r="H281" s="114"/>
      <c r="I281" s="114"/>
      <c r="J281" s="114"/>
      <c r="K281" s="114">
        <f t="shared" si="76"/>
        <v>1.2</v>
      </c>
      <c r="L281" s="114">
        <f t="shared" si="77"/>
        <v>1.2</v>
      </c>
      <c r="M281" s="118"/>
      <c r="N281" s="117"/>
    </row>
    <row r="282" spans="1:14" x14ac:dyDescent="0.2">
      <c r="A282" s="112"/>
      <c r="B282" s="113"/>
      <c r="C282" s="117"/>
      <c r="D282" s="114">
        <v>1</v>
      </c>
      <c r="E282" s="114">
        <v>1.94</v>
      </c>
      <c r="F282" s="114"/>
      <c r="G282" s="114"/>
      <c r="H282" s="114"/>
      <c r="I282" s="114"/>
      <c r="J282" s="114"/>
      <c r="K282" s="114">
        <f t="shared" si="76"/>
        <v>1.94</v>
      </c>
      <c r="L282" s="114">
        <f t="shared" si="77"/>
        <v>1.94</v>
      </c>
      <c r="M282" s="118"/>
      <c r="N282" s="117"/>
    </row>
    <row r="283" spans="1:14" x14ac:dyDescent="0.2">
      <c r="A283" s="112"/>
      <c r="B283" s="113"/>
      <c r="C283" s="117"/>
      <c r="D283" s="114">
        <v>1</v>
      </c>
      <c r="E283" s="114">
        <v>1.94</v>
      </c>
      <c r="F283" s="114"/>
      <c r="G283" s="114"/>
      <c r="H283" s="114"/>
      <c r="I283" s="114"/>
      <c r="J283" s="114"/>
      <c r="K283" s="114">
        <f t="shared" si="76"/>
        <v>1.94</v>
      </c>
      <c r="L283" s="114">
        <f t="shared" si="77"/>
        <v>1.94</v>
      </c>
      <c r="M283" s="118"/>
      <c r="N283" s="117"/>
    </row>
    <row r="284" spans="1:14" ht="15.75" x14ac:dyDescent="0.2">
      <c r="A284" s="70" t="str">
        <f>'BM 01'!A192</f>
        <v xml:space="preserve"> 2.5 </v>
      </c>
      <c r="B284" s="71" t="str">
        <f>'BM 01'!D192</f>
        <v>REVESTIMENTOS</v>
      </c>
      <c r="C284" s="70"/>
      <c r="D284" s="69"/>
      <c r="E284" s="69"/>
      <c r="F284" s="69"/>
      <c r="G284" s="69"/>
      <c r="H284" s="69"/>
      <c r="I284" s="69"/>
      <c r="J284" s="69"/>
      <c r="K284" s="69"/>
      <c r="L284" s="69"/>
      <c r="M284" s="70"/>
      <c r="N284" s="69"/>
    </row>
    <row r="285" spans="1:14" ht="25.5" x14ac:dyDescent="0.2">
      <c r="A285" s="112" t="str">
        <f>'BM 01'!A193</f>
        <v xml:space="preserve"> 2.5.1 </v>
      </c>
      <c r="B285" s="112" t="str">
        <f>'BM 01'!D193</f>
        <v>CHAPISCO APLICADO EM ALVENARIA (COM PRESENÇA DE VÃOS) E ESTRUTURAS DE CONCRETO DE FACHADA, COM COLHER DE PEDREIRO.  ARGAMASSA TRAÇO 1:3 COM PREPARO EM BETONEIRA 400L. AF_10/2022</v>
      </c>
      <c r="C285" s="117"/>
      <c r="D285" s="117"/>
      <c r="E285" s="117"/>
      <c r="F285" s="117"/>
      <c r="G285" s="117"/>
      <c r="H285" s="117"/>
      <c r="I285" s="117"/>
      <c r="J285" s="117"/>
      <c r="K285" s="117"/>
      <c r="L285" s="115"/>
      <c r="M285" s="116">
        <f>SUM(L286:L287)</f>
        <v>56.280000000000008</v>
      </c>
      <c r="N285" s="116" t="str">
        <f>'BM 01'!E193</f>
        <v>m²</v>
      </c>
    </row>
    <row r="286" spans="1:14" x14ac:dyDescent="0.2">
      <c r="A286" s="112"/>
      <c r="B286" s="113"/>
      <c r="C286" s="117"/>
      <c r="D286" s="114">
        <v>2</v>
      </c>
      <c r="E286" s="114">
        <f>M273</f>
        <v>28.140000000000004</v>
      </c>
      <c r="F286" s="114"/>
      <c r="G286" s="114"/>
      <c r="H286" s="114"/>
      <c r="I286" s="114"/>
      <c r="J286" s="114"/>
      <c r="K286" s="114">
        <f>SUM(E286:J286)</f>
        <v>28.140000000000004</v>
      </c>
      <c r="L286" s="114">
        <f>K286*D286</f>
        <v>56.280000000000008</v>
      </c>
      <c r="M286" s="116"/>
      <c r="N286" s="117"/>
    </row>
    <row r="287" spans="1:14" x14ac:dyDescent="0.2">
      <c r="A287" s="112"/>
      <c r="B287" s="113"/>
      <c r="C287" s="117"/>
      <c r="D287" s="114"/>
      <c r="E287" s="114"/>
      <c r="F287" s="114"/>
      <c r="G287" s="114"/>
      <c r="H287" s="114"/>
      <c r="I287" s="114"/>
      <c r="J287" s="114"/>
      <c r="K287" s="114"/>
      <c r="L287" s="114"/>
      <c r="M287" s="118"/>
      <c r="N287" s="117"/>
    </row>
  </sheetData>
  <mergeCells count="17">
    <mergeCell ref="A1:B1"/>
    <mergeCell ref="A2:B2"/>
    <mergeCell ref="A3:B3"/>
    <mergeCell ref="M3:N3"/>
    <mergeCell ref="A4:B4"/>
    <mergeCell ref="M4:N7"/>
    <mergeCell ref="A5:B5"/>
    <mergeCell ref="A6:B6"/>
    <mergeCell ref="A7:G7"/>
    <mergeCell ref="A8:N8"/>
    <mergeCell ref="A9:A11"/>
    <mergeCell ref="B9:B11"/>
    <mergeCell ref="C9:C11"/>
    <mergeCell ref="D9:D11"/>
    <mergeCell ref="E9:J9"/>
    <mergeCell ref="K9:M10"/>
    <mergeCell ref="N9:N11"/>
  </mergeCells>
  <pageMargins left="0.51181102362204722" right="0.51181102362204722" top="1.1811023622047245" bottom="0.98425196850393704" header="0.31496062992125984" footer="0.31496062992125984"/>
  <pageSetup paperSize="9" scale="48" fitToHeight="0" orientation="landscape" horizontalDpi="360" verticalDpi="360" r:id="rId1"/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E39428-EBAC-4736-A861-A4537898C87B}">
  <sheetPr>
    <pageSetUpPr fitToPage="1"/>
  </sheetPr>
  <dimension ref="A1:L51"/>
  <sheetViews>
    <sheetView view="pageBreakPreview" topLeftCell="A35" zoomScale="50" zoomScaleNormal="70" zoomScaleSheetLayoutView="50" workbookViewId="0">
      <selection activeCell="T27" sqref="T27"/>
    </sheetView>
  </sheetViews>
  <sheetFormatPr defaultColWidth="8.85546875" defaultRowHeight="15" x14ac:dyDescent="0.25"/>
  <cols>
    <col min="1" max="1" width="13" style="24" customWidth="1"/>
    <col min="2" max="2" width="23.42578125" style="24" customWidth="1"/>
    <col min="3" max="3" width="19.28515625" style="24" customWidth="1"/>
    <col min="4" max="4" width="20.7109375" style="24" customWidth="1"/>
    <col min="5" max="5" width="19.85546875" style="24" customWidth="1"/>
    <col min="6" max="6" width="21" style="24" customWidth="1"/>
    <col min="7" max="7" width="20.7109375" style="24" customWidth="1"/>
    <col min="8" max="8" width="13.28515625" style="24" customWidth="1"/>
    <col min="9" max="9" width="12.28515625" style="24" customWidth="1"/>
    <col min="10" max="10" width="25.28515625" style="24" bestFit="1" customWidth="1"/>
    <col min="11" max="11" width="8.7109375" style="24" bestFit="1" customWidth="1"/>
    <col min="12" max="12" width="24.140625" style="24" bestFit="1" customWidth="1"/>
    <col min="13" max="13" width="5.5703125" style="24" customWidth="1"/>
    <col min="14" max="16384" width="8.85546875" style="24"/>
  </cols>
  <sheetData>
    <row r="1" spans="1:12" x14ac:dyDescent="0.25">
      <c r="A1" s="63"/>
      <c r="B1" s="64"/>
      <c r="C1" s="64"/>
      <c r="D1" s="64"/>
      <c r="E1" s="64"/>
      <c r="F1" s="64"/>
      <c r="G1" s="64"/>
      <c r="H1" s="64"/>
      <c r="I1" s="64"/>
      <c r="J1" s="64"/>
      <c r="K1" s="64"/>
      <c r="L1" s="65"/>
    </row>
    <row r="2" spans="1:12" ht="33.6" customHeight="1" x14ac:dyDescent="0.25">
      <c r="A2" s="260" t="s">
        <v>613</v>
      </c>
      <c r="B2" s="261"/>
      <c r="C2" s="261"/>
      <c r="D2" s="261"/>
      <c r="E2" s="13"/>
      <c r="F2" s="13"/>
      <c r="G2" s="13"/>
      <c r="H2" s="11"/>
      <c r="I2" s="11"/>
      <c r="J2" s="11"/>
      <c r="K2" s="11"/>
      <c r="L2" s="62"/>
    </row>
    <row r="3" spans="1:12" ht="15.75" x14ac:dyDescent="0.25">
      <c r="A3" s="260" t="s">
        <v>616</v>
      </c>
      <c r="B3" s="261"/>
      <c r="C3" s="261"/>
      <c r="D3" s="261"/>
      <c r="E3" s="261"/>
      <c r="F3" s="13"/>
      <c r="G3" s="13"/>
      <c r="H3" s="11"/>
      <c r="I3" s="11"/>
      <c r="J3" s="11"/>
      <c r="K3" s="11"/>
      <c r="L3" s="62"/>
    </row>
    <row r="4" spans="1:12" ht="15.75" x14ac:dyDescent="0.25">
      <c r="A4" s="260" t="s">
        <v>617</v>
      </c>
      <c r="B4" s="261"/>
      <c r="C4" s="5"/>
      <c r="D4" s="6"/>
      <c r="E4" s="7"/>
      <c r="F4" s="13"/>
      <c r="G4" s="13"/>
      <c r="H4" s="11"/>
      <c r="I4" s="11"/>
      <c r="J4" s="15" t="s">
        <v>39</v>
      </c>
      <c r="K4" s="15" t="s">
        <v>40</v>
      </c>
      <c r="L4" s="46" t="s">
        <v>41</v>
      </c>
    </row>
    <row r="5" spans="1:12" ht="15.75" x14ac:dyDescent="0.25">
      <c r="A5" s="260" t="s">
        <v>618</v>
      </c>
      <c r="B5" s="261"/>
      <c r="C5" s="5"/>
      <c r="D5" s="6"/>
      <c r="E5" s="7"/>
      <c r="F5" s="13"/>
      <c r="G5" s="13"/>
      <c r="H5" s="11"/>
      <c r="I5" s="11"/>
      <c r="J5" s="18" t="s">
        <v>621</v>
      </c>
      <c r="K5" s="32">
        <v>0.21149999999999999</v>
      </c>
      <c r="L5" s="47" t="s">
        <v>49</v>
      </c>
    </row>
    <row r="6" spans="1:12" ht="15.75" x14ac:dyDescent="0.25">
      <c r="A6" s="260" t="s">
        <v>76</v>
      </c>
      <c r="B6" s="261"/>
      <c r="C6" s="261"/>
      <c r="D6" s="261"/>
      <c r="E6" s="261"/>
      <c r="F6" s="13"/>
      <c r="G6" s="13"/>
      <c r="H6" s="11"/>
      <c r="I6" s="11"/>
      <c r="J6" s="18"/>
      <c r="K6" s="17"/>
      <c r="L6" s="47" t="s">
        <v>622</v>
      </c>
    </row>
    <row r="7" spans="1:12" ht="15.75" x14ac:dyDescent="0.25">
      <c r="A7" s="265"/>
      <c r="B7" s="263"/>
      <c r="C7" s="45"/>
      <c r="D7" s="45"/>
      <c r="E7" s="45"/>
      <c r="F7" s="45"/>
      <c r="G7" s="45"/>
      <c r="H7" s="12"/>
      <c r="I7" s="12"/>
      <c r="J7" s="19"/>
      <c r="K7" s="20"/>
      <c r="L7" s="48"/>
    </row>
    <row r="8" spans="1:12" x14ac:dyDescent="0.25">
      <c r="A8" s="274"/>
      <c r="B8" s="274"/>
      <c r="C8" s="274"/>
      <c r="D8" s="274"/>
      <c r="E8" s="274"/>
      <c r="F8" s="274"/>
      <c r="G8" s="274"/>
      <c r="H8" s="274"/>
      <c r="I8" s="274"/>
      <c r="J8" s="274"/>
      <c r="K8" s="274"/>
      <c r="L8" s="274"/>
    </row>
    <row r="9" spans="1:12" x14ac:dyDescent="0.25">
      <c r="A9" s="214"/>
      <c r="B9" s="215"/>
      <c r="C9" s="215"/>
      <c r="D9" s="215"/>
      <c r="E9" s="215"/>
      <c r="F9" s="215"/>
      <c r="G9" s="215"/>
      <c r="H9" s="215"/>
      <c r="I9" s="215"/>
      <c r="J9" s="215"/>
      <c r="K9" s="215"/>
      <c r="L9" s="216"/>
    </row>
    <row r="10" spans="1:12" ht="18" x14ac:dyDescent="0.25">
      <c r="A10" s="220" t="s">
        <v>650</v>
      </c>
      <c r="B10" s="221"/>
      <c r="C10" s="221"/>
      <c r="D10" s="221"/>
      <c r="E10" s="221"/>
      <c r="F10" s="221"/>
      <c r="G10" s="221"/>
      <c r="H10" s="221"/>
      <c r="I10" s="221"/>
      <c r="J10" s="221"/>
      <c r="K10" s="221"/>
      <c r="L10" s="222"/>
    </row>
    <row r="11" spans="1:12" x14ac:dyDescent="0.25">
      <c r="A11" s="49"/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1"/>
    </row>
    <row r="12" spans="1:12" x14ac:dyDescent="0.25">
      <c r="A12" s="52" t="str">
        <f>'MC 01'!A14</f>
        <v xml:space="preserve"> 1.1.1 </v>
      </c>
      <c r="B12" s="266" t="str">
        <f>'MC 01'!B14</f>
        <v>PLACA DE OBRA EM CHAPA DE AÇO GALVANIZADO [ADAPTADO DE SINAPI 74209/001]</v>
      </c>
      <c r="C12" s="266"/>
      <c r="D12" s="266"/>
      <c r="E12" s="266"/>
      <c r="F12" s="53" t="str">
        <f>'MC 01'!A16</f>
        <v xml:space="preserve"> 1.1.2 </v>
      </c>
      <c r="G12" s="267" t="str">
        <f>'MC 01'!B16</f>
        <v>LOCAÇÃO CONVENCIONAL DE OBRA, UTILIZANDO GABARITO DE TÁBUAS CORRIDAS PONTALETADAS A CADA 2,00M -  2 UTILIZAÇÕES. AF_03/2024</v>
      </c>
      <c r="H12" s="267"/>
      <c r="I12" s="267"/>
      <c r="J12" s="267"/>
      <c r="K12" s="267"/>
      <c r="L12" s="267"/>
    </row>
    <row r="13" spans="1:12" ht="409.6" customHeight="1" x14ac:dyDescent="0.25">
      <c r="A13" s="54"/>
      <c r="B13" s="55"/>
      <c r="C13" s="55"/>
      <c r="D13" s="55"/>
      <c r="E13" s="55"/>
      <c r="F13" s="54"/>
      <c r="G13" s="55"/>
      <c r="H13" s="55"/>
      <c r="I13" s="55"/>
      <c r="J13" s="55"/>
      <c r="K13" s="55"/>
      <c r="L13" s="56"/>
    </row>
    <row r="14" spans="1:12" x14ac:dyDescent="0.25">
      <c r="A14" s="52" t="str">
        <f>'MC 01'!A19</f>
        <v xml:space="preserve"> 1.2.2 </v>
      </c>
      <c r="B14" s="266" t="str">
        <f>'MC 01'!B19</f>
        <v>ESCAVAÇÃO MANUAL EM SOLO-PROF. ATÉ 1,50 M [ADAPTADO SINAPI 79561/001]</v>
      </c>
      <c r="C14" s="266"/>
      <c r="D14" s="266"/>
      <c r="E14" s="266"/>
      <c r="F14" s="53" t="str">
        <f>'MC 01'!A32</f>
        <v xml:space="preserve"> 1.2.3 </v>
      </c>
      <c r="G14" s="267" t="str">
        <f>'MC 01'!B32</f>
        <v>REATERRO MECANIZADO DE VALA COM MINICARREGADEIRA, COM PLACA VIBRATÓRIA. AF_08/2023</v>
      </c>
      <c r="H14" s="267"/>
      <c r="I14" s="267"/>
      <c r="J14" s="267"/>
      <c r="K14" s="267"/>
      <c r="L14" s="267"/>
    </row>
    <row r="15" spans="1:12" ht="409.15" customHeight="1" x14ac:dyDescent="0.25">
      <c r="A15" s="54"/>
      <c r="B15" s="55"/>
      <c r="C15" s="55"/>
      <c r="D15" s="55"/>
      <c r="E15" s="55"/>
      <c r="F15" s="54"/>
      <c r="G15" s="55"/>
      <c r="H15" s="55"/>
      <c r="I15" s="55"/>
      <c r="J15" s="55"/>
      <c r="K15" s="55"/>
      <c r="L15" s="56"/>
    </row>
    <row r="16" spans="1:12" ht="46.9" customHeight="1" x14ac:dyDescent="0.25">
      <c r="A16" s="52" t="str">
        <f>'MC 01'!A35</f>
        <v xml:space="preserve"> 1.2.4 </v>
      </c>
      <c r="B16" s="266" t="str">
        <f>'MC 01'!B35</f>
        <v>ATERRO MECANIZADO DE VALA COM RETROESCAVADEIRA (CAPACIDADE DA CAÇAMBA DA RETRO: 0,26 M³ / POTÊNCIA: 88 HP), LARGURA ATÉ 1,5 M, PROFUNDIDADE ATÉ 1,5 M, COM SOLO ARGILO-ARENOSO. AF_08/2023</v>
      </c>
      <c r="C16" s="266"/>
      <c r="D16" s="266"/>
      <c r="E16" s="266"/>
      <c r="F16" s="53" t="str">
        <f>'MC 01'!A39</f>
        <v xml:space="preserve"> 1.3.1 </v>
      </c>
      <c r="G16" s="267" t="str">
        <f>'MC 01'!B39</f>
        <v>PREPARO DE FUNDO DE VALA COM LARGURA MENOR QUE 1,5 M (ACERTO DO SOLO NATURAL). AF_08/2020</v>
      </c>
      <c r="H16" s="267"/>
      <c r="I16" s="267"/>
      <c r="J16" s="267"/>
      <c r="K16" s="267"/>
      <c r="L16" s="267"/>
    </row>
    <row r="17" spans="1:12" ht="409.15" customHeight="1" x14ac:dyDescent="0.25">
      <c r="A17" s="54"/>
      <c r="B17" s="55"/>
      <c r="C17" s="55"/>
      <c r="D17" s="55"/>
      <c r="E17" s="55"/>
      <c r="F17" s="121"/>
      <c r="G17" s="122"/>
      <c r="H17" s="122"/>
      <c r="I17" s="122"/>
      <c r="J17" s="122"/>
      <c r="K17" s="122"/>
      <c r="L17" s="123"/>
    </row>
    <row r="18" spans="1:12" ht="46.9" customHeight="1" x14ac:dyDescent="0.25">
      <c r="A18" s="52" t="str">
        <f>'MC 01'!A52</f>
        <v xml:space="preserve"> 1.3.2 </v>
      </c>
      <c r="B18" s="266" t="str">
        <f>'MC 01'!B52</f>
        <v>ALVENARIA EM TIJOLO CERAMICO FURADO 9X19X19CM, 1 VEZ (ESPESSURA 19 CM), ASSENTADO EM ARGAMASSA TRACO 1:4 (CIMENTO E AREIA MEDIA NAO PENEIRADA), PREPARO MANUAL, JUNTA 1 CM [ADAPTADO SINAPI 73935/002]</v>
      </c>
      <c r="C18" s="266"/>
      <c r="D18" s="266"/>
      <c r="E18" s="266"/>
      <c r="F18" s="53" t="str">
        <f>'MC 01'!A70</f>
        <v xml:space="preserve"> 1.3.4 </v>
      </c>
      <c r="G18" s="267" t="str">
        <f>'MC 01'!B70</f>
        <v>FABRICAÇÃO, MONTAGEM E DESMONTAGEM DE FÔRMA PARA SAPATA, EM MADEIRA SERRADA, E=25 MM, 4 UTILIZAÇÕES. AF_01/2024</v>
      </c>
      <c r="H18" s="267"/>
      <c r="I18" s="267"/>
      <c r="J18" s="267"/>
      <c r="K18" s="267"/>
      <c r="L18" s="267"/>
    </row>
    <row r="19" spans="1:12" ht="409.15" customHeight="1" x14ac:dyDescent="0.25">
      <c r="A19" s="54"/>
      <c r="B19" s="55"/>
      <c r="C19" s="55"/>
      <c r="D19" s="55"/>
      <c r="E19" s="55"/>
      <c r="F19" s="121"/>
      <c r="G19" s="122"/>
      <c r="H19" s="122"/>
      <c r="I19" s="122"/>
      <c r="J19" s="122"/>
      <c r="K19" s="122"/>
      <c r="L19" s="123"/>
    </row>
    <row r="20" spans="1:12" ht="34.9" customHeight="1" x14ac:dyDescent="0.25">
      <c r="A20" s="52" t="str">
        <f>'MC 01'!A73</f>
        <v xml:space="preserve"> 1.3.5 </v>
      </c>
      <c r="B20" s="266" t="str">
        <f>'MC 01'!B73</f>
        <v>FABRICAÇÃO, MONTAGEM E DESMONTAGEM DE FÔRMA PARA VIGA BALDRAME, EM MADEIRA SERRADA, E=25 MM, 4 UTILIZAÇÕES. AF_01/2024</v>
      </c>
      <c r="C20" s="266"/>
      <c r="D20" s="266"/>
      <c r="E20" s="266"/>
      <c r="F20" s="53" t="str">
        <f>'MC 01'!A83</f>
        <v xml:space="preserve"> 1.3.8 </v>
      </c>
      <c r="G20" s="267" t="str">
        <f>'MC 01'!B83</f>
        <v>ARMAÇÃO DE BLOCO UTILIZANDO AÇO CA-50 DE 10 MM - MONTAGEM. AF_01/2024</v>
      </c>
      <c r="H20" s="267"/>
      <c r="I20" s="267"/>
      <c r="J20" s="267"/>
      <c r="K20" s="267"/>
      <c r="L20" s="267"/>
    </row>
    <row r="21" spans="1:12" ht="409.15" customHeight="1" x14ac:dyDescent="0.25">
      <c r="A21" s="54"/>
      <c r="B21" s="55"/>
      <c r="C21" s="55"/>
      <c r="D21" s="55"/>
      <c r="E21" s="55"/>
      <c r="F21" s="121"/>
      <c r="G21" s="122"/>
      <c r="H21" s="122"/>
      <c r="I21" s="122"/>
      <c r="J21" s="122"/>
      <c r="K21" s="122"/>
      <c r="L21" s="123"/>
    </row>
    <row r="22" spans="1:12" ht="34.9" customHeight="1" x14ac:dyDescent="0.25">
      <c r="A22" s="52" t="str">
        <f>'MC 01'!A95</f>
        <v xml:space="preserve"> 1.3.11 </v>
      </c>
      <c r="B22" s="266" t="str">
        <f>'MC 01'!B95</f>
        <v>CONCRETO FCK = 25MPA, TRAÇO 1:2,3:2,7 (EM MASSA SECA DE CIMENTO/ AREIA MÉDIA/ BRITA 1) - PREPARO MECÂNICO COM BETONEIRA 400 L. AF_05/2021</v>
      </c>
      <c r="C22" s="266"/>
      <c r="D22" s="266"/>
      <c r="E22" s="266"/>
      <c r="F22" s="53" t="str">
        <f>'MC 01'!A102</f>
        <v xml:space="preserve"> 1.3.13 </v>
      </c>
      <c r="G22" s="267" t="str">
        <f>'MC 01'!B102</f>
        <v>IMPERMEABILIZAÇÃO DE ESTRUTURAS ENTERRADAS, COM TINTA ASFÁLTICA, DUAS DEMÃOS. [ADAPTADO SINAPI 74106/001]</v>
      </c>
      <c r="H22" s="267"/>
      <c r="I22" s="267"/>
      <c r="J22" s="267"/>
      <c r="K22" s="267"/>
      <c r="L22" s="267"/>
    </row>
    <row r="23" spans="1:12" ht="409.15" customHeight="1" x14ac:dyDescent="0.25">
      <c r="A23" s="54"/>
      <c r="B23" s="55"/>
      <c r="C23" s="55"/>
      <c r="D23" s="55"/>
      <c r="E23" s="55"/>
      <c r="F23" s="121"/>
      <c r="G23" s="122"/>
      <c r="H23" s="122"/>
      <c r="I23" s="122"/>
      <c r="J23" s="122"/>
      <c r="K23" s="122"/>
      <c r="L23" s="123"/>
    </row>
    <row r="24" spans="1:12" ht="44.45" customHeight="1" x14ac:dyDescent="0.25">
      <c r="A24" s="52" t="str">
        <f>'MC 01'!A110</f>
        <v xml:space="preserve"> 1.4.1.1 </v>
      </c>
      <c r="B24" s="266" t="str">
        <f>'MC 01'!B110</f>
        <v>MONTAGEM E DESMONTAGEM DE FÔRMA DE PILARES RETANGULARES E ESTRUTURAS SIMILARES, PÉ-DIREITO SIMPLES, EM CHAPA DE MADEIRA COMPENSADA PLASTIFICADA, 18 UTILIZAÇÕES. AF_09/2020</v>
      </c>
      <c r="C24" s="266"/>
      <c r="D24" s="266"/>
      <c r="E24" s="266"/>
      <c r="F24" s="53" t="str">
        <f>'MC 01'!A127</f>
        <v xml:space="preserve"> 1.4.1.5 </v>
      </c>
      <c r="G24" s="267" t="str">
        <f>'MC 01'!B127</f>
        <v>ARMAÇÃO DE PILAR OU VIGA DE ESTRUTURA CONVENCIONAL DE CONCRETO ARMADO UTILIZANDO AÇO CA-50 DE 16,0 MM - MONTAGEM. AF_06/2022</v>
      </c>
      <c r="H24" s="267"/>
      <c r="I24" s="267"/>
      <c r="J24" s="267"/>
      <c r="K24" s="267"/>
      <c r="L24" s="267"/>
    </row>
    <row r="25" spans="1:12" ht="409.15" customHeight="1" x14ac:dyDescent="0.25">
      <c r="A25" s="54"/>
      <c r="B25" s="55"/>
      <c r="C25" s="55"/>
      <c r="D25" s="55"/>
      <c r="E25" s="55"/>
      <c r="F25" s="121"/>
      <c r="G25" s="122"/>
      <c r="H25" s="122"/>
      <c r="I25" s="122"/>
      <c r="J25" s="122"/>
      <c r="K25" s="122"/>
      <c r="L25" s="123"/>
    </row>
    <row r="26" spans="1:12" ht="32.450000000000003" customHeight="1" x14ac:dyDescent="0.25">
      <c r="A26" s="52" t="str">
        <f>'MC 01'!A131</f>
        <v xml:space="preserve"> 1.4.1.6 </v>
      </c>
      <c r="B26" s="266" t="str">
        <f>'MC 01'!B131</f>
        <v>CONCRETO FCK = 25MPA, TRAÇO 1:2,3:2,7 (EM MASSA SECA DE CIMENTO/ AREIA MÉDIA/ BRITA 1) - PREPARO MECÂNICO COM BETONEIRA 400 L. AF_05/2021</v>
      </c>
      <c r="C26" s="266"/>
      <c r="D26" s="266"/>
      <c r="E26" s="266"/>
      <c r="F26" s="53" t="str">
        <f>'MC 01'!A141</f>
        <v xml:space="preserve"> 1.5.1 </v>
      </c>
      <c r="G26" s="267" t="str">
        <f>'MC 01'!B141</f>
        <v>ALVENARIA DE VEDAÇÃO DE BLOCOS CERÂMICOS FURADOS NA VERTICAL DE 9X19X39 CM (ESPESSURA 9 CM) E ARGAMASSA DE ASSENTAMENTO COM PREPARO EM BETONEIRA. AF_12/2021</v>
      </c>
      <c r="H26" s="267"/>
      <c r="I26" s="267"/>
      <c r="J26" s="267"/>
      <c r="K26" s="267"/>
      <c r="L26" s="267"/>
    </row>
    <row r="27" spans="1:12" ht="409.15" customHeight="1" x14ac:dyDescent="0.25">
      <c r="A27" s="54"/>
      <c r="B27" s="55"/>
      <c r="C27" s="55"/>
      <c r="D27" s="55"/>
      <c r="E27" s="55"/>
      <c r="F27" s="121"/>
      <c r="G27" s="122"/>
      <c r="H27" s="122"/>
      <c r="I27" s="122"/>
      <c r="J27" s="122"/>
      <c r="K27" s="122"/>
      <c r="L27" s="123"/>
    </row>
    <row r="28" spans="1:12" ht="32.450000000000003" customHeight="1" x14ac:dyDescent="0.25">
      <c r="A28" s="52" t="str">
        <f>'MC 01'!A153</f>
        <v xml:space="preserve"> 1.9.1 </v>
      </c>
      <c r="B28" s="266" t="str">
        <f>'MC 01'!B153</f>
        <v>COMPACTACAO MECANICA, SEM CONTROLE DO GC (C/COMPACTADOR PLACA 400 KG) [ADAPTADO 74005/001]</v>
      </c>
      <c r="C28" s="266"/>
      <c r="D28" s="266"/>
      <c r="E28" s="266"/>
      <c r="F28" s="53" t="str">
        <f>'MC 01'!A155</f>
        <v xml:space="preserve"> 1.9.2 </v>
      </c>
      <c r="G28" s="267" t="str">
        <f>'MC 01'!B155</f>
        <v>LASTRO DE CONCRETO MAGRO, APLICADO EM PISOS, LAJES SOBRE SOLO OU RADIERS. AF_01/2024</v>
      </c>
      <c r="H28" s="267"/>
      <c r="I28" s="267"/>
      <c r="J28" s="267"/>
      <c r="K28" s="267"/>
      <c r="L28" s="267"/>
    </row>
    <row r="29" spans="1:12" ht="409.15" customHeight="1" x14ac:dyDescent="0.25">
      <c r="A29" s="54"/>
      <c r="B29" s="55"/>
      <c r="C29" s="55"/>
      <c r="D29" s="55"/>
      <c r="E29" s="55"/>
      <c r="F29" s="121"/>
      <c r="G29" s="122"/>
      <c r="H29" s="122"/>
      <c r="I29" s="122"/>
      <c r="J29" s="122"/>
      <c r="K29" s="122"/>
      <c r="L29" s="123"/>
    </row>
    <row r="30" spans="1:12" ht="31.15" customHeight="1" x14ac:dyDescent="0.25">
      <c r="A30" s="52" t="str">
        <f>'MC 01'!A157</f>
        <v xml:space="preserve"> 1.9.7 </v>
      </c>
      <c r="B30" s="266" t="str">
        <f>'MC 01'!B157</f>
        <v>ATERRO MANUAL DE VALAS COM SOLO ARGILO-ARENOSO. AF_08/2023</v>
      </c>
      <c r="C30" s="266"/>
      <c r="D30" s="266"/>
      <c r="E30" s="266"/>
      <c r="F30" s="53" t="str">
        <f>'MC 01'!A159</f>
        <v xml:space="preserve"> 1.9.8 </v>
      </c>
      <c r="G30" s="267" t="str">
        <f>'MC 01'!B159</f>
        <v>SOLO-CIMENTO COMPACTADO - TRAÇO 1:18, INCLUSIVE CIMENTO E ARENOSO COMERCIAL [ADAPTADO DE ORSE 11356]</v>
      </c>
      <c r="H30" s="267"/>
      <c r="I30" s="267"/>
      <c r="J30" s="267"/>
      <c r="K30" s="267"/>
      <c r="L30" s="267"/>
    </row>
    <row r="31" spans="1:12" ht="409.15" customHeight="1" x14ac:dyDescent="0.25">
      <c r="A31" s="54"/>
      <c r="B31" s="55"/>
      <c r="C31" s="55"/>
      <c r="D31" s="55"/>
      <c r="E31" s="55"/>
      <c r="F31" s="121"/>
      <c r="G31" s="122"/>
      <c r="H31" s="122"/>
      <c r="I31" s="122"/>
      <c r="J31" s="122"/>
      <c r="K31" s="122"/>
      <c r="L31" s="123"/>
    </row>
    <row r="32" spans="1:12" ht="45.6" customHeight="1" x14ac:dyDescent="0.25">
      <c r="A32" s="52" t="str">
        <f>'MC 01'!A227</f>
        <v xml:space="preserve"> 2.2.10 </v>
      </c>
      <c r="B32" s="266" t="str">
        <f>'MC 01'!B227</f>
        <v>CONCRETAGEM DE BLOCO DE COROAMENTO OU VIGA BALDRAME, FCK 30 MPA, COM USO DE JERICA - LANÇAMENTO, ADENSAMENTO E ACABAMENTO. AF_01/2024</v>
      </c>
      <c r="C32" s="266"/>
      <c r="D32" s="266"/>
      <c r="E32" s="266"/>
      <c r="F32" s="53" t="str">
        <f>'MC 01'!A231</f>
        <v xml:space="preserve"> 2.2.11 </v>
      </c>
      <c r="G32" s="267" t="str">
        <f>'MC 01'!B231</f>
        <v>IMPERMEABILIZAÇÃO DE SUPERFÍCIE COM ARGAMASSA POLIMÉRICA / MEMBRANA ACRÍLICA, 3 DEMÃOS. AF_09/2023</v>
      </c>
      <c r="H32" s="267"/>
      <c r="I32" s="267"/>
      <c r="J32" s="267"/>
      <c r="K32" s="267"/>
      <c r="L32" s="267"/>
    </row>
    <row r="33" spans="1:12" ht="409.15" customHeight="1" x14ac:dyDescent="0.25">
      <c r="A33" s="54"/>
      <c r="B33" s="55"/>
      <c r="C33" s="55"/>
      <c r="D33" s="55"/>
      <c r="E33" s="55"/>
      <c r="F33" s="121"/>
      <c r="G33" s="122"/>
      <c r="H33" s="122"/>
      <c r="I33" s="122"/>
      <c r="J33" s="122"/>
      <c r="K33" s="122"/>
      <c r="L33" s="123"/>
    </row>
    <row r="34" spans="1:12" ht="46.9" customHeight="1" x14ac:dyDescent="0.25">
      <c r="A34" s="52" t="str">
        <f>'MC 01'!A264</f>
        <v xml:space="preserve"> 2.3.7 </v>
      </c>
      <c r="B34" s="266" t="str">
        <f>'MC 01'!B264</f>
        <v>ARMAÇÃO DE PILAR OU VIGA DE ESTRUTURA CONVENCIONAL DE CONCRETO ARMADO UTILIZANDO AÇO CA-50 DE 10,0 MM - MONTAGEM. AF_06/2022</v>
      </c>
      <c r="C34" s="266"/>
      <c r="D34" s="266"/>
      <c r="E34" s="266"/>
      <c r="F34" s="53" t="str">
        <f>'MC 01'!A270</f>
        <v xml:space="preserve"> 2.3.9 </v>
      </c>
      <c r="G34" s="267" t="str">
        <f>'MC 01'!B270</f>
        <v>CONCRETAGEM DE VIGAS E LAJES, FCK=25 MPA, PARA LAJES MACIÇAS OU NERVURADAS COM GRUA DE CAÇAMBA DE 500 L EM EDIFICAÇÃO DE MULTIPAVIMENTOS ATÉ 16 ANDARES - LANÇAMENTO, ADENSAMENTO E ACABAMENTO. AF_02/2022</v>
      </c>
      <c r="H34" s="267"/>
      <c r="I34" s="267"/>
      <c r="J34" s="267"/>
      <c r="K34" s="267"/>
      <c r="L34" s="267"/>
    </row>
    <row r="35" spans="1:12" ht="409.15" customHeight="1" x14ac:dyDescent="0.25">
      <c r="A35" s="54"/>
      <c r="B35" s="55"/>
      <c r="C35" s="55"/>
      <c r="D35" s="55"/>
      <c r="E35" s="55"/>
      <c r="F35" s="121"/>
      <c r="G35" s="122"/>
      <c r="H35" s="122"/>
      <c r="I35" s="122"/>
      <c r="J35" s="122"/>
      <c r="K35" s="122"/>
      <c r="L35" s="123"/>
    </row>
    <row r="36" spans="1:12" ht="46.9" customHeight="1" x14ac:dyDescent="0.25">
      <c r="A36" s="52" t="str">
        <f>'MC 01'!A273</f>
        <v xml:space="preserve"> 2.4.1 </v>
      </c>
      <c r="B36" s="266" t="str">
        <f>'MC 01'!B273</f>
        <v>ALVENARIA DE VEDAÇÃO DE BLOCOS CERÂMICOS FURADOS NA VERTICAL DE 9X19X39 CM (ESPESSURA 9 CM) E ARGAMASSA DE ASSENTAMENTO COM PREPARO EM BETONEIRA. AF_12/2021</v>
      </c>
      <c r="C36" s="266"/>
      <c r="D36" s="266"/>
      <c r="E36" s="266"/>
      <c r="F36" s="53" t="str">
        <f>'MC 01'!A285</f>
        <v xml:space="preserve"> 2.5.1 </v>
      </c>
      <c r="G36" s="267" t="str">
        <f>'MC 01'!B285</f>
        <v>CHAPISCO APLICADO EM ALVENARIA (COM PRESENÇA DE VÃOS) E ESTRUTURAS DE CONCRETO DE FACHADA, COM COLHER DE PEDREIRO.  ARGAMASSA TRAÇO 1:3 COM PREPARO EM BETONEIRA 400L. AF_10/2022</v>
      </c>
      <c r="H36" s="267"/>
      <c r="I36" s="267"/>
      <c r="J36" s="267"/>
      <c r="K36" s="267"/>
      <c r="L36" s="267"/>
    </row>
    <row r="37" spans="1:12" ht="409.15" customHeight="1" x14ac:dyDescent="0.25">
      <c r="A37" s="54"/>
      <c r="B37" s="55"/>
      <c r="C37" s="55"/>
      <c r="D37" s="55"/>
      <c r="E37" s="55"/>
      <c r="F37" s="54"/>
      <c r="G37" s="55"/>
      <c r="H37" s="55"/>
      <c r="I37" s="55"/>
      <c r="J37" s="55"/>
      <c r="K37" s="55"/>
      <c r="L37" s="56"/>
    </row>
    <row r="38" spans="1:12" x14ac:dyDescent="0.25">
      <c r="A38" s="57"/>
    </row>
    <row r="39" spans="1:12" x14ac:dyDescent="0.25">
      <c r="A39" s="272" t="e">
        <f>'BM 01'!#REF!</f>
        <v>#REF!</v>
      </c>
      <c r="B39" s="273"/>
      <c r="C39" s="273"/>
      <c r="D39" s="273"/>
      <c r="E39" s="273"/>
      <c r="F39" s="273"/>
      <c r="G39" s="273"/>
      <c r="H39" s="273"/>
      <c r="I39" s="273"/>
      <c r="J39" s="273"/>
      <c r="K39" s="273"/>
      <c r="L39" s="273"/>
    </row>
    <row r="40" spans="1:12" x14ac:dyDescent="0.25">
      <c r="A40" s="21"/>
      <c r="B40" s="21"/>
      <c r="C40" s="21"/>
      <c r="D40" s="22"/>
      <c r="E40" s="21"/>
      <c r="F40" s="21"/>
      <c r="G40" s="21"/>
      <c r="H40" s="21"/>
      <c r="I40" s="21"/>
      <c r="J40" s="21"/>
      <c r="K40" s="21"/>
      <c r="L40" s="21"/>
    </row>
    <row r="41" spans="1:12" x14ac:dyDescent="0.25">
      <c r="A41" s="21"/>
      <c r="B41" s="21"/>
      <c r="C41" s="21"/>
      <c r="D41" s="22"/>
      <c r="E41" s="21"/>
      <c r="F41" s="21"/>
      <c r="G41" s="21"/>
      <c r="H41" s="21"/>
      <c r="I41" s="21"/>
      <c r="J41" s="21"/>
    </row>
    <row r="42" spans="1:12" ht="15.75" thickBot="1" x14ac:dyDescent="0.3">
      <c r="A42" s="58"/>
      <c r="B42" s="59"/>
      <c r="C42" s="59"/>
      <c r="D42" s="59"/>
      <c r="E42" s="58"/>
      <c r="F42" s="58"/>
      <c r="G42" s="58"/>
      <c r="H42" s="59"/>
      <c r="I42" s="59"/>
      <c r="J42" s="59"/>
      <c r="K42" s="59"/>
      <c r="L42" s="60"/>
    </row>
    <row r="43" spans="1:12" x14ac:dyDescent="0.25">
      <c r="A43" s="58"/>
      <c r="B43" s="270" t="s">
        <v>85</v>
      </c>
      <c r="C43" s="270"/>
      <c r="D43" s="270"/>
      <c r="E43" s="58"/>
      <c r="F43" s="58"/>
      <c r="G43" s="58"/>
      <c r="H43" s="270" t="s">
        <v>86</v>
      </c>
      <c r="I43" s="270"/>
      <c r="J43" s="270"/>
      <c r="K43" s="270"/>
      <c r="L43" s="60"/>
    </row>
    <row r="44" spans="1:12" x14ac:dyDescent="0.25">
      <c r="A44" s="58"/>
      <c r="B44" s="268" t="s">
        <v>87</v>
      </c>
      <c r="C44" s="268"/>
      <c r="D44" s="268"/>
      <c r="E44" s="58"/>
      <c r="F44" s="58"/>
      <c r="G44" s="61"/>
      <c r="H44" s="61" t="s">
        <v>623</v>
      </c>
      <c r="I44" s="61"/>
      <c r="J44" s="61"/>
      <c r="K44" s="61"/>
      <c r="L44" s="60"/>
    </row>
    <row r="45" spans="1:12" x14ac:dyDescent="0.25">
      <c r="A45" s="58"/>
      <c r="B45" s="268" t="s">
        <v>88</v>
      </c>
      <c r="C45" s="268"/>
      <c r="D45" s="268"/>
      <c r="E45" s="58"/>
      <c r="F45" s="58"/>
      <c r="G45" s="61"/>
      <c r="H45" s="61" t="s">
        <v>624</v>
      </c>
      <c r="I45" s="61"/>
      <c r="J45" s="61"/>
      <c r="K45" s="61"/>
      <c r="L45" s="60"/>
    </row>
    <row r="46" spans="1:12" x14ac:dyDescent="0.25">
      <c r="A46" s="58"/>
      <c r="B46" s="271" t="s">
        <v>89</v>
      </c>
      <c r="C46" s="271"/>
      <c r="D46" s="271"/>
      <c r="E46" s="58"/>
      <c r="F46" s="58"/>
      <c r="G46" s="58"/>
      <c r="H46" s="58"/>
      <c r="I46" s="58"/>
      <c r="J46" s="58"/>
      <c r="K46" s="60"/>
      <c r="L46" s="60"/>
    </row>
    <row r="47" spans="1:12" x14ac:dyDescent="0.25">
      <c r="A47" s="58"/>
      <c r="B47" s="268" t="s">
        <v>90</v>
      </c>
      <c r="C47" s="268"/>
      <c r="D47" s="268"/>
      <c r="E47" s="58"/>
      <c r="F47" s="58"/>
      <c r="G47" s="58"/>
      <c r="H47" s="58"/>
      <c r="I47" s="58"/>
      <c r="J47" s="58"/>
      <c r="K47" s="60"/>
      <c r="L47" s="60"/>
    </row>
    <row r="48" spans="1:12" x14ac:dyDescent="0.25">
      <c r="A48" s="58"/>
      <c r="B48" s="268" t="s">
        <v>91</v>
      </c>
      <c r="C48" s="268"/>
      <c r="D48" s="268"/>
      <c r="E48" s="58"/>
      <c r="F48" s="58"/>
      <c r="G48" s="58"/>
      <c r="H48" s="58"/>
      <c r="I48" s="58"/>
      <c r="J48" s="58"/>
      <c r="K48" s="58"/>
      <c r="L48" s="58"/>
    </row>
    <row r="49" spans="1:12" x14ac:dyDescent="0.25">
      <c r="A49" s="58"/>
      <c r="B49" s="268" t="s">
        <v>625</v>
      </c>
      <c r="C49" s="268"/>
      <c r="D49" s="268"/>
      <c r="E49" s="58"/>
      <c r="F49" s="58"/>
      <c r="G49" s="58"/>
      <c r="H49" s="58"/>
      <c r="I49" s="58"/>
      <c r="J49" s="58"/>
      <c r="K49" s="58"/>
      <c r="L49" s="58"/>
    </row>
    <row r="50" spans="1:12" x14ac:dyDescent="0.25">
      <c r="A50" s="58"/>
      <c r="B50" s="269" t="s">
        <v>92</v>
      </c>
      <c r="C50" s="269"/>
      <c r="D50" s="269"/>
      <c r="E50" s="58"/>
      <c r="F50" s="58"/>
      <c r="G50" s="58"/>
      <c r="H50" s="58"/>
      <c r="I50" s="58"/>
      <c r="J50" s="58"/>
      <c r="K50" s="58"/>
      <c r="L50" s="58"/>
    </row>
    <row r="51" spans="1:12" x14ac:dyDescent="0.25">
      <c r="A51" s="58"/>
      <c r="B51" s="58"/>
      <c r="C51" s="58"/>
      <c r="D51" s="58"/>
      <c r="E51" s="58"/>
      <c r="F51" s="58"/>
      <c r="G51" s="58"/>
      <c r="H51" s="58"/>
      <c r="I51" s="58"/>
      <c r="J51" s="58"/>
      <c r="K51" s="58"/>
      <c r="L51" s="58"/>
    </row>
  </sheetData>
  <mergeCells count="45">
    <mergeCell ref="A2:D2"/>
    <mergeCell ref="A8:L8"/>
    <mergeCell ref="A9:L9"/>
    <mergeCell ref="A10:L10"/>
    <mergeCell ref="B12:E12"/>
    <mergeCell ref="G12:L12"/>
    <mergeCell ref="A4:B4"/>
    <mergeCell ref="A5:B5"/>
    <mergeCell ref="A7:B7"/>
    <mergeCell ref="A3:E3"/>
    <mergeCell ref="A6:E6"/>
    <mergeCell ref="H43:K43"/>
    <mergeCell ref="B44:D44"/>
    <mergeCell ref="B45:D45"/>
    <mergeCell ref="B46:D46"/>
    <mergeCell ref="B14:E14"/>
    <mergeCell ref="G14:L14"/>
    <mergeCell ref="A39:L39"/>
    <mergeCell ref="B16:E16"/>
    <mergeCell ref="G16:L16"/>
    <mergeCell ref="B18:E18"/>
    <mergeCell ref="G18:L18"/>
    <mergeCell ref="B20:E20"/>
    <mergeCell ref="G20:L20"/>
    <mergeCell ref="B22:E22"/>
    <mergeCell ref="B28:E28"/>
    <mergeCell ref="G28:L28"/>
    <mergeCell ref="B47:D47"/>
    <mergeCell ref="B48:D48"/>
    <mergeCell ref="B49:D49"/>
    <mergeCell ref="B50:D50"/>
    <mergeCell ref="B43:D43"/>
    <mergeCell ref="B30:E30"/>
    <mergeCell ref="G30:L30"/>
    <mergeCell ref="G22:L22"/>
    <mergeCell ref="B24:E24"/>
    <mergeCell ref="G24:L24"/>
    <mergeCell ref="B26:E26"/>
    <mergeCell ref="G26:L26"/>
    <mergeCell ref="B32:E32"/>
    <mergeCell ref="G32:L32"/>
    <mergeCell ref="B34:E34"/>
    <mergeCell ref="G34:L34"/>
    <mergeCell ref="B36:E36"/>
    <mergeCell ref="G36:L36"/>
  </mergeCells>
  <pageMargins left="0.23622047244094491" right="0.23622047244094491" top="1.1417322834645669" bottom="1.1417322834645669" header="0.39370078740157483" footer="0.59055118110236227"/>
  <pageSetup paperSize="9" scale="43" fitToHeight="0" orientation="portrait" horizontalDpi="300" r:id="rId1"/>
  <headerFooter>
    <oddHeader>&amp;L&amp;G</oddHeader>
    <oddFooter>&amp;C&amp;G</oddFooter>
  </headerFooter>
  <rowBreaks count="3" manualBreakCount="3">
    <brk id="17" max="12" man="1"/>
    <brk id="29" max="12" man="1"/>
    <brk id="33" max="12" man="1"/>
  </rowBreaks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104</TotalTime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4</vt:i4>
      </vt:variant>
      <vt:variant>
        <vt:lpstr>Intervalos Nomeados</vt:lpstr>
      </vt:variant>
      <vt:variant>
        <vt:i4>6</vt:i4>
      </vt:variant>
    </vt:vector>
  </HeadingPairs>
  <TitlesOfParts>
    <vt:vector size="10" baseType="lpstr">
      <vt:lpstr>BM 01</vt:lpstr>
      <vt:lpstr>Memória 01</vt:lpstr>
      <vt:lpstr>MC 01</vt:lpstr>
      <vt:lpstr>Relatório Fotográfico</vt:lpstr>
      <vt:lpstr>'BM 01'!Area_de_impressao</vt:lpstr>
      <vt:lpstr>'MC 01'!Area_de_impressao</vt:lpstr>
      <vt:lpstr>'Memória 01'!Area_de_impressao</vt:lpstr>
      <vt:lpstr>'Relatório Fotográfico'!Area_de_impressao</vt:lpstr>
      <vt:lpstr>'BM 01'!Titulos_de_impressao</vt:lpstr>
      <vt:lpstr>'Memória 01'!Titulos_de_impressao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axlsx</dc:creator>
  <dc:description/>
  <cp:lastModifiedBy>User12549</cp:lastModifiedBy>
  <cp:revision>23</cp:revision>
  <cp:lastPrinted>2025-06-04T01:49:19Z</cp:lastPrinted>
  <dcterms:created xsi:type="dcterms:W3CDTF">2023-01-31T17:46:32Z</dcterms:created>
  <dcterms:modified xsi:type="dcterms:W3CDTF">2025-06-04T01:49:28Z</dcterms:modified>
  <dc:language>pt-BR</dc:language>
</cp:coreProperties>
</file>