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cuments\Prefeitura\Quadra Angelim\"/>
    </mc:Choice>
  </mc:AlternateContent>
  <xr:revisionPtr revIDLastSave="0" documentId="13_ncr:1_{0C69852B-0E8E-4A49-A391-FB4D992060D8}" xr6:coauthVersionLast="47" xr6:coauthVersionMax="47" xr10:uidLastSave="{00000000-0000-0000-0000-000000000000}"/>
  <bookViews>
    <workbookView xWindow="-120" yWindow="-120" windowWidth="20730" windowHeight="11160" tabRatio="944" firstSheet="8" activeTab="18" xr2:uid="{00000000-000D-0000-FFFF-FFFF00000000}"/>
  </bookViews>
  <sheets>
    <sheet name="BM 01" sheetId="22" r:id="rId1"/>
    <sheet name="Memória 01" sheetId="24" r:id="rId2"/>
    <sheet name="BM 02" sheetId="25" r:id="rId3"/>
    <sheet name="Memória 02" sheetId="26" r:id="rId4"/>
    <sheet name="BM 03" sheetId="27" r:id="rId5"/>
    <sheet name="Memória 03" sheetId="28" r:id="rId6"/>
    <sheet name="BM 04" sheetId="29" r:id="rId7"/>
    <sheet name="Memória 04" sheetId="30" r:id="rId8"/>
    <sheet name="BM 05" sheetId="31" r:id="rId9"/>
    <sheet name="Memória 05" sheetId="32" r:id="rId10"/>
    <sheet name="BM 06" sheetId="33" r:id="rId11"/>
    <sheet name="Memória 06" sheetId="34" r:id="rId12"/>
    <sheet name="BM 07" sheetId="35" r:id="rId13"/>
    <sheet name="Memória 07" sheetId="36" r:id="rId14"/>
    <sheet name="BM 08" sheetId="37" r:id="rId15"/>
    <sheet name="Memória 08" sheetId="38" r:id="rId16"/>
    <sheet name="BM 09" sheetId="39" r:id="rId17"/>
    <sheet name="Memória 09" sheetId="40" r:id="rId18"/>
    <sheet name="BM 10" sheetId="41" r:id="rId19"/>
    <sheet name="Memória 10" sheetId="42" r:id="rId20"/>
  </sheets>
  <externalReferences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</externalReferences>
  <definedNames>
    <definedName name="\C">#REF!</definedName>
    <definedName name="\D">#REF!</definedName>
    <definedName name="\G">#REF!</definedName>
    <definedName name="\I">#REF!</definedName>
    <definedName name="\l">#REF!</definedName>
    <definedName name="\M">#REF!</definedName>
    <definedName name="\P">#REF!</definedName>
    <definedName name="\R">#REF!</definedName>
    <definedName name="\s">#REF!</definedName>
    <definedName name="\t">#REF!</definedName>
    <definedName name="\Y">#REF!</definedName>
    <definedName name="_">#REF!</definedName>
    <definedName name="_____R">#REF!</definedName>
    <definedName name="____R">#REF!</definedName>
    <definedName name="___ELE3">#REF!</definedName>
    <definedName name="___R">#REF!</definedName>
    <definedName name="___sub1">#REF!</definedName>
    <definedName name="___sub2">#REF!</definedName>
    <definedName name="___sub3">#REF!</definedName>
    <definedName name="___sub4">#REF!</definedName>
    <definedName name="___tot1">#REF!</definedName>
    <definedName name="___tot2">#REF!</definedName>
    <definedName name="___tot3">#REF!</definedName>
    <definedName name="___tot4">#REF!</definedName>
    <definedName name="___tot5">#REF!</definedName>
    <definedName name="___tot6">#REF!</definedName>
    <definedName name="___tot7">#REF!</definedName>
    <definedName name="___tot8">#REF!</definedName>
    <definedName name="__ELE1">#REF!</definedName>
    <definedName name="__ELE2">#REF!</definedName>
    <definedName name="__ELE3">#REF!</definedName>
    <definedName name="__MDO1">#REF!</definedName>
    <definedName name="__MDO2">#REF!</definedName>
    <definedName name="__R">#REF!</definedName>
    <definedName name="__sub1">#REF!</definedName>
    <definedName name="__sub2">#REF!</definedName>
    <definedName name="__sub3">#REF!</definedName>
    <definedName name="__sub4">#REF!</definedName>
    <definedName name="__tot1">#REF!</definedName>
    <definedName name="__tot2">#REF!</definedName>
    <definedName name="__tot3">#REF!</definedName>
    <definedName name="__tot4">#REF!</definedName>
    <definedName name="__tot5">#REF!</definedName>
    <definedName name="__tot6">#REF!</definedName>
    <definedName name="__tot7">#REF!</definedName>
    <definedName name="__tot8">#REF!</definedName>
    <definedName name="__xlfn.BAHTTEXT">#NAME?</definedName>
    <definedName name="__xlfn_BAHTTEXT">NA()</definedName>
    <definedName name="_01_09_96">#REF!</definedName>
    <definedName name="_A1">#REF!</definedName>
    <definedName name="_C">#REF!</definedName>
    <definedName name="_C_1">[1]Reforma!#REF!</definedName>
    <definedName name="_cab1">#REF!</definedName>
    <definedName name="_COM010201">#REF!</definedName>
    <definedName name="_COM010202">#REF!</definedName>
    <definedName name="_COM010205">#REF!</definedName>
    <definedName name="_COM010206">#REF!</definedName>
    <definedName name="_COM010210">#REF!</definedName>
    <definedName name="_COM010301">#REF!</definedName>
    <definedName name="_COM010401">#REF!</definedName>
    <definedName name="_COM010402">#REF!</definedName>
    <definedName name="_COM010407">#REF!</definedName>
    <definedName name="_COM010413">#REF!</definedName>
    <definedName name="_COM010501">#REF!</definedName>
    <definedName name="_COM010503">#REF!</definedName>
    <definedName name="_COM010505">#REF!</definedName>
    <definedName name="_COM010509">#REF!</definedName>
    <definedName name="_COM010512">#REF!</definedName>
    <definedName name="_COM010518">#REF!</definedName>
    <definedName name="_COM010519">#REF!</definedName>
    <definedName name="_COM010521">#REF!</definedName>
    <definedName name="_COM010523">#REF!</definedName>
    <definedName name="_COM010532">#REF!</definedName>
    <definedName name="_COM010533">#REF!</definedName>
    <definedName name="_COM010536">#REF!</definedName>
    <definedName name="_COM010701">#REF!</definedName>
    <definedName name="_COM010703">#REF!</definedName>
    <definedName name="_COM010705">#REF!</definedName>
    <definedName name="_COM010708">#REF!</definedName>
    <definedName name="_COM010710">#REF!</definedName>
    <definedName name="_COM010712">#REF!</definedName>
    <definedName name="_COM010717">#REF!</definedName>
    <definedName name="_COM010718">#REF!</definedName>
    <definedName name="_COM020201">#REF!</definedName>
    <definedName name="_COM020205">#REF!</definedName>
    <definedName name="_COM020211">#REF!</definedName>
    <definedName name="_COM020217">#REF!</definedName>
    <definedName name="_COM030102">#REF!</definedName>
    <definedName name="_COM030201">#REF!</definedName>
    <definedName name="_COM030303">#REF!</definedName>
    <definedName name="_COM030317">#REF!</definedName>
    <definedName name="_COM040101">#REF!</definedName>
    <definedName name="_COM040202">#REF!</definedName>
    <definedName name="_COM050103">#REF!</definedName>
    <definedName name="_COM050207">#REF!</definedName>
    <definedName name="_COM060101">#REF!</definedName>
    <definedName name="_COM080101">#REF!</definedName>
    <definedName name="_COM080310">#REF!</definedName>
    <definedName name="_COM090101">#REF!</definedName>
    <definedName name="_COM100302">#REF!</definedName>
    <definedName name="_COM110101">#REF!</definedName>
    <definedName name="_COM110104">#REF!</definedName>
    <definedName name="_COM110107">#REF!</definedName>
    <definedName name="_COM120101">#REF!</definedName>
    <definedName name="_COM120105">#REF!</definedName>
    <definedName name="_COM120106">#REF!</definedName>
    <definedName name="_COM120107">#REF!</definedName>
    <definedName name="_COM120110">#REF!</definedName>
    <definedName name="_COM120150">#REF!</definedName>
    <definedName name="_COM130101">#REF!</definedName>
    <definedName name="_COM130103">#REF!</definedName>
    <definedName name="_COM130304">#REF!</definedName>
    <definedName name="_COM130401">#REF!</definedName>
    <definedName name="_COM140102">#REF!</definedName>
    <definedName name="_COM140109">#REF!</definedName>
    <definedName name="_COM140113">#REF!</definedName>
    <definedName name="_COM140122">#REF!</definedName>
    <definedName name="_COM140126">#REF!</definedName>
    <definedName name="_COM140129">#REF!</definedName>
    <definedName name="_COM140135">#REF!</definedName>
    <definedName name="_COM140143">#REF!</definedName>
    <definedName name="_COM140145">#REF!</definedName>
    <definedName name="_COM150130">#REF!</definedName>
    <definedName name="_COM170101">#REF!</definedName>
    <definedName name="_COM170102">#REF!</definedName>
    <definedName name="_COM170103">#REF!</definedName>
    <definedName name="_cron.">#REF!</definedName>
    <definedName name="_cron_">#REF!</definedName>
    <definedName name="_D">#REF!</definedName>
    <definedName name="_D_1">[1]Reforma!#REF!</definedName>
    <definedName name="_ELE1">#REF!</definedName>
    <definedName name="_ELE2">#REF!</definedName>
    <definedName name="_ELE3">#REF!</definedName>
    <definedName name="_FCCEMED_">#REF!</definedName>
    <definedName name="_Fill">#REF!</definedName>
    <definedName name="_xlnm._FilterDatabase" localSheetId="0" hidden="1">'BM 01'!#REF!</definedName>
    <definedName name="_xlnm._FilterDatabase" localSheetId="2" hidden="1">'BM 02'!#REF!</definedName>
    <definedName name="_xlnm._FilterDatabase" localSheetId="4" hidden="1">'BM 03'!#REF!</definedName>
    <definedName name="_xlnm._FilterDatabase" localSheetId="6" hidden="1">'BM 04'!#REF!</definedName>
    <definedName name="_xlnm._FilterDatabase" localSheetId="8" hidden="1">'BM 05'!#REF!</definedName>
    <definedName name="_xlnm._FilterDatabase" localSheetId="10" hidden="1">'BM 06'!#REF!</definedName>
    <definedName name="_xlnm._FilterDatabase" localSheetId="12" hidden="1">'BM 07'!#REF!</definedName>
    <definedName name="_xlnm._FilterDatabase" localSheetId="14" hidden="1">'BM 08'!#REF!</definedName>
    <definedName name="_xlnm._FilterDatabase" localSheetId="16" hidden="1">'BM 09'!#REF!</definedName>
    <definedName name="_xlnm._FilterDatabase" localSheetId="18" hidden="1">'BM 10'!#REF!</definedName>
    <definedName name="_xlnm._FilterDatabase" localSheetId="1" hidden="1">'Memória 01'!#REF!</definedName>
    <definedName name="_xlnm._FilterDatabase" localSheetId="3" hidden="1">'Memória 02'!#REF!</definedName>
    <definedName name="_xlnm._FilterDatabase" localSheetId="5" hidden="1">'Memória 03'!#REF!</definedName>
    <definedName name="_xlnm._FilterDatabase" localSheetId="7" hidden="1">'Memória 04'!#REF!</definedName>
    <definedName name="_xlnm._FilterDatabase" localSheetId="9" hidden="1">'Memória 05'!#REF!</definedName>
    <definedName name="_xlnm._FilterDatabase" localSheetId="11" hidden="1">'Memória 06'!#REF!</definedName>
    <definedName name="_xlnm._FilterDatabase" localSheetId="13" hidden="1">'Memória 07'!#REF!</definedName>
    <definedName name="_xlnm._FilterDatabase" localSheetId="15" hidden="1">'Memória 08'!#REF!</definedName>
    <definedName name="_xlnm._FilterDatabase" localSheetId="17" hidden="1">'Memória 09'!#REF!</definedName>
    <definedName name="_xlnm._FilterDatabase" localSheetId="19" hidden="1">'Memória 10'!#REF!</definedName>
    <definedName name="_G">#REF!</definedName>
    <definedName name="_G_1">[1]Reforma!#REF!</definedName>
    <definedName name="_GLB2">#REF!</definedName>
    <definedName name="_GOTO_D1_">#REF!</definedName>
    <definedName name="_GOTO_E1_">#REF!</definedName>
    <definedName name="_GOTO_N1_">#REF!</definedName>
    <definedName name="_HOME__">#REF!</definedName>
    <definedName name="_I">#REF!</definedName>
    <definedName name="_I_1">[1]Reforma!#REF!</definedName>
    <definedName name="_i3">#REF!</definedName>
    <definedName name="_Key1">#REF!</definedName>
    <definedName name="_l">#REF!</definedName>
    <definedName name="_M">#REF!</definedName>
    <definedName name="_M_1">[1]Reforma!#REF!</definedName>
    <definedName name="_MAO010201">#REF!</definedName>
    <definedName name="_MAO010202">#REF!</definedName>
    <definedName name="_MAO010205">#REF!</definedName>
    <definedName name="_MAO010206">#REF!</definedName>
    <definedName name="_MAO010210">#REF!</definedName>
    <definedName name="_MAO010401">#REF!</definedName>
    <definedName name="_MAO010402">#REF!</definedName>
    <definedName name="_MAO010407">#REF!</definedName>
    <definedName name="_MAO010413">#REF!</definedName>
    <definedName name="_MAO010501">#REF!</definedName>
    <definedName name="_MAO010503">#REF!</definedName>
    <definedName name="_MAO010505">#REF!</definedName>
    <definedName name="_MAO010509">#REF!</definedName>
    <definedName name="_MAO010512">#REF!</definedName>
    <definedName name="_MAO010518">#REF!</definedName>
    <definedName name="_MAO010519">#REF!</definedName>
    <definedName name="_MAO010521">#REF!</definedName>
    <definedName name="_MAO010523">#REF!</definedName>
    <definedName name="_MAO010532">#REF!</definedName>
    <definedName name="_MAO010533">#REF!</definedName>
    <definedName name="_MAO010536">#REF!</definedName>
    <definedName name="_MAO010701">#REF!</definedName>
    <definedName name="_MAO010703">#REF!</definedName>
    <definedName name="_MAO010705">#REF!</definedName>
    <definedName name="_MAO010708">#REF!</definedName>
    <definedName name="_MAO010710">#REF!</definedName>
    <definedName name="_MAO010712">#REF!</definedName>
    <definedName name="_MAO010717">#REF!</definedName>
    <definedName name="_MAO020201">#REF!</definedName>
    <definedName name="_MAO020205">#REF!</definedName>
    <definedName name="_MAO020211">#REF!</definedName>
    <definedName name="_MAO020217">#REF!</definedName>
    <definedName name="_MAO030102">#REF!</definedName>
    <definedName name="_MAO030201">#REF!</definedName>
    <definedName name="_MAO030303">#REF!</definedName>
    <definedName name="_MAO030317">#REF!</definedName>
    <definedName name="_MAO040101">#REF!</definedName>
    <definedName name="_MAO040202">#REF!</definedName>
    <definedName name="_MAO050103">#REF!</definedName>
    <definedName name="_MAO050207">#REF!</definedName>
    <definedName name="_MAO060101">#REF!</definedName>
    <definedName name="_MAO080310">#REF!</definedName>
    <definedName name="_MAO090101">#REF!</definedName>
    <definedName name="_MAO110101">#REF!</definedName>
    <definedName name="_MAO110104">#REF!</definedName>
    <definedName name="_MAO110107">#REF!</definedName>
    <definedName name="_MAO120101">#REF!</definedName>
    <definedName name="_MAO120105">#REF!</definedName>
    <definedName name="_MAO120106">#REF!</definedName>
    <definedName name="_MAO120107">#REF!</definedName>
    <definedName name="_MAO120110">#REF!</definedName>
    <definedName name="_MAO120150">#REF!</definedName>
    <definedName name="_MAO130101">#REF!</definedName>
    <definedName name="_MAO130103">#REF!</definedName>
    <definedName name="_MAO130304">#REF!</definedName>
    <definedName name="_MAO130401">#REF!</definedName>
    <definedName name="_MAO140102">#REF!</definedName>
    <definedName name="_MAO140109">#REF!</definedName>
    <definedName name="_MAO140113">#REF!</definedName>
    <definedName name="_MAO140122">#REF!</definedName>
    <definedName name="_MAO140126">#REF!</definedName>
    <definedName name="_MAO140129">#REF!</definedName>
    <definedName name="_MAO140135">#REF!</definedName>
    <definedName name="_MAO140143">#REF!</definedName>
    <definedName name="_MAO140145">#REF!</definedName>
    <definedName name="_MAT010301">#REF!</definedName>
    <definedName name="_MAT010401">#REF!</definedName>
    <definedName name="_MAT010402">#REF!</definedName>
    <definedName name="_MAT010407">#REF!</definedName>
    <definedName name="_MAT010413">#REF!</definedName>
    <definedName name="_MAT010536">#REF!</definedName>
    <definedName name="_MAT010703">#REF!</definedName>
    <definedName name="_MAT010708">#REF!</definedName>
    <definedName name="_MAT010710">#REF!</definedName>
    <definedName name="_MAT010718">#REF!</definedName>
    <definedName name="_MAT020201">#REF!</definedName>
    <definedName name="_MAT020205">#REF!</definedName>
    <definedName name="_MAT020211">#REF!</definedName>
    <definedName name="_MAT030102">#REF!</definedName>
    <definedName name="_MAT030201">#REF!</definedName>
    <definedName name="_MAT030303">#REF!</definedName>
    <definedName name="_MAT030317">#REF!</definedName>
    <definedName name="_MAT040101">#REF!</definedName>
    <definedName name="_MAT040202">#REF!</definedName>
    <definedName name="_MAT050103">#REF!</definedName>
    <definedName name="_MAT050207">#REF!</definedName>
    <definedName name="_MAT060101">#REF!</definedName>
    <definedName name="_MAT080101">#REF!</definedName>
    <definedName name="_MAT080310">#REF!</definedName>
    <definedName name="_MAT090101">#REF!</definedName>
    <definedName name="_MAT100302">#REF!</definedName>
    <definedName name="_MAT110101">#REF!</definedName>
    <definedName name="_MAT110104">#REF!</definedName>
    <definedName name="_MAT110107">#REF!</definedName>
    <definedName name="_MAT120101">#REF!</definedName>
    <definedName name="_MAT120105">#REF!</definedName>
    <definedName name="_MAT120106">#REF!</definedName>
    <definedName name="_MAT120107">#REF!</definedName>
    <definedName name="_MAT120110">#REF!</definedName>
    <definedName name="_MAT120150">#REF!</definedName>
    <definedName name="_MAT130101">#REF!</definedName>
    <definedName name="_MAT130103">#REF!</definedName>
    <definedName name="_MAT130304">#REF!</definedName>
    <definedName name="_MAT130401">#REF!</definedName>
    <definedName name="_MAT140102">#REF!</definedName>
    <definedName name="_MAT140109">#REF!</definedName>
    <definedName name="_MAT140113">#REF!</definedName>
    <definedName name="_MAT140122">#REF!</definedName>
    <definedName name="_MAT140126">#REF!</definedName>
    <definedName name="_MAT140129">#REF!</definedName>
    <definedName name="_MAT140135">#REF!</definedName>
    <definedName name="_MAT140143">#REF!</definedName>
    <definedName name="_MAT140145">#REF!</definedName>
    <definedName name="_MAT150130">#REF!</definedName>
    <definedName name="_MAT170101">#REF!</definedName>
    <definedName name="_MAT170102">#REF!</definedName>
    <definedName name="_MAT170103">#REF!</definedName>
    <definedName name="_MatMult_A">#REF!</definedName>
    <definedName name="_MatMult_AxB">#REF!</definedName>
    <definedName name="_MatMult_B">#REF!</definedName>
    <definedName name="_MDO1">#REF!</definedName>
    <definedName name="_MDO2">#REF!</definedName>
    <definedName name="_OO">#REF!</definedName>
    <definedName name="_Order1">255</definedName>
    <definedName name="_P">#REF!</definedName>
    <definedName name="_P_1">[1]Reforma!#REF!</definedName>
    <definedName name="_Parse_In">#REF!</definedName>
    <definedName name="_Parse_Out">#REF!</definedName>
    <definedName name="_PL1">#REF!</definedName>
    <definedName name="_PPOS015Q_AGPQ_">#REF!</definedName>
    <definedName name="_PPOS015Q_AGPQ__6">#REF!</definedName>
    <definedName name="_PRE010201">#REF!</definedName>
    <definedName name="_PRE010202">#REF!</definedName>
    <definedName name="_PRE010205">#REF!</definedName>
    <definedName name="_PRE010206">#REF!</definedName>
    <definedName name="_PRE010210">#REF!</definedName>
    <definedName name="_PRE010301">#REF!</definedName>
    <definedName name="_PRE010401">#REF!</definedName>
    <definedName name="_PRE010402">#REF!</definedName>
    <definedName name="_PRE010407">#REF!</definedName>
    <definedName name="_PRE010413">#REF!</definedName>
    <definedName name="_PRE010501">#REF!</definedName>
    <definedName name="_PRE010503">#REF!</definedName>
    <definedName name="_PRE010505">#REF!</definedName>
    <definedName name="_PRE010509">#REF!</definedName>
    <definedName name="_PRE010512">#REF!</definedName>
    <definedName name="_PRE010518">#REF!</definedName>
    <definedName name="_PRE010519">#REF!</definedName>
    <definedName name="_PRE010521">#REF!</definedName>
    <definedName name="_PRE010523">#REF!</definedName>
    <definedName name="_PRE010532">#REF!</definedName>
    <definedName name="_PRE010533">#REF!</definedName>
    <definedName name="_PRE010536">#REF!</definedName>
    <definedName name="_PRE010701">#REF!</definedName>
    <definedName name="_PRE010703">#REF!</definedName>
    <definedName name="_PRE010705">#REF!</definedName>
    <definedName name="_PRE010708">#REF!</definedName>
    <definedName name="_PRE010710">#REF!</definedName>
    <definedName name="_PRE010712">#REF!</definedName>
    <definedName name="_PRE010717">#REF!</definedName>
    <definedName name="_PRE010718">#REF!</definedName>
    <definedName name="_PRE020201">#REF!</definedName>
    <definedName name="_PRE020205">#REF!</definedName>
    <definedName name="_PRE020211">#REF!</definedName>
    <definedName name="_PRE020217">#REF!</definedName>
    <definedName name="_PRE030102">#REF!</definedName>
    <definedName name="_PRE030201">#REF!</definedName>
    <definedName name="_PRE030303">#REF!</definedName>
    <definedName name="_PRE030317">#REF!</definedName>
    <definedName name="_PRE040101">#REF!</definedName>
    <definedName name="_PRE040202">#REF!</definedName>
    <definedName name="_PRE050103">#REF!</definedName>
    <definedName name="_PRE050207">#REF!</definedName>
    <definedName name="_PRE060101">#REF!</definedName>
    <definedName name="_PRE080101">#REF!</definedName>
    <definedName name="_PRE080310">#REF!</definedName>
    <definedName name="_PRE090101">#REF!</definedName>
    <definedName name="_PRE100302">#REF!</definedName>
    <definedName name="_PRE110101">#REF!</definedName>
    <definedName name="_PRE110104">#REF!</definedName>
    <definedName name="_PRE110107">#REF!</definedName>
    <definedName name="_PRE120101">#REF!</definedName>
    <definedName name="_PRE120105">#REF!</definedName>
    <definedName name="_PRE120106">#REF!</definedName>
    <definedName name="_PRE120107">#REF!</definedName>
    <definedName name="_PRE120110">#REF!</definedName>
    <definedName name="_PRE120150">#REF!</definedName>
    <definedName name="_PRE130101">#REF!</definedName>
    <definedName name="_PRE130103">#REF!</definedName>
    <definedName name="_PRE130304">#REF!</definedName>
    <definedName name="_PRE130401">#REF!</definedName>
    <definedName name="_PRE140102">#REF!</definedName>
    <definedName name="_PRE140109">#REF!</definedName>
    <definedName name="_PRE140113">#REF!</definedName>
    <definedName name="_PRE140122">#REF!</definedName>
    <definedName name="_PRE140126">#REF!</definedName>
    <definedName name="_PRE140129">#REF!</definedName>
    <definedName name="_PRE140135">#REF!</definedName>
    <definedName name="_PRE140143">#REF!</definedName>
    <definedName name="_PRE140145">#REF!</definedName>
    <definedName name="_PRE150130">#REF!</definedName>
    <definedName name="_PRE170101">#REF!</definedName>
    <definedName name="_PRE170102">#REF!</definedName>
    <definedName name="_PRE170103">#REF!</definedName>
    <definedName name="_QUA010201">#REF!</definedName>
    <definedName name="_QUA010202">#REF!</definedName>
    <definedName name="_QUA010205">#REF!</definedName>
    <definedName name="_QUA010206">#REF!</definedName>
    <definedName name="_QUA010210">#REF!</definedName>
    <definedName name="_QUA010301">#REF!</definedName>
    <definedName name="_QUA010401">#REF!</definedName>
    <definedName name="_QUA010402">#REF!</definedName>
    <definedName name="_QUA010407">#REF!</definedName>
    <definedName name="_QUA010413">#REF!</definedName>
    <definedName name="_QUA010501">#REF!</definedName>
    <definedName name="_QUA010503">#REF!</definedName>
    <definedName name="_QUA010505">#REF!</definedName>
    <definedName name="_QUA010509">#REF!</definedName>
    <definedName name="_QUA010512">#REF!</definedName>
    <definedName name="_QUA010518">#REF!</definedName>
    <definedName name="_QUA010519">#REF!</definedName>
    <definedName name="_QUA010521">#REF!</definedName>
    <definedName name="_QUA010523">#REF!</definedName>
    <definedName name="_QUA010532">#REF!</definedName>
    <definedName name="_QUA010533">#REF!</definedName>
    <definedName name="_QUA010536">#REF!</definedName>
    <definedName name="_QUA010701">#REF!</definedName>
    <definedName name="_QUA010703">#REF!</definedName>
    <definedName name="_QUA010705">#REF!</definedName>
    <definedName name="_QUA010708">#REF!</definedName>
    <definedName name="_QUA010710">#REF!</definedName>
    <definedName name="_QUA010712">#REF!</definedName>
    <definedName name="_QUA010717">#REF!</definedName>
    <definedName name="_QUA010718">#REF!</definedName>
    <definedName name="_QUA020201">#REF!</definedName>
    <definedName name="_QUA020205">#REF!</definedName>
    <definedName name="_QUA020211">#REF!</definedName>
    <definedName name="_QUA020217">#REF!</definedName>
    <definedName name="_QUA030102">#REF!</definedName>
    <definedName name="_QUA030201">#REF!</definedName>
    <definedName name="_QUA030303">#REF!</definedName>
    <definedName name="_QUA030317">#REF!</definedName>
    <definedName name="_QUA040101">#REF!</definedName>
    <definedName name="_QUA040202">#REF!</definedName>
    <definedName name="_QUA050103">#REF!</definedName>
    <definedName name="_QUA050207">#REF!</definedName>
    <definedName name="_QUA060101">#REF!</definedName>
    <definedName name="_QUA080101">#REF!</definedName>
    <definedName name="_QUA080310">#REF!</definedName>
    <definedName name="_QUA090101">#REF!</definedName>
    <definedName name="_QUA100302">#REF!</definedName>
    <definedName name="_QUA110101">#REF!</definedName>
    <definedName name="_QUA110104">#REF!</definedName>
    <definedName name="_QUA110107">#REF!</definedName>
    <definedName name="_QUA120101">#REF!</definedName>
    <definedName name="_QUA120105">#REF!</definedName>
    <definedName name="_QUA120106">#REF!</definedName>
    <definedName name="_QUA120107">#REF!</definedName>
    <definedName name="_QUA120110">#REF!</definedName>
    <definedName name="_QUA120150">#REF!</definedName>
    <definedName name="_QUA130101">#REF!</definedName>
    <definedName name="_QUA130103">#REF!</definedName>
    <definedName name="_QUA130304">#REF!</definedName>
    <definedName name="_QUA130401">#REF!</definedName>
    <definedName name="_QUA140102">#REF!</definedName>
    <definedName name="_QUA140109">#REF!</definedName>
    <definedName name="_QUA140113">#REF!</definedName>
    <definedName name="_QUA140122">#REF!</definedName>
    <definedName name="_QUA140126">#REF!</definedName>
    <definedName name="_QUA140129">#REF!</definedName>
    <definedName name="_QUA140135">#REF!</definedName>
    <definedName name="_QUA140143">#REF!</definedName>
    <definedName name="_QUA140145">#REF!</definedName>
    <definedName name="_QUA150130">#REF!</definedName>
    <definedName name="_QUA170101">#REF!</definedName>
    <definedName name="_QUA170102">#REF!</definedName>
    <definedName name="_QUA170103">#REF!</definedName>
    <definedName name="_R">#REF!</definedName>
    <definedName name="_R_1">[1]Reforma!#REF!</definedName>
    <definedName name="_REA1.N10_">#REF!</definedName>
    <definedName name="_REA1_N10_">#REF!</definedName>
    <definedName name="_REC11100">#REF!</definedName>
    <definedName name="_REC11110">#REF!</definedName>
    <definedName name="_REC11115">#REF!</definedName>
    <definedName name="_REC11125">#REF!</definedName>
    <definedName name="_REC11130">#REF!</definedName>
    <definedName name="_REC11135">#REF!</definedName>
    <definedName name="_REC11145">#REF!</definedName>
    <definedName name="_REC11150">#REF!</definedName>
    <definedName name="_REC11165">#REF!</definedName>
    <definedName name="_REC11170">#REF!</definedName>
    <definedName name="_REC11180">#REF!</definedName>
    <definedName name="_REC11185">#REF!</definedName>
    <definedName name="_REC11220">#REF!</definedName>
    <definedName name="_REC12105">#REF!</definedName>
    <definedName name="_REC12555">#REF!</definedName>
    <definedName name="_REC12570">#REF!</definedName>
    <definedName name="_REC12575">#REF!</definedName>
    <definedName name="_REC12580">#REF!</definedName>
    <definedName name="_REC12600">#REF!</definedName>
    <definedName name="_REC12610">#REF!</definedName>
    <definedName name="_REC12630">#REF!</definedName>
    <definedName name="_REC12631">#REF!</definedName>
    <definedName name="_REC12640">#REF!</definedName>
    <definedName name="_REC12645">#REF!</definedName>
    <definedName name="_REC12665">#REF!</definedName>
    <definedName name="_REC12690">#REF!</definedName>
    <definedName name="_REC12700">#REF!</definedName>
    <definedName name="_REC12710">#REF!</definedName>
    <definedName name="_REC13111">#REF!</definedName>
    <definedName name="_REC13112">#REF!</definedName>
    <definedName name="_REC13121">#REF!</definedName>
    <definedName name="_REC13720">#REF!</definedName>
    <definedName name="_REC14100">#REF!</definedName>
    <definedName name="_REC14161">#REF!</definedName>
    <definedName name="_REC14195">#REF!</definedName>
    <definedName name="_REC14205">#REF!</definedName>
    <definedName name="_REC14260">#REF!</definedName>
    <definedName name="_REC14500">#REF!</definedName>
    <definedName name="_REC14515">#REF!</definedName>
    <definedName name="_REC14555">#REF!</definedName>
    <definedName name="_REC14565">#REF!</definedName>
    <definedName name="_REC15135">#REF!</definedName>
    <definedName name="_REC15140">#REF!</definedName>
    <definedName name="_REC15195">#REF!</definedName>
    <definedName name="_REC15225">#REF!</definedName>
    <definedName name="_REC15230">#REF!</definedName>
    <definedName name="_REC15515">#REF!</definedName>
    <definedName name="_REC15560">#REF!</definedName>
    <definedName name="_REC15565">#REF!</definedName>
    <definedName name="_REC15570">#REF!</definedName>
    <definedName name="_REC15575">#REF!</definedName>
    <definedName name="_REC15583">#REF!</definedName>
    <definedName name="_REC15590">#REF!</definedName>
    <definedName name="_REC15591">#REF!</definedName>
    <definedName name="_REC15610">#REF!</definedName>
    <definedName name="_REC15625">#REF!</definedName>
    <definedName name="_REC15635">#REF!</definedName>
    <definedName name="_REC15655">#REF!</definedName>
    <definedName name="_REC15665">#REF!</definedName>
    <definedName name="_REC16515">#REF!</definedName>
    <definedName name="_REC16535">#REF!</definedName>
    <definedName name="_REC17140">#REF!</definedName>
    <definedName name="_REC19500">#REF!</definedName>
    <definedName name="_REC19501">#REF!</definedName>
    <definedName name="_REC19502">#REF!</definedName>
    <definedName name="_REC19503">#REF!</definedName>
    <definedName name="_REC19504">#REF!</definedName>
    <definedName name="_REC19505">#REF!</definedName>
    <definedName name="_REC20100">#REF!</definedName>
    <definedName name="_REC20105">#REF!</definedName>
    <definedName name="_REC20110">#REF!</definedName>
    <definedName name="_REC20115">#REF!</definedName>
    <definedName name="_REC20130">#REF!</definedName>
    <definedName name="_REC20135">#REF!</definedName>
    <definedName name="_REC20140">#REF!</definedName>
    <definedName name="_REC20145">#REF!</definedName>
    <definedName name="_REC20150">#REF!</definedName>
    <definedName name="_REC20155">#REF!</definedName>
    <definedName name="_REC20175">#REF!</definedName>
    <definedName name="_REC20185">#REF!</definedName>
    <definedName name="_REC20190">#REF!</definedName>
    <definedName name="_REC20195">#REF!</definedName>
    <definedName name="_REC20210">#REF!</definedName>
    <definedName name="_Regression_Int">1</definedName>
    <definedName name="_RET1">[2]Regula!$J$36</definedName>
    <definedName name="_s">#REF!</definedName>
    <definedName name="_Sort">#REF!</definedName>
    <definedName name="_sub1">#REF!</definedName>
    <definedName name="_sub2">#REF!</definedName>
    <definedName name="_sub3">#REF!</definedName>
    <definedName name="_sub4">#REF!</definedName>
    <definedName name="_svi2">#REF!</definedName>
    <definedName name="_t">#REF!</definedName>
    <definedName name="_tot1">#REF!</definedName>
    <definedName name="_tot2">#REF!</definedName>
    <definedName name="_tot3">#REF!</definedName>
    <definedName name="_tot4">#REF!</definedName>
    <definedName name="_tot5">#REF!</definedName>
    <definedName name="_tot6">#REF!</definedName>
    <definedName name="_tot7">#REF!</definedName>
    <definedName name="_tot8">#REF!</definedName>
    <definedName name="_TT102">'[3]Relatório-1ª med.'!#REF!</definedName>
    <definedName name="_TT107">'[3]Relatório-1ª med.'!#REF!</definedName>
    <definedName name="_TT121">'[3]Relatório-1ª med.'!#REF!</definedName>
    <definedName name="_TT123">'[3]Relatório-1ª med.'!#REF!</definedName>
    <definedName name="_TT19">'[3]Relatório-1ª med.'!#REF!</definedName>
    <definedName name="_TT20">'[3]Relatório-1ª med.'!#REF!</definedName>
    <definedName name="_TT21">'[3]Relatório-1ª med.'!#REF!</definedName>
    <definedName name="_TT22">'[3]Relatório-1ª med.'!#REF!</definedName>
    <definedName name="_TT26">'[3]Relatório-1ª med.'!#REF!</definedName>
    <definedName name="_TT27">'[3]Relatório-1ª med.'!#REF!</definedName>
    <definedName name="_TT28">'[3]Relatório-1ª med.'!#REF!</definedName>
    <definedName name="_TT30">'[3]Relatório-1ª med.'!#REF!</definedName>
    <definedName name="_TT31">'[3]Relatório-1ª med.'!#REF!</definedName>
    <definedName name="_TT32">'[3]Relatório-1ª med.'!#REF!</definedName>
    <definedName name="_TT33">'[3]Relatório-1ª med.'!#REF!</definedName>
    <definedName name="_TT34">'[3]Relatório-1ª med.'!#REF!</definedName>
    <definedName name="_TT36">'[3]Relatório-1ª med.'!#REF!</definedName>
    <definedName name="_TT37">'[3]Relatório-1ª med.'!#REF!</definedName>
    <definedName name="_TT38">'[3]Relatório-1ª med.'!#REF!</definedName>
    <definedName name="_TT39">'[3]Relatório-1ª med.'!#REF!</definedName>
    <definedName name="_TT40">'[3]Relatório-1ª med.'!#REF!</definedName>
    <definedName name="_TT5">'[3]Relatório-1ª med.'!#REF!</definedName>
    <definedName name="_TT52">'[3]Relatório-1ª med.'!#REF!</definedName>
    <definedName name="_TT53">'[3]Relatório-1ª med.'!#REF!</definedName>
    <definedName name="_TT54">'[3]Relatório-1ª med.'!#REF!</definedName>
    <definedName name="_TT55">'[3]Relatório-1ª med.'!#REF!</definedName>
    <definedName name="_TT6">'[3]Relatório-1ª med.'!#REF!</definedName>
    <definedName name="_TT60">'[3]Relatório-1ª med.'!#REF!</definedName>
    <definedName name="_TT61">'[3]Relatório-1ª med.'!#REF!</definedName>
    <definedName name="_TT69">'[3]Relatório-1ª med.'!#REF!</definedName>
    <definedName name="_TT7">'[3]Relatório-1ª med.'!#REF!</definedName>
    <definedName name="_TT70">'[3]Relatório-1ª med.'!#REF!</definedName>
    <definedName name="_TT71">'[3]Relatório-1ª med.'!#REF!</definedName>
    <definedName name="_TT74">'[3]Relatório-1ª med.'!#REF!</definedName>
    <definedName name="_TT75">'[3]Relatório-1ª med.'!#REF!</definedName>
    <definedName name="_TT76">'[3]Relatório-1ª med.'!#REF!</definedName>
    <definedName name="_TT77">'[3]Relatório-1ª med.'!#REF!</definedName>
    <definedName name="_TT78">'[3]Relatório-1ª med.'!#REF!</definedName>
    <definedName name="_TT79">'[3]Relatório-1ª med.'!#REF!</definedName>
    <definedName name="_TT94">'[3]Relatório-1ª med.'!#REF!</definedName>
    <definedName name="_TT95">'[3]Relatório-1ª med.'!#REF!</definedName>
    <definedName name="_TT97">'[3]Relatório-1ª med.'!#REF!</definedName>
    <definedName name="_UNI11100">#REF!</definedName>
    <definedName name="_UNI11110">#REF!</definedName>
    <definedName name="_UNI11115">#REF!</definedName>
    <definedName name="_UNI11125">#REF!</definedName>
    <definedName name="_UNI11130">#REF!</definedName>
    <definedName name="_UNI11135">#REF!</definedName>
    <definedName name="_UNI11145">#REF!</definedName>
    <definedName name="_UNI11150">#REF!</definedName>
    <definedName name="_UNI11165">#REF!</definedName>
    <definedName name="_UNI11170">#REF!</definedName>
    <definedName name="_UNI11180">#REF!</definedName>
    <definedName name="_UNI11185">#REF!</definedName>
    <definedName name="_UNI11220">#REF!</definedName>
    <definedName name="_UNI12105">#REF!</definedName>
    <definedName name="_UNI12555">#REF!</definedName>
    <definedName name="_UNI12570">#REF!</definedName>
    <definedName name="_UNI12575">#REF!</definedName>
    <definedName name="_UNI12580">#REF!</definedName>
    <definedName name="_UNI12600">#REF!</definedName>
    <definedName name="_UNI12610">#REF!</definedName>
    <definedName name="_UNI12630">#REF!</definedName>
    <definedName name="_UNI12631">#REF!</definedName>
    <definedName name="_UNI12640">#REF!</definedName>
    <definedName name="_UNI12645">#REF!</definedName>
    <definedName name="_UNI12665">#REF!</definedName>
    <definedName name="_UNI12690">#REF!</definedName>
    <definedName name="_UNI12700">#REF!</definedName>
    <definedName name="_UNI12710">#REF!</definedName>
    <definedName name="_UNI13111">#REF!</definedName>
    <definedName name="_UNI13112">#REF!</definedName>
    <definedName name="_UNI13121">#REF!</definedName>
    <definedName name="_UNI13720">#REF!</definedName>
    <definedName name="_UNI14100">#REF!</definedName>
    <definedName name="_UNI14161">#REF!</definedName>
    <definedName name="_UNI14195">#REF!</definedName>
    <definedName name="_UNI14205">#REF!</definedName>
    <definedName name="_UNI14260">#REF!</definedName>
    <definedName name="_UNI14500">#REF!</definedName>
    <definedName name="_UNI14515">#REF!</definedName>
    <definedName name="_UNI14555">#REF!</definedName>
    <definedName name="_UNI14565">#REF!</definedName>
    <definedName name="_UNI15135">#REF!</definedName>
    <definedName name="_UNI15140">#REF!</definedName>
    <definedName name="_UNI15195">#REF!</definedName>
    <definedName name="_UNI15225">#REF!</definedName>
    <definedName name="_UNI15230">#REF!</definedName>
    <definedName name="_UNI15515">#REF!</definedName>
    <definedName name="_UNI15560">#REF!</definedName>
    <definedName name="_UNI15565">#REF!</definedName>
    <definedName name="_UNI15570">#REF!</definedName>
    <definedName name="_UNI15575">#REF!</definedName>
    <definedName name="_UNI15583">#REF!</definedName>
    <definedName name="_UNI15590">#REF!</definedName>
    <definedName name="_UNI15591">#REF!</definedName>
    <definedName name="_UNI15610">#REF!</definedName>
    <definedName name="_UNI15625">#REF!</definedName>
    <definedName name="_UNI15635">#REF!</definedName>
    <definedName name="_UNI15655">#REF!</definedName>
    <definedName name="_UNI15665">#REF!</definedName>
    <definedName name="_UNI16515">#REF!</definedName>
    <definedName name="_UNI16535">#REF!</definedName>
    <definedName name="_UNI17140">#REF!</definedName>
    <definedName name="_UNI19500">#REF!</definedName>
    <definedName name="_UNI19501">#REF!</definedName>
    <definedName name="_UNI19502">#REF!</definedName>
    <definedName name="_UNI19503">#REF!</definedName>
    <definedName name="_UNI19504">#REF!</definedName>
    <definedName name="_UNI19505">#REF!</definedName>
    <definedName name="_UNI20100">#REF!</definedName>
    <definedName name="_UNI20105">#REF!</definedName>
    <definedName name="_UNI20110">#REF!</definedName>
    <definedName name="_UNI20115">#REF!</definedName>
    <definedName name="_UNI20130">#REF!</definedName>
    <definedName name="_UNI20135">#REF!</definedName>
    <definedName name="_UNI20140">#REF!</definedName>
    <definedName name="_UNI20145">#REF!</definedName>
    <definedName name="_UNI20150">#REF!</definedName>
    <definedName name="_UNI20155">#REF!</definedName>
    <definedName name="_UNI20175">#REF!</definedName>
    <definedName name="_UNI20185">#REF!</definedName>
    <definedName name="_UNI20190">#REF!</definedName>
    <definedName name="_UNI20195">#REF!</definedName>
    <definedName name="_UNI20210">#REF!</definedName>
    <definedName name="_VAL11100">#REF!</definedName>
    <definedName name="_VAL11110">#REF!</definedName>
    <definedName name="_VAL11115">#REF!</definedName>
    <definedName name="_VAL11125">#REF!</definedName>
    <definedName name="_VAL11130">#REF!</definedName>
    <definedName name="_VAL11135">#REF!</definedName>
    <definedName name="_VAL11145">#REF!</definedName>
    <definedName name="_VAL11150">#REF!</definedName>
    <definedName name="_VAL11165">#REF!</definedName>
    <definedName name="_VAL11170">#REF!</definedName>
    <definedName name="_VAL11180">#REF!</definedName>
    <definedName name="_VAL11185">#REF!</definedName>
    <definedName name="_VAL11220">#REF!</definedName>
    <definedName name="_VAL12105">#REF!</definedName>
    <definedName name="_VAL12555">#REF!</definedName>
    <definedName name="_VAL12570">#REF!</definedName>
    <definedName name="_VAL12575">#REF!</definedName>
    <definedName name="_VAL12580">#REF!</definedName>
    <definedName name="_VAL12600">#REF!</definedName>
    <definedName name="_VAL12610">#REF!</definedName>
    <definedName name="_VAL12630">#REF!</definedName>
    <definedName name="_VAL12631">#REF!</definedName>
    <definedName name="_VAL12640">#REF!</definedName>
    <definedName name="_VAL12645">#REF!</definedName>
    <definedName name="_VAL12665">#REF!</definedName>
    <definedName name="_VAL12690">#REF!</definedName>
    <definedName name="_VAL12700">#REF!</definedName>
    <definedName name="_VAL12710">#REF!</definedName>
    <definedName name="_VAL13111">#REF!</definedName>
    <definedName name="_VAL13112">#REF!</definedName>
    <definedName name="_VAL13121">#REF!</definedName>
    <definedName name="_VAL13720">#REF!</definedName>
    <definedName name="_VAL14100">#REF!</definedName>
    <definedName name="_VAL14161">#REF!</definedName>
    <definedName name="_VAL14195">#REF!</definedName>
    <definedName name="_VAL14205">#REF!</definedName>
    <definedName name="_VAL14260">#REF!</definedName>
    <definedName name="_VAL14500">#REF!</definedName>
    <definedName name="_VAL14515">#REF!</definedName>
    <definedName name="_VAL14555">#REF!</definedName>
    <definedName name="_VAL14565">#REF!</definedName>
    <definedName name="_VAL15135">#REF!</definedName>
    <definedName name="_VAL15140">#REF!</definedName>
    <definedName name="_VAL15195">#REF!</definedName>
    <definedName name="_VAL15225">#REF!</definedName>
    <definedName name="_VAL15230">#REF!</definedName>
    <definedName name="_VAL15515">#REF!</definedName>
    <definedName name="_VAL15560">#REF!</definedName>
    <definedName name="_VAL15565">#REF!</definedName>
    <definedName name="_VAL15570">#REF!</definedName>
    <definedName name="_VAL15575">#REF!</definedName>
    <definedName name="_VAL15583">#REF!</definedName>
    <definedName name="_VAL15590">#REF!</definedName>
    <definedName name="_VAL15591">#REF!</definedName>
    <definedName name="_VAL15610">#REF!</definedName>
    <definedName name="_VAL15625">#REF!</definedName>
    <definedName name="_VAL15635">#REF!</definedName>
    <definedName name="_VAL15655">#REF!</definedName>
    <definedName name="_VAL15665">#REF!</definedName>
    <definedName name="_VAL16515">#REF!</definedName>
    <definedName name="_VAL16535">#REF!</definedName>
    <definedName name="_VAL17140">#REF!</definedName>
    <definedName name="_VAL19500">#REF!</definedName>
    <definedName name="_VAL19501">#REF!</definedName>
    <definedName name="_VAL19502">#REF!</definedName>
    <definedName name="_VAL19503">#REF!</definedName>
    <definedName name="_VAL19504">#REF!</definedName>
    <definedName name="_VAL19505">#REF!</definedName>
    <definedName name="_VAL20100">#REF!</definedName>
    <definedName name="_VAL20105">#REF!</definedName>
    <definedName name="_VAL20110">#REF!</definedName>
    <definedName name="_VAL20115">#REF!</definedName>
    <definedName name="_VAL20130">#REF!</definedName>
    <definedName name="_VAL20135">#REF!</definedName>
    <definedName name="_VAL20140">#REF!</definedName>
    <definedName name="_VAL20145">#REF!</definedName>
    <definedName name="_VAL20150">#REF!</definedName>
    <definedName name="_VAL20155">#REF!</definedName>
    <definedName name="_VAL20175">#REF!</definedName>
    <definedName name="_VAL20185">#REF!</definedName>
    <definedName name="_VAL20190">#REF!</definedName>
    <definedName name="_VAL20195">#REF!</definedName>
    <definedName name="_VAL20210">#REF!</definedName>
    <definedName name="_WCS13_">#REF!</definedName>
    <definedName name="_WCS43_">#REF!</definedName>
    <definedName name="_WDCN1.S1_">#REF!</definedName>
    <definedName name="_WDCN1_S1_">#REF!</definedName>
    <definedName name="_WGZY_">#REF!</definedName>
    <definedName name="_WGZY__6">#REF!</definedName>
    <definedName name="_WICE1_">#REF!</definedName>
    <definedName name="_WIRA1.A8_">#REF!</definedName>
    <definedName name="_WIRA1_A8_">#REF!</definedName>
    <definedName name="_Y">#REF!</definedName>
    <definedName name="_Y_1">[1]Reforma!#REF!</definedName>
    <definedName name="A">#REF!</definedName>
    <definedName name="a1B16279">#REF!</definedName>
    <definedName name="AA">#REF!</definedName>
    <definedName name="aaa" localSheetId="0">'BM 01'!aaa</definedName>
    <definedName name="aaa" localSheetId="2">'BM 02'!aaa</definedName>
    <definedName name="aaa" localSheetId="4">'BM 03'!aaa</definedName>
    <definedName name="aaa" localSheetId="6">'BM 04'!aaa</definedName>
    <definedName name="aaa" localSheetId="8">'BM 05'!aaa</definedName>
    <definedName name="aaa" localSheetId="10">'BM 06'!aaa</definedName>
    <definedName name="aaa" localSheetId="12">'BM 07'!aaa</definedName>
    <definedName name="aaa" localSheetId="14">'BM 08'!aaa</definedName>
    <definedName name="aaa" localSheetId="16">'BM 09'!aaa</definedName>
    <definedName name="aaa" localSheetId="18">'BM 10'!aaa</definedName>
    <definedName name="aaa" localSheetId="1">'Memória 01'!aaa</definedName>
    <definedName name="aaa" localSheetId="3">'Memória 02'!aaa</definedName>
    <definedName name="aaa" localSheetId="5">'Memória 03'!aaa</definedName>
    <definedName name="aaa" localSheetId="7">'Memória 04'!aaa</definedName>
    <definedName name="aaa" localSheetId="9">'Memória 05'!aaa</definedName>
    <definedName name="aaa" localSheetId="11">'Memória 06'!aaa</definedName>
    <definedName name="aaa" localSheetId="13">'Memória 07'!aaa</definedName>
    <definedName name="aaa" localSheetId="15">'Memória 08'!aaa</definedName>
    <definedName name="aaa" localSheetId="17">'Memória 09'!aaa</definedName>
    <definedName name="aaa" localSheetId="19">'Memória 10'!aaa</definedName>
    <definedName name="aaa">'[4]Memória Aditivo'!aaa</definedName>
    <definedName name="Ac">#REF!</definedName>
    <definedName name="AdPeri">#REF!</definedName>
    <definedName name="ALTA">'[5]PRO-08'!#REF!</definedName>
    <definedName name="Alvenaria_vedação">#REF!</definedName>
    <definedName name="amarela">#REF!</definedName>
    <definedName name="AMORLDMLENFK">[6]COMPOSIÇÃO!#REF!</definedName>
    <definedName name="ANA">'[7]Refor Out. 2001 - BDI=20% Ajust'!#REF!</definedName>
    <definedName name="ANTIGA">#REF!</definedName>
    <definedName name="area_base">[2]Base!$U$40</definedName>
    <definedName name="_xlnm.Print_Area" localSheetId="0">'BM 01'!$A$1:$O$272</definedName>
    <definedName name="_xlnm.Print_Area" localSheetId="2">'BM 02'!$A$1:$O$272</definedName>
    <definedName name="_xlnm.Print_Area" localSheetId="4">'BM 03'!$A$1:$O$268</definedName>
    <definedName name="_xlnm.Print_Area" localSheetId="6">'BM 04'!$A$1:$O$268</definedName>
    <definedName name="_xlnm.Print_Area" localSheetId="8">'BM 05'!$A$1:$O$312</definedName>
    <definedName name="_xlnm.Print_Area" localSheetId="10">'BM 06'!$A$1:$O$312</definedName>
    <definedName name="_xlnm.Print_Area" localSheetId="12">'BM 07'!$A$1:$O$312</definedName>
    <definedName name="_xlnm.Print_Area" localSheetId="14">'BM 08'!$A$1:$O$312</definedName>
    <definedName name="_xlnm.Print_Area" localSheetId="16">'BM 09'!$A$1:$O$316</definedName>
    <definedName name="_xlnm.Print_Area" localSheetId="18">'BM 10'!$A$1:$O$316</definedName>
    <definedName name="_xlnm.Print_Area" localSheetId="1">'Memória 01'!$A$1:$F$240</definedName>
    <definedName name="_xlnm.Print_Area" localSheetId="3">'Memória 02'!$A$1:$F$240</definedName>
    <definedName name="_xlnm.Print_Area" localSheetId="5">'Memória 03'!$A$1:$F$244</definedName>
    <definedName name="_xlnm.Print_Area" localSheetId="7">'Memória 04'!$A$1:$F$244</definedName>
    <definedName name="_xlnm.Print_Area" localSheetId="9">'Memória 05'!$A$1:$F$288</definedName>
    <definedName name="_xlnm.Print_Area" localSheetId="11">'Memória 06'!$A$1:$F$288</definedName>
    <definedName name="_xlnm.Print_Area" localSheetId="13">'Memória 07'!$A$1:$F$288</definedName>
    <definedName name="_xlnm.Print_Area" localSheetId="15">'Memória 08'!$A$1:$F$288</definedName>
    <definedName name="_xlnm.Print_Area" localSheetId="17">'Memória 09'!$A$1:$F$291</definedName>
    <definedName name="_xlnm.Print_Area" localSheetId="19">'Memória 10'!$A$1:$F$291</definedName>
    <definedName name="_xlnm.Print_Area">#REF!</definedName>
    <definedName name="Área_impressão_IM">#REF!</definedName>
    <definedName name="AreaTeste">#REF!</definedName>
    <definedName name="AreaTeste2">#REF!</definedName>
    <definedName name="areia">#REF!</definedName>
    <definedName name="Arial">#REF!</definedName>
    <definedName name="ASSEN_TUBO_EMISS">#REF!</definedName>
    <definedName name="ASSEN_TUBO_EMISS2">#REF!</definedName>
    <definedName name="ASSENT_EMISS3_S">#REF!</definedName>
    <definedName name="ASSENT_TUBO">#REF!</definedName>
    <definedName name="Aut_original">[8]PROJETO!#REF!</definedName>
    <definedName name="Aut_resumo">[9]RESUMO_AUT1!#REF!</definedName>
    <definedName name="aux">#REF!</definedName>
    <definedName name="AuxHab">#REF!</definedName>
    <definedName name="auxiliar">#REF!</definedName>
    <definedName name="aZUEN">#REF!</definedName>
    <definedName name="azul">#REF!</definedName>
    <definedName name="AZULSINAL">#REF!</definedName>
    <definedName name="B">#REF!</definedName>
    <definedName name="bacia16">#REF!</definedName>
    <definedName name="Banco_dados_IM">#REF!</definedName>
    <definedName name="_xlnm.Database">#REF!</definedName>
    <definedName name="bau">#REF!</definedName>
    <definedName name="BB">#REF!</definedName>
    <definedName name="BBBB" localSheetId="0">'BM 01'!BBBB</definedName>
    <definedName name="BBBB" localSheetId="2">'BM 02'!BBBB</definedName>
    <definedName name="BBBB" localSheetId="4">'BM 03'!BBBB</definedName>
    <definedName name="BBBB" localSheetId="6">'BM 04'!BBBB</definedName>
    <definedName name="BBBB" localSheetId="8">'BM 05'!BBBB</definedName>
    <definedName name="BBBB" localSheetId="10">'BM 06'!BBBB</definedName>
    <definedName name="BBBB" localSheetId="12">'BM 07'!BBBB</definedName>
    <definedName name="BBBB" localSheetId="14">'BM 08'!BBBB</definedName>
    <definedName name="BBBB" localSheetId="16">'BM 09'!BBBB</definedName>
    <definedName name="BBBB" localSheetId="18">'BM 10'!BBBB</definedName>
    <definedName name="BBBB" localSheetId="1">'Memória 01'!BBBB</definedName>
    <definedName name="BBBB" localSheetId="3">'Memória 02'!BBBB</definedName>
    <definedName name="BBBB" localSheetId="5">'Memória 03'!BBBB</definedName>
    <definedName name="BBBB" localSheetId="7">'Memória 04'!BBBB</definedName>
    <definedName name="BBBB" localSheetId="9">'Memória 05'!BBBB</definedName>
    <definedName name="BBBB" localSheetId="11">'Memória 06'!BBBB</definedName>
    <definedName name="BBBB" localSheetId="13">'Memória 07'!BBBB</definedName>
    <definedName name="BBBB" localSheetId="15">'Memória 08'!BBBB</definedName>
    <definedName name="BBBB" localSheetId="17">'Memória 09'!BBBB</definedName>
    <definedName name="BBBB" localSheetId="19">'Memória 10'!BBBB</definedName>
    <definedName name="BBBB">'[4]Memória Aditivo'!BBBB</definedName>
    <definedName name="BDI">[10]Dados!$B$15</definedName>
    <definedName name="BDI.">#REF!</definedName>
    <definedName name="BDI_">#REF!</definedName>
    <definedName name="BDIc">#REF!</definedName>
    <definedName name="BDIf">#REF!</definedName>
    <definedName name="BG">#REF!</definedName>
    <definedName name="BGU">#REF!</definedName>
    <definedName name="BL_ANC_EMISS3_S">#REF!</definedName>
    <definedName name="BL_ANCO_EMISS2">#REF!</definedName>
    <definedName name="BLOCO_ANCOR_EMISS">#REF!</definedName>
    <definedName name="Bomba_putzmeister">#REF!</definedName>
    <definedName name="BRIOPA">#REF!</definedName>
    <definedName name="buc3eta">#REF!</definedName>
    <definedName name="BuiltIn_AutoFilter___2">#REF!</definedName>
    <definedName name="BuiltIn_Print_Area">#REF!</definedName>
    <definedName name="BURRA">#REF!</definedName>
    <definedName name="BVEOLISA">#REF!</definedName>
    <definedName name="cab_cortes">#REF!</definedName>
    <definedName name="cab_dmt">#REF!</definedName>
    <definedName name="cab_limpeza">#REF!</definedName>
    <definedName name="cabmeio">#REF!</definedName>
    <definedName name="CAD_EMISS3_S">#REF!</definedName>
    <definedName name="CADASTRO">#REF!</definedName>
    <definedName name="CADASTRO_EMISS">#REF!</definedName>
    <definedName name="CADASTRO_EMISS2">#REF!</definedName>
    <definedName name="CADASTRO_REDE_COL">#REF!</definedName>
    <definedName name="CAIXAS">#REF!</definedName>
    <definedName name="CAIXAS_EMISS3_S">#REF!</definedName>
    <definedName name="Camada_brita">#REF!</definedName>
    <definedName name="Camada_impermeabilizadora">#REF!</definedName>
    <definedName name="CAMPANARIO">'[11]UTR 2'!#REF!</definedName>
    <definedName name="CANETA">#REF!</definedName>
    <definedName name="CANTEIRO_DE_OBRAS">[12]CANT_OBRAS!$H$8</definedName>
    <definedName name="CANTEIRO_OBRAS">#REF!</definedName>
    <definedName name="CBU">#REF!</definedName>
    <definedName name="CBUII">#REF!</definedName>
    <definedName name="CBUQB">#REF!</definedName>
    <definedName name="CBUQc">#REF!</definedName>
    <definedName name="CélulaInicioPlanilha">#REF!</definedName>
    <definedName name="CélulaResumo">#REF!</definedName>
    <definedName name="CEU">#REF!</definedName>
    <definedName name="Chapisco">#REF!</definedName>
    <definedName name="cimento">#REF!</definedName>
    <definedName name="Cmat">#REF!</definedName>
    <definedName name="Cmo">#REF!</definedName>
    <definedName name="Cobertura">#REF!</definedName>
    <definedName name="Cobertura_canal">#REF!</definedName>
    <definedName name="Código">#REF!</definedName>
    <definedName name="Código.">#REF!</definedName>
    <definedName name="Código_">#REF!</definedName>
    <definedName name="COEF_LINEAR">#REF!</definedName>
    <definedName name="Comparativo">#REF!</definedName>
    <definedName name="cOMPOSIÇaO">#REF!</definedName>
    <definedName name="composições">#REF!</definedName>
    <definedName name="CONT_CANTEIRO">#REF!</definedName>
    <definedName name="corte">#REF!</definedName>
    <definedName name="COTAS">#REF!</definedName>
    <definedName name="_xlnm.Criteria">#REF!</definedName>
    <definedName name="Cron">#REF!</definedName>
    <definedName name="cron.">#REF!</definedName>
    <definedName name="cron_">#REF!</definedName>
    <definedName name="crono">#REF!</definedName>
    <definedName name="CustoReal">#REF!</definedName>
    <definedName name="cUSTOS">#REF!</definedName>
    <definedName name="d">#REF!</definedName>
    <definedName name="dadinho">#REF!</definedName>
    <definedName name="DADOS">#REF!</definedName>
    <definedName name="DADOS1">#REF!</definedName>
    <definedName name="danil">#REF!</definedName>
    <definedName name="Data">#REF!</definedName>
    <definedName name="Data_Final">#REF!</definedName>
    <definedName name="Data_Início">#REF!</definedName>
    <definedName name="densidade_cap">#REF!</definedName>
    <definedName name="DES">#REF!</definedName>
    <definedName name="DESAP">#REF!</definedName>
    <definedName name="DESAPROPRIAÇÃO">'[12]AQU TERRENO-'!$H$9</definedName>
    <definedName name="DESCRIÇÃO_DO_ITEM">#REF!</definedName>
    <definedName name="Df">#REF!</definedName>
    <definedName name="DGA">'[5]PRO-08'!#REF!</definedName>
    <definedName name="Dissídio">#REF!</definedName>
    <definedName name="DJ">#REF!</definedName>
    <definedName name="DMT">'[13]C.U'!$D$1651,'[13]C.U'!$D$1155</definedName>
    <definedName name="DMT_0_50">#REF!</definedName>
    <definedName name="DMT_1000">#REF!</definedName>
    <definedName name="DMT_200">#REF!</definedName>
    <definedName name="DMT_200_400">#REF!</definedName>
    <definedName name="DMT_400">#REF!</definedName>
    <definedName name="DMT_400_600">#REF!</definedName>
    <definedName name="DMT_50">#REF!</definedName>
    <definedName name="DMT_50_200">#REF!</definedName>
    <definedName name="DMT_600">#REF!</definedName>
    <definedName name="DMT_800">#REF!</definedName>
    <definedName name="drena">#REF!</definedName>
    <definedName name="DRGTU">#REF!</definedName>
    <definedName name="DU">#REF!</definedName>
    <definedName name="dx">'[14]ENTRADA DE DADOS'!$F$5</definedName>
    <definedName name="dxi">'[14]ENTRADA DE DADOS'!$I$5</definedName>
    <definedName name="DY">'[15]ENTRADA DE DADOS'!$F$5</definedName>
    <definedName name="E">#REF!</definedName>
    <definedName name="ECJ">#REF!</definedName>
    <definedName name="ee">[1]Reforma!#REF!</definedName>
    <definedName name="EE1_MAT">'[16]B - Captação_Elevação 1a Etapa '!#REF!</definedName>
    <definedName name="EE1_MATERIAIS">'[12]ESTA ELEVATÓRIA_'!$H$106</definedName>
    <definedName name="EE1_SERV">'[16]B - Captação_Elevação 1a Etapa '!#REF!</definedName>
    <definedName name="EE1_SERVIÇOS">'[12]ESTA ELEVATÓRIA_'!$H$9</definedName>
    <definedName name="EE2_MAT">'[16]B - Captação_Elevação 1a Etapa '!#REF!</definedName>
    <definedName name="EE2_MATERIAIS">'[12]ESTA ELEVATÓRIA_'!$H$244</definedName>
    <definedName name="EE2_SERV">'[16]B - Captação_Elevação 1a Etapa '!#REF!</definedName>
    <definedName name="EE2_SERVIÇOS">'[12]ESTA ELEVATÓRIA_'!$H$143</definedName>
    <definedName name="EE3_MAT">'[16]B - Captação_Elevação 1a Etapa '!#REF!</definedName>
    <definedName name="EE3_SERV">'[16]B - Captação_Elevação 1a Etapa '!#REF!</definedName>
    <definedName name="EEE">#REF!</definedName>
    <definedName name="EEEEE">[1]Reforma!#REF!</definedName>
    <definedName name="EJ">#REF!</definedName>
    <definedName name="Elemento_vazado">#REF!</definedName>
    <definedName name="EMISS_1_MAT">#REF!</definedName>
    <definedName name="EMISS_1_SERV">#REF!</definedName>
    <definedName name="EMISS_2_MAT">#REF!</definedName>
    <definedName name="EMISS_2_SERV">#REF!</definedName>
    <definedName name="EMISS_2_SERV2">#REF!</definedName>
    <definedName name="EMISS_3_MAT">#REF!</definedName>
    <definedName name="EMISS_3_SERV">#REF!</definedName>
    <definedName name="EMISSÁRIO1_MATERIAIS">[12]EMISSÁRIO_!$H$39</definedName>
    <definedName name="EMISSÁRIO1_SERVIÇOS">[12]EMISSÁRIO_!$H$9</definedName>
    <definedName name="EMISSÁRIO2_MATERIAIS">[12]EMISSÁRIO_!$H$80</definedName>
    <definedName name="EMISSÁRIO2_SERVIÇOS">[12]EMISSÁRIO_!$H$50</definedName>
    <definedName name="Empolamento">#REF!</definedName>
    <definedName name="EPVT">#REF!</definedName>
    <definedName name="EQPTO">#REF!</definedName>
    <definedName name="ER">[1]Reforma!#REF!</definedName>
    <definedName name="err" localSheetId="0">'BM 01'!err</definedName>
    <definedName name="err" localSheetId="2">'BM 02'!err</definedName>
    <definedName name="err" localSheetId="4">'BM 03'!err</definedName>
    <definedName name="err" localSheetId="6">'BM 04'!err</definedName>
    <definedName name="err" localSheetId="8">'BM 05'!err</definedName>
    <definedName name="err" localSheetId="10">'BM 06'!err</definedName>
    <definedName name="err" localSheetId="12">'BM 07'!err</definedName>
    <definedName name="err" localSheetId="14">'BM 08'!err</definedName>
    <definedName name="err" localSheetId="16">'BM 09'!err</definedName>
    <definedName name="err" localSheetId="18">'BM 10'!err</definedName>
    <definedName name="err" localSheetId="1">'Memória 01'!err</definedName>
    <definedName name="err" localSheetId="3">'Memória 02'!err</definedName>
    <definedName name="err" localSheetId="5">'Memória 03'!err</definedName>
    <definedName name="err" localSheetId="7">'Memória 04'!err</definedName>
    <definedName name="err" localSheetId="9">'Memória 05'!err</definedName>
    <definedName name="err" localSheetId="11">'Memória 06'!err</definedName>
    <definedName name="err" localSheetId="13">'Memória 07'!err</definedName>
    <definedName name="err" localSheetId="15">'Memória 08'!err</definedName>
    <definedName name="err" localSheetId="17">'Memória 09'!err</definedName>
    <definedName name="err" localSheetId="19">'Memória 10'!err</definedName>
    <definedName name="err">'[4]Memória Aditivo'!err</definedName>
    <definedName name="ES">[1]Reforma!#REF!</definedName>
    <definedName name="ESC_EMISS3_S">#REF!</definedName>
    <definedName name="Escavação">#REF!</definedName>
    <definedName name="ESCORAMENTO">#REF!</definedName>
    <definedName name="ESGOT_EMISS3_S">#REF!</definedName>
    <definedName name="ESGOTAMENTO">#REF!</definedName>
    <definedName name="EsmoH">#REF!</definedName>
    <definedName name="EsmoM">#REF!</definedName>
    <definedName name="EsmoMP">#REF!</definedName>
    <definedName name="Esquadrias">#REF!</definedName>
    <definedName name="est">#REF!</definedName>
    <definedName name="estado">#REF!</definedName>
    <definedName name="estrelacelest">'[5]PRO-08'!#REF!</definedName>
    <definedName name="Estrutura">'[17]Lote 02 FoFo'!#REF!</definedName>
    <definedName name="eu" localSheetId="0">{#N/A,#N/A,FALSE,"MO (2)"}</definedName>
    <definedName name="eu" localSheetId="2">{#N/A,#N/A,FALSE,"MO (2)"}</definedName>
    <definedName name="eu" localSheetId="4">{#N/A,#N/A,FALSE,"MO (2)"}</definedName>
    <definedName name="eu" localSheetId="6">{#N/A,#N/A,FALSE,"MO (2)"}</definedName>
    <definedName name="eu" localSheetId="8">{#N/A,#N/A,FALSE,"MO (2)"}</definedName>
    <definedName name="eu" localSheetId="10">{#N/A,#N/A,FALSE,"MO (2)"}</definedName>
    <definedName name="eu" localSheetId="12">{#N/A,#N/A,FALSE,"MO (2)"}</definedName>
    <definedName name="eu" localSheetId="14">{#N/A,#N/A,FALSE,"MO (2)"}</definedName>
    <definedName name="eu" localSheetId="16">{#N/A,#N/A,FALSE,"MO (2)"}</definedName>
    <definedName name="eu" localSheetId="18">{#N/A,#N/A,FALSE,"MO (2)"}</definedName>
    <definedName name="eu" localSheetId="1">{#N/A,#N/A,FALSE,"MO (2)"}</definedName>
    <definedName name="eu" localSheetId="3">{#N/A,#N/A,FALSE,"MO (2)"}</definedName>
    <definedName name="eu" localSheetId="5">{#N/A,#N/A,FALSE,"MO (2)"}</definedName>
    <definedName name="eu" localSheetId="7">{#N/A,#N/A,FALSE,"MO (2)"}</definedName>
    <definedName name="eu" localSheetId="9">{#N/A,#N/A,FALSE,"MO (2)"}</definedName>
    <definedName name="eu" localSheetId="11">{#N/A,#N/A,FALSE,"MO (2)"}</definedName>
    <definedName name="eu" localSheetId="13">{#N/A,#N/A,FALSE,"MO (2)"}</definedName>
    <definedName name="eu" localSheetId="15">{#N/A,#N/A,FALSE,"MO (2)"}</definedName>
    <definedName name="eu" localSheetId="17">{#N/A,#N/A,FALSE,"MO (2)"}</definedName>
    <definedName name="eu" localSheetId="19">{#N/A,#N/A,FALSE,"MO (2)"}</definedName>
    <definedName name="eu">{#N/A,#N/A,FALSE,"MO (2)"}</definedName>
    <definedName name="EXA">'[5]PRO-08'!#REF!</definedName>
    <definedName name="Excel_BuiltIn__FilterDatabase_11">#REF!</definedName>
    <definedName name="Excel_BuiltIn__FilterDatabase_12">#REF!</definedName>
    <definedName name="Excel_BuiltIn__FilterDatabase_2">#REF!</definedName>
    <definedName name="Excel_BuiltIn__FilterDatabase_3">#REF!</definedName>
    <definedName name="Excel_BuiltIn__FilterDatabase_4">#REF!</definedName>
    <definedName name="Excel_BuiltIn__FilterDatabase_5">#REF!</definedName>
    <definedName name="Excel_BuiltIn__FilterDatabase_6">#REF!</definedName>
    <definedName name="Excel_BuiltIn__FilterDatabase_7">#REF!</definedName>
    <definedName name="Excel_BuiltIn__FilterDatabase_8">#REF!</definedName>
    <definedName name="Excel_BuiltIn__FilterDatabase_9">#REF!</definedName>
    <definedName name="Excel_BuiltIn_Criteria">#REF!</definedName>
    <definedName name="Excel_BuiltIn_Database">#REF!</definedName>
    <definedName name="Excel_BuiltIn_Database_1">#REF!</definedName>
    <definedName name="Excel_BuiltIn_Database_6">#REF!</definedName>
    <definedName name="Excel_BuiltIn_Print_Area">#REF!</definedName>
    <definedName name="Excel_BuiltIn_Print_Area_1">#REF!</definedName>
    <definedName name="Excel_BuiltIn_Print_Area_3">#REF!</definedName>
    <definedName name="Excel_BuiltIn_Print_Area_3_1">#REF!</definedName>
    <definedName name="Excel_BuiltIn_Print_Area_4">#REF!</definedName>
    <definedName name="Excel_BuiltIn_Print_Area_4_1">#REF!</definedName>
    <definedName name="Excel_BuiltIn_Print_Area_5_1">#REF!</definedName>
    <definedName name="Excel_BuiltIn_Print_Titles">#REF!</definedName>
    <definedName name="Excel_BuiltIn_Print_Titles_2">#REF!</definedName>
    <definedName name="Excel_BuiltIn_Print_Titles_3">#REF!</definedName>
    <definedName name="Excel_BuiltIn_Print_Titles_4">#REF!</definedName>
    <definedName name="Excel_BuiltIn_Print_Titles_6_1">#REF!</definedName>
    <definedName name="Excel_BuiltIn_Recorder">#REF!</definedName>
    <definedName name="EXTENSAO">#REF!</definedName>
    <definedName name="Extenso" localSheetId="0">'BM 01'!Extenso</definedName>
    <definedName name="Extenso" localSheetId="2">'BM 02'!Extenso</definedName>
    <definedName name="Extenso" localSheetId="4">'BM 03'!Extenso</definedName>
    <definedName name="Extenso" localSheetId="6">'BM 04'!Extenso</definedName>
    <definedName name="Extenso" localSheetId="8">'BM 05'!Extenso</definedName>
    <definedName name="Extenso" localSheetId="10">'BM 06'!Extenso</definedName>
    <definedName name="Extenso" localSheetId="12">'BM 07'!Extenso</definedName>
    <definedName name="Extenso" localSheetId="14">'BM 08'!Extenso</definedName>
    <definedName name="Extenso" localSheetId="16">'BM 09'!Extenso</definedName>
    <definedName name="Extenso" localSheetId="18">'BM 10'!Extenso</definedName>
    <definedName name="Extenso" localSheetId="1">'Memória 01'!Extenso</definedName>
    <definedName name="Extenso" localSheetId="3">'Memória 02'!Extenso</definedName>
    <definedName name="Extenso" localSheetId="5">'Memória 03'!Extenso</definedName>
    <definedName name="Extenso" localSheetId="7">'Memória 04'!Extenso</definedName>
    <definedName name="Extenso" localSheetId="9">'Memória 05'!Extenso</definedName>
    <definedName name="Extenso" localSheetId="11">'Memória 06'!Extenso</definedName>
    <definedName name="Extenso" localSheetId="13">'Memória 07'!Extenso</definedName>
    <definedName name="Extenso" localSheetId="15">'Memória 08'!Extenso</definedName>
    <definedName name="Extenso" localSheetId="17">'Memória 09'!Extenso</definedName>
    <definedName name="Extenso" localSheetId="19">'Memória 10'!Extenso</definedName>
    <definedName name="Extenso">'[4]Memória Aditivo'!Extenso</definedName>
    <definedName name="F_01_120">#REF!</definedName>
    <definedName name="F_01_150">#REF!</definedName>
    <definedName name="F_01_180">#REF!</definedName>
    <definedName name="F_01_210">#REF!</definedName>
    <definedName name="F_01_240">#REF!</definedName>
    <definedName name="F_01_270">#REF!</definedName>
    <definedName name="F_01_30">#REF!</definedName>
    <definedName name="F_01_300">#REF!</definedName>
    <definedName name="F_01_330">#REF!</definedName>
    <definedName name="F_01_360">#REF!</definedName>
    <definedName name="F_01_390">#REF!</definedName>
    <definedName name="F_01_420">#REF!</definedName>
    <definedName name="F_01_450">#REF!</definedName>
    <definedName name="F_01_480">#REF!</definedName>
    <definedName name="F_01_510">#REF!</definedName>
    <definedName name="F_01_540">#REF!</definedName>
    <definedName name="F_01_570">#REF!</definedName>
    <definedName name="F_01_60">#REF!</definedName>
    <definedName name="F_01_600">#REF!</definedName>
    <definedName name="F_01_630">#REF!</definedName>
    <definedName name="F_01_660">#REF!</definedName>
    <definedName name="F_01_690">#REF!</definedName>
    <definedName name="F_01_720">#REF!</definedName>
    <definedName name="F_01_90">#REF!</definedName>
    <definedName name="F_02_120">#REF!</definedName>
    <definedName name="F_02_150">#REF!</definedName>
    <definedName name="F_02_180">#REF!</definedName>
    <definedName name="F_02_210">#REF!</definedName>
    <definedName name="F_02_240">#REF!</definedName>
    <definedName name="F_02_270">#REF!</definedName>
    <definedName name="F_02_30">#REF!</definedName>
    <definedName name="F_02_300">#REF!</definedName>
    <definedName name="F_02_330">#REF!</definedName>
    <definedName name="F_02_360">#REF!</definedName>
    <definedName name="F_02_390">#REF!</definedName>
    <definedName name="F_02_420">#REF!</definedName>
    <definedName name="F_02_450">#REF!</definedName>
    <definedName name="F_02_480">#REF!</definedName>
    <definedName name="F_02_510">#REF!</definedName>
    <definedName name="F_02_540">#REF!</definedName>
    <definedName name="F_02_570">#REF!</definedName>
    <definedName name="F_02_60">#REF!</definedName>
    <definedName name="F_02_600">#REF!</definedName>
    <definedName name="F_02_630">#REF!</definedName>
    <definedName name="F_02_660">#REF!</definedName>
    <definedName name="F_02_690">#REF!</definedName>
    <definedName name="F_02_720">#REF!</definedName>
    <definedName name="F_02_90">#REF!</definedName>
    <definedName name="F_03_120">#REF!</definedName>
    <definedName name="F_03_150">#REF!</definedName>
    <definedName name="F_03_180">#REF!</definedName>
    <definedName name="F_03_210">#REF!</definedName>
    <definedName name="F_03_240">#REF!</definedName>
    <definedName name="F_03_270">#REF!</definedName>
    <definedName name="F_03_30">#REF!</definedName>
    <definedName name="F_03_300">#REF!</definedName>
    <definedName name="F_03_330">#REF!</definedName>
    <definedName name="F_03_360">#REF!</definedName>
    <definedName name="F_03_390">#REF!</definedName>
    <definedName name="F_03_420">#REF!</definedName>
    <definedName name="F_03_450">#REF!</definedName>
    <definedName name="F_03_480">#REF!</definedName>
    <definedName name="F_03_510">#REF!</definedName>
    <definedName name="F_03_540">#REF!</definedName>
    <definedName name="F_03_570">#REF!</definedName>
    <definedName name="F_03_60">#REF!</definedName>
    <definedName name="F_03_600">#REF!</definedName>
    <definedName name="F_03_630">#REF!</definedName>
    <definedName name="F_03_660">#REF!</definedName>
    <definedName name="F_03_690">#REF!</definedName>
    <definedName name="F_03_720">#REF!</definedName>
    <definedName name="F_03_90">#REF!</definedName>
    <definedName name="F_04_120">#REF!</definedName>
    <definedName name="F_04_150">#REF!</definedName>
    <definedName name="F_04_180">#REF!</definedName>
    <definedName name="F_04_210">#REF!</definedName>
    <definedName name="F_04_240">#REF!</definedName>
    <definedName name="F_04_270">#REF!</definedName>
    <definedName name="F_04_30">#REF!</definedName>
    <definedName name="F_04_300">#REF!</definedName>
    <definedName name="F_04_330">#REF!</definedName>
    <definedName name="F_04_360">#REF!</definedName>
    <definedName name="F_04_390">#REF!</definedName>
    <definedName name="F_04_420">#REF!</definedName>
    <definedName name="F_04_450">#REF!</definedName>
    <definedName name="F_04_480">#REF!</definedName>
    <definedName name="F_04_510">#REF!</definedName>
    <definedName name="F_04_540">#REF!</definedName>
    <definedName name="F_04_570">#REF!</definedName>
    <definedName name="F_04_60">#REF!</definedName>
    <definedName name="F_04_600">#REF!</definedName>
    <definedName name="F_04_630">#REF!</definedName>
    <definedName name="F_04_660">#REF!</definedName>
    <definedName name="F_04_690">#REF!</definedName>
    <definedName name="F_04_720">#REF!</definedName>
    <definedName name="F_04_90">#REF!</definedName>
    <definedName name="F_05_120">#REF!</definedName>
    <definedName name="F_05_150">#REF!</definedName>
    <definedName name="F_05_180">#REF!</definedName>
    <definedName name="F_05_210">#REF!</definedName>
    <definedName name="F_05_240">#REF!</definedName>
    <definedName name="F_05_270">#REF!</definedName>
    <definedName name="F_05_30">#REF!</definedName>
    <definedName name="F_05_300">#REF!</definedName>
    <definedName name="F_05_330">#REF!</definedName>
    <definedName name="F_05_360">#REF!</definedName>
    <definedName name="F_05_390">#REF!</definedName>
    <definedName name="F_05_420">#REF!</definedName>
    <definedName name="F_05_450">#REF!</definedName>
    <definedName name="F_05_480">#REF!</definedName>
    <definedName name="F_05_510">#REF!</definedName>
    <definedName name="F_05_540">#REF!</definedName>
    <definedName name="F_05_570">#REF!</definedName>
    <definedName name="F_05_60">#REF!</definedName>
    <definedName name="F_05_600">#REF!</definedName>
    <definedName name="F_05_630">#REF!</definedName>
    <definedName name="F_05_660">#REF!</definedName>
    <definedName name="F_05_690">#REF!</definedName>
    <definedName name="F_05_720">#REF!</definedName>
    <definedName name="F_05_90">#REF!</definedName>
    <definedName name="F_06_120">#REF!</definedName>
    <definedName name="F_06_150">#REF!</definedName>
    <definedName name="F_06_180">#REF!</definedName>
    <definedName name="F_06_210">#REF!</definedName>
    <definedName name="F_06_240">#REF!</definedName>
    <definedName name="F_06_270">#REF!</definedName>
    <definedName name="F_06_30">#REF!</definedName>
    <definedName name="F_06_300">#REF!</definedName>
    <definedName name="F_06_330">#REF!</definedName>
    <definedName name="F_06_360">#REF!</definedName>
    <definedName name="F_06_390">#REF!</definedName>
    <definedName name="F_06_420">#REF!</definedName>
    <definedName name="F_06_450">#REF!</definedName>
    <definedName name="F_06_480">#REF!</definedName>
    <definedName name="F_06_510">#REF!</definedName>
    <definedName name="F_06_540">#REF!</definedName>
    <definedName name="F_06_570">#REF!</definedName>
    <definedName name="F_06_60">#REF!</definedName>
    <definedName name="F_06_600">#REF!</definedName>
    <definedName name="F_06_630">#REF!</definedName>
    <definedName name="F_06_660">#REF!</definedName>
    <definedName name="F_06_690">#REF!</definedName>
    <definedName name="F_06_720">#REF!</definedName>
    <definedName name="F_06_90">#REF!</definedName>
    <definedName name="F_07_120">#REF!</definedName>
    <definedName name="F_07_150">#REF!</definedName>
    <definedName name="F_07_180">#REF!</definedName>
    <definedName name="F_07_210">#REF!</definedName>
    <definedName name="F_07_240">#REF!</definedName>
    <definedName name="F_07_270">#REF!</definedName>
    <definedName name="F_07_30">#REF!</definedName>
    <definedName name="F_07_300">#REF!</definedName>
    <definedName name="F_07_330">#REF!</definedName>
    <definedName name="F_07_360">#REF!</definedName>
    <definedName name="F_07_390">#REF!</definedName>
    <definedName name="F_07_420">#REF!</definedName>
    <definedName name="F_07_450">#REF!</definedName>
    <definedName name="F_07_480">#REF!</definedName>
    <definedName name="F_07_510">#REF!</definedName>
    <definedName name="F_07_540">#REF!</definedName>
    <definedName name="F_07_570">#REF!</definedName>
    <definedName name="F_07_60">#REF!</definedName>
    <definedName name="F_07_600">#REF!</definedName>
    <definedName name="F_07_630">#REF!</definedName>
    <definedName name="F_07_660">#REF!</definedName>
    <definedName name="F_07_690">#REF!</definedName>
    <definedName name="F_07_720">#REF!</definedName>
    <definedName name="F_07_90">#REF!</definedName>
    <definedName name="F_08_120">#REF!</definedName>
    <definedName name="F_08_150">#REF!</definedName>
    <definedName name="F_08_180">#REF!</definedName>
    <definedName name="F_08_210">#REF!</definedName>
    <definedName name="F_08_240">#REF!</definedName>
    <definedName name="F_08_270">#REF!</definedName>
    <definedName name="F_08_30">#REF!</definedName>
    <definedName name="F_08_300">#REF!</definedName>
    <definedName name="F_08_330">#REF!</definedName>
    <definedName name="F_08_360">#REF!</definedName>
    <definedName name="F_08_390">#REF!</definedName>
    <definedName name="F_08_420">#REF!</definedName>
    <definedName name="F_08_450">#REF!</definedName>
    <definedName name="F_08_480">#REF!</definedName>
    <definedName name="F_08_510">#REF!</definedName>
    <definedName name="F_08_540">#REF!</definedName>
    <definedName name="F_08_570">#REF!</definedName>
    <definedName name="F_08_60">#REF!</definedName>
    <definedName name="F_08_600">#REF!</definedName>
    <definedName name="F_08_630">#REF!</definedName>
    <definedName name="F_08_660">#REF!</definedName>
    <definedName name="F_08_690">#REF!</definedName>
    <definedName name="F_08_720">#REF!</definedName>
    <definedName name="F_08_90">#REF!</definedName>
    <definedName name="F_09_120">#REF!</definedName>
    <definedName name="F_09_150">#REF!</definedName>
    <definedName name="F_09_180">#REF!</definedName>
    <definedName name="F_09_210">#REF!</definedName>
    <definedName name="F_09_240">#REF!</definedName>
    <definedName name="F_09_270">#REF!</definedName>
    <definedName name="F_09_30">#REF!</definedName>
    <definedName name="F_09_300">#REF!</definedName>
    <definedName name="F_09_330">#REF!</definedName>
    <definedName name="F_09_360">#REF!</definedName>
    <definedName name="F_09_390">#REF!</definedName>
    <definedName name="F_09_420">#REF!</definedName>
    <definedName name="F_09_450">#REF!</definedName>
    <definedName name="F_09_480">#REF!</definedName>
    <definedName name="F_09_510">#REF!</definedName>
    <definedName name="F_09_540">#REF!</definedName>
    <definedName name="F_09_570">#REF!</definedName>
    <definedName name="F_09_60">#REF!</definedName>
    <definedName name="F_09_600">#REF!</definedName>
    <definedName name="F_09_630">#REF!</definedName>
    <definedName name="F_09_660">#REF!</definedName>
    <definedName name="F_09_690">#REF!</definedName>
    <definedName name="F_09_720">#REF!</definedName>
    <definedName name="F_09_90">#REF!</definedName>
    <definedName name="F_10_120">#REF!</definedName>
    <definedName name="F_10_150">#REF!</definedName>
    <definedName name="F_10_180">#REF!</definedName>
    <definedName name="F_10_210">#REF!</definedName>
    <definedName name="F_10_240">#REF!</definedName>
    <definedName name="F_10_270">#REF!</definedName>
    <definedName name="F_10_30">#REF!</definedName>
    <definedName name="F_10_300">#REF!</definedName>
    <definedName name="F_10_330">#REF!</definedName>
    <definedName name="F_10_360">#REF!</definedName>
    <definedName name="F_10_390">#REF!</definedName>
    <definedName name="F_10_420">#REF!</definedName>
    <definedName name="F_10_450">#REF!</definedName>
    <definedName name="F_10_480">#REF!</definedName>
    <definedName name="F_10_510">#REF!</definedName>
    <definedName name="F_10_540">#REF!</definedName>
    <definedName name="F_10_570">#REF!</definedName>
    <definedName name="F_10_60">#REF!</definedName>
    <definedName name="F_10_600">#REF!</definedName>
    <definedName name="F_10_630">#REF!</definedName>
    <definedName name="F_10_660">#REF!</definedName>
    <definedName name="F_10_690">#REF!</definedName>
    <definedName name="F_10_720">#REF!</definedName>
    <definedName name="F_10_90">#REF!</definedName>
    <definedName name="F_11_120">#REF!</definedName>
    <definedName name="F_11_150">#REF!</definedName>
    <definedName name="F_11_180">#REF!</definedName>
    <definedName name="F_11_210">#REF!</definedName>
    <definedName name="F_11_240">#REF!</definedName>
    <definedName name="F_11_270">#REF!</definedName>
    <definedName name="F_11_30">#REF!</definedName>
    <definedName name="F_11_300">#REF!</definedName>
    <definedName name="F_11_330">#REF!</definedName>
    <definedName name="F_11_360">#REF!</definedName>
    <definedName name="F_11_390">#REF!</definedName>
    <definedName name="F_11_420">#REF!</definedName>
    <definedName name="F_11_450">#REF!</definedName>
    <definedName name="F_11_480">#REF!</definedName>
    <definedName name="F_11_510">#REF!</definedName>
    <definedName name="F_11_540">#REF!</definedName>
    <definedName name="F_11_570">#REF!</definedName>
    <definedName name="F_11_60">#REF!</definedName>
    <definedName name="F_11_600">#REF!</definedName>
    <definedName name="F_11_630">#REF!</definedName>
    <definedName name="F_11_660">#REF!</definedName>
    <definedName name="F_11_690">#REF!</definedName>
    <definedName name="F_11_720">#REF!</definedName>
    <definedName name="F_11_90">#REF!</definedName>
    <definedName name="F_12_120">#REF!</definedName>
    <definedName name="F_12_150">#REF!</definedName>
    <definedName name="F_12_180">#REF!</definedName>
    <definedName name="F_12_210">#REF!</definedName>
    <definedName name="F_12_240">#REF!</definedName>
    <definedName name="F_12_270">#REF!</definedName>
    <definedName name="F_12_30">#REF!</definedName>
    <definedName name="F_12_300">#REF!</definedName>
    <definedName name="F_12_330">#REF!</definedName>
    <definedName name="F_12_360">#REF!</definedName>
    <definedName name="F_12_390">#REF!</definedName>
    <definedName name="F_12_420">#REF!</definedName>
    <definedName name="F_12_450">#REF!</definedName>
    <definedName name="F_12_480">#REF!</definedName>
    <definedName name="F_12_510">#REF!</definedName>
    <definedName name="F_12_540">#REF!</definedName>
    <definedName name="F_12_570">#REF!</definedName>
    <definedName name="F_12_60">#REF!</definedName>
    <definedName name="F_12_600">#REF!</definedName>
    <definedName name="F_12_630">#REF!</definedName>
    <definedName name="F_12_660">#REF!</definedName>
    <definedName name="F_12_690">#REF!</definedName>
    <definedName name="F_12_720">#REF!</definedName>
    <definedName name="F_12_90">#REF!</definedName>
    <definedName name="F_13_120">#REF!</definedName>
    <definedName name="F_13_150">#REF!</definedName>
    <definedName name="F_13_180">#REF!</definedName>
    <definedName name="F_13_210">#REF!</definedName>
    <definedName name="F_13_240">#REF!</definedName>
    <definedName name="F_13_270">#REF!</definedName>
    <definedName name="F_13_30">#REF!</definedName>
    <definedName name="F_13_300">#REF!</definedName>
    <definedName name="F_13_330">#REF!</definedName>
    <definedName name="F_13_360">#REF!</definedName>
    <definedName name="F_13_390">#REF!</definedName>
    <definedName name="F_13_420">#REF!</definedName>
    <definedName name="F_13_450">#REF!</definedName>
    <definedName name="F_13_480">#REF!</definedName>
    <definedName name="F_13_510">#REF!</definedName>
    <definedName name="F_13_540">#REF!</definedName>
    <definedName name="F_13_570">#REF!</definedName>
    <definedName name="F_13_60">#REF!</definedName>
    <definedName name="F_13_600">#REF!</definedName>
    <definedName name="F_13_630">#REF!</definedName>
    <definedName name="F_13_660">#REF!</definedName>
    <definedName name="F_13_690">#REF!</definedName>
    <definedName name="F_13_720">#REF!</definedName>
    <definedName name="F_13_90">#REF!</definedName>
    <definedName name="F_14_120">#REF!</definedName>
    <definedName name="F_14_150">#REF!</definedName>
    <definedName name="F_14_180">#REF!</definedName>
    <definedName name="F_14_210">#REF!</definedName>
    <definedName name="F_14_240">#REF!</definedName>
    <definedName name="F_14_270">#REF!</definedName>
    <definedName name="F_14_30">#REF!</definedName>
    <definedName name="F_14_300">#REF!</definedName>
    <definedName name="F_14_330">#REF!</definedName>
    <definedName name="F_14_360">#REF!</definedName>
    <definedName name="F_14_390">#REF!</definedName>
    <definedName name="F_14_420">#REF!</definedName>
    <definedName name="F_14_450">#REF!</definedName>
    <definedName name="F_14_480">#REF!</definedName>
    <definedName name="F_14_510">#REF!</definedName>
    <definedName name="F_14_540">#REF!</definedName>
    <definedName name="F_14_570">#REF!</definedName>
    <definedName name="F_14_60">#REF!</definedName>
    <definedName name="F_14_600">#REF!</definedName>
    <definedName name="F_14_630">#REF!</definedName>
    <definedName name="F_14_660">#REF!</definedName>
    <definedName name="F_14_690">#REF!</definedName>
    <definedName name="F_14_720">#REF!</definedName>
    <definedName name="F_14_90">#REF!</definedName>
    <definedName name="F_15_120">#REF!</definedName>
    <definedName name="F_15_150">#REF!</definedName>
    <definedName name="F_15_180">#REF!</definedName>
    <definedName name="F_15_210">#REF!</definedName>
    <definedName name="F_15_240">#REF!</definedName>
    <definedName name="F_15_270">#REF!</definedName>
    <definedName name="F_15_30">#REF!</definedName>
    <definedName name="F_15_300">#REF!</definedName>
    <definedName name="F_15_330">#REF!</definedName>
    <definedName name="F_15_360">#REF!</definedName>
    <definedName name="F_15_390">#REF!</definedName>
    <definedName name="F_15_420">#REF!</definedName>
    <definedName name="F_15_450">#REF!</definedName>
    <definedName name="F_15_480">#REF!</definedName>
    <definedName name="F_15_510">#REF!</definedName>
    <definedName name="F_15_540">#REF!</definedName>
    <definedName name="F_15_570">#REF!</definedName>
    <definedName name="F_15_60">#REF!</definedName>
    <definedName name="F_15_600">#REF!</definedName>
    <definedName name="F_15_630">#REF!</definedName>
    <definedName name="F_15_660">#REF!</definedName>
    <definedName name="F_15_690">#REF!</definedName>
    <definedName name="F_15_720">#REF!</definedName>
    <definedName name="F_15_90">#REF!</definedName>
    <definedName name="FATOR">#REF!</definedName>
    <definedName name="FatSabadoOut">'[18]TrafContExpan-NoPrint'!$O$5</definedName>
    <definedName name="FatSextaOut">'[18]TrafContExpan-NoPrint'!$O$4</definedName>
    <definedName name="fc1a">'[5]PRO-08'!#REF!</definedName>
    <definedName name="FC2A">'[5]PRO-08'!#REF!</definedName>
    <definedName name="FC3A">'[5]PRO-08'!#REF!</definedName>
    <definedName name="Fd">#REF!</definedName>
    <definedName name="fernanda">#REF!</definedName>
    <definedName name="Ferro_CA60">#REF!</definedName>
    <definedName name="fff" localSheetId="0">{#N/A,#N/A,FALSE,"MO (2)"}</definedName>
    <definedName name="fff" localSheetId="2">{#N/A,#N/A,FALSE,"MO (2)"}</definedName>
    <definedName name="fff" localSheetId="4">{#N/A,#N/A,FALSE,"MO (2)"}</definedName>
    <definedName name="fff" localSheetId="6">{#N/A,#N/A,FALSE,"MO (2)"}</definedName>
    <definedName name="fff" localSheetId="8">{#N/A,#N/A,FALSE,"MO (2)"}</definedName>
    <definedName name="fff" localSheetId="10">{#N/A,#N/A,FALSE,"MO (2)"}</definedName>
    <definedName name="fff" localSheetId="12">{#N/A,#N/A,FALSE,"MO (2)"}</definedName>
    <definedName name="fff" localSheetId="14">{#N/A,#N/A,FALSE,"MO (2)"}</definedName>
    <definedName name="fff" localSheetId="16">{#N/A,#N/A,FALSE,"MO (2)"}</definedName>
    <definedName name="fff" localSheetId="18">{#N/A,#N/A,FALSE,"MO (2)"}</definedName>
    <definedName name="fff" localSheetId="1">{#N/A,#N/A,FALSE,"MO (2)"}</definedName>
    <definedName name="fff" localSheetId="3">{#N/A,#N/A,FALSE,"MO (2)"}</definedName>
    <definedName name="fff" localSheetId="5">{#N/A,#N/A,FALSE,"MO (2)"}</definedName>
    <definedName name="fff" localSheetId="7">{#N/A,#N/A,FALSE,"MO (2)"}</definedName>
    <definedName name="fff" localSheetId="9">{#N/A,#N/A,FALSE,"MO (2)"}</definedName>
    <definedName name="fff" localSheetId="11">{#N/A,#N/A,FALSE,"MO (2)"}</definedName>
    <definedName name="fff" localSheetId="13">{#N/A,#N/A,FALSE,"MO (2)"}</definedName>
    <definedName name="fff" localSheetId="15">{#N/A,#N/A,FALSE,"MO (2)"}</definedName>
    <definedName name="fff" localSheetId="17">{#N/A,#N/A,FALSE,"MO (2)"}</definedName>
    <definedName name="fff" localSheetId="19">{#N/A,#N/A,FALSE,"MO (2)"}</definedName>
    <definedName name="fff">{#N/A,#N/A,FALSE,"MO (2)"}</definedName>
    <definedName name="Filtro">#REF!</definedName>
    <definedName name="FINAL">#REF!</definedName>
    <definedName name="FONTES">#REF!</definedName>
    <definedName name="Formula">#REF!</definedName>
    <definedName name="Formula_1">#REF!</definedName>
    <definedName name="Formula_10">#REF!</definedName>
    <definedName name="Formula_2">#REF!</definedName>
    <definedName name="Formula_3">#REF!</definedName>
    <definedName name="Formula_4">#REF!</definedName>
    <definedName name="Formula_5">#REF!</definedName>
    <definedName name="Formula_5_1">#REF!</definedName>
    <definedName name="Formula_6">#REF!</definedName>
    <definedName name="formulas">[19]C!$B$112,[19]C!$B$50,[19]C!$B$174:$B$177,[19]C!$B$236:$B$239,[19]C!$B$298:$B$301,[19]C!$B$360:$B$362,[19]C!$B$422:$B$424,[19]C!$B$484:$B$486,[19]C!$B$546:$B$547,[19]C!$B$608:$B$609,[19]C!$B$671:$B$672,[19]C!$B$733:$B$734,[19]C!$B$795:$B$796,[19]C!$B$857:$B$858,[19]C!$B$980,[19]C!$B$1042,[19]C!$B$1104,[19]C!$B$1166:$B$1168,[19]C!$B$1228:$B$1230,[19]C!$B$1290:$B$1292</definedName>
    <definedName name="FORN_ACESS_EMISS">#REF!</definedName>
    <definedName name="FORN_ACESS_EMISS2_M">#REF!</definedName>
    <definedName name="FORN_ACESS_EMISS3_M">#REF!</definedName>
    <definedName name="FORN_ACESS_REDE_COL">#REF!</definedName>
    <definedName name="FORN_ACESSÓRIOS">#REF!</definedName>
    <definedName name="FORN_CON_EMISS3_M">#REF!</definedName>
    <definedName name="FORN_CONEX">#REF!</definedName>
    <definedName name="FORN_CONEX_EMISS">#REF!</definedName>
    <definedName name="FORN_CONEX_PEÇAS">#REF!</definedName>
    <definedName name="FORN_PEÇAS_EMISS2_M">#REF!</definedName>
    <definedName name="FORN_TUB_EMISS">#REF!</definedName>
    <definedName name="FORN_TUB_EMISS2_M">#REF!</definedName>
    <definedName name="FORN_TUB_EMISS3_M">#REF!</definedName>
    <definedName name="FORN_TUB_REDE_COL">#REF!</definedName>
    <definedName name="FORN_TUBU">#REF!</definedName>
    <definedName name="fornecer">#REF!</definedName>
    <definedName name="Fundação">#REF!</definedName>
    <definedName name="G_01">#REF!</definedName>
    <definedName name="G_02">#REF!</definedName>
    <definedName name="G_03">#REF!</definedName>
    <definedName name="G_04">#REF!</definedName>
    <definedName name="G_05">#REF!</definedName>
    <definedName name="G_06">#REF!</definedName>
    <definedName name="G_07">#REF!</definedName>
    <definedName name="G_08">#REF!</definedName>
    <definedName name="G_09">#REF!</definedName>
    <definedName name="G_10">#REF!</definedName>
    <definedName name="G_11">#REF!</definedName>
    <definedName name="G_12">#REF!</definedName>
    <definedName name="G_13">#REF!</definedName>
    <definedName name="G_14">#REF!</definedName>
    <definedName name="G_15">#REF!</definedName>
    <definedName name="G_E_O_T_E_C_H_N_I_Q_U_E">#REF!</definedName>
    <definedName name="Gas">'[20]Adm Local '!$K$310</definedName>
    <definedName name="GER">#REF!</definedName>
    <definedName name="geral">#REF!</definedName>
    <definedName name="gg">#REF!</definedName>
    <definedName name="_xlnm.Recorder">#REF!</definedName>
    <definedName name="grf">[21]LISTA!$E$1:$E$6</definedName>
    <definedName name="grt">#REF!</definedName>
    <definedName name="hf">[22]LISTA!$E$1:$E$6</definedName>
    <definedName name="hi">#REF!</definedName>
    <definedName name="HTML_CodePage">1252</definedName>
    <definedName name="HTML_Control" localSheetId="0">{"'Plan1'!$A$8:$F$68","'Plan1'!$A$8:$F$68"}</definedName>
    <definedName name="HTML_Control" localSheetId="2">{"'Plan1'!$A$8:$F$68","'Plan1'!$A$8:$F$68"}</definedName>
    <definedName name="HTML_Control" localSheetId="4">{"'Plan1'!$A$8:$F$68","'Plan1'!$A$8:$F$68"}</definedName>
    <definedName name="HTML_Control" localSheetId="6">{"'Plan1'!$A$8:$F$68","'Plan1'!$A$8:$F$68"}</definedName>
    <definedName name="HTML_Control" localSheetId="8">{"'Plan1'!$A$8:$F$68","'Plan1'!$A$8:$F$68"}</definedName>
    <definedName name="HTML_Control" localSheetId="10">{"'Plan1'!$A$8:$F$68","'Plan1'!$A$8:$F$68"}</definedName>
    <definedName name="HTML_Control" localSheetId="12">{"'Plan1'!$A$8:$F$68","'Plan1'!$A$8:$F$68"}</definedName>
    <definedName name="HTML_Control" localSheetId="14">{"'Plan1'!$A$8:$F$68","'Plan1'!$A$8:$F$68"}</definedName>
    <definedName name="HTML_Control" localSheetId="16">{"'Plan1'!$A$8:$F$68","'Plan1'!$A$8:$F$68"}</definedName>
    <definedName name="HTML_Control" localSheetId="18">{"'Plan1'!$A$8:$F$68","'Plan1'!$A$8:$F$68"}</definedName>
    <definedName name="HTML_Control" localSheetId="1">{"'Plan1'!$A$8:$F$68","'Plan1'!$A$8:$F$68"}</definedName>
    <definedName name="HTML_Control" localSheetId="3">{"'Plan1'!$A$8:$F$68","'Plan1'!$A$8:$F$68"}</definedName>
    <definedName name="HTML_Control" localSheetId="5">{"'Plan1'!$A$8:$F$68","'Plan1'!$A$8:$F$68"}</definedName>
    <definedName name="HTML_Control" localSheetId="7">{"'Plan1'!$A$8:$F$68","'Plan1'!$A$8:$F$68"}</definedName>
    <definedName name="HTML_Control" localSheetId="9">{"'Plan1'!$A$8:$F$68","'Plan1'!$A$8:$F$68"}</definedName>
    <definedName name="HTML_Control" localSheetId="11">{"'Plan1'!$A$8:$F$68","'Plan1'!$A$8:$F$68"}</definedName>
    <definedName name="HTML_Control" localSheetId="13">{"'Plan1'!$A$8:$F$68","'Plan1'!$A$8:$F$68"}</definedName>
    <definedName name="HTML_Control" localSheetId="15">{"'Plan1'!$A$8:$F$68","'Plan1'!$A$8:$F$68"}</definedName>
    <definedName name="HTML_Control" localSheetId="17">{"'Plan1'!$A$8:$F$68","'Plan1'!$A$8:$F$68"}</definedName>
    <definedName name="HTML_Control" localSheetId="19">{"'Plan1'!$A$8:$F$68","'Plan1'!$A$8:$F$68"}</definedName>
    <definedName name="HTML_Control">{"'Plan1'!$A$8:$F$68","'Plan1'!$A$8:$F$68"}</definedName>
    <definedName name="HTML_Description">""</definedName>
    <definedName name="HTML_Email">""</definedName>
    <definedName name="HTML_Header">"Plan1"</definedName>
    <definedName name="HTML_LastUpdate">"18/01/98"</definedName>
    <definedName name="HTML_LineAfter">FALSE()</definedName>
    <definedName name="HTML_LineBefore">FALSE()</definedName>
    <definedName name="HTML_Name">"Alberto de Castro"</definedName>
    <definedName name="HTML_OBDlg2">TRUE()</definedName>
    <definedName name="HTML_OBDlg4">TRUE()</definedName>
    <definedName name="HTML_OS">0</definedName>
    <definedName name="HTML_PathFile">"C:\MSOffice\Modelos\MeuHTML.htm"</definedName>
    <definedName name="HTML_Title">"UNIDADE SANITÁRIA PADRÃO"</definedName>
    <definedName name="i">#REF!</definedName>
    <definedName name="If">#REF!</definedName>
    <definedName name="Im">#REF!</definedName>
    <definedName name="inf">'[23]Orçamento Global'!$D$38</definedName>
    <definedName name="Inst_elétricas">#REF!</definedName>
    <definedName name="Inst_hidráulicas">#REF!</definedName>
    <definedName name="INST_PROVISÓRIAS">#REF!</definedName>
    <definedName name="Inst_sanitárias">#REF!</definedName>
    <definedName name="insumos">#REF!</definedName>
    <definedName name="Io">#REF!</definedName>
    <definedName name="ISS">#REF!</definedName>
    <definedName name="IT">#REF!</definedName>
    <definedName name="Item">#REF!</definedName>
    <definedName name="item1">[24]Plan1!$J$13</definedName>
    <definedName name="item1.1">[25]Composição!$E$19</definedName>
    <definedName name="item1.2">[25]Composição!$E$27</definedName>
    <definedName name="item1.3">[25]Composição!$E$35</definedName>
    <definedName name="item1.4">[25]Composição!$E$60</definedName>
    <definedName name="item1.5">[25]Composição!$E$76</definedName>
    <definedName name="item1.6">[25]Composição!$E$98</definedName>
    <definedName name="item1_1">[25]Composição!$E$19</definedName>
    <definedName name="item1_2">[25]Composição!$E$27</definedName>
    <definedName name="item1_3">[25]Composição!$E$35</definedName>
    <definedName name="item1_4">[25]Composição!$E$60</definedName>
    <definedName name="item1_5">[25]Composição!$E$76</definedName>
    <definedName name="item1_6">[25]Composição!$E$98</definedName>
    <definedName name="item10.1">[25]Composição!$E$1692</definedName>
    <definedName name="item10.10">[25]Composição!$E$1843</definedName>
    <definedName name="item10.11">[25]Composição!$E$1863</definedName>
    <definedName name="item10.12">[25]Composição!$E$1887</definedName>
    <definedName name="item10.13">[25]Composição!$E$1907</definedName>
    <definedName name="item10.14">[25]Composição!$E$1927</definedName>
    <definedName name="item10.15">[25]Composição!$E$1941</definedName>
    <definedName name="item10.16">[25]Composição!#REF!</definedName>
    <definedName name="item10.17">[25]Composição!$E$1954</definedName>
    <definedName name="item10.18">[25]Composição!$E$1966</definedName>
    <definedName name="item10.19">#REF!</definedName>
    <definedName name="item10.2">[25]Composição!$E$1718</definedName>
    <definedName name="item10.3">#REF!</definedName>
    <definedName name="item10.4">[25]Composição!$E$1752</definedName>
    <definedName name="item10.5">[25]Composição!$E$1766</definedName>
    <definedName name="item10.6">[25]Composição!$E$1780</definedName>
    <definedName name="item10.7">[25]Composição!$E$1799</definedName>
    <definedName name="item10.8">[25]Composição!$E$1817</definedName>
    <definedName name="item10.9">[25]Composição!$E$1830</definedName>
    <definedName name="item10_1">[25]Composição!$E$1692</definedName>
    <definedName name="item10_10">[25]Composição!$E$1843</definedName>
    <definedName name="item10_11">[25]Composição!$E$1863</definedName>
    <definedName name="item10_12">[25]Composição!$E$1887</definedName>
    <definedName name="item10_13">[25]Composição!$E$1907</definedName>
    <definedName name="item10_14">[25]Composição!$E$1927</definedName>
    <definedName name="item10_15">[25]Composição!$E$1941</definedName>
    <definedName name="item10_16">[25]Composição!#REF!</definedName>
    <definedName name="item10_17">[25]Composição!$E$1954</definedName>
    <definedName name="item10_18">[25]Composição!$E$1966</definedName>
    <definedName name="item10_19">#REF!</definedName>
    <definedName name="item10_2">[25]Composição!$E$1718</definedName>
    <definedName name="item10_3">#REF!</definedName>
    <definedName name="item10_4">[25]Composição!$E$1752</definedName>
    <definedName name="item10_5">[25]Composição!$E$1766</definedName>
    <definedName name="item10_6">[25]Composição!$E$1780</definedName>
    <definedName name="item10_7">[25]Composição!$E$1799</definedName>
    <definedName name="item10_8">[25]Composição!$E$1817</definedName>
    <definedName name="item10_9">[25]Composição!$E$1830</definedName>
    <definedName name="item11.1">[25]Composição!$E$2078</definedName>
    <definedName name="item11.10">[25]Composição!$E$2391</definedName>
    <definedName name="item11.11">[25]Composição!$E$2424</definedName>
    <definedName name="item11.12">[25]Composição!$E$2435</definedName>
    <definedName name="item11.13">[25]Composição!$E$2447</definedName>
    <definedName name="item11.14">[25]Composição!$E$2458</definedName>
    <definedName name="item11.15">[25]Composição!$E$2507</definedName>
    <definedName name="item11.16">[25]Composição!$E$2518</definedName>
    <definedName name="item11.17">[25]Composição!$E$2529</definedName>
    <definedName name="item11.18">[25]Composição!$E$2547</definedName>
    <definedName name="item11.19">[25]Composição!$E$2558</definedName>
    <definedName name="item11.2">[25]Composição!$E$2095</definedName>
    <definedName name="item11.20">[25]Composição!$E$2569</definedName>
    <definedName name="item11.21">[25]Composição!$E$2583</definedName>
    <definedName name="item11.22">[25]Composição!$E$2626</definedName>
    <definedName name="item11.23">[25]Composição!$E$2642</definedName>
    <definedName name="item11.24">[25]Composição!$E$2655</definedName>
    <definedName name="item11.25">[25]Composição!$E$2686</definedName>
    <definedName name="item11.26">[25]Composição!$E$2699</definedName>
    <definedName name="item11.27">[25]Composição!$E$2711</definedName>
    <definedName name="item11.28">[25]Composição!$E$2725</definedName>
    <definedName name="item11.3">[25]Composição!$E$2112</definedName>
    <definedName name="item11.4">[25]Composição!$E$2146</definedName>
    <definedName name="item11.5">#REF!</definedName>
    <definedName name="item11.6">#REF!</definedName>
    <definedName name="item11.7">[25]Composição!$E$2330</definedName>
    <definedName name="item11.8">[25]Composição!$E$2351</definedName>
    <definedName name="item11.9">[25]Composição!$E$2375</definedName>
    <definedName name="item11_1">[25]Composição!$E$2078</definedName>
    <definedName name="item11_10">[25]Composição!$E$2391</definedName>
    <definedName name="item11_11">[25]Composição!$E$2424</definedName>
    <definedName name="item11_12">[25]Composição!$E$2435</definedName>
    <definedName name="item11_13">[25]Composição!$E$2447</definedName>
    <definedName name="item11_14">[25]Composição!$E$2458</definedName>
    <definedName name="item11_15">[25]Composição!$E$2507</definedName>
    <definedName name="item11_16">[25]Composição!$E$2518</definedName>
    <definedName name="item11_17">[25]Composição!$E$2529</definedName>
    <definedName name="item11_18">[25]Composição!$E$2547</definedName>
    <definedName name="item11_19">[25]Composição!$E$2558</definedName>
    <definedName name="item11_2">[25]Composição!$E$2095</definedName>
    <definedName name="item11_20">[25]Composição!$E$2569</definedName>
    <definedName name="item11_21">[25]Composição!$E$2583</definedName>
    <definedName name="item11_22">[25]Composição!$E$2626</definedName>
    <definedName name="item11_23">[25]Composição!$E$2642</definedName>
    <definedName name="item11_24">[25]Composição!$E$2655</definedName>
    <definedName name="item11_25">[25]Composição!$E$2686</definedName>
    <definedName name="item11_26">[25]Composição!$E$2699</definedName>
    <definedName name="item11_27">[25]Composição!$E$2711</definedName>
    <definedName name="item11_28">[25]Composição!$E$2725</definedName>
    <definedName name="item11_3">[25]Composição!$E$2112</definedName>
    <definedName name="item11_4">[25]Composição!$E$2146</definedName>
    <definedName name="item11_5">#REF!</definedName>
    <definedName name="item11_6">#REF!</definedName>
    <definedName name="item11_7">[25]Composição!$E$2330</definedName>
    <definedName name="item11_8">[25]Composição!$E$2351</definedName>
    <definedName name="item11_9">[25]Composição!$E$2375</definedName>
    <definedName name="item12.0">#REF!</definedName>
    <definedName name="item12.1">[25]Composição!$E$2747</definedName>
    <definedName name="item12.10">[25]Composição!$E$2931</definedName>
    <definedName name="item12.11">[25]Composição!$E$2945</definedName>
    <definedName name="item12.12">[25]Composição!$E$2957</definedName>
    <definedName name="item12.13">[25]Composição!$E$2978</definedName>
    <definedName name="item12.14">[25]Composição!$E$2992</definedName>
    <definedName name="item12.15">[25]Composição!$E$3005</definedName>
    <definedName name="item12.16">[25]Composição!$E$3018</definedName>
    <definedName name="item12.17">[25]Composição!$E$3043</definedName>
    <definedName name="item12.18">[25]Composição!$E$3061</definedName>
    <definedName name="item12.19">[25]Composição!$E$3079</definedName>
    <definedName name="item12.2">[25]Composição!$E$2766</definedName>
    <definedName name="item12.20">[25]Composição!$E$3106</definedName>
    <definedName name="item12.21">[25]Composição!$E$3124</definedName>
    <definedName name="item12.22">[25]Composição!$E$3135</definedName>
    <definedName name="item12.23">[25]Composição!$E$3146</definedName>
    <definedName name="item12.24">[25]Composição!$E$3162</definedName>
    <definedName name="item12.25">[25]Composição!$E$3172</definedName>
    <definedName name="item12.26">[25]Composição!$E$3192</definedName>
    <definedName name="item12.27">[25]Composição!$E$3205</definedName>
    <definedName name="item12.3">[25]Composição!$E$2792</definedName>
    <definedName name="item12.4">[25]Composição!$E$2813</definedName>
    <definedName name="item12.5">[25]Composição!$E$2831</definedName>
    <definedName name="item12.6">[25]Composição!$E$2857</definedName>
    <definedName name="item12.7">[25]Composição!$E$2876</definedName>
    <definedName name="item12.8">[25]Composição!$E$2894</definedName>
    <definedName name="item12.9">[25]Composição!$E$2915</definedName>
    <definedName name="item12_0">#REF!</definedName>
    <definedName name="item12_1">[25]Composição!$E$2747</definedName>
    <definedName name="item12_10">[25]Composição!$E$2931</definedName>
    <definedName name="item12_11">[25]Composição!$E$2945</definedName>
    <definedName name="item12_12">[25]Composição!$E$2957</definedName>
    <definedName name="item12_13">[25]Composição!$E$2978</definedName>
    <definedName name="item12_14">[25]Composição!$E$2992</definedName>
    <definedName name="item12_15">[25]Composição!$E$3005</definedName>
    <definedName name="item12_16">[25]Composição!$E$3018</definedName>
    <definedName name="item12_17">[25]Composição!$E$3043</definedName>
    <definedName name="item12_18">[25]Composição!$E$3061</definedName>
    <definedName name="item12_19">[25]Composição!$E$3079</definedName>
    <definedName name="item12_2">[25]Composição!$E$2766</definedName>
    <definedName name="item12_20">[25]Composição!$E$3106</definedName>
    <definedName name="item12_21">[25]Composição!$E$3124</definedName>
    <definedName name="item12_22">[25]Composição!$E$3135</definedName>
    <definedName name="item12_23">[25]Composição!$E$3146</definedName>
    <definedName name="item12_24">[25]Composição!$E$3162</definedName>
    <definedName name="item12_25">[25]Composição!$E$3172</definedName>
    <definedName name="item12_26">[25]Composição!$E$3192</definedName>
    <definedName name="item12_27">[25]Composição!$E$3205</definedName>
    <definedName name="item12_3">[25]Composição!$E$2792</definedName>
    <definedName name="item12_4">[25]Composição!$E$2813</definedName>
    <definedName name="item12_5">[25]Composição!$E$2831</definedName>
    <definedName name="item12_6">[25]Composição!$E$2857</definedName>
    <definedName name="item12_7">[25]Composição!$E$2876</definedName>
    <definedName name="item12_8">[25]Composição!$E$2894</definedName>
    <definedName name="item12_9">[25]Composição!$E$2915</definedName>
    <definedName name="item13.1">[25]Composição!$E$3248</definedName>
    <definedName name="item13.10">[25]Composição!$E$3361</definedName>
    <definedName name="item13.11">[25]Composição!$E$3374</definedName>
    <definedName name="item13.12">[25]Composição!$E$3385</definedName>
    <definedName name="item13.13">[25]Composição!$E$3399</definedName>
    <definedName name="item13.2">[25]Composição!$E$3260</definedName>
    <definedName name="item13.3">[25]Composição!$E$3272</definedName>
    <definedName name="item13.4">[25]Composição!$E$3284</definedName>
    <definedName name="item13.5">[25]Composição!$E$3298</definedName>
    <definedName name="item13.6">[25]Composição!$E$3311</definedName>
    <definedName name="item13.7">[25]Composição!$E$3324</definedName>
    <definedName name="item13.8">[25]Composição!$E$3336</definedName>
    <definedName name="item13.9">[25]Composição!$E$3350</definedName>
    <definedName name="item13_1">[25]Composição!$E$3248</definedName>
    <definedName name="item13_10">[25]Composição!$E$3361</definedName>
    <definedName name="item13_11">[25]Composição!$E$3374</definedName>
    <definedName name="item13_12">[25]Composição!$E$3385</definedName>
    <definedName name="item13_13">[25]Composição!$E$3399</definedName>
    <definedName name="item13_2">[25]Composição!$E$3260</definedName>
    <definedName name="item13_3">[25]Composição!$E$3272</definedName>
    <definedName name="item13_4">[25]Composição!$E$3284</definedName>
    <definedName name="item13_5">[25]Composição!$E$3298</definedName>
    <definedName name="item13_6">[25]Composição!$E$3311</definedName>
    <definedName name="item13_7">[25]Composição!$E$3324</definedName>
    <definedName name="item13_8">[25]Composição!$E$3336</definedName>
    <definedName name="item13_9">[25]Composição!$E$3350</definedName>
    <definedName name="item14.1">[25]Composição!$E$3426</definedName>
    <definedName name="item14.2">[25]Composição!$E$3437</definedName>
    <definedName name="item14.3">[25]Composição!$E$3449</definedName>
    <definedName name="item14.4">[25]Composição!$E$3460</definedName>
    <definedName name="item14.5">[25]Composição!$E$3470</definedName>
    <definedName name="item14.6">[25]Composição!$E$3480</definedName>
    <definedName name="item14_1">[25]Composição!$E$3426</definedName>
    <definedName name="item14_2">[25]Composição!$E$3437</definedName>
    <definedName name="item14_3">[25]Composição!$E$3449</definedName>
    <definedName name="item14_4">[25]Composição!$E$3460</definedName>
    <definedName name="item14_5">[25]Composição!$E$3470</definedName>
    <definedName name="item14_6">[25]Composição!$E$3480</definedName>
    <definedName name="item15.1">[25]Composição!$E$3493</definedName>
    <definedName name="item15.10">[25]Composição!$E$3640</definedName>
    <definedName name="item15.11">[25]Composição!$E$3653</definedName>
    <definedName name="item15.12">[26]COMPOSIÇÃO!#REF!</definedName>
    <definedName name="item15.13">[26]COMPOSIÇÃO!#REF!</definedName>
    <definedName name="item15.2">[25]Composição!$E$3500</definedName>
    <definedName name="item15.3">[25]Composição!$E$3516</definedName>
    <definedName name="item15.4">[25]Composição!$E$3532</definedName>
    <definedName name="item15.5">[25]Composição!$E$3548</definedName>
    <definedName name="item15.6">[25]Composição!$E$3563</definedName>
    <definedName name="item15.7">[25]Composição!$E$3586</definedName>
    <definedName name="item15.8">[25]Composição!$E$3611</definedName>
    <definedName name="item15.9">[25]Composição!$E$3624</definedName>
    <definedName name="item15_1">[25]Composição!$E$3493</definedName>
    <definedName name="item15_10">[25]Composição!$E$3640</definedName>
    <definedName name="item15_11">[25]Composição!$E$3653</definedName>
    <definedName name="item15_12">[26]COMPOSIÇÃO!#REF!</definedName>
    <definedName name="item15_13">[26]COMPOSIÇÃO!#REF!</definedName>
    <definedName name="item15_2">[25]Composição!$E$3500</definedName>
    <definedName name="item15_3">[25]Composição!$E$3516</definedName>
    <definedName name="item15_4">[25]Composição!$E$3532</definedName>
    <definedName name="item15_5">[25]Composição!$E$3548</definedName>
    <definedName name="item15_6">[25]Composição!$E$3563</definedName>
    <definedName name="item15_7">[25]Composição!$E$3586</definedName>
    <definedName name="item15_8">[25]Composição!$E$3611</definedName>
    <definedName name="item15_9">[25]Composição!$E$3624</definedName>
    <definedName name="item2.1">[25]Composição!$E$108</definedName>
    <definedName name="item2.10">[25]Composição!$E$188</definedName>
    <definedName name="item2.11">[25]Composição!$E$197</definedName>
    <definedName name="item2.12">[25]Composição!$E$206</definedName>
    <definedName name="item2.13">[25]Composição!$E$230</definedName>
    <definedName name="item2.14">[25]Composição!$E$239</definedName>
    <definedName name="item2.15">[25]Composição!$E$248</definedName>
    <definedName name="item2.16">[25]Composição!$E$260</definedName>
    <definedName name="item2.17">[25]Composição!$E$269</definedName>
    <definedName name="item2.18">[25]Composição!$E$278</definedName>
    <definedName name="item2.19">[25]Composição!$E$287</definedName>
    <definedName name="item2.2">[25]Composição!$E$117</definedName>
    <definedName name="item2.20">#REF!</definedName>
    <definedName name="item2.21">[25]Composição!$E$305</definedName>
    <definedName name="item2.22">[25]Composição!$E$312</definedName>
    <definedName name="item2.23">[25]Composição!$E$323</definedName>
    <definedName name="item2.24">[25]Composição!$E$332</definedName>
    <definedName name="item2.25">[25]Composição!$E$341</definedName>
    <definedName name="item2.26">[25]Composição!$E$350</definedName>
    <definedName name="item2.27">[25]Composição!$E$360</definedName>
    <definedName name="item2.3">[25]Composição!$E$126</definedName>
    <definedName name="item2.4">[25]Composição!$E$135</definedName>
    <definedName name="item2.5">[25]Composição!$E$144</definedName>
    <definedName name="item2.6">[25]Composição!$E$153</definedName>
    <definedName name="item2.7">[25]Composição!$E$162</definedName>
    <definedName name="item2.8">[25]Composição!$E$171</definedName>
    <definedName name="item2.9">[25]Composição!$E$180</definedName>
    <definedName name="item2_1">[25]Composição!$E$108</definedName>
    <definedName name="item2_10">[25]Composição!$E$188</definedName>
    <definedName name="item2_11">[25]Composição!$E$197</definedName>
    <definedName name="item2_12">[25]Composição!$E$206</definedName>
    <definedName name="item2_13">[25]Composição!$E$230</definedName>
    <definedName name="item2_14">[25]Composição!$E$239</definedName>
    <definedName name="item2_15">[25]Composição!$E$248</definedName>
    <definedName name="item2_16">[25]Composição!$E$260</definedName>
    <definedName name="item2_17">[25]Composição!$E$269</definedName>
    <definedName name="item2_18">[25]Composição!$E$278</definedName>
    <definedName name="item2_19">[25]Composição!$E$287</definedName>
    <definedName name="item2_2">[25]Composição!$E$117</definedName>
    <definedName name="item2_20">#REF!</definedName>
    <definedName name="item2_21">[25]Composição!$E$305</definedName>
    <definedName name="item2_22">[25]Composição!$E$312</definedName>
    <definedName name="item2_23">[25]Composição!$E$323</definedName>
    <definedName name="item2_24">[25]Composição!$E$332</definedName>
    <definedName name="item2_25">[25]Composição!$E$341</definedName>
    <definedName name="item2_26">[25]Composição!$E$350</definedName>
    <definedName name="item2_27">[25]Composição!$E$360</definedName>
    <definedName name="item2_3">[25]Composição!$E$126</definedName>
    <definedName name="item2_4">[25]Composição!$E$135</definedName>
    <definedName name="item2_5">[25]Composição!$E$144</definedName>
    <definedName name="item2_6">[25]Composição!$E$153</definedName>
    <definedName name="item2_7">[25]Composição!$E$162</definedName>
    <definedName name="item2_8">[25]Composição!$E$171</definedName>
    <definedName name="item2_9">[25]Composição!$E$180</definedName>
    <definedName name="item3">[24]Plan1!$J$30</definedName>
    <definedName name="item3.1">[25]Composição!$E$433</definedName>
    <definedName name="item3.2">[25]Composição!$E$442</definedName>
    <definedName name="item3.3">[25]Composição!$E$452</definedName>
    <definedName name="item3_1">[25]Composição!$E$433</definedName>
    <definedName name="item3_2">[25]Composição!$E$442</definedName>
    <definedName name="item3_3">[25]Composição!$E$452</definedName>
    <definedName name="item4">[24]Plan1!$J$39</definedName>
    <definedName name="item4.1">[25]Composição!$E$477</definedName>
    <definedName name="item4.2">[25]Composição!$E$502</definedName>
    <definedName name="item4.3">[25]Composição!$E$516</definedName>
    <definedName name="item4.4">[25]Composição!$E$532</definedName>
    <definedName name="item4.5">[25]Composição!$E$564</definedName>
    <definedName name="item4.6">[25]Composição!$E$608</definedName>
    <definedName name="item4.7">[25]Composição!$E$633</definedName>
    <definedName name="item4_1">[25]Composição!$E$477</definedName>
    <definedName name="item4_2">[25]Composição!$E$502</definedName>
    <definedName name="item4_3">[25]Composição!$E$516</definedName>
    <definedName name="item4_4">[25]Composição!$E$532</definedName>
    <definedName name="item4_5">[25]Composição!$E$564</definedName>
    <definedName name="item4_6">[25]Composição!$E$608</definedName>
    <definedName name="item4_7">[25]Composição!$E$633</definedName>
    <definedName name="item5.1">[25]Composição!$E$659</definedName>
    <definedName name="item5.2">[25]Composição!$E$679</definedName>
    <definedName name="item5.3">[25]Composição!$E$707</definedName>
    <definedName name="item5.4">[25]Composição!$E$733</definedName>
    <definedName name="item5.5">[25]Composição!$E$750</definedName>
    <definedName name="item5.6">[25]Composição!$E$769</definedName>
    <definedName name="item5.7">[25]Composição!$E$788</definedName>
    <definedName name="item5_1">[25]Composição!$E$659</definedName>
    <definedName name="item5_2">[25]Composição!$E$679</definedName>
    <definedName name="item5_3">[25]Composição!$E$707</definedName>
    <definedName name="item5_4">[25]Composição!$E$733</definedName>
    <definedName name="item5_5">[25]Composição!$E$750</definedName>
    <definedName name="item5_6">[25]Composição!$E$769</definedName>
    <definedName name="item5_7">[25]Composição!$E$788</definedName>
    <definedName name="item6.1">[25]Composição!$E$969</definedName>
    <definedName name="item6.2">[25]Composição!$E$983</definedName>
    <definedName name="item6.3">[25]Composição!$E$996</definedName>
    <definedName name="item6.4">[25]Composição!$E$1011</definedName>
    <definedName name="item6.5">[25]Composição!$E$1024</definedName>
    <definedName name="item6_1">[25]Composição!$E$969</definedName>
    <definedName name="item6_2">[25]Composição!$E$983</definedName>
    <definedName name="item6_3">[25]Composição!$E$996</definedName>
    <definedName name="item6_4">[25]Composição!$E$1011</definedName>
    <definedName name="item6_5">[25]Composição!$E$1024</definedName>
    <definedName name="item7.1">[25]Composição!$E$1050</definedName>
    <definedName name="item7.10">[25]Composição!$E$1174</definedName>
    <definedName name="item7.11">[25]Composição!$E$1185</definedName>
    <definedName name="item7.12">[25]Composição!$E$1199</definedName>
    <definedName name="item7.13">[25]Composição!$E$1212</definedName>
    <definedName name="item7.14">[25]Composição!$E$1223</definedName>
    <definedName name="item7.15">[25]Composição!$E$1234</definedName>
    <definedName name="item7.16">[25]Composição!$E$1245</definedName>
    <definedName name="item7.17">[25]Composição!$E$1281</definedName>
    <definedName name="item7.18">[25]Composição!$E$1295</definedName>
    <definedName name="item7.19">[25]Composição!$E$1309</definedName>
    <definedName name="item7.2">[25]Composição!$E$1061</definedName>
    <definedName name="item7.3">[25]Composição!$E$1074</definedName>
    <definedName name="item7.4">[25]Composição!$E$1088</definedName>
    <definedName name="item7.5">[25]Composição!$E$1102</definedName>
    <definedName name="item7.6">[25]Composição!$E$1119</definedName>
    <definedName name="item7.7">[25]Composição!$E$1134</definedName>
    <definedName name="item7.8">[25]Composição!$E$1152</definedName>
    <definedName name="item7.9">[25]Composição!$E$1163</definedName>
    <definedName name="item7_1">[25]Composição!$E$1050</definedName>
    <definedName name="item7_10">[25]Composição!$E$1174</definedName>
    <definedName name="item7_11">[25]Composição!$E$1185</definedName>
    <definedName name="item7_12">[25]Composição!$E$1199</definedName>
    <definedName name="item7_13">[25]Composição!$E$1212</definedName>
    <definedName name="item7_14">[25]Composição!$E$1223</definedName>
    <definedName name="item7_15">[25]Composição!$E$1234</definedName>
    <definedName name="item7_16">[25]Composição!$E$1245</definedName>
    <definedName name="item7_17">[25]Composição!$E$1281</definedName>
    <definedName name="item7_18">[25]Composição!$E$1295</definedName>
    <definedName name="item7_19">[25]Composição!$E$1309</definedName>
    <definedName name="item7_2">[25]Composição!$E$1061</definedName>
    <definedName name="item7_3">[25]Composição!$E$1074</definedName>
    <definedName name="item7_4">[25]Composição!$E$1088</definedName>
    <definedName name="item7_5">[25]Composição!$E$1102</definedName>
    <definedName name="item7_6">[25]Composição!$E$1119</definedName>
    <definedName name="item7_7">[25]Composição!$E$1134</definedName>
    <definedName name="item7_8">[25]Composição!$E$1152</definedName>
    <definedName name="item7_9">[25]Composição!$E$1163</definedName>
    <definedName name="item8.1">[25]Composição!$E$1323</definedName>
    <definedName name="item8.2">[25]Composição!$E$1339</definedName>
    <definedName name="item8.3">[25]Composição!$E$1352</definedName>
    <definedName name="item8.4">[25]Composição!$E$1365</definedName>
    <definedName name="item8.5">[25]Composição!$E$1378</definedName>
    <definedName name="item8.6">[25]Composição!$E$1391</definedName>
    <definedName name="item8_1">[25]Composição!$E$1323</definedName>
    <definedName name="item8_2">[25]Composição!$E$1339</definedName>
    <definedName name="item8_3">[25]Composição!$E$1352</definedName>
    <definedName name="item8_4">[25]Composição!$E$1365</definedName>
    <definedName name="item8_5">[25]Composição!$E$1378</definedName>
    <definedName name="item8_6">[25]Composição!$E$1391</definedName>
    <definedName name="item9.1">[25]Composição!$E$1430</definedName>
    <definedName name="item9.2">[25]Composição!$E$1443</definedName>
    <definedName name="item9.3">[25]Composição!$E$1455</definedName>
    <definedName name="item9.4">[25]Composição!$E$1467</definedName>
    <definedName name="item9.5">[25]Composição!$E$1480</definedName>
    <definedName name="item9.6">[25]Composição!$E$1508</definedName>
    <definedName name="item9.7">[25]Composição!$E$1523</definedName>
    <definedName name="item9.8">[25]Composição!$E$1537</definedName>
    <definedName name="item9.9">[25]Composição!$E$1550</definedName>
    <definedName name="item9_1">[25]Composição!$E$1430</definedName>
    <definedName name="item9_2">[25]Composição!$E$1443</definedName>
    <definedName name="item9_3">[25]Composição!$E$1455</definedName>
    <definedName name="item9_4">[25]Composição!$E$1467</definedName>
    <definedName name="item9_5">[25]Composição!$E$1480</definedName>
    <definedName name="item9_6">[25]Composição!$E$1508</definedName>
    <definedName name="item9_7">[25]Composição!$E$1523</definedName>
    <definedName name="item9_8">[25]Composição!$E$1537</definedName>
    <definedName name="item9_9">[25]Composição!$E$1550</definedName>
    <definedName name="itm10.2">#REF!</definedName>
    <definedName name="itm10_2">#REF!</definedName>
    <definedName name="Jd">#REF!</definedName>
    <definedName name="JESUS">'[7]Refor Out. 2001 - BDI=20% Ajust'!#REF!</definedName>
    <definedName name="Jm">#REF!</definedName>
    <definedName name="JR_PAGE_ANCHOR_0_1">#REF!</definedName>
    <definedName name="JR_PAGE_ANCHOR_4_1">#REF!</definedName>
    <definedName name="JR_PAGE_ANCHOR_5_1">#REF!</definedName>
    <definedName name="JR_PAGE_ANCHOR_6_1">#REF!</definedName>
    <definedName name="JR_PAGE_ANCHOR_7_1">#REF!</definedName>
    <definedName name="K1_">#REF!</definedName>
    <definedName name="K2_">#REF!</definedName>
    <definedName name="K3_">#REF!</definedName>
    <definedName name="key">#REF!</definedName>
    <definedName name="koae">#REF!</definedName>
    <definedName name="kpavi">#REF!</definedName>
    <definedName name="kterra">#REF!</definedName>
    <definedName name="LAPIS">#REF!</definedName>
    <definedName name="LARGURAS">#REF!</definedName>
    <definedName name="LASTRO_CONCRETO">#REF!</definedName>
    <definedName name="LASTRO_EMISS3_S">#REF!</definedName>
    <definedName name="LDI">#REF!</definedName>
    <definedName name="Lei">#REF!</definedName>
    <definedName name="Leis">#REF!</definedName>
    <definedName name="LIG_PRED_SERV">#REF!</definedName>
    <definedName name="LIG_PREDIAIS_MAT">#REF!</definedName>
    <definedName name="LIGAÇÃO_PREDIAL_MATERIAL">'[12]ligação predial'!$H$19</definedName>
    <definedName name="LIGAÇÃO_PREDIAL_SERVIÇOS">'[12]ligação predial'!$H$9</definedName>
    <definedName name="LIGAÇÕES">#REF!</definedName>
    <definedName name="LILASDRENA">#REF!</definedName>
    <definedName name="LOC_EMISS3">#REF!</definedName>
    <definedName name="LOCAÇÃO">#REF!</definedName>
    <definedName name="LOCAÇÃO_EMISS">#REF!</definedName>
    <definedName name="LOCAÇÃO_EMISS2">#REF!</definedName>
    <definedName name="Local">#REF!</definedName>
    <definedName name="LOTES">#REF!</definedName>
    <definedName name="Louças_acessórios">#REF!</definedName>
    <definedName name="Lucro">#REF!</definedName>
    <definedName name="m">#REF!</definedName>
    <definedName name="MACROS">#REF!</definedName>
    <definedName name="MAR">[1]Reforma!#REF!</definedName>
    <definedName name="MAT">#REF!</definedName>
    <definedName name="MCSDLOEP">#REF!</definedName>
    <definedName name="Medição">#REF!</definedName>
    <definedName name="MEIO_FIO">#REF!</definedName>
    <definedName name="MEMORIA">#REF!</definedName>
    <definedName name="MEMÓRIACAMPO2" localSheetId="0">'BM 01'!MEMÓRIACAMPO2</definedName>
    <definedName name="MEMÓRIACAMPO2" localSheetId="2">'BM 02'!MEMÓRIACAMPO2</definedName>
    <definedName name="MEMÓRIACAMPO2" localSheetId="4">'BM 03'!MEMÓRIACAMPO2</definedName>
    <definedName name="MEMÓRIACAMPO2" localSheetId="6">'BM 04'!MEMÓRIACAMPO2</definedName>
    <definedName name="MEMÓRIACAMPO2" localSheetId="8">'BM 05'!MEMÓRIACAMPO2</definedName>
    <definedName name="MEMÓRIACAMPO2" localSheetId="10">'BM 06'!MEMÓRIACAMPO2</definedName>
    <definedName name="MEMÓRIACAMPO2" localSheetId="12">'BM 07'!MEMÓRIACAMPO2</definedName>
    <definedName name="MEMÓRIACAMPO2" localSheetId="14">'BM 08'!MEMÓRIACAMPO2</definedName>
    <definedName name="MEMÓRIACAMPO2" localSheetId="16">'BM 09'!MEMÓRIACAMPO2</definedName>
    <definedName name="MEMÓRIACAMPO2" localSheetId="18">'BM 10'!MEMÓRIACAMPO2</definedName>
    <definedName name="MEMÓRIACAMPO2" localSheetId="1">'Memória 01'!MEMÓRIACAMPO2</definedName>
    <definedName name="MEMÓRIACAMPO2" localSheetId="3">'Memória 02'!MEMÓRIACAMPO2</definedName>
    <definedName name="MEMÓRIACAMPO2" localSheetId="5">'Memória 03'!MEMÓRIACAMPO2</definedName>
    <definedName name="MEMÓRIACAMPO2" localSheetId="7">'Memória 04'!MEMÓRIACAMPO2</definedName>
    <definedName name="MEMÓRIACAMPO2" localSheetId="9">'Memória 05'!MEMÓRIACAMPO2</definedName>
    <definedName name="MEMÓRIACAMPO2" localSheetId="11">'Memória 06'!MEMÓRIACAMPO2</definedName>
    <definedName name="MEMÓRIACAMPO2" localSheetId="13">'Memória 07'!MEMÓRIACAMPO2</definedName>
    <definedName name="MEMÓRIACAMPO2" localSheetId="15">'Memória 08'!MEMÓRIACAMPO2</definedName>
    <definedName name="MEMÓRIACAMPO2" localSheetId="17">'Memória 09'!MEMÓRIACAMPO2</definedName>
    <definedName name="MEMÓRIACAMPO2" localSheetId="19">'Memória 10'!MEMÓRIACAMPO2</definedName>
    <definedName name="MEMÓRIACAMPO2">'[4]Memória Aditivo'!MEMÓRIACAMPO2</definedName>
    <definedName name="MESALOA">#REF!</definedName>
    <definedName name="Meu">#REF!</definedName>
    <definedName name="min.">#REF!</definedName>
    <definedName name="min_">#REF!</definedName>
    <definedName name="MMMMMM">[1]Reforma!#REF!</definedName>
    <definedName name="MNAUIRIE">#REF!</definedName>
    <definedName name="MNDLEL">#REF!</definedName>
    <definedName name="MO">#REF!</definedName>
    <definedName name="mo_base">[2]Base!$U$39</definedName>
    <definedName name="mo_sub_base">'[2]Sub-base'!$U$36</definedName>
    <definedName name="módulo1.Extenso">#N/A</definedName>
    <definedName name="módulo1_Extenso">NA()</definedName>
    <definedName name="MOE">#REF!</definedName>
    <definedName name="MOH">#REF!</definedName>
    <definedName name="mono" localSheetId="0">{"'Plan1'!$A$8:$F$68","'Plan1'!$A$8:$F$68"}</definedName>
    <definedName name="mono" localSheetId="2">{"'Plan1'!$A$8:$F$68","'Plan1'!$A$8:$F$68"}</definedName>
    <definedName name="mono" localSheetId="4">{"'Plan1'!$A$8:$F$68","'Plan1'!$A$8:$F$68"}</definedName>
    <definedName name="mono" localSheetId="6">{"'Plan1'!$A$8:$F$68","'Plan1'!$A$8:$F$68"}</definedName>
    <definedName name="mono" localSheetId="8">{"'Plan1'!$A$8:$F$68","'Plan1'!$A$8:$F$68"}</definedName>
    <definedName name="mono" localSheetId="10">{"'Plan1'!$A$8:$F$68","'Plan1'!$A$8:$F$68"}</definedName>
    <definedName name="mono" localSheetId="12">{"'Plan1'!$A$8:$F$68","'Plan1'!$A$8:$F$68"}</definedName>
    <definedName name="mono" localSheetId="14">{"'Plan1'!$A$8:$F$68","'Plan1'!$A$8:$F$68"}</definedName>
    <definedName name="mono" localSheetId="16">{"'Plan1'!$A$8:$F$68","'Plan1'!$A$8:$F$68"}</definedName>
    <definedName name="mono" localSheetId="18">{"'Plan1'!$A$8:$F$68","'Plan1'!$A$8:$F$68"}</definedName>
    <definedName name="mono" localSheetId="1">{"'Plan1'!$A$8:$F$68","'Plan1'!$A$8:$F$68"}</definedName>
    <definedName name="mono" localSheetId="3">{"'Plan1'!$A$8:$F$68","'Plan1'!$A$8:$F$68"}</definedName>
    <definedName name="mono" localSheetId="5">{"'Plan1'!$A$8:$F$68","'Plan1'!$A$8:$F$68"}</definedName>
    <definedName name="mono" localSheetId="7">{"'Plan1'!$A$8:$F$68","'Plan1'!$A$8:$F$68"}</definedName>
    <definedName name="mono" localSheetId="9">{"'Plan1'!$A$8:$F$68","'Plan1'!$A$8:$F$68"}</definedName>
    <definedName name="mono" localSheetId="11">{"'Plan1'!$A$8:$F$68","'Plan1'!$A$8:$F$68"}</definedName>
    <definedName name="mono" localSheetId="13">{"'Plan1'!$A$8:$F$68","'Plan1'!$A$8:$F$68"}</definedName>
    <definedName name="mono" localSheetId="15">{"'Plan1'!$A$8:$F$68","'Plan1'!$A$8:$F$68"}</definedName>
    <definedName name="mono" localSheetId="17">{"'Plan1'!$A$8:$F$68","'Plan1'!$A$8:$F$68"}</definedName>
    <definedName name="mono" localSheetId="19">{"'Plan1'!$A$8:$F$68","'Plan1'!$A$8:$F$68"}</definedName>
    <definedName name="mono">{"'Plan1'!$A$8:$F$68","'Plan1'!$A$8:$F$68"}</definedName>
    <definedName name="MOV_TERR_EMISS3_S">#REF!</definedName>
    <definedName name="MOV_TERRA">#REF!</definedName>
    <definedName name="MOV_TERRA_EMISS">#REF!</definedName>
    <definedName name="MOV_TERRA_EMISS2">#REF!</definedName>
    <definedName name="n">#REF!</definedName>
    <definedName name="nADA">#REF!</definedName>
    <definedName name="ND">'[27]ENTRADA DE DADOS'!$D$5</definedName>
    <definedName name="neuza">[28]COMPOSIÇÃO!#REF!</definedName>
    <definedName name="NI">'[27]ENTRADA DE DADOS'!$E$5</definedName>
    <definedName name="NN">'[27]ENTRADA DE DADOS'!$C$5</definedName>
    <definedName name="NOME1">#REF!</definedName>
    <definedName name="NOME1_1">#REF!</definedName>
    <definedName name="NOME1_11">#REF!</definedName>
    <definedName name="NOME1_2">#REF!</definedName>
    <definedName name="NOME1_6">#REF!</definedName>
    <definedName name="nome2">#REF!</definedName>
    <definedName name="nome3">#REF!</definedName>
    <definedName name="NTEI">'[5]PRO-08'!#REF!</definedName>
    <definedName name="num_linhas">#REF!</definedName>
    <definedName name="oac">#REF!</definedName>
    <definedName name="oae">#REF!</definedName>
    <definedName name="OBRA">#REF!</definedName>
    <definedName name="ocom">#REF!</definedName>
    <definedName name="OPA">'[5]PRO-08'!#REF!</definedName>
    <definedName name="Orçamento">#REF!</definedName>
    <definedName name="Orçamento_Básico">#REF!</definedName>
    <definedName name="p">#REF!</definedName>
    <definedName name="Parcial">#REF!</definedName>
    <definedName name="PassaExtenso" localSheetId="0">[29]!PassaExtenso</definedName>
    <definedName name="PassaExtenso" localSheetId="2">[29]!PassaExtenso</definedName>
    <definedName name="PassaExtenso" localSheetId="4">[29]!PassaExtenso</definedName>
    <definedName name="PassaExtenso" localSheetId="6">[29]!PassaExtenso</definedName>
    <definedName name="PassaExtenso" localSheetId="8">[29]!PassaExtenso</definedName>
    <definedName name="PassaExtenso" localSheetId="10">[29]!PassaExtenso</definedName>
    <definedName name="PassaExtenso" localSheetId="12">[29]!PassaExtenso</definedName>
    <definedName name="PassaExtenso" localSheetId="14">[29]!PassaExtenso</definedName>
    <definedName name="PassaExtenso" localSheetId="16">[29]!PassaExtenso</definedName>
    <definedName name="PassaExtenso" localSheetId="18">[29]!PassaExtenso</definedName>
    <definedName name="PassaExtenso" localSheetId="1">[29]!PassaExtenso</definedName>
    <definedName name="PassaExtenso" localSheetId="3">[29]!PassaExtenso</definedName>
    <definedName name="PassaExtenso" localSheetId="5">[29]!PassaExtenso</definedName>
    <definedName name="PassaExtenso" localSheetId="7">[29]!PassaExtenso</definedName>
    <definedName name="PassaExtenso" localSheetId="9">[29]!PassaExtenso</definedName>
    <definedName name="PassaExtenso" localSheetId="11">[29]!PassaExtenso</definedName>
    <definedName name="PassaExtenso" localSheetId="13">[29]!PassaExtenso</definedName>
    <definedName name="PassaExtenso" localSheetId="15">[29]!PassaExtenso</definedName>
    <definedName name="PassaExtenso" localSheetId="17">[29]!PassaExtenso</definedName>
    <definedName name="PassaExtenso" localSheetId="19">[29]!PassaExtenso</definedName>
    <definedName name="PassaExtenso">[29]!PassaExtenso</definedName>
    <definedName name="PAV_EMISS3_S">#REF!</definedName>
    <definedName name="pavi">#REF!</definedName>
    <definedName name="PAVIM_EMISS">#REF!</definedName>
    <definedName name="PAVIM_EMISS2">#REF!</definedName>
    <definedName name="PAVIMENTAÇÃO">#REF!</definedName>
    <definedName name="PERCAPITA">#REF!</definedName>
    <definedName name="pesquisa">#REF!</definedName>
    <definedName name="Pia_cozinha">#REF!</definedName>
    <definedName name="Pilar">#REF!</definedName>
    <definedName name="Pintura_cal">#REF!</definedName>
    <definedName name="Pintura_óleo">#REF!</definedName>
    <definedName name="Piso_cimentado">#REF!</definedName>
    <definedName name="PL">#REF!</definedName>
    <definedName name="PL_ABC">#REF!</definedName>
    <definedName name="Placa_de_cimento">#REF!</definedName>
    <definedName name="PLACA_OBRA">#REF!</definedName>
    <definedName name="plan275">#REF!</definedName>
    <definedName name="planilha">#REF!</definedName>
    <definedName name="plano">#REF!</definedName>
    <definedName name="Poço">#REF!</definedName>
    <definedName name="POÇO_VISIT">#REF!</definedName>
    <definedName name="ppt_pistas_e_patios">#REF!</definedName>
    <definedName name="Preço_Unitário">#REF!</definedName>
    <definedName name="Print">[30]QuQuant!#REF!</definedName>
    <definedName name="PRINT_AREA_MI">#REF!</definedName>
    <definedName name="Print_Titles_0" localSheetId="0">'[31]repeated header'!$4:$4</definedName>
    <definedName name="Print_Titles_0" localSheetId="2">'[31]repeated header'!$4:$4</definedName>
    <definedName name="Print_Titles_0" localSheetId="4">'[31]repeated header'!$4:$4</definedName>
    <definedName name="Print_Titles_0" localSheetId="6">'[31]repeated header'!$4:$4</definedName>
    <definedName name="Print_Titles_0" localSheetId="8">'[31]repeated header'!$4:$4</definedName>
    <definedName name="Print_Titles_0" localSheetId="10">'[31]repeated header'!$4:$4</definedName>
    <definedName name="Print_Titles_0" localSheetId="12">'[31]repeated header'!$4:$4</definedName>
    <definedName name="Print_Titles_0" localSheetId="14">'[31]repeated header'!$4:$4</definedName>
    <definedName name="Print_Titles_0" localSheetId="16">'[31]repeated header'!$4:$4</definedName>
    <definedName name="Print_Titles_0" localSheetId="18">'[31]repeated header'!$4:$4</definedName>
    <definedName name="Print_Titles_0" localSheetId="1">'[31]repeated header'!$4:$4</definedName>
    <definedName name="Print_Titles_0" localSheetId="3">'[31]repeated header'!$4:$4</definedName>
    <definedName name="Print_Titles_0" localSheetId="5">'[31]repeated header'!$4:$4</definedName>
    <definedName name="Print_Titles_0" localSheetId="7">'[31]repeated header'!$4:$4</definedName>
    <definedName name="Print_Titles_0" localSheetId="9">'[31]repeated header'!$4:$4</definedName>
    <definedName name="Print_Titles_0" localSheetId="11">'[31]repeated header'!$4:$4</definedName>
    <definedName name="Print_Titles_0" localSheetId="13">'[31]repeated header'!$4:$4</definedName>
    <definedName name="Print_Titles_0" localSheetId="15">'[31]repeated header'!$4:$4</definedName>
    <definedName name="Print_Titles_0" localSheetId="17">'[31]repeated header'!$4:$4</definedName>
    <definedName name="Print_Titles_0" localSheetId="19">'[31]repeated header'!$4:$4</definedName>
    <definedName name="PRINT_TITLES_MI">#REF!</definedName>
    <definedName name="Q">#REF!</definedName>
    <definedName name="QQ" localSheetId="0">'BM 01'!QQ</definedName>
    <definedName name="QQ" localSheetId="2">'BM 02'!QQ</definedName>
    <definedName name="QQ" localSheetId="4">'BM 03'!QQ</definedName>
    <definedName name="QQ" localSheetId="6">'BM 04'!QQ</definedName>
    <definedName name="QQ" localSheetId="8">'BM 05'!QQ</definedName>
    <definedName name="QQ" localSheetId="10">'BM 06'!QQ</definedName>
    <definedName name="QQ" localSheetId="12">'BM 07'!QQ</definedName>
    <definedName name="QQ" localSheetId="14">'BM 08'!QQ</definedName>
    <definedName name="QQ" localSheetId="16">'BM 09'!QQ</definedName>
    <definedName name="QQ" localSheetId="18">'BM 10'!QQ</definedName>
    <definedName name="QQ" localSheetId="1">'Memória 01'!QQ</definedName>
    <definedName name="QQ" localSheetId="3">'Memória 02'!QQ</definedName>
    <definedName name="QQ" localSheetId="5">'Memória 03'!QQ</definedName>
    <definedName name="QQ" localSheetId="7">'Memória 04'!QQ</definedName>
    <definedName name="QQ" localSheetId="9">'Memória 05'!QQ</definedName>
    <definedName name="QQ" localSheetId="11">'Memória 06'!QQ</definedName>
    <definedName name="QQ" localSheetId="13">'Memória 07'!QQ</definedName>
    <definedName name="QQ" localSheetId="15">'Memória 08'!QQ</definedName>
    <definedName name="QQ" localSheetId="17">'Memória 09'!QQ</definedName>
    <definedName name="QQ" localSheetId="19">'Memória 10'!QQ</definedName>
    <definedName name="QQ">'[4]Memória Aditivo'!QQ</definedName>
    <definedName name="QQ_2" localSheetId="0">'BM 01'!QQ_2</definedName>
    <definedName name="QQ_2" localSheetId="2">'BM 02'!QQ_2</definedName>
    <definedName name="QQ_2" localSheetId="4">'BM 03'!QQ_2</definedName>
    <definedName name="QQ_2" localSheetId="6">'BM 04'!QQ_2</definedName>
    <definedName name="QQ_2" localSheetId="8">'BM 05'!QQ_2</definedName>
    <definedName name="QQ_2" localSheetId="10">'BM 06'!QQ_2</definedName>
    <definedName name="QQ_2" localSheetId="12">'BM 07'!QQ_2</definedName>
    <definedName name="QQ_2" localSheetId="14">'BM 08'!QQ_2</definedName>
    <definedName name="QQ_2" localSheetId="16">'BM 09'!QQ_2</definedName>
    <definedName name="QQ_2" localSheetId="18">'BM 10'!QQ_2</definedName>
    <definedName name="QQ_2" localSheetId="1">'Memória 01'!QQ_2</definedName>
    <definedName name="QQ_2" localSheetId="3">'Memória 02'!QQ_2</definedName>
    <definedName name="QQ_2" localSheetId="5">'Memória 03'!QQ_2</definedName>
    <definedName name="QQ_2" localSheetId="7">'Memória 04'!QQ_2</definedName>
    <definedName name="QQ_2" localSheetId="9">'Memória 05'!QQ_2</definedName>
    <definedName name="QQ_2" localSheetId="11">'Memória 06'!QQ_2</definedName>
    <definedName name="QQ_2" localSheetId="13">'Memória 07'!QQ_2</definedName>
    <definedName name="QQ_2" localSheetId="15">'Memória 08'!QQ_2</definedName>
    <definedName name="QQ_2" localSheetId="17">'Memória 09'!QQ_2</definedName>
    <definedName name="QQ_2" localSheetId="19">'Memória 10'!QQ_2</definedName>
    <definedName name="QQ_2">'[4]Memória Aditivo'!QQ_2</definedName>
    <definedName name="qqe" localSheetId="0">'BM 01'!qqe</definedName>
    <definedName name="qqe" localSheetId="2">'BM 02'!qqe</definedName>
    <definedName name="qqe" localSheetId="4">'BM 03'!qqe</definedName>
    <definedName name="qqe" localSheetId="6">'BM 04'!qqe</definedName>
    <definedName name="qqe" localSheetId="8">'BM 05'!qqe</definedName>
    <definedName name="qqe" localSheetId="10">'BM 06'!qqe</definedName>
    <definedName name="qqe" localSheetId="12">'BM 07'!qqe</definedName>
    <definedName name="qqe" localSheetId="14">'BM 08'!qqe</definedName>
    <definedName name="qqe" localSheetId="16">'BM 09'!qqe</definedName>
    <definedName name="qqe" localSheetId="18">'BM 10'!qqe</definedName>
    <definedName name="qqe" localSheetId="1">'Memória 01'!qqe</definedName>
    <definedName name="qqe" localSheetId="3">'Memória 02'!qqe</definedName>
    <definedName name="qqe" localSheetId="5">'Memória 03'!qqe</definedName>
    <definedName name="qqe" localSheetId="7">'Memória 04'!qqe</definedName>
    <definedName name="qqe" localSheetId="9">'Memória 05'!qqe</definedName>
    <definedName name="qqe" localSheetId="11">'Memória 06'!qqe</definedName>
    <definedName name="qqe" localSheetId="13">'Memória 07'!qqe</definedName>
    <definedName name="qqe" localSheetId="15">'Memória 08'!qqe</definedName>
    <definedName name="qqe" localSheetId="17">'Memória 09'!qqe</definedName>
    <definedName name="qqe" localSheetId="19">'Memória 10'!qqe</definedName>
    <definedName name="qqe">'[4]Memória Aditivo'!qqe</definedName>
    <definedName name="Quadra" localSheetId="0">{#N/A,#N/A,FALSE,"MO (2)"}</definedName>
    <definedName name="Quadra" localSheetId="2">{#N/A,#N/A,FALSE,"MO (2)"}</definedName>
    <definedName name="Quadra" localSheetId="4">{#N/A,#N/A,FALSE,"MO (2)"}</definedName>
    <definedName name="Quadra" localSheetId="6">{#N/A,#N/A,FALSE,"MO (2)"}</definedName>
    <definedName name="Quadra" localSheetId="8">{#N/A,#N/A,FALSE,"MO (2)"}</definedName>
    <definedName name="Quadra" localSheetId="10">{#N/A,#N/A,FALSE,"MO (2)"}</definedName>
    <definedName name="Quadra" localSheetId="12">{#N/A,#N/A,FALSE,"MO (2)"}</definedName>
    <definedName name="Quadra" localSheetId="14">{#N/A,#N/A,FALSE,"MO (2)"}</definedName>
    <definedName name="Quadra" localSheetId="16">{#N/A,#N/A,FALSE,"MO (2)"}</definedName>
    <definedName name="Quadra" localSheetId="18">{#N/A,#N/A,FALSE,"MO (2)"}</definedName>
    <definedName name="Quadra" localSheetId="1">{#N/A,#N/A,FALSE,"MO (2)"}</definedName>
    <definedName name="Quadra" localSheetId="3">{#N/A,#N/A,FALSE,"MO (2)"}</definedName>
    <definedName name="Quadra" localSheetId="5">{#N/A,#N/A,FALSE,"MO (2)"}</definedName>
    <definedName name="Quadra" localSheetId="7">{#N/A,#N/A,FALSE,"MO (2)"}</definedName>
    <definedName name="Quadra" localSheetId="9">{#N/A,#N/A,FALSE,"MO (2)"}</definedName>
    <definedName name="Quadra" localSheetId="11">{#N/A,#N/A,FALSE,"MO (2)"}</definedName>
    <definedName name="Quadra" localSheetId="13">{#N/A,#N/A,FALSE,"MO (2)"}</definedName>
    <definedName name="Quadra" localSheetId="15">{#N/A,#N/A,FALSE,"MO (2)"}</definedName>
    <definedName name="Quadra" localSheetId="17">{#N/A,#N/A,FALSE,"MO (2)"}</definedName>
    <definedName name="Quadra" localSheetId="19">{#N/A,#N/A,FALSE,"MO (2)"}</definedName>
    <definedName name="Quadra">{#N/A,#N/A,FALSE,"MO (2)"}</definedName>
    <definedName name="Quant.">#REF!</definedName>
    <definedName name="Quant_">#REF!</definedName>
    <definedName name="QUANT_acumu">#REF!</definedName>
    <definedName name="Quantidade">#REF!</definedName>
    <definedName name="Quantidades" localSheetId="0">{#N/A,#N/A,FALSE,"MO (2)"}</definedName>
    <definedName name="Quantidades" localSheetId="2">{#N/A,#N/A,FALSE,"MO (2)"}</definedName>
    <definedName name="Quantidades" localSheetId="4">{#N/A,#N/A,FALSE,"MO (2)"}</definedName>
    <definedName name="Quantidades" localSheetId="6">{#N/A,#N/A,FALSE,"MO (2)"}</definedName>
    <definedName name="Quantidades" localSheetId="8">{#N/A,#N/A,FALSE,"MO (2)"}</definedName>
    <definedName name="Quantidades" localSheetId="10">{#N/A,#N/A,FALSE,"MO (2)"}</definedName>
    <definedName name="Quantidades" localSheetId="12">{#N/A,#N/A,FALSE,"MO (2)"}</definedName>
    <definedName name="Quantidades" localSheetId="14">{#N/A,#N/A,FALSE,"MO (2)"}</definedName>
    <definedName name="Quantidades" localSheetId="16">{#N/A,#N/A,FALSE,"MO (2)"}</definedName>
    <definedName name="Quantidades" localSheetId="18">{#N/A,#N/A,FALSE,"MO (2)"}</definedName>
    <definedName name="Quantidades" localSheetId="1">{#N/A,#N/A,FALSE,"MO (2)"}</definedName>
    <definedName name="Quantidades" localSheetId="3">{#N/A,#N/A,FALSE,"MO (2)"}</definedName>
    <definedName name="Quantidades" localSheetId="5">{#N/A,#N/A,FALSE,"MO (2)"}</definedName>
    <definedName name="Quantidades" localSheetId="7">{#N/A,#N/A,FALSE,"MO (2)"}</definedName>
    <definedName name="Quantidades" localSheetId="9">{#N/A,#N/A,FALSE,"MO (2)"}</definedName>
    <definedName name="Quantidades" localSheetId="11">{#N/A,#N/A,FALSE,"MO (2)"}</definedName>
    <definedName name="Quantidades" localSheetId="13">{#N/A,#N/A,FALSE,"MO (2)"}</definedName>
    <definedName name="Quantidades" localSheetId="15">{#N/A,#N/A,FALSE,"MO (2)"}</definedName>
    <definedName name="Quantidades" localSheetId="17">{#N/A,#N/A,FALSE,"MO (2)"}</definedName>
    <definedName name="Quantidades" localSheetId="19">{#N/A,#N/A,FALSE,"MO (2)"}</definedName>
    <definedName name="Quantidades">{#N/A,#N/A,FALSE,"MO (2)"}</definedName>
    <definedName name="Radier">#REF!</definedName>
    <definedName name="RBV">[32]Teor!$C$3:$C$7</definedName>
    <definedName name="rd">#REF!</definedName>
    <definedName name="rea">#REF!</definedName>
    <definedName name="Reaterro">#REF!</definedName>
    <definedName name="Reboco">#REF!</definedName>
    <definedName name="REC">OFFSET([10]Insumos!$A$1,1,,COUNTA([10]Insumos!$A$1:$A$65536),COUNTA([10]Insumos!$A$1:$IV$1))</definedName>
    <definedName name="recife">#REF!</definedName>
    <definedName name="REDE_COLETORA_MAT">#REF!</definedName>
    <definedName name="REDE_COLETORA_MATERIAL">'[12]REDE COLETORA'!$H$67</definedName>
    <definedName name="REDE_COLETORA_SERV">#REF!</definedName>
    <definedName name="REDE_COLETORA_SERVIÇOS">'[12]REDE COLETORA'!$H$9</definedName>
    <definedName name="Refeição">#REF!</definedName>
    <definedName name="RefParalis">#REF!</definedName>
    <definedName name="REG">#REF!</definedName>
    <definedName name="REGULA">[2]Regula!$M$36</definedName>
    <definedName name="RES" localSheetId="0">'BM 01'!RES</definedName>
    <definedName name="RES" localSheetId="2">'BM 02'!RES</definedName>
    <definedName name="RES" localSheetId="4">'BM 03'!RES</definedName>
    <definedName name="RES" localSheetId="6">'BM 04'!RES</definedName>
    <definedName name="RES" localSheetId="8">'BM 05'!RES</definedName>
    <definedName name="RES" localSheetId="10">'BM 06'!RES</definedName>
    <definedName name="RES" localSheetId="12">'BM 07'!RES</definedName>
    <definedName name="RES" localSheetId="14">'BM 08'!RES</definedName>
    <definedName name="RES" localSheetId="16">'BM 09'!RES</definedName>
    <definedName name="RES" localSheetId="18">'BM 10'!RES</definedName>
    <definedName name="RES" localSheetId="1">'Memória 01'!RES</definedName>
    <definedName name="RES" localSheetId="3">'Memória 02'!RES</definedName>
    <definedName name="RES" localSheetId="5">'Memória 03'!RES</definedName>
    <definedName name="RES" localSheetId="7">'Memória 04'!RES</definedName>
    <definedName name="RES" localSheetId="9">'Memória 05'!RES</definedName>
    <definedName name="RES" localSheetId="11">'Memória 06'!RES</definedName>
    <definedName name="RES" localSheetId="13">'Memória 07'!RES</definedName>
    <definedName name="RES" localSheetId="15">'Memória 08'!RES</definedName>
    <definedName name="RES" localSheetId="17">'Memória 09'!RES</definedName>
    <definedName name="RES" localSheetId="19">'Memória 10'!RES</definedName>
    <definedName name="RES">'[4]Memória Aditivo'!RES</definedName>
    <definedName name="resumo">#REF!</definedName>
    <definedName name="RESUMO.">#N/A</definedName>
    <definedName name="RESUMO_">NA()</definedName>
    <definedName name="RESUMO1" localSheetId="0">'BM 01'!RESUMO1</definedName>
    <definedName name="RESUMO1" localSheetId="2">'BM 02'!RESUMO1</definedName>
    <definedName name="RESUMO1" localSheetId="4">'BM 03'!RESUMO1</definedName>
    <definedName name="RESUMO1" localSheetId="6">'BM 04'!RESUMO1</definedName>
    <definedName name="RESUMO1" localSheetId="8">'BM 05'!RESUMO1</definedName>
    <definedName name="RESUMO1" localSheetId="10">'BM 06'!RESUMO1</definedName>
    <definedName name="RESUMO1" localSheetId="12">'BM 07'!RESUMO1</definedName>
    <definedName name="RESUMO1" localSheetId="14">'BM 08'!RESUMO1</definedName>
    <definedName name="RESUMO1" localSheetId="16">'BM 09'!RESUMO1</definedName>
    <definedName name="RESUMO1" localSheetId="18">'BM 10'!RESUMO1</definedName>
    <definedName name="RESUMO1" localSheetId="1">'Memória 01'!RESUMO1</definedName>
    <definedName name="RESUMO1" localSheetId="3">'Memória 02'!RESUMO1</definedName>
    <definedName name="RESUMO1" localSheetId="5">'Memória 03'!RESUMO1</definedName>
    <definedName name="RESUMO1" localSheetId="7">'Memória 04'!RESUMO1</definedName>
    <definedName name="RESUMO1" localSheetId="9">'Memória 05'!RESUMO1</definedName>
    <definedName name="RESUMO1" localSheetId="11">'Memória 06'!RESUMO1</definedName>
    <definedName name="RESUMO1" localSheetId="13">'Memória 07'!RESUMO1</definedName>
    <definedName name="RESUMO1" localSheetId="15">'Memória 08'!RESUMO1</definedName>
    <definedName name="RESUMO1" localSheetId="17">'Memória 09'!RESUMO1</definedName>
    <definedName name="RESUMO1" localSheetId="19">'Memória 10'!RESUMO1</definedName>
    <definedName name="RESUMO1">'[4]Memória Aditivo'!RESUMO1</definedName>
    <definedName name="RMA">'[5]PRO-08'!#REF!</definedName>
    <definedName name="RS">#REF!</definedName>
    <definedName name="S" localSheetId="0">{#N/A,#N/A,FALSE,"MO (2)"}</definedName>
    <definedName name="S" localSheetId="2">{#N/A,#N/A,FALSE,"MO (2)"}</definedName>
    <definedName name="S" localSheetId="4">{#N/A,#N/A,FALSE,"MO (2)"}</definedName>
    <definedName name="S" localSheetId="6">{#N/A,#N/A,FALSE,"MO (2)"}</definedName>
    <definedName name="S" localSheetId="8">{#N/A,#N/A,FALSE,"MO (2)"}</definedName>
    <definedName name="S" localSheetId="10">{#N/A,#N/A,FALSE,"MO (2)"}</definedName>
    <definedName name="S" localSheetId="12">{#N/A,#N/A,FALSE,"MO (2)"}</definedName>
    <definedName name="S" localSheetId="14">{#N/A,#N/A,FALSE,"MO (2)"}</definedName>
    <definedName name="S" localSheetId="16">{#N/A,#N/A,FALSE,"MO (2)"}</definedName>
    <definedName name="S" localSheetId="18">{#N/A,#N/A,FALSE,"MO (2)"}</definedName>
    <definedName name="S" localSheetId="1">{#N/A,#N/A,FALSE,"MO (2)"}</definedName>
    <definedName name="S" localSheetId="3">{#N/A,#N/A,FALSE,"MO (2)"}</definedName>
    <definedName name="S" localSheetId="5">{#N/A,#N/A,FALSE,"MO (2)"}</definedName>
    <definedName name="S" localSheetId="7">{#N/A,#N/A,FALSE,"MO (2)"}</definedName>
    <definedName name="S" localSheetId="9">{#N/A,#N/A,FALSE,"MO (2)"}</definedName>
    <definedName name="S" localSheetId="11">{#N/A,#N/A,FALSE,"MO (2)"}</definedName>
    <definedName name="S" localSheetId="13">{#N/A,#N/A,FALSE,"MO (2)"}</definedName>
    <definedName name="S" localSheetId="15">{#N/A,#N/A,FALSE,"MO (2)"}</definedName>
    <definedName name="S" localSheetId="17">{#N/A,#N/A,FALSE,"MO (2)"}</definedName>
    <definedName name="S" localSheetId="19">{#N/A,#N/A,FALSE,"MO (2)"}</definedName>
    <definedName name="S">{#N/A,#N/A,FALSE,"MO (2)"}</definedName>
    <definedName name="sa">[33]COMPOS1!#REF!</definedName>
    <definedName name="Sal">[34]Sal!$B$4:$G$80</definedName>
    <definedName name="SAO" localSheetId="0">{#N/A,#N/A,FALSE,"Planilha";#N/A,#N/A,FALSE,"Resumo";#N/A,#N/A,FALSE,"Fisico";#N/A,#N/A,FALSE,"Financeiro";#N/A,#N/A,FALSE,"Financeiro"}</definedName>
    <definedName name="SAO" localSheetId="2">{#N/A,#N/A,FALSE,"Planilha";#N/A,#N/A,FALSE,"Resumo";#N/A,#N/A,FALSE,"Fisico";#N/A,#N/A,FALSE,"Financeiro";#N/A,#N/A,FALSE,"Financeiro"}</definedName>
    <definedName name="SAO" localSheetId="4">{#N/A,#N/A,FALSE,"Planilha";#N/A,#N/A,FALSE,"Resumo";#N/A,#N/A,FALSE,"Fisico";#N/A,#N/A,FALSE,"Financeiro";#N/A,#N/A,FALSE,"Financeiro"}</definedName>
    <definedName name="SAO" localSheetId="6">{#N/A,#N/A,FALSE,"Planilha";#N/A,#N/A,FALSE,"Resumo";#N/A,#N/A,FALSE,"Fisico";#N/A,#N/A,FALSE,"Financeiro";#N/A,#N/A,FALSE,"Financeiro"}</definedName>
    <definedName name="SAO" localSheetId="8">{#N/A,#N/A,FALSE,"Planilha";#N/A,#N/A,FALSE,"Resumo";#N/A,#N/A,FALSE,"Fisico";#N/A,#N/A,FALSE,"Financeiro";#N/A,#N/A,FALSE,"Financeiro"}</definedName>
    <definedName name="SAO" localSheetId="10">{#N/A,#N/A,FALSE,"Planilha";#N/A,#N/A,FALSE,"Resumo";#N/A,#N/A,FALSE,"Fisico";#N/A,#N/A,FALSE,"Financeiro";#N/A,#N/A,FALSE,"Financeiro"}</definedName>
    <definedName name="SAO" localSheetId="12">{#N/A,#N/A,FALSE,"Planilha";#N/A,#N/A,FALSE,"Resumo";#N/A,#N/A,FALSE,"Fisico";#N/A,#N/A,FALSE,"Financeiro";#N/A,#N/A,FALSE,"Financeiro"}</definedName>
    <definedName name="SAO" localSheetId="14">{#N/A,#N/A,FALSE,"Planilha";#N/A,#N/A,FALSE,"Resumo";#N/A,#N/A,FALSE,"Fisico";#N/A,#N/A,FALSE,"Financeiro";#N/A,#N/A,FALSE,"Financeiro"}</definedName>
    <definedName name="SAO" localSheetId="16">{#N/A,#N/A,FALSE,"Planilha";#N/A,#N/A,FALSE,"Resumo";#N/A,#N/A,FALSE,"Fisico";#N/A,#N/A,FALSE,"Financeiro";#N/A,#N/A,FALSE,"Financeiro"}</definedName>
    <definedName name="SAO" localSheetId="18">{#N/A,#N/A,FALSE,"Planilha";#N/A,#N/A,FALSE,"Resumo";#N/A,#N/A,FALSE,"Fisico";#N/A,#N/A,FALSE,"Financeiro";#N/A,#N/A,FALSE,"Financeiro"}</definedName>
    <definedName name="SAO" localSheetId="1">{#N/A,#N/A,FALSE,"Planilha";#N/A,#N/A,FALSE,"Resumo";#N/A,#N/A,FALSE,"Fisico";#N/A,#N/A,FALSE,"Financeiro";#N/A,#N/A,FALSE,"Financeiro"}</definedName>
    <definedName name="SAO" localSheetId="3">{#N/A,#N/A,FALSE,"Planilha";#N/A,#N/A,FALSE,"Resumo";#N/A,#N/A,FALSE,"Fisico";#N/A,#N/A,FALSE,"Financeiro";#N/A,#N/A,FALSE,"Financeiro"}</definedName>
    <definedName name="SAO" localSheetId="5">{#N/A,#N/A,FALSE,"Planilha";#N/A,#N/A,FALSE,"Resumo";#N/A,#N/A,FALSE,"Fisico";#N/A,#N/A,FALSE,"Financeiro";#N/A,#N/A,FALSE,"Financeiro"}</definedName>
    <definedName name="SAO" localSheetId="7">{#N/A,#N/A,FALSE,"Planilha";#N/A,#N/A,FALSE,"Resumo";#N/A,#N/A,FALSE,"Fisico";#N/A,#N/A,FALSE,"Financeiro";#N/A,#N/A,FALSE,"Financeiro"}</definedName>
    <definedName name="SAO" localSheetId="9">{#N/A,#N/A,FALSE,"Planilha";#N/A,#N/A,FALSE,"Resumo";#N/A,#N/A,FALSE,"Fisico";#N/A,#N/A,FALSE,"Financeiro";#N/A,#N/A,FALSE,"Financeiro"}</definedName>
    <definedName name="SAO" localSheetId="11">{#N/A,#N/A,FALSE,"Planilha";#N/A,#N/A,FALSE,"Resumo";#N/A,#N/A,FALSE,"Fisico";#N/A,#N/A,FALSE,"Financeiro";#N/A,#N/A,FALSE,"Financeiro"}</definedName>
    <definedName name="SAO" localSheetId="13">{#N/A,#N/A,FALSE,"Planilha";#N/A,#N/A,FALSE,"Resumo";#N/A,#N/A,FALSE,"Fisico";#N/A,#N/A,FALSE,"Financeiro";#N/A,#N/A,FALSE,"Financeiro"}</definedName>
    <definedName name="SAO" localSheetId="15">{#N/A,#N/A,FALSE,"Planilha";#N/A,#N/A,FALSE,"Resumo";#N/A,#N/A,FALSE,"Fisico";#N/A,#N/A,FALSE,"Financeiro";#N/A,#N/A,FALSE,"Financeiro"}</definedName>
    <definedName name="SAO" localSheetId="17">{#N/A,#N/A,FALSE,"Planilha";#N/A,#N/A,FALSE,"Resumo";#N/A,#N/A,FALSE,"Fisico";#N/A,#N/A,FALSE,"Financeiro";#N/A,#N/A,FALSE,"Financeiro"}</definedName>
    <definedName name="SAO" localSheetId="19">{#N/A,#N/A,FALSE,"Planilha";#N/A,#N/A,FALSE,"Resumo";#N/A,#N/A,FALSE,"Fisico";#N/A,#N/A,FALSE,"Financeiro";#N/A,#N/A,FALSE,"Financeiro"}</definedName>
    <definedName name="SAO">{#N/A,#N/A,FALSE,"Planilha";#N/A,#N/A,FALSE,"Resumo";#N/A,#N/A,FALSE,"Fisico";#N/A,#N/A,FALSE,"Financeiro";#N/A,#N/A,FALSE,"Financeiro"}</definedName>
    <definedName name="sbg">#REF!</definedName>
    <definedName name="SBTC">#REF!</definedName>
    <definedName name="SG_01_01">#REF!</definedName>
    <definedName name="SG_01_02">#REF!</definedName>
    <definedName name="SG_01_03">#REF!</definedName>
    <definedName name="SG_01_04">#REF!</definedName>
    <definedName name="SG_01_05">#REF!</definedName>
    <definedName name="SG_01_06">#REF!</definedName>
    <definedName name="SG_01_07">#REF!</definedName>
    <definedName name="SG_01_08">#REF!</definedName>
    <definedName name="SG_01_09">#REF!</definedName>
    <definedName name="SG_01_10">#REF!</definedName>
    <definedName name="SG_01_11">#REF!</definedName>
    <definedName name="SG_01_12">#REF!</definedName>
    <definedName name="SG_01_13">#REF!</definedName>
    <definedName name="SG_01_14">#REF!</definedName>
    <definedName name="SG_01_15">#REF!</definedName>
    <definedName name="SG_02_01">#REF!</definedName>
    <definedName name="SG_02_02">#REF!</definedName>
    <definedName name="SG_02_03">#REF!</definedName>
    <definedName name="SG_02_04">#REF!</definedName>
    <definedName name="SG_02_05">#REF!</definedName>
    <definedName name="SG_02_06">#REF!</definedName>
    <definedName name="SG_02_07">#REF!</definedName>
    <definedName name="SG_02_08">#REF!</definedName>
    <definedName name="SG_02_09">#REF!</definedName>
    <definedName name="SG_02_10">#REF!</definedName>
    <definedName name="SG_02_11">#REF!</definedName>
    <definedName name="SG_02_12">#REF!</definedName>
    <definedName name="SG_02_13">#REF!</definedName>
    <definedName name="SG_02_14">#REF!</definedName>
    <definedName name="SG_02_15">#REF!</definedName>
    <definedName name="SG_03_01">#REF!</definedName>
    <definedName name="SG_03_02">#REF!</definedName>
    <definedName name="SG_03_03">#REF!</definedName>
    <definedName name="SG_03_04">#REF!</definedName>
    <definedName name="SG_03_05">#REF!</definedName>
    <definedName name="SG_03_06">#REF!</definedName>
    <definedName name="SG_03_07">#REF!</definedName>
    <definedName name="SG_03_08">#REF!</definedName>
    <definedName name="SG_03_09">#REF!</definedName>
    <definedName name="SG_03_10">#REF!</definedName>
    <definedName name="SG_03_11">#REF!</definedName>
    <definedName name="SG_03_12">#REF!</definedName>
    <definedName name="SG_03_13">#REF!</definedName>
    <definedName name="SG_03_14">#REF!</definedName>
    <definedName name="SG_03_15">#REF!</definedName>
    <definedName name="SG_03_17">#REF!</definedName>
    <definedName name="SG_03_18">#REF!</definedName>
    <definedName name="SG_04_01">#REF!</definedName>
    <definedName name="SG_04_02">#REF!</definedName>
    <definedName name="SG_04_03">#REF!</definedName>
    <definedName name="SG_04_04">#REF!</definedName>
    <definedName name="SG_04_05">#REF!</definedName>
    <definedName name="SG_04_06">#REF!</definedName>
    <definedName name="SG_04_07">#REF!</definedName>
    <definedName name="SG_04_08">#REF!</definedName>
    <definedName name="SG_04_09">#REF!</definedName>
    <definedName name="SG_04_10">#REF!</definedName>
    <definedName name="SG_04_11">#REF!</definedName>
    <definedName name="SG_04_12">#REF!</definedName>
    <definedName name="SG_04_13">#REF!</definedName>
    <definedName name="SG_04_14">#REF!</definedName>
    <definedName name="SG_04_15">#REF!</definedName>
    <definedName name="SG_05_01">#REF!</definedName>
    <definedName name="SG_05_02">#REF!</definedName>
    <definedName name="SG_05_03">#REF!</definedName>
    <definedName name="SG_05_04">#REF!</definedName>
    <definedName name="SG_05_05">#REF!</definedName>
    <definedName name="SG_05_06">#REF!</definedName>
    <definedName name="SG_05_07">#REF!</definedName>
    <definedName name="SG_05_08">#REF!</definedName>
    <definedName name="SG_05_09">#REF!</definedName>
    <definedName name="SG_05_10">#REF!</definedName>
    <definedName name="SG_05_11">#REF!</definedName>
    <definedName name="SG_05_12">#REF!</definedName>
    <definedName name="SG_05_13">#REF!</definedName>
    <definedName name="SG_05_14">#REF!</definedName>
    <definedName name="SG_05_15">#REF!</definedName>
    <definedName name="SG_06_01">#REF!</definedName>
    <definedName name="SG_06_02">#REF!</definedName>
    <definedName name="SG_06_03">#REF!</definedName>
    <definedName name="SG_06_04">#REF!</definedName>
    <definedName name="SG_06_05">#REF!</definedName>
    <definedName name="SG_06_06">#REF!</definedName>
    <definedName name="SG_06_07">#REF!</definedName>
    <definedName name="SG_06_08">#REF!</definedName>
    <definedName name="SG_06_09">#REF!</definedName>
    <definedName name="SG_06_10">#REF!</definedName>
    <definedName name="SG_06_11">#REF!</definedName>
    <definedName name="SG_06_12">#REF!</definedName>
    <definedName name="SG_06_13">#REF!</definedName>
    <definedName name="SG_06_14">#REF!</definedName>
    <definedName name="SG_06_15">#REF!</definedName>
    <definedName name="SG_07_01">#REF!</definedName>
    <definedName name="SG_07_02">#REF!</definedName>
    <definedName name="SG_07_03">#REF!</definedName>
    <definedName name="SG_07_04">#REF!</definedName>
    <definedName name="SG_07_05">#REF!</definedName>
    <definedName name="SG_07_06">#REF!</definedName>
    <definedName name="SG_07_07">#REF!</definedName>
    <definedName name="SG_07_08">#REF!</definedName>
    <definedName name="SG_07_09">#REF!</definedName>
    <definedName name="SG_07_10">#REF!</definedName>
    <definedName name="SG_07_11">#REF!</definedName>
    <definedName name="SG_07_12">#REF!</definedName>
    <definedName name="SG_07_13">#REF!</definedName>
    <definedName name="SG_07_14">#REF!</definedName>
    <definedName name="SG_07_15">#REF!</definedName>
    <definedName name="SG_08_01">#REF!</definedName>
    <definedName name="SG_08_02">#REF!</definedName>
    <definedName name="SG_08_03">#REF!</definedName>
    <definedName name="SG_08_04">#REF!</definedName>
    <definedName name="SG_08_05">#REF!</definedName>
    <definedName name="SG_08_06">#REF!</definedName>
    <definedName name="SG_08_07">#REF!</definedName>
    <definedName name="SG_08_08">#REF!</definedName>
    <definedName name="SG_08_09">#REF!</definedName>
    <definedName name="SG_08_10">#REF!</definedName>
    <definedName name="SG_08_11">#REF!</definedName>
    <definedName name="SG_08_12">#REF!</definedName>
    <definedName name="SG_08_13">#REF!</definedName>
    <definedName name="SG_08_14">#REF!</definedName>
    <definedName name="SG_08_15">#REF!</definedName>
    <definedName name="SG_09_01">#REF!</definedName>
    <definedName name="SG_09_02">#REF!</definedName>
    <definedName name="SG_09_03">#REF!</definedName>
    <definedName name="SG_09_04">#REF!</definedName>
    <definedName name="SG_09_05">#REF!</definedName>
    <definedName name="SG_09_06">#REF!</definedName>
    <definedName name="SG_09_07">#REF!</definedName>
    <definedName name="SG_09_08">#REF!</definedName>
    <definedName name="SG_09_09">#REF!</definedName>
    <definedName name="SG_09_10">#REF!</definedName>
    <definedName name="SG_09_11">#REF!</definedName>
    <definedName name="SG_09_12">#REF!</definedName>
    <definedName name="SG_09_13">#REF!</definedName>
    <definedName name="SG_09_14">#REF!</definedName>
    <definedName name="SG_09_15">#REF!</definedName>
    <definedName name="SG_10_01">#REF!</definedName>
    <definedName name="SG_10_02">#REF!</definedName>
    <definedName name="SG_10_03">#REF!</definedName>
    <definedName name="SG_10_04">#REF!</definedName>
    <definedName name="SG_10_05">#REF!</definedName>
    <definedName name="SG_10_06">#REF!</definedName>
    <definedName name="SG_10_07">#REF!</definedName>
    <definedName name="SG_10_08">#REF!</definedName>
    <definedName name="SG_10_09">#REF!</definedName>
    <definedName name="SG_10_10">#REF!</definedName>
    <definedName name="SG_10_11">#REF!</definedName>
    <definedName name="SG_10_12">#REF!</definedName>
    <definedName name="SG_10_13">#REF!</definedName>
    <definedName name="SG_10_14">#REF!</definedName>
    <definedName name="SG_10_15">#REF!</definedName>
    <definedName name="SG_11_01">#REF!</definedName>
    <definedName name="SG_11_02">#REF!</definedName>
    <definedName name="SG_11_03">#REF!</definedName>
    <definedName name="SG_11_04">#REF!</definedName>
    <definedName name="SG_11_05">#REF!</definedName>
    <definedName name="SG_11_06">#REF!</definedName>
    <definedName name="SG_11_07">#REF!</definedName>
    <definedName name="SG_11_08">#REF!</definedName>
    <definedName name="SG_11_09">#REF!</definedName>
    <definedName name="SG_11_10">#REF!</definedName>
    <definedName name="SG_11_11">#REF!</definedName>
    <definedName name="SG_11_12">#REF!</definedName>
    <definedName name="SG_11_13">#REF!</definedName>
    <definedName name="SG_11_14">#REF!</definedName>
    <definedName name="SG_11_15">#REF!</definedName>
    <definedName name="SG_12_01">#REF!</definedName>
    <definedName name="SG_12_02">#REF!</definedName>
    <definedName name="SG_12_03">#REF!</definedName>
    <definedName name="SG_12_04">#REF!</definedName>
    <definedName name="SG_12_05">#REF!</definedName>
    <definedName name="SG_12_06">#REF!</definedName>
    <definedName name="SG_12_07">#REF!</definedName>
    <definedName name="SG_12_08">#REF!</definedName>
    <definedName name="SG_12_09">#REF!</definedName>
    <definedName name="SG_12_10">#REF!</definedName>
    <definedName name="SG_12_11">#REF!</definedName>
    <definedName name="SG_12_12">#REF!</definedName>
    <definedName name="SG_12_13">#REF!</definedName>
    <definedName name="SG_12_14">#REF!</definedName>
    <definedName name="SG_12_15">#REF!</definedName>
    <definedName name="SG_12_16">#REF!</definedName>
    <definedName name="SG_12_17">#REF!</definedName>
    <definedName name="SG_12_18">#REF!</definedName>
    <definedName name="SG_12_19">#REF!</definedName>
    <definedName name="SG_12_20">#REF!</definedName>
    <definedName name="SG_12_21">#REF!</definedName>
    <definedName name="SG_12_22">#REF!</definedName>
    <definedName name="SG_12_23">#REF!</definedName>
    <definedName name="SG_12_24">#REF!</definedName>
    <definedName name="SG_12_25">#REF!</definedName>
    <definedName name="SG_13_01">#REF!</definedName>
    <definedName name="SG_13_02">#REF!</definedName>
    <definedName name="SG_13_03">#REF!</definedName>
    <definedName name="SG_13_04">#REF!</definedName>
    <definedName name="SG_13_05">#REF!</definedName>
    <definedName name="SG_13_06">#REF!</definedName>
    <definedName name="SG_13_07">#REF!</definedName>
    <definedName name="SG_13_08">#REF!</definedName>
    <definedName name="SG_13_09">#REF!</definedName>
    <definedName name="SG_13_10">#REF!</definedName>
    <definedName name="SG_13_11">#REF!</definedName>
    <definedName name="SG_13_12">#REF!</definedName>
    <definedName name="SG_13_13">#REF!</definedName>
    <definedName name="SG_13_14">#REF!</definedName>
    <definedName name="SG_13_15">#REF!</definedName>
    <definedName name="SG_13_16">#REF!</definedName>
    <definedName name="SG_13_17">#REF!</definedName>
    <definedName name="SG_13_18">#REF!</definedName>
    <definedName name="SG_13_19">#REF!</definedName>
    <definedName name="SG_13_20">#REF!</definedName>
    <definedName name="SG_13_21">#REF!</definedName>
    <definedName name="SG_13_22">#REF!</definedName>
    <definedName name="SG_13_23">#REF!</definedName>
    <definedName name="SG_13_24">#REF!</definedName>
    <definedName name="SG_13_25">#REF!</definedName>
    <definedName name="SG_14_01">#REF!</definedName>
    <definedName name="SG_14_02">#REF!</definedName>
    <definedName name="SG_14_03">#REF!</definedName>
    <definedName name="SG_14_04">#REF!</definedName>
    <definedName name="SG_14_05">#REF!</definedName>
    <definedName name="SG_14_06">#REF!</definedName>
    <definedName name="SG_14_07">#REF!</definedName>
    <definedName name="SG_14_08">#REF!</definedName>
    <definedName name="SG_14_09">#REF!</definedName>
    <definedName name="SG_14_10">#REF!</definedName>
    <definedName name="SG_14_11">#REF!</definedName>
    <definedName name="SG_14_12">#REF!</definedName>
    <definedName name="SG_14_13">#REF!</definedName>
    <definedName name="SG_14_14">#REF!</definedName>
    <definedName name="SG_14_15">#REF!</definedName>
    <definedName name="SG_14_16">#REF!</definedName>
    <definedName name="SG_14_17">#REF!</definedName>
    <definedName name="SG_14_18">#REF!</definedName>
    <definedName name="SG_14_19">#REF!</definedName>
    <definedName name="SG_14_20">#REF!</definedName>
    <definedName name="SG_14_21">#REF!</definedName>
    <definedName name="SG_14_22">#REF!</definedName>
    <definedName name="SG_14_23">#REF!</definedName>
    <definedName name="SG_14_24">#REF!</definedName>
    <definedName name="SG_14_25">#REF!</definedName>
    <definedName name="SG_15_01">#REF!</definedName>
    <definedName name="SG_15_02">#REF!</definedName>
    <definedName name="SG_15_03">#REF!</definedName>
    <definedName name="SG_15_04">#REF!</definedName>
    <definedName name="SG_15_05">#REF!</definedName>
    <definedName name="SG_15_06">#REF!</definedName>
    <definedName name="SG_15_07">#REF!</definedName>
    <definedName name="SG_15_08">#REF!</definedName>
    <definedName name="SG_15_09">#REF!</definedName>
    <definedName name="SG_15_10">#REF!</definedName>
    <definedName name="SG_15_11">#REF!</definedName>
    <definedName name="SG_15_12">#REF!</definedName>
    <definedName name="SG_15_13">#REF!</definedName>
    <definedName name="SG_15_14">#REF!</definedName>
    <definedName name="SG_15_15">#REF!</definedName>
    <definedName name="SG_15_16">#REF!</definedName>
    <definedName name="SG_15_17">#REF!</definedName>
    <definedName name="SG_15_18">#REF!</definedName>
    <definedName name="SG_15_19">#REF!</definedName>
    <definedName name="SG_15_20">#REF!</definedName>
    <definedName name="SG_15_21">#REF!</definedName>
    <definedName name="SG_15_22">#REF!</definedName>
    <definedName name="SG_15_23">#REF!</definedName>
    <definedName name="SG_15_24">#REF!</definedName>
    <definedName name="SG_15_25">#REF!</definedName>
    <definedName name="SG_16_01">#REF!</definedName>
    <definedName name="SG_16_02">#REF!</definedName>
    <definedName name="SG_16_03">#REF!</definedName>
    <definedName name="SG_16_04">#REF!</definedName>
    <definedName name="SG_16_05">#REF!</definedName>
    <definedName name="SG_16_06">#REF!</definedName>
    <definedName name="SG_16_07">#REF!</definedName>
    <definedName name="SG_16_08">#REF!</definedName>
    <definedName name="SG_16_09">#REF!</definedName>
    <definedName name="SG_16_10">#REF!</definedName>
    <definedName name="SG_16_11">#REF!</definedName>
    <definedName name="SG_16_12">#REF!</definedName>
    <definedName name="SG_16_13">#REF!</definedName>
    <definedName name="SG_16_14">#REF!</definedName>
    <definedName name="SG_16_15">#REF!</definedName>
    <definedName name="SG_16_16">#REF!</definedName>
    <definedName name="SG_16_17">#REF!</definedName>
    <definedName name="SG_16_18">#REF!</definedName>
    <definedName name="SG_16_19">#REF!</definedName>
    <definedName name="SG_16_20">#REF!</definedName>
    <definedName name="SG_16_21">#REF!</definedName>
    <definedName name="SG_16_22">#REF!</definedName>
    <definedName name="SG_16_23">#REF!</definedName>
    <definedName name="SG_16_24">#REF!</definedName>
    <definedName name="SG_16_25">#REF!</definedName>
    <definedName name="SG_17_01">#REF!</definedName>
    <definedName name="SG_17_02">#REF!</definedName>
    <definedName name="SG_17_03">#REF!</definedName>
    <definedName name="SG_17_04">#REF!</definedName>
    <definedName name="SG_17_05">#REF!</definedName>
    <definedName name="SG_17_06">#REF!</definedName>
    <definedName name="SG_17_07">#REF!</definedName>
    <definedName name="SG_17_08">#REF!</definedName>
    <definedName name="SG_17_09">#REF!</definedName>
    <definedName name="SG_17_10">#REF!</definedName>
    <definedName name="SG_17_11">#REF!</definedName>
    <definedName name="SG_17_12">#REF!</definedName>
    <definedName name="SG_17_13">#REF!</definedName>
    <definedName name="SG_17_14">#REF!</definedName>
    <definedName name="SG_17_15">#REF!</definedName>
    <definedName name="SG_17_16">#REF!</definedName>
    <definedName name="SG_17_17">#REF!</definedName>
    <definedName name="SG_17_18">#REF!</definedName>
    <definedName name="SG_17_19">#REF!</definedName>
    <definedName name="SG_17_20">#REF!</definedName>
    <definedName name="SG_17_21">#REF!</definedName>
    <definedName name="SG_17_22">#REF!</definedName>
    <definedName name="SG_17_23">#REF!</definedName>
    <definedName name="SG_17_24">#REF!</definedName>
    <definedName name="SG_17_25">#REF!</definedName>
    <definedName name="SG_18_01">#REF!</definedName>
    <definedName name="SG_18_02">#REF!</definedName>
    <definedName name="SG_18_03">#REF!</definedName>
    <definedName name="SG_18_04">#REF!</definedName>
    <definedName name="SG_18_05">#REF!</definedName>
    <definedName name="SG_18_06">#REF!</definedName>
    <definedName name="SG_18_07">#REF!</definedName>
    <definedName name="SG_18_08">#REF!</definedName>
    <definedName name="SG_18_09">#REF!</definedName>
    <definedName name="SG_18_10">#REF!</definedName>
    <definedName name="SG_18_11">#REF!</definedName>
    <definedName name="SG_18_12">#REF!</definedName>
    <definedName name="SG_18_13">#REF!</definedName>
    <definedName name="SG_18_14">#REF!</definedName>
    <definedName name="SG_18_15">#REF!</definedName>
    <definedName name="SG_18_16">#REF!</definedName>
    <definedName name="SG_18_17">#REF!</definedName>
    <definedName name="SG_18_18">#REF!</definedName>
    <definedName name="SG_18_19">#REF!</definedName>
    <definedName name="SG_18_20">#REF!</definedName>
    <definedName name="SG_18_21">#REF!</definedName>
    <definedName name="SG_18_22">#REF!</definedName>
    <definedName name="SG_18_23">#REF!</definedName>
    <definedName name="SG_18_24">#REF!</definedName>
    <definedName name="SG_18_25">#REF!</definedName>
    <definedName name="SG_19_01">#REF!</definedName>
    <definedName name="SG_19_02">#REF!</definedName>
    <definedName name="SG_19_03">#REF!</definedName>
    <definedName name="SG_19_04">#REF!</definedName>
    <definedName name="SG_19_05">#REF!</definedName>
    <definedName name="SG_19_06">#REF!</definedName>
    <definedName name="SG_19_07">#REF!</definedName>
    <definedName name="SG_19_08">#REF!</definedName>
    <definedName name="SG_19_09">#REF!</definedName>
    <definedName name="SG_19_10">#REF!</definedName>
    <definedName name="SG_19_11">#REF!</definedName>
    <definedName name="SG_19_12">#REF!</definedName>
    <definedName name="SG_19_13">#REF!</definedName>
    <definedName name="SG_19_14">#REF!</definedName>
    <definedName name="SG_19_15">#REF!</definedName>
    <definedName name="SG_19_16">#REF!</definedName>
    <definedName name="SG_19_17">#REF!</definedName>
    <definedName name="SG_19_18">#REF!</definedName>
    <definedName name="SG_19_19">#REF!</definedName>
    <definedName name="SG_19_20">#REF!</definedName>
    <definedName name="SG_19_21">#REF!</definedName>
    <definedName name="SG_19_22">#REF!</definedName>
    <definedName name="SG_19_23">#REF!</definedName>
    <definedName name="SG_19_24">#REF!</definedName>
    <definedName name="SG_19_25">#REF!</definedName>
    <definedName name="SG_20_01">#REF!</definedName>
    <definedName name="SG_20_02">#REF!</definedName>
    <definedName name="SG_20_03">#REF!</definedName>
    <definedName name="SG_20_04">#REF!</definedName>
    <definedName name="SG_20_05">#REF!</definedName>
    <definedName name="SG_20_06">#REF!</definedName>
    <definedName name="SG_20_07">#REF!</definedName>
    <definedName name="SG_20_08">#REF!</definedName>
    <definedName name="SG_20_09">#REF!</definedName>
    <definedName name="SG_20_10">#REF!</definedName>
    <definedName name="SG_20_11">#REF!</definedName>
    <definedName name="SG_20_12">#REF!</definedName>
    <definedName name="SG_20_13">#REF!</definedName>
    <definedName name="SG_20_14">#REF!</definedName>
    <definedName name="SG_20_15">#REF!</definedName>
    <definedName name="SG_20_16">#REF!</definedName>
    <definedName name="SG_20_17">#REF!</definedName>
    <definedName name="SG_20_18">#REF!</definedName>
    <definedName name="SG_20_19">#REF!</definedName>
    <definedName name="SG_20_20">#REF!</definedName>
    <definedName name="SG_20_21">#REF!</definedName>
    <definedName name="SG_20_22">#REF!</definedName>
    <definedName name="SG_20_23">#REF!</definedName>
    <definedName name="SG_20_24">#REF!</definedName>
    <definedName name="SG_20_25">#REF!</definedName>
    <definedName name="SG_21_01">#REF!</definedName>
    <definedName name="SG_21_02">#REF!</definedName>
    <definedName name="SG_21_03">#REF!</definedName>
    <definedName name="SG_21_04">#REF!</definedName>
    <definedName name="SG_21_05">#REF!</definedName>
    <definedName name="SG_21_06">#REF!</definedName>
    <definedName name="SG_21_07">#REF!</definedName>
    <definedName name="SG_21_08">#REF!</definedName>
    <definedName name="SG_21_09">#REF!</definedName>
    <definedName name="SG_21_10">#REF!</definedName>
    <definedName name="SG_21_11">#REF!</definedName>
    <definedName name="SG_21_12">#REF!</definedName>
    <definedName name="SG_21_13">#REF!</definedName>
    <definedName name="SG_21_14">#REF!</definedName>
    <definedName name="SG_21_15">#REF!</definedName>
    <definedName name="SG_21_16">#REF!</definedName>
    <definedName name="SG_21_17">#REF!</definedName>
    <definedName name="SG_21_18">#REF!</definedName>
    <definedName name="SG_21_19">#REF!</definedName>
    <definedName name="SG_21_20">#REF!</definedName>
    <definedName name="SG_21_21">#REF!</definedName>
    <definedName name="SG_21_22">#REF!</definedName>
    <definedName name="SG_21_23">#REF!</definedName>
    <definedName name="SG_21_24">#REF!</definedName>
    <definedName name="SG_21_25">#REF!</definedName>
    <definedName name="SG_22_01">#REF!</definedName>
    <definedName name="SG_22_02">#REF!</definedName>
    <definedName name="SG_22_03">#REF!</definedName>
    <definedName name="SG_22_04">#REF!</definedName>
    <definedName name="SG_22_05">#REF!</definedName>
    <definedName name="SG_22_06">#REF!</definedName>
    <definedName name="SG_22_07">#REF!</definedName>
    <definedName name="SG_22_08">#REF!</definedName>
    <definedName name="SG_22_09">#REF!</definedName>
    <definedName name="SG_22_10">#REF!</definedName>
    <definedName name="SG_22_11">#REF!</definedName>
    <definedName name="SG_22_12">#REF!</definedName>
    <definedName name="SG_22_13">#REF!</definedName>
    <definedName name="SG_22_14">#REF!</definedName>
    <definedName name="SG_22_15">#REF!</definedName>
    <definedName name="SG_22_16">#REF!</definedName>
    <definedName name="SG_22_17">#REF!</definedName>
    <definedName name="SG_22_18">#REF!</definedName>
    <definedName name="SG_22_19">#REF!</definedName>
    <definedName name="SG_22_20">#REF!</definedName>
    <definedName name="SG_22_21">#REF!</definedName>
    <definedName name="SG_22_22">#REF!</definedName>
    <definedName name="SG_22_23">#REF!</definedName>
    <definedName name="SG_22_24">#REF!</definedName>
    <definedName name="SG_22_25">#REF!</definedName>
    <definedName name="SG_23_01">#REF!</definedName>
    <definedName name="SG_23_02">#REF!</definedName>
    <definedName name="SG_23_03">#REF!</definedName>
    <definedName name="SG_23_04">#REF!</definedName>
    <definedName name="SG_23_05">#REF!</definedName>
    <definedName name="SG_23_06">#REF!</definedName>
    <definedName name="SG_23_07">#REF!</definedName>
    <definedName name="SG_23_08">#REF!</definedName>
    <definedName name="SG_23_09">#REF!</definedName>
    <definedName name="SG_23_10">#REF!</definedName>
    <definedName name="SG_23_11">#REF!</definedName>
    <definedName name="SG_23_12">#REF!</definedName>
    <definedName name="SG_23_13">#REF!</definedName>
    <definedName name="SG_23_14">#REF!</definedName>
    <definedName name="SG_23_15">#REF!</definedName>
    <definedName name="SG_23_16">#REF!</definedName>
    <definedName name="SG_23_17">#REF!</definedName>
    <definedName name="SG_23_18">#REF!</definedName>
    <definedName name="SG_23_19">#REF!</definedName>
    <definedName name="SG_23_20">#REF!</definedName>
    <definedName name="SG_23_21">#REF!</definedName>
    <definedName name="SG_23_22">#REF!</definedName>
    <definedName name="SG_23_23">#REF!</definedName>
    <definedName name="SG_23_24">#REF!</definedName>
    <definedName name="SG_23_25">#REF!</definedName>
    <definedName name="SG_24_01">#REF!</definedName>
    <definedName name="SG_24_02">#REF!</definedName>
    <definedName name="SG_24_03">#REF!</definedName>
    <definedName name="SG_24_04">#REF!</definedName>
    <definedName name="SG_24_05">#REF!</definedName>
    <definedName name="SG_24_06">#REF!</definedName>
    <definedName name="SG_24_07">#REF!</definedName>
    <definedName name="SG_24_08">#REF!</definedName>
    <definedName name="SG_24_09">#REF!</definedName>
    <definedName name="SG_24_10">#REF!</definedName>
    <definedName name="SG_24_11">#REF!</definedName>
    <definedName name="SG_24_12">#REF!</definedName>
    <definedName name="SG_24_13">#REF!</definedName>
    <definedName name="SG_24_14">#REF!</definedName>
    <definedName name="SG_24_15">#REF!</definedName>
    <definedName name="SG_24_16">#REF!</definedName>
    <definedName name="SG_24_17">#REF!</definedName>
    <definedName name="SG_24_18">#REF!</definedName>
    <definedName name="SG_24_19">#REF!</definedName>
    <definedName name="SG_24_20">#REF!</definedName>
    <definedName name="SG_24_21">#REF!</definedName>
    <definedName name="SG_24_22">#REF!</definedName>
    <definedName name="SG_24_23">#REF!</definedName>
    <definedName name="SG_24_24">#REF!</definedName>
    <definedName name="SG_24_25">#REF!</definedName>
    <definedName name="SG_25_01">#REF!</definedName>
    <definedName name="SG_25_02">#REF!</definedName>
    <definedName name="SG_25_03">#REF!</definedName>
    <definedName name="SG_25_04">#REF!</definedName>
    <definedName name="SG_25_05">#REF!</definedName>
    <definedName name="SG_25_06">#REF!</definedName>
    <definedName name="SG_25_07">#REF!</definedName>
    <definedName name="SG_25_08">#REF!</definedName>
    <definedName name="SG_25_09">#REF!</definedName>
    <definedName name="SG_25_10">#REF!</definedName>
    <definedName name="SG_25_11">#REF!</definedName>
    <definedName name="SG_25_12">#REF!</definedName>
    <definedName name="SG_25_13">#REF!</definedName>
    <definedName name="SG_25_14">#REF!</definedName>
    <definedName name="SG_25_15">#REF!</definedName>
    <definedName name="SG_25_16">#REF!</definedName>
    <definedName name="SG_25_17">#REF!</definedName>
    <definedName name="SG_25_18">#REF!</definedName>
    <definedName name="SG_25_19">#REF!</definedName>
    <definedName name="SG_25_20">#REF!</definedName>
    <definedName name="SG_25_21">#REF!</definedName>
    <definedName name="SG_25_22">#REF!</definedName>
    <definedName name="SG_25_23">#REF!</definedName>
    <definedName name="SG_25_24">#REF!</definedName>
    <definedName name="SG_25_25">#REF!</definedName>
    <definedName name="SIN" localSheetId="0">{#N/A,#N/A,FALSE,"Planilha";#N/A,#N/A,FALSE,"Resumo";#N/A,#N/A,FALSE,"Fisico";#N/A,#N/A,FALSE,"Financeiro";#N/A,#N/A,FALSE,"Financeiro"}</definedName>
    <definedName name="SIN" localSheetId="2">{#N/A,#N/A,FALSE,"Planilha";#N/A,#N/A,FALSE,"Resumo";#N/A,#N/A,FALSE,"Fisico";#N/A,#N/A,FALSE,"Financeiro";#N/A,#N/A,FALSE,"Financeiro"}</definedName>
    <definedName name="SIN" localSheetId="4">{#N/A,#N/A,FALSE,"Planilha";#N/A,#N/A,FALSE,"Resumo";#N/A,#N/A,FALSE,"Fisico";#N/A,#N/A,FALSE,"Financeiro";#N/A,#N/A,FALSE,"Financeiro"}</definedName>
    <definedName name="SIN" localSheetId="6">{#N/A,#N/A,FALSE,"Planilha";#N/A,#N/A,FALSE,"Resumo";#N/A,#N/A,FALSE,"Fisico";#N/A,#N/A,FALSE,"Financeiro";#N/A,#N/A,FALSE,"Financeiro"}</definedName>
    <definedName name="SIN" localSheetId="8">{#N/A,#N/A,FALSE,"Planilha";#N/A,#N/A,FALSE,"Resumo";#N/A,#N/A,FALSE,"Fisico";#N/A,#N/A,FALSE,"Financeiro";#N/A,#N/A,FALSE,"Financeiro"}</definedName>
    <definedName name="SIN" localSheetId="10">{#N/A,#N/A,FALSE,"Planilha";#N/A,#N/A,FALSE,"Resumo";#N/A,#N/A,FALSE,"Fisico";#N/A,#N/A,FALSE,"Financeiro";#N/A,#N/A,FALSE,"Financeiro"}</definedName>
    <definedName name="SIN" localSheetId="12">{#N/A,#N/A,FALSE,"Planilha";#N/A,#N/A,FALSE,"Resumo";#N/A,#N/A,FALSE,"Fisico";#N/A,#N/A,FALSE,"Financeiro";#N/A,#N/A,FALSE,"Financeiro"}</definedName>
    <definedName name="SIN" localSheetId="14">{#N/A,#N/A,FALSE,"Planilha";#N/A,#N/A,FALSE,"Resumo";#N/A,#N/A,FALSE,"Fisico";#N/A,#N/A,FALSE,"Financeiro";#N/A,#N/A,FALSE,"Financeiro"}</definedName>
    <definedName name="SIN" localSheetId="16">{#N/A,#N/A,FALSE,"Planilha";#N/A,#N/A,FALSE,"Resumo";#N/A,#N/A,FALSE,"Fisico";#N/A,#N/A,FALSE,"Financeiro";#N/A,#N/A,FALSE,"Financeiro"}</definedName>
    <definedName name="SIN" localSheetId="18">{#N/A,#N/A,FALSE,"Planilha";#N/A,#N/A,FALSE,"Resumo";#N/A,#N/A,FALSE,"Fisico";#N/A,#N/A,FALSE,"Financeiro";#N/A,#N/A,FALSE,"Financeiro"}</definedName>
    <definedName name="SIN" localSheetId="1">{#N/A,#N/A,FALSE,"Planilha";#N/A,#N/A,FALSE,"Resumo";#N/A,#N/A,FALSE,"Fisico";#N/A,#N/A,FALSE,"Financeiro";#N/A,#N/A,FALSE,"Financeiro"}</definedName>
    <definedName name="SIN" localSheetId="3">{#N/A,#N/A,FALSE,"Planilha";#N/A,#N/A,FALSE,"Resumo";#N/A,#N/A,FALSE,"Fisico";#N/A,#N/A,FALSE,"Financeiro";#N/A,#N/A,FALSE,"Financeiro"}</definedName>
    <definedName name="SIN" localSheetId="5">{#N/A,#N/A,FALSE,"Planilha";#N/A,#N/A,FALSE,"Resumo";#N/A,#N/A,FALSE,"Fisico";#N/A,#N/A,FALSE,"Financeiro";#N/A,#N/A,FALSE,"Financeiro"}</definedName>
    <definedName name="SIN" localSheetId="7">{#N/A,#N/A,FALSE,"Planilha";#N/A,#N/A,FALSE,"Resumo";#N/A,#N/A,FALSE,"Fisico";#N/A,#N/A,FALSE,"Financeiro";#N/A,#N/A,FALSE,"Financeiro"}</definedName>
    <definedName name="SIN" localSheetId="9">{#N/A,#N/A,FALSE,"Planilha";#N/A,#N/A,FALSE,"Resumo";#N/A,#N/A,FALSE,"Fisico";#N/A,#N/A,FALSE,"Financeiro";#N/A,#N/A,FALSE,"Financeiro"}</definedName>
    <definedName name="SIN" localSheetId="11">{#N/A,#N/A,FALSE,"Planilha";#N/A,#N/A,FALSE,"Resumo";#N/A,#N/A,FALSE,"Fisico";#N/A,#N/A,FALSE,"Financeiro";#N/A,#N/A,FALSE,"Financeiro"}</definedName>
    <definedName name="SIN" localSheetId="13">{#N/A,#N/A,FALSE,"Planilha";#N/A,#N/A,FALSE,"Resumo";#N/A,#N/A,FALSE,"Fisico";#N/A,#N/A,FALSE,"Financeiro";#N/A,#N/A,FALSE,"Financeiro"}</definedName>
    <definedName name="SIN" localSheetId="15">{#N/A,#N/A,FALSE,"Planilha";#N/A,#N/A,FALSE,"Resumo";#N/A,#N/A,FALSE,"Fisico";#N/A,#N/A,FALSE,"Financeiro";#N/A,#N/A,FALSE,"Financeiro"}</definedName>
    <definedName name="SIN" localSheetId="17">{#N/A,#N/A,FALSE,"Planilha";#N/A,#N/A,FALSE,"Resumo";#N/A,#N/A,FALSE,"Fisico";#N/A,#N/A,FALSE,"Financeiro";#N/A,#N/A,FALSE,"Financeiro"}</definedName>
    <definedName name="SIN" localSheetId="19">{#N/A,#N/A,FALSE,"Planilha";#N/A,#N/A,FALSE,"Resumo";#N/A,#N/A,FALSE,"Fisico";#N/A,#N/A,FALSE,"Financeiro";#N/A,#N/A,FALSE,"Financeiro"}</definedName>
    <definedName name="SIN">{#N/A,#N/A,FALSE,"Planilha";#N/A,#N/A,FALSE,"Resumo";#N/A,#N/A,FALSE,"Fisico";#N/A,#N/A,FALSE,"Financeiro";#N/A,#N/A,FALSE,"Financeiro"}</definedName>
    <definedName name="SINA" localSheetId="0">{#N/A,#N/A,FALSE,"Planilha";#N/A,#N/A,FALSE,"Resumo";#N/A,#N/A,FALSE,"Fisico";#N/A,#N/A,FALSE,"Financeiro";#N/A,#N/A,FALSE,"Financeiro"}</definedName>
    <definedName name="SINA" localSheetId="2">{#N/A,#N/A,FALSE,"Planilha";#N/A,#N/A,FALSE,"Resumo";#N/A,#N/A,FALSE,"Fisico";#N/A,#N/A,FALSE,"Financeiro";#N/A,#N/A,FALSE,"Financeiro"}</definedName>
    <definedName name="SINA" localSheetId="4">{#N/A,#N/A,FALSE,"Planilha";#N/A,#N/A,FALSE,"Resumo";#N/A,#N/A,FALSE,"Fisico";#N/A,#N/A,FALSE,"Financeiro";#N/A,#N/A,FALSE,"Financeiro"}</definedName>
    <definedName name="SINA" localSheetId="6">{#N/A,#N/A,FALSE,"Planilha";#N/A,#N/A,FALSE,"Resumo";#N/A,#N/A,FALSE,"Fisico";#N/A,#N/A,FALSE,"Financeiro";#N/A,#N/A,FALSE,"Financeiro"}</definedName>
    <definedName name="SINA" localSheetId="8">{#N/A,#N/A,FALSE,"Planilha";#N/A,#N/A,FALSE,"Resumo";#N/A,#N/A,FALSE,"Fisico";#N/A,#N/A,FALSE,"Financeiro";#N/A,#N/A,FALSE,"Financeiro"}</definedName>
    <definedName name="SINA" localSheetId="10">{#N/A,#N/A,FALSE,"Planilha";#N/A,#N/A,FALSE,"Resumo";#N/A,#N/A,FALSE,"Fisico";#N/A,#N/A,FALSE,"Financeiro";#N/A,#N/A,FALSE,"Financeiro"}</definedName>
    <definedName name="SINA" localSheetId="12">{#N/A,#N/A,FALSE,"Planilha";#N/A,#N/A,FALSE,"Resumo";#N/A,#N/A,FALSE,"Fisico";#N/A,#N/A,FALSE,"Financeiro";#N/A,#N/A,FALSE,"Financeiro"}</definedName>
    <definedName name="SINA" localSheetId="14">{#N/A,#N/A,FALSE,"Planilha";#N/A,#N/A,FALSE,"Resumo";#N/A,#N/A,FALSE,"Fisico";#N/A,#N/A,FALSE,"Financeiro";#N/A,#N/A,FALSE,"Financeiro"}</definedName>
    <definedName name="SINA" localSheetId="16">{#N/A,#N/A,FALSE,"Planilha";#N/A,#N/A,FALSE,"Resumo";#N/A,#N/A,FALSE,"Fisico";#N/A,#N/A,FALSE,"Financeiro";#N/A,#N/A,FALSE,"Financeiro"}</definedName>
    <definedName name="SINA" localSheetId="18">{#N/A,#N/A,FALSE,"Planilha";#N/A,#N/A,FALSE,"Resumo";#N/A,#N/A,FALSE,"Fisico";#N/A,#N/A,FALSE,"Financeiro";#N/A,#N/A,FALSE,"Financeiro"}</definedName>
    <definedName name="SINA" localSheetId="1">{#N/A,#N/A,FALSE,"Planilha";#N/A,#N/A,FALSE,"Resumo";#N/A,#N/A,FALSE,"Fisico";#N/A,#N/A,FALSE,"Financeiro";#N/A,#N/A,FALSE,"Financeiro"}</definedName>
    <definedName name="SINA" localSheetId="3">{#N/A,#N/A,FALSE,"Planilha";#N/A,#N/A,FALSE,"Resumo";#N/A,#N/A,FALSE,"Fisico";#N/A,#N/A,FALSE,"Financeiro";#N/A,#N/A,FALSE,"Financeiro"}</definedName>
    <definedName name="SINA" localSheetId="5">{#N/A,#N/A,FALSE,"Planilha";#N/A,#N/A,FALSE,"Resumo";#N/A,#N/A,FALSE,"Fisico";#N/A,#N/A,FALSE,"Financeiro";#N/A,#N/A,FALSE,"Financeiro"}</definedName>
    <definedName name="SINA" localSheetId="7">{#N/A,#N/A,FALSE,"Planilha";#N/A,#N/A,FALSE,"Resumo";#N/A,#N/A,FALSE,"Fisico";#N/A,#N/A,FALSE,"Financeiro";#N/A,#N/A,FALSE,"Financeiro"}</definedName>
    <definedName name="SINA" localSheetId="9">{#N/A,#N/A,FALSE,"Planilha";#N/A,#N/A,FALSE,"Resumo";#N/A,#N/A,FALSE,"Fisico";#N/A,#N/A,FALSE,"Financeiro";#N/A,#N/A,FALSE,"Financeiro"}</definedName>
    <definedName name="SINA" localSheetId="11">{#N/A,#N/A,FALSE,"Planilha";#N/A,#N/A,FALSE,"Resumo";#N/A,#N/A,FALSE,"Fisico";#N/A,#N/A,FALSE,"Financeiro";#N/A,#N/A,FALSE,"Financeiro"}</definedName>
    <definedName name="SINA" localSheetId="13">{#N/A,#N/A,FALSE,"Planilha";#N/A,#N/A,FALSE,"Resumo";#N/A,#N/A,FALSE,"Fisico";#N/A,#N/A,FALSE,"Financeiro";#N/A,#N/A,FALSE,"Financeiro"}</definedName>
    <definedName name="SINA" localSheetId="15">{#N/A,#N/A,FALSE,"Planilha";#N/A,#N/A,FALSE,"Resumo";#N/A,#N/A,FALSE,"Fisico";#N/A,#N/A,FALSE,"Financeiro";#N/A,#N/A,FALSE,"Financeiro"}</definedName>
    <definedName name="SINA" localSheetId="17">{#N/A,#N/A,FALSE,"Planilha";#N/A,#N/A,FALSE,"Resumo";#N/A,#N/A,FALSE,"Fisico";#N/A,#N/A,FALSE,"Financeiro";#N/A,#N/A,FALSE,"Financeiro"}</definedName>
    <definedName name="SINA" localSheetId="19">{#N/A,#N/A,FALSE,"Planilha";#N/A,#N/A,FALSE,"Resumo";#N/A,#N/A,FALSE,"Fisico";#N/A,#N/A,FALSE,"Financeiro";#N/A,#N/A,FALSE,"Financeiro"}</definedName>
    <definedName name="SINA">{#N/A,#N/A,FALSE,"Planilha";#N/A,#N/A,FALSE,"Resumo";#N/A,#N/A,FALSE,"Fisico";#N/A,#N/A,FALSE,"Financeiro";#N/A,#N/A,FALSE,"Financeiro"}</definedName>
    <definedName name="Sinapi">#REF!</definedName>
    <definedName name="sort">#REF!</definedName>
    <definedName name="SR">OFFSET([10]Serviços!$A$1,1,,COUNTA([10]Serviços!$A$1:$A$65536),COUNTA([10]Serviços!$A$1:$IV$1))</definedName>
    <definedName name="SUB">#REF!</definedName>
    <definedName name="SUB_TRECHO">#REF!</definedName>
    <definedName name="SUBT">#REF!</definedName>
    <definedName name="SUBTO">#REF!</definedName>
    <definedName name="T">#REF!</definedName>
    <definedName name="Tabela">#REF!</definedName>
    <definedName name="Tabela_1">#REF!</definedName>
    <definedName name="Tabela_1_6">#REF!</definedName>
    <definedName name="Tabela_10">#REF!</definedName>
    <definedName name="Tabela_2">#REF!</definedName>
    <definedName name="Tabela_3">#REF!</definedName>
    <definedName name="Tabela_4">#REF!</definedName>
    <definedName name="Tabela_5">#REF!</definedName>
    <definedName name="Tabela_5_1">#REF!</definedName>
    <definedName name="Tabela_6">#REF!</definedName>
    <definedName name="Tanque_lavar_roupa">#REF!</definedName>
    <definedName name="Tanque_premoldado">#REF!</definedName>
    <definedName name="taxa_cap">#REF!</definedName>
    <definedName name="Teor">[32]Teor!$A$3:$A$7</definedName>
    <definedName name="terra">#REF!</definedName>
    <definedName name="TESTE">#REF!</definedName>
    <definedName name="teste1">#REF!</definedName>
    <definedName name="teste2">#REF!</definedName>
    <definedName name="teste3">#REF!</definedName>
    <definedName name="TIPO_BDI">#REF!</definedName>
    <definedName name="TIPO2_BDI">#REF!</definedName>
    <definedName name="_xlnm.Print_Titles" localSheetId="0">'BM 01'!$12:$17</definedName>
    <definedName name="_xlnm.Print_Titles" localSheetId="2">'BM 02'!$12:$17</definedName>
    <definedName name="_xlnm.Print_Titles" localSheetId="4">'BM 03'!$12:$17</definedName>
    <definedName name="_xlnm.Print_Titles" localSheetId="6">'BM 04'!$12:$17</definedName>
    <definedName name="_xlnm.Print_Titles" localSheetId="8">'BM 05'!$12:$17</definedName>
    <definedName name="_xlnm.Print_Titles" localSheetId="10">'BM 06'!$12:$17</definedName>
    <definedName name="_xlnm.Print_Titles" localSheetId="12">'BM 07'!$12:$17</definedName>
    <definedName name="_xlnm.Print_Titles" localSheetId="14">'BM 08'!$12:$17</definedName>
    <definedName name="_xlnm.Print_Titles" localSheetId="16">'BM 09'!$12:$17</definedName>
    <definedName name="_xlnm.Print_Titles" localSheetId="18">'BM 10'!$12:$17</definedName>
    <definedName name="_xlnm.Print_Titles" localSheetId="1">'Memória 01'!$1:$5</definedName>
    <definedName name="_xlnm.Print_Titles" localSheetId="3">'Memória 02'!$1:$5</definedName>
    <definedName name="_xlnm.Print_Titles" localSheetId="5">'Memória 03'!$1:$5</definedName>
    <definedName name="_xlnm.Print_Titles" localSheetId="7">'Memória 04'!$1:$5</definedName>
    <definedName name="_xlnm.Print_Titles" localSheetId="9">'Memória 05'!$1:$5</definedName>
    <definedName name="_xlnm.Print_Titles" localSheetId="11">'Memória 06'!$1:$5</definedName>
    <definedName name="_xlnm.Print_Titles" localSheetId="13">'Memória 07'!$1:$5</definedName>
    <definedName name="_xlnm.Print_Titles" localSheetId="15">'Memória 08'!$1:$5</definedName>
    <definedName name="_xlnm.Print_Titles" localSheetId="17">'Memória 09'!$1:$5</definedName>
    <definedName name="_xlnm.Print_Titles" localSheetId="19">'Memória 10'!$1:$5</definedName>
    <definedName name="_xlnm.Print_Titles">#REF!</definedName>
    <definedName name="Total">#REF!</definedName>
    <definedName name="TOTAL_GERAL">#REF!</definedName>
    <definedName name="TOTAL_RESUMO">#REF!</definedName>
    <definedName name="totee_3">#REF!</definedName>
    <definedName name="totee1">#REF!</definedName>
    <definedName name="totee2">#REF!</definedName>
    <definedName name="TOTMAT_EE1">#REF!</definedName>
    <definedName name="TOTMAT_EE2">#REF!</definedName>
    <definedName name="TOTMAT_EE3">#REF!</definedName>
    <definedName name="TOTSER_EE1">#REF!</definedName>
    <definedName name="TOTSER_EE2">#REF!</definedName>
    <definedName name="TOTSER_EE3">#REF!</definedName>
    <definedName name="TPM">#REF!</definedName>
    <definedName name="TRÂNS_SEG_EMISS2">#REF!</definedName>
    <definedName name="TRÂNS_SEG_EMISS3">#REF!</definedName>
    <definedName name="TRÂNS_SEGU">#REF!</definedName>
    <definedName name="TRÂNS_SEGURANÇA">#REF!</definedName>
    <definedName name="TRAV_EMISS3_S">#REF!</definedName>
    <definedName name="tttt">#REF!</definedName>
    <definedName name="TxCresc">'[18]TodasTraf-2000-NoPrint'!$C$7:$L$17</definedName>
    <definedName name="UN">#REF!</definedName>
    <definedName name="UN.">#REF!</definedName>
    <definedName name="UN_">#REF!</definedName>
    <definedName name="Unit.">#REF!</definedName>
    <definedName name="Unit_">#REF!</definedName>
    <definedName name="v">[32]Equipamentos!#REF!</definedName>
    <definedName name="Vazios">[32]Teor!$B$3:$B$7</definedName>
    <definedName name="Veic">'[20]Adm Local '!$K$311</definedName>
    <definedName name="verde">#REF!</definedName>
    <definedName name="verdepav">#REF!</definedName>
    <definedName name="Verga">#REF!</definedName>
    <definedName name="VL">#REF!</definedName>
    <definedName name="VT">#REF!</definedName>
    <definedName name="VTE">#REF!</definedName>
    <definedName name="vv" localSheetId="0">'BM 01'!vv</definedName>
    <definedName name="vv" localSheetId="2">'BM 02'!vv</definedName>
    <definedName name="vv" localSheetId="4">'BM 03'!vv</definedName>
    <definedName name="vv" localSheetId="6">'BM 04'!vv</definedName>
    <definedName name="vv" localSheetId="8">'BM 05'!vv</definedName>
    <definedName name="vv" localSheetId="10">'BM 06'!vv</definedName>
    <definedName name="vv" localSheetId="12">'BM 07'!vv</definedName>
    <definedName name="vv" localSheetId="14">'BM 08'!vv</definedName>
    <definedName name="vv" localSheetId="16">'BM 09'!vv</definedName>
    <definedName name="vv" localSheetId="18">'BM 10'!vv</definedName>
    <definedName name="vv" localSheetId="1">'Memória 01'!vv</definedName>
    <definedName name="vv" localSheetId="3">'Memória 02'!vv</definedName>
    <definedName name="vv" localSheetId="5">'Memória 03'!vv</definedName>
    <definedName name="vv" localSheetId="7">'Memória 04'!vv</definedName>
    <definedName name="vv" localSheetId="9">'Memória 05'!vv</definedName>
    <definedName name="vv" localSheetId="11">'Memória 06'!vv</definedName>
    <definedName name="vv" localSheetId="13">'Memória 07'!vv</definedName>
    <definedName name="vv" localSheetId="15">'Memória 08'!vv</definedName>
    <definedName name="vv" localSheetId="17">'Memória 09'!vv</definedName>
    <definedName name="vv" localSheetId="19">'Memória 10'!vv</definedName>
    <definedName name="vv">'[4]Memória Aditivo'!vv</definedName>
    <definedName name="WEWRWR" localSheetId="0">'BM 01'!WEWRWR</definedName>
    <definedName name="WEWRWR" localSheetId="2">'BM 02'!WEWRWR</definedName>
    <definedName name="WEWRWR" localSheetId="4">'BM 03'!WEWRWR</definedName>
    <definedName name="WEWRWR" localSheetId="6">'BM 04'!WEWRWR</definedName>
    <definedName name="WEWRWR" localSheetId="8">'BM 05'!WEWRWR</definedName>
    <definedName name="WEWRWR" localSheetId="10">'BM 06'!WEWRWR</definedName>
    <definedName name="WEWRWR" localSheetId="12">'BM 07'!WEWRWR</definedName>
    <definedName name="WEWRWR" localSheetId="14">'BM 08'!WEWRWR</definedName>
    <definedName name="WEWRWR" localSheetId="16">'BM 09'!WEWRWR</definedName>
    <definedName name="WEWRWR" localSheetId="18">'BM 10'!WEWRWR</definedName>
    <definedName name="WEWRWR" localSheetId="1">'Memória 01'!WEWRWR</definedName>
    <definedName name="WEWRWR" localSheetId="3">'Memória 02'!WEWRWR</definedName>
    <definedName name="WEWRWR" localSheetId="5">'Memória 03'!WEWRWR</definedName>
    <definedName name="WEWRWR" localSheetId="7">'Memória 04'!WEWRWR</definedName>
    <definedName name="WEWRWR" localSheetId="9">'Memória 05'!WEWRWR</definedName>
    <definedName name="WEWRWR" localSheetId="11">'Memória 06'!WEWRWR</definedName>
    <definedName name="WEWRWR" localSheetId="13">'Memória 07'!WEWRWR</definedName>
    <definedName name="WEWRWR" localSheetId="15">'Memória 08'!WEWRWR</definedName>
    <definedName name="WEWRWR" localSheetId="17">'Memória 09'!WEWRWR</definedName>
    <definedName name="WEWRWR" localSheetId="19">'Memória 10'!WEWRWR</definedName>
    <definedName name="WEWRWR">'[4]Memória Aditivo'!WEWRWR</definedName>
    <definedName name="WEWRWRE" localSheetId="0">'BM 01'!WEWRWRE</definedName>
    <definedName name="WEWRWRE" localSheetId="2">'BM 02'!WEWRWRE</definedName>
    <definedName name="WEWRWRE" localSheetId="4">'BM 03'!WEWRWRE</definedName>
    <definedName name="WEWRWRE" localSheetId="6">'BM 04'!WEWRWRE</definedName>
    <definedName name="WEWRWRE" localSheetId="8">'BM 05'!WEWRWRE</definedName>
    <definedName name="WEWRWRE" localSheetId="10">'BM 06'!WEWRWRE</definedName>
    <definedName name="WEWRWRE" localSheetId="12">'BM 07'!WEWRWRE</definedName>
    <definedName name="WEWRWRE" localSheetId="14">'BM 08'!WEWRWRE</definedName>
    <definedName name="WEWRWRE" localSheetId="16">'BM 09'!WEWRWRE</definedName>
    <definedName name="WEWRWRE" localSheetId="18">'BM 10'!WEWRWRE</definedName>
    <definedName name="WEWRWRE" localSheetId="1">'Memória 01'!WEWRWRE</definedName>
    <definedName name="WEWRWRE" localSheetId="3">'Memória 02'!WEWRWRE</definedName>
    <definedName name="WEWRWRE" localSheetId="5">'Memória 03'!WEWRWRE</definedName>
    <definedName name="WEWRWRE" localSheetId="7">'Memória 04'!WEWRWRE</definedName>
    <definedName name="WEWRWRE" localSheetId="9">'Memória 05'!WEWRWRE</definedName>
    <definedName name="WEWRWRE" localSheetId="11">'Memória 06'!WEWRWRE</definedName>
    <definedName name="WEWRWRE" localSheetId="13">'Memória 07'!WEWRWRE</definedName>
    <definedName name="WEWRWRE" localSheetId="15">'Memória 08'!WEWRWRE</definedName>
    <definedName name="WEWRWRE" localSheetId="17">'Memória 09'!WEWRWRE</definedName>
    <definedName name="WEWRWRE" localSheetId="19">'Memória 10'!WEWRWRE</definedName>
    <definedName name="WEWRWRE">'[4]Memória Aditivo'!WEWRWRE</definedName>
    <definedName name="wrn.mo2." localSheetId="0">{#N/A,#N/A,FALSE,"MO (2)"}</definedName>
    <definedName name="wrn.mo2." localSheetId="2">{#N/A,#N/A,FALSE,"MO (2)"}</definedName>
    <definedName name="wrn.mo2." localSheetId="4">{#N/A,#N/A,FALSE,"MO (2)"}</definedName>
    <definedName name="wrn.mo2." localSheetId="6">{#N/A,#N/A,FALSE,"MO (2)"}</definedName>
    <definedName name="wrn.mo2." localSheetId="8">{#N/A,#N/A,FALSE,"MO (2)"}</definedName>
    <definedName name="wrn.mo2." localSheetId="10">{#N/A,#N/A,FALSE,"MO (2)"}</definedName>
    <definedName name="wrn.mo2." localSheetId="12">{#N/A,#N/A,FALSE,"MO (2)"}</definedName>
    <definedName name="wrn.mo2." localSheetId="14">{#N/A,#N/A,FALSE,"MO (2)"}</definedName>
    <definedName name="wrn.mo2." localSheetId="16">{#N/A,#N/A,FALSE,"MO (2)"}</definedName>
    <definedName name="wrn.mo2." localSheetId="18">{#N/A,#N/A,FALSE,"MO (2)"}</definedName>
    <definedName name="wrn.mo2." localSheetId="1">{#N/A,#N/A,FALSE,"MO (2)"}</definedName>
    <definedName name="wrn.mo2." localSheetId="3">{#N/A,#N/A,FALSE,"MO (2)"}</definedName>
    <definedName name="wrn.mo2." localSheetId="5">{#N/A,#N/A,FALSE,"MO (2)"}</definedName>
    <definedName name="wrn.mo2." localSheetId="7">{#N/A,#N/A,FALSE,"MO (2)"}</definedName>
    <definedName name="wrn.mo2." localSheetId="9">{#N/A,#N/A,FALSE,"MO (2)"}</definedName>
    <definedName name="wrn.mo2." localSheetId="11">{#N/A,#N/A,FALSE,"MO (2)"}</definedName>
    <definedName name="wrn.mo2." localSheetId="13">{#N/A,#N/A,FALSE,"MO (2)"}</definedName>
    <definedName name="wrn.mo2." localSheetId="15">{#N/A,#N/A,FALSE,"MO (2)"}</definedName>
    <definedName name="wrn.mo2." localSheetId="17">{#N/A,#N/A,FALSE,"MO (2)"}</definedName>
    <definedName name="wrn.mo2." localSheetId="19">{#N/A,#N/A,FALSE,"MO (2)"}</definedName>
    <definedName name="wrn.mo2.">{#N/A,#N/A,FALSE,"MO (2)"}</definedName>
    <definedName name="wrn.Orçamento." localSheetId="0">{#N/A,#N/A,FALSE,"Planilha";#N/A,#N/A,FALSE,"Resumo";#N/A,#N/A,FALSE,"Fisico";#N/A,#N/A,FALSE,"Financeiro";#N/A,#N/A,FALSE,"Financeiro"}</definedName>
    <definedName name="wrn.Orçamento." localSheetId="2">{#N/A,#N/A,FALSE,"Planilha";#N/A,#N/A,FALSE,"Resumo";#N/A,#N/A,FALSE,"Fisico";#N/A,#N/A,FALSE,"Financeiro";#N/A,#N/A,FALSE,"Financeiro"}</definedName>
    <definedName name="wrn.Orçamento." localSheetId="4">{#N/A,#N/A,FALSE,"Planilha";#N/A,#N/A,FALSE,"Resumo";#N/A,#N/A,FALSE,"Fisico";#N/A,#N/A,FALSE,"Financeiro";#N/A,#N/A,FALSE,"Financeiro"}</definedName>
    <definedName name="wrn.Orçamento." localSheetId="6">{#N/A,#N/A,FALSE,"Planilha";#N/A,#N/A,FALSE,"Resumo";#N/A,#N/A,FALSE,"Fisico";#N/A,#N/A,FALSE,"Financeiro";#N/A,#N/A,FALSE,"Financeiro"}</definedName>
    <definedName name="wrn.Orçamento." localSheetId="8">{#N/A,#N/A,FALSE,"Planilha";#N/A,#N/A,FALSE,"Resumo";#N/A,#N/A,FALSE,"Fisico";#N/A,#N/A,FALSE,"Financeiro";#N/A,#N/A,FALSE,"Financeiro"}</definedName>
    <definedName name="wrn.Orçamento." localSheetId="10">{#N/A,#N/A,FALSE,"Planilha";#N/A,#N/A,FALSE,"Resumo";#N/A,#N/A,FALSE,"Fisico";#N/A,#N/A,FALSE,"Financeiro";#N/A,#N/A,FALSE,"Financeiro"}</definedName>
    <definedName name="wrn.Orçamento." localSheetId="12">{#N/A,#N/A,FALSE,"Planilha";#N/A,#N/A,FALSE,"Resumo";#N/A,#N/A,FALSE,"Fisico";#N/A,#N/A,FALSE,"Financeiro";#N/A,#N/A,FALSE,"Financeiro"}</definedName>
    <definedName name="wrn.Orçamento." localSheetId="14">{#N/A,#N/A,FALSE,"Planilha";#N/A,#N/A,FALSE,"Resumo";#N/A,#N/A,FALSE,"Fisico";#N/A,#N/A,FALSE,"Financeiro";#N/A,#N/A,FALSE,"Financeiro"}</definedName>
    <definedName name="wrn.Orçamento." localSheetId="16">{#N/A,#N/A,FALSE,"Planilha";#N/A,#N/A,FALSE,"Resumo";#N/A,#N/A,FALSE,"Fisico";#N/A,#N/A,FALSE,"Financeiro";#N/A,#N/A,FALSE,"Financeiro"}</definedName>
    <definedName name="wrn.Orçamento." localSheetId="18">{#N/A,#N/A,FALSE,"Planilha";#N/A,#N/A,FALSE,"Resumo";#N/A,#N/A,FALSE,"Fisico";#N/A,#N/A,FALSE,"Financeiro";#N/A,#N/A,FALSE,"Financeiro"}</definedName>
    <definedName name="wrn.Orçamento." localSheetId="1">{#N/A,#N/A,FALSE,"Planilha";#N/A,#N/A,FALSE,"Resumo";#N/A,#N/A,FALSE,"Fisico";#N/A,#N/A,FALSE,"Financeiro";#N/A,#N/A,FALSE,"Financeiro"}</definedName>
    <definedName name="wrn.Orçamento." localSheetId="3">{#N/A,#N/A,FALSE,"Planilha";#N/A,#N/A,FALSE,"Resumo";#N/A,#N/A,FALSE,"Fisico";#N/A,#N/A,FALSE,"Financeiro";#N/A,#N/A,FALSE,"Financeiro"}</definedName>
    <definedName name="wrn.Orçamento." localSheetId="5">{#N/A,#N/A,FALSE,"Planilha";#N/A,#N/A,FALSE,"Resumo";#N/A,#N/A,FALSE,"Fisico";#N/A,#N/A,FALSE,"Financeiro";#N/A,#N/A,FALSE,"Financeiro"}</definedName>
    <definedName name="wrn.Orçamento." localSheetId="7">{#N/A,#N/A,FALSE,"Planilha";#N/A,#N/A,FALSE,"Resumo";#N/A,#N/A,FALSE,"Fisico";#N/A,#N/A,FALSE,"Financeiro";#N/A,#N/A,FALSE,"Financeiro"}</definedName>
    <definedName name="wrn.Orçamento." localSheetId="9">{#N/A,#N/A,FALSE,"Planilha";#N/A,#N/A,FALSE,"Resumo";#N/A,#N/A,FALSE,"Fisico";#N/A,#N/A,FALSE,"Financeiro";#N/A,#N/A,FALSE,"Financeiro"}</definedName>
    <definedName name="wrn.Orçamento." localSheetId="11">{#N/A,#N/A,FALSE,"Planilha";#N/A,#N/A,FALSE,"Resumo";#N/A,#N/A,FALSE,"Fisico";#N/A,#N/A,FALSE,"Financeiro";#N/A,#N/A,FALSE,"Financeiro"}</definedName>
    <definedName name="wrn.Orçamento." localSheetId="13">{#N/A,#N/A,FALSE,"Planilha";#N/A,#N/A,FALSE,"Resumo";#N/A,#N/A,FALSE,"Fisico";#N/A,#N/A,FALSE,"Financeiro";#N/A,#N/A,FALSE,"Financeiro"}</definedName>
    <definedName name="wrn.Orçamento." localSheetId="15">{#N/A,#N/A,FALSE,"Planilha";#N/A,#N/A,FALSE,"Resumo";#N/A,#N/A,FALSE,"Fisico";#N/A,#N/A,FALSE,"Financeiro";#N/A,#N/A,FALSE,"Financeiro"}</definedName>
    <definedName name="wrn.Orçamento." localSheetId="17">{#N/A,#N/A,FALSE,"Planilha";#N/A,#N/A,FALSE,"Resumo";#N/A,#N/A,FALSE,"Fisico";#N/A,#N/A,FALSE,"Financeiro";#N/A,#N/A,FALSE,"Financeiro"}</definedName>
    <definedName name="wrn.Orçamento." localSheetId="19">{#N/A,#N/A,FALSE,"Planilha";#N/A,#N/A,FALSE,"Resumo";#N/A,#N/A,FALSE,"Fisico";#N/A,#N/A,FALSE,"Financeiro";#N/A,#N/A,FALSE,"Financeiro"}</definedName>
    <definedName name="wrn.Orçamento.">{#N/A,#N/A,FALSE,"Planilha";#N/A,#N/A,FALSE,"Resumo";#N/A,#N/A,FALSE,"Fisico";#N/A,#N/A,FALSE,"Financeiro";#N/A,#N/A,FALSE,"Financeiro"}</definedName>
    <definedName name="wrn_mo2_" localSheetId="0">{#N/A,#N/A,FALSE,"MO (2)"}</definedName>
    <definedName name="wrn_mo2_" localSheetId="2">{#N/A,#N/A,FALSE,"MO (2)"}</definedName>
    <definedName name="wrn_mo2_" localSheetId="4">{#N/A,#N/A,FALSE,"MO (2)"}</definedName>
    <definedName name="wrn_mo2_" localSheetId="6">{#N/A,#N/A,FALSE,"MO (2)"}</definedName>
    <definedName name="wrn_mo2_" localSheetId="8">{#N/A,#N/A,FALSE,"MO (2)"}</definedName>
    <definedName name="wrn_mo2_" localSheetId="10">{#N/A,#N/A,FALSE,"MO (2)"}</definedName>
    <definedName name="wrn_mo2_" localSheetId="12">{#N/A,#N/A,FALSE,"MO (2)"}</definedName>
    <definedName name="wrn_mo2_" localSheetId="14">{#N/A,#N/A,FALSE,"MO (2)"}</definedName>
    <definedName name="wrn_mo2_" localSheetId="16">{#N/A,#N/A,FALSE,"MO (2)"}</definedName>
    <definedName name="wrn_mo2_" localSheetId="18">{#N/A,#N/A,FALSE,"MO (2)"}</definedName>
    <definedName name="wrn_mo2_" localSheetId="1">{#N/A,#N/A,FALSE,"MO (2)"}</definedName>
    <definedName name="wrn_mo2_" localSheetId="3">{#N/A,#N/A,FALSE,"MO (2)"}</definedName>
    <definedName name="wrn_mo2_" localSheetId="5">{#N/A,#N/A,FALSE,"MO (2)"}</definedName>
    <definedName name="wrn_mo2_" localSheetId="7">{#N/A,#N/A,FALSE,"MO (2)"}</definedName>
    <definedName name="wrn_mo2_" localSheetId="9">{#N/A,#N/A,FALSE,"MO (2)"}</definedName>
    <definedName name="wrn_mo2_" localSheetId="11">{#N/A,#N/A,FALSE,"MO (2)"}</definedName>
    <definedName name="wrn_mo2_" localSheetId="13">{#N/A,#N/A,FALSE,"MO (2)"}</definedName>
    <definedName name="wrn_mo2_" localSheetId="15">{#N/A,#N/A,FALSE,"MO (2)"}</definedName>
    <definedName name="wrn_mo2_" localSheetId="17">{#N/A,#N/A,FALSE,"MO (2)"}</definedName>
    <definedName name="wrn_mo2_" localSheetId="19">{#N/A,#N/A,FALSE,"MO (2)"}</definedName>
    <definedName name="wrn_mo2_">{#N/A,#N/A,FALSE,"MO (2)"}</definedName>
    <definedName name="wrn_Orçamento_" localSheetId="0">{#N/A,#N/A,FALSE,"Planilha";#N/A,#N/A,FALSE,"Resumo";#N/A,#N/A,FALSE,"Fisico";#N/A,#N/A,FALSE,"Financeiro";#N/A,#N/A,FALSE,"Financeiro"}</definedName>
    <definedName name="wrn_Orçamento_" localSheetId="2">{#N/A,#N/A,FALSE,"Planilha";#N/A,#N/A,FALSE,"Resumo";#N/A,#N/A,FALSE,"Fisico";#N/A,#N/A,FALSE,"Financeiro";#N/A,#N/A,FALSE,"Financeiro"}</definedName>
    <definedName name="wrn_Orçamento_" localSheetId="4">{#N/A,#N/A,FALSE,"Planilha";#N/A,#N/A,FALSE,"Resumo";#N/A,#N/A,FALSE,"Fisico";#N/A,#N/A,FALSE,"Financeiro";#N/A,#N/A,FALSE,"Financeiro"}</definedName>
    <definedName name="wrn_Orçamento_" localSheetId="6">{#N/A,#N/A,FALSE,"Planilha";#N/A,#N/A,FALSE,"Resumo";#N/A,#N/A,FALSE,"Fisico";#N/A,#N/A,FALSE,"Financeiro";#N/A,#N/A,FALSE,"Financeiro"}</definedName>
    <definedName name="wrn_Orçamento_" localSheetId="8">{#N/A,#N/A,FALSE,"Planilha";#N/A,#N/A,FALSE,"Resumo";#N/A,#N/A,FALSE,"Fisico";#N/A,#N/A,FALSE,"Financeiro";#N/A,#N/A,FALSE,"Financeiro"}</definedName>
    <definedName name="wrn_Orçamento_" localSheetId="10">{#N/A,#N/A,FALSE,"Planilha";#N/A,#N/A,FALSE,"Resumo";#N/A,#N/A,FALSE,"Fisico";#N/A,#N/A,FALSE,"Financeiro";#N/A,#N/A,FALSE,"Financeiro"}</definedName>
    <definedName name="wrn_Orçamento_" localSheetId="12">{#N/A,#N/A,FALSE,"Planilha";#N/A,#N/A,FALSE,"Resumo";#N/A,#N/A,FALSE,"Fisico";#N/A,#N/A,FALSE,"Financeiro";#N/A,#N/A,FALSE,"Financeiro"}</definedName>
    <definedName name="wrn_Orçamento_" localSheetId="14">{#N/A,#N/A,FALSE,"Planilha";#N/A,#N/A,FALSE,"Resumo";#N/A,#N/A,FALSE,"Fisico";#N/A,#N/A,FALSE,"Financeiro";#N/A,#N/A,FALSE,"Financeiro"}</definedName>
    <definedName name="wrn_Orçamento_" localSheetId="16">{#N/A,#N/A,FALSE,"Planilha";#N/A,#N/A,FALSE,"Resumo";#N/A,#N/A,FALSE,"Fisico";#N/A,#N/A,FALSE,"Financeiro";#N/A,#N/A,FALSE,"Financeiro"}</definedName>
    <definedName name="wrn_Orçamento_" localSheetId="18">{#N/A,#N/A,FALSE,"Planilha";#N/A,#N/A,FALSE,"Resumo";#N/A,#N/A,FALSE,"Fisico";#N/A,#N/A,FALSE,"Financeiro";#N/A,#N/A,FALSE,"Financeiro"}</definedName>
    <definedName name="wrn_Orçamento_" localSheetId="1">{#N/A,#N/A,FALSE,"Planilha";#N/A,#N/A,FALSE,"Resumo";#N/A,#N/A,FALSE,"Fisico";#N/A,#N/A,FALSE,"Financeiro";#N/A,#N/A,FALSE,"Financeiro"}</definedName>
    <definedName name="wrn_Orçamento_" localSheetId="3">{#N/A,#N/A,FALSE,"Planilha";#N/A,#N/A,FALSE,"Resumo";#N/A,#N/A,FALSE,"Fisico";#N/A,#N/A,FALSE,"Financeiro";#N/A,#N/A,FALSE,"Financeiro"}</definedName>
    <definedName name="wrn_Orçamento_" localSheetId="5">{#N/A,#N/A,FALSE,"Planilha";#N/A,#N/A,FALSE,"Resumo";#N/A,#N/A,FALSE,"Fisico";#N/A,#N/A,FALSE,"Financeiro";#N/A,#N/A,FALSE,"Financeiro"}</definedName>
    <definedName name="wrn_Orçamento_" localSheetId="7">{#N/A,#N/A,FALSE,"Planilha";#N/A,#N/A,FALSE,"Resumo";#N/A,#N/A,FALSE,"Fisico";#N/A,#N/A,FALSE,"Financeiro";#N/A,#N/A,FALSE,"Financeiro"}</definedName>
    <definedName name="wrn_Orçamento_" localSheetId="9">{#N/A,#N/A,FALSE,"Planilha";#N/A,#N/A,FALSE,"Resumo";#N/A,#N/A,FALSE,"Fisico";#N/A,#N/A,FALSE,"Financeiro";#N/A,#N/A,FALSE,"Financeiro"}</definedName>
    <definedName name="wrn_Orçamento_" localSheetId="11">{#N/A,#N/A,FALSE,"Planilha";#N/A,#N/A,FALSE,"Resumo";#N/A,#N/A,FALSE,"Fisico";#N/A,#N/A,FALSE,"Financeiro";#N/A,#N/A,FALSE,"Financeiro"}</definedName>
    <definedName name="wrn_Orçamento_" localSheetId="13">{#N/A,#N/A,FALSE,"Planilha";#N/A,#N/A,FALSE,"Resumo";#N/A,#N/A,FALSE,"Fisico";#N/A,#N/A,FALSE,"Financeiro";#N/A,#N/A,FALSE,"Financeiro"}</definedName>
    <definedName name="wrn_Orçamento_" localSheetId="15">{#N/A,#N/A,FALSE,"Planilha";#N/A,#N/A,FALSE,"Resumo";#N/A,#N/A,FALSE,"Fisico";#N/A,#N/A,FALSE,"Financeiro";#N/A,#N/A,FALSE,"Financeiro"}</definedName>
    <definedName name="wrn_Orçamento_" localSheetId="17">{#N/A,#N/A,FALSE,"Planilha";#N/A,#N/A,FALSE,"Resumo";#N/A,#N/A,FALSE,"Fisico";#N/A,#N/A,FALSE,"Financeiro";#N/A,#N/A,FALSE,"Financeiro"}</definedName>
    <definedName name="wrn_Orçamento_" localSheetId="19">{#N/A,#N/A,FALSE,"Planilha";#N/A,#N/A,FALSE,"Resumo";#N/A,#N/A,FALSE,"Fisico";#N/A,#N/A,FALSE,"Financeiro";#N/A,#N/A,FALSE,"Financeiro"}</definedName>
    <definedName name="wrn_Orçamento_">{#N/A,#N/A,FALSE,"Planilha";#N/A,#N/A,FALSE,"Resumo";#N/A,#N/A,FALSE,"Fisico";#N/A,#N/A,FALSE,"Financeiro";#N/A,#N/A,FALSE,"Financeiro"}</definedName>
    <definedName name="X" localSheetId="0">{#N/A,#N/A,FALSE,"Planilha";#N/A,#N/A,FALSE,"Resumo";#N/A,#N/A,FALSE,"Fisico";#N/A,#N/A,FALSE,"Financeiro";#N/A,#N/A,FALSE,"Financeiro"}</definedName>
    <definedName name="X" localSheetId="2">{#N/A,#N/A,FALSE,"Planilha";#N/A,#N/A,FALSE,"Resumo";#N/A,#N/A,FALSE,"Fisico";#N/A,#N/A,FALSE,"Financeiro";#N/A,#N/A,FALSE,"Financeiro"}</definedName>
    <definedName name="X" localSheetId="4">{#N/A,#N/A,FALSE,"Planilha";#N/A,#N/A,FALSE,"Resumo";#N/A,#N/A,FALSE,"Fisico";#N/A,#N/A,FALSE,"Financeiro";#N/A,#N/A,FALSE,"Financeiro"}</definedName>
    <definedName name="X" localSheetId="6">{#N/A,#N/A,FALSE,"Planilha";#N/A,#N/A,FALSE,"Resumo";#N/A,#N/A,FALSE,"Fisico";#N/A,#N/A,FALSE,"Financeiro";#N/A,#N/A,FALSE,"Financeiro"}</definedName>
    <definedName name="X" localSheetId="8">{#N/A,#N/A,FALSE,"Planilha";#N/A,#N/A,FALSE,"Resumo";#N/A,#N/A,FALSE,"Fisico";#N/A,#N/A,FALSE,"Financeiro";#N/A,#N/A,FALSE,"Financeiro"}</definedName>
    <definedName name="X" localSheetId="10">{#N/A,#N/A,FALSE,"Planilha";#N/A,#N/A,FALSE,"Resumo";#N/A,#N/A,FALSE,"Fisico";#N/A,#N/A,FALSE,"Financeiro";#N/A,#N/A,FALSE,"Financeiro"}</definedName>
    <definedName name="X" localSheetId="12">{#N/A,#N/A,FALSE,"Planilha";#N/A,#N/A,FALSE,"Resumo";#N/A,#N/A,FALSE,"Fisico";#N/A,#N/A,FALSE,"Financeiro";#N/A,#N/A,FALSE,"Financeiro"}</definedName>
    <definedName name="X" localSheetId="14">{#N/A,#N/A,FALSE,"Planilha";#N/A,#N/A,FALSE,"Resumo";#N/A,#N/A,FALSE,"Fisico";#N/A,#N/A,FALSE,"Financeiro";#N/A,#N/A,FALSE,"Financeiro"}</definedName>
    <definedName name="X" localSheetId="16">{#N/A,#N/A,FALSE,"Planilha";#N/A,#N/A,FALSE,"Resumo";#N/A,#N/A,FALSE,"Fisico";#N/A,#N/A,FALSE,"Financeiro";#N/A,#N/A,FALSE,"Financeiro"}</definedName>
    <definedName name="X" localSheetId="18">{#N/A,#N/A,FALSE,"Planilha";#N/A,#N/A,FALSE,"Resumo";#N/A,#N/A,FALSE,"Fisico";#N/A,#N/A,FALSE,"Financeiro";#N/A,#N/A,FALSE,"Financeiro"}</definedName>
    <definedName name="X" localSheetId="1">{#N/A,#N/A,FALSE,"Planilha";#N/A,#N/A,FALSE,"Resumo";#N/A,#N/A,FALSE,"Fisico";#N/A,#N/A,FALSE,"Financeiro";#N/A,#N/A,FALSE,"Financeiro"}</definedName>
    <definedName name="X" localSheetId="3">{#N/A,#N/A,FALSE,"Planilha";#N/A,#N/A,FALSE,"Resumo";#N/A,#N/A,FALSE,"Fisico";#N/A,#N/A,FALSE,"Financeiro";#N/A,#N/A,FALSE,"Financeiro"}</definedName>
    <definedName name="X" localSheetId="5">{#N/A,#N/A,FALSE,"Planilha";#N/A,#N/A,FALSE,"Resumo";#N/A,#N/A,FALSE,"Fisico";#N/A,#N/A,FALSE,"Financeiro";#N/A,#N/A,FALSE,"Financeiro"}</definedName>
    <definedName name="X" localSheetId="7">{#N/A,#N/A,FALSE,"Planilha";#N/A,#N/A,FALSE,"Resumo";#N/A,#N/A,FALSE,"Fisico";#N/A,#N/A,FALSE,"Financeiro";#N/A,#N/A,FALSE,"Financeiro"}</definedName>
    <definedName name="X" localSheetId="9">{#N/A,#N/A,FALSE,"Planilha";#N/A,#N/A,FALSE,"Resumo";#N/A,#N/A,FALSE,"Fisico";#N/A,#N/A,FALSE,"Financeiro";#N/A,#N/A,FALSE,"Financeiro"}</definedName>
    <definedName name="X" localSheetId="11">{#N/A,#N/A,FALSE,"Planilha";#N/A,#N/A,FALSE,"Resumo";#N/A,#N/A,FALSE,"Fisico";#N/A,#N/A,FALSE,"Financeiro";#N/A,#N/A,FALSE,"Financeiro"}</definedName>
    <definedName name="X" localSheetId="13">{#N/A,#N/A,FALSE,"Planilha";#N/A,#N/A,FALSE,"Resumo";#N/A,#N/A,FALSE,"Fisico";#N/A,#N/A,FALSE,"Financeiro";#N/A,#N/A,FALSE,"Financeiro"}</definedName>
    <definedName name="X" localSheetId="15">{#N/A,#N/A,FALSE,"Planilha";#N/A,#N/A,FALSE,"Resumo";#N/A,#N/A,FALSE,"Fisico";#N/A,#N/A,FALSE,"Financeiro";#N/A,#N/A,FALSE,"Financeiro"}</definedName>
    <definedName name="X" localSheetId="17">{#N/A,#N/A,FALSE,"Planilha";#N/A,#N/A,FALSE,"Resumo";#N/A,#N/A,FALSE,"Fisico";#N/A,#N/A,FALSE,"Financeiro";#N/A,#N/A,FALSE,"Financeiro"}</definedName>
    <definedName name="X" localSheetId="19">{#N/A,#N/A,FALSE,"Planilha";#N/A,#N/A,FALSE,"Resumo";#N/A,#N/A,FALSE,"Fisico";#N/A,#N/A,FALSE,"Financeiro";#N/A,#N/A,FALSE,"Financeiro"}</definedName>
    <definedName name="X">{#N/A,#N/A,FALSE,"Planilha";#N/A,#N/A,FALSE,"Resumo";#N/A,#N/A,FALSE,"Fisico";#N/A,#N/A,FALSE,"Financeiro";#N/A,#N/A,FALSE,"Financeiro"}</definedName>
    <definedName name="Xa">#REF!</definedName>
    <definedName name="Xb">#REF!</definedName>
    <definedName name="Xc">#REF!</definedName>
    <definedName name="XXX" localSheetId="0">'BM 01'!XXX</definedName>
    <definedName name="XXX" localSheetId="2">'BM 02'!XXX</definedName>
    <definedName name="XXX" localSheetId="4">'BM 03'!XXX</definedName>
    <definedName name="XXX" localSheetId="6">'BM 04'!XXX</definedName>
    <definedName name="XXX" localSheetId="8">'BM 05'!XXX</definedName>
    <definedName name="XXX" localSheetId="10">'BM 06'!XXX</definedName>
    <definedName name="XXX" localSheetId="12">'BM 07'!XXX</definedName>
    <definedName name="XXX" localSheetId="14">'BM 08'!XXX</definedName>
    <definedName name="XXX" localSheetId="16">'BM 09'!XXX</definedName>
    <definedName name="XXX" localSheetId="18">'BM 10'!XXX</definedName>
    <definedName name="XXX" localSheetId="1">'Memória 01'!XXX</definedName>
    <definedName name="XXX" localSheetId="3">'Memória 02'!XXX</definedName>
    <definedName name="XXX" localSheetId="5">'Memória 03'!XXX</definedName>
    <definedName name="XXX" localSheetId="7">'Memória 04'!XXX</definedName>
    <definedName name="XXX" localSheetId="9">'Memória 05'!XXX</definedName>
    <definedName name="XXX" localSheetId="11">'Memória 06'!XXX</definedName>
    <definedName name="XXX" localSheetId="13">'Memória 07'!XXX</definedName>
    <definedName name="XXX" localSheetId="15">'Memória 08'!XXX</definedName>
    <definedName name="XXX" localSheetId="17">'Memória 09'!XXX</definedName>
    <definedName name="XXX" localSheetId="19">'Memória 10'!XXX</definedName>
    <definedName name="XXX">'[4]Memória Aditivo'!XXX</definedName>
    <definedName name="XXXX" localSheetId="0">'BM 01'!XXXX</definedName>
    <definedName name="XXXX" localSheetId="2">'BM 02'!XXXX</definedName>
    <definedName name="XXXX" localSheetId="4">'BM 03'!XXXX</definedName>
    <definedName name="XXXX" localSheetId="6">'BM 04'!XXXX</definedName>
    <definedName name="XXXX" localSheetId="8">'BM 05'!XXXX</definedName>
    <definedName name="XXXX" localSheetId="10">'BM 06'!XXXX</definedName>
    <definedName name="XXXX" localSheetId="12">'BM 07'!XXXX</definedName>
    <definedName name="XXXX" localSheetId="14">'BM 08'!XXXX</definedName>
    <definedName name="XXXX" localSheetId="16">'BM 09'!XXXX</definedName>
    <definedName name="XXXX" localSheetId="18">'BM 10'!XXXX</definedName>
    <definedName name="XXXX" localSheetId="1">'Memória 01'!XXXX</definedName>
    <definedName name="XXXX" localSheetId="3">'Memória 02'!XXXX</definedName>
    <definedName name="XXXX" localSheetId="5">'Memória 03'!XXXX</definedName>
    <definedName name="XXXX" localSheetId="7">'Memória 04'!XXXX</definedName>
    <definedName name="XXXX" localSheetId="9">'Memória 05'!XXXX</definedName>
    <definedName name="XXXX" localSheetId="11">'Memória 06'!XXXX</definedName>
    <definedName name="XXXX" localSheetId="13">'Memória 07'!XXXX</definedName>
    <definedName name="XXXX" localSheetId="15">'Memória 08'!XXXX</definedName>
    <definedName name="XXXX" localSheetId="17">'Memória 09'!XXXX</definedName>
    <definedName name="XXXX" localSheetId="19">'Memória 10'!XXXX</definedName>
    <definedName name="XXXX">'[4]Memória Aditivo'!XXXX</definedName>
    <definedName name="Y">#REF!</definedName>
    <definedName name="Z">#REF!</definedName>
    <definedName name="ZCERTOP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300" i="41" l="1"/>
  <c r="H21" i="41"/>
  <c r="H23" i="41"/>
  <c r="H24" i="41"/>
  <c r="H25" i="41"/>
  <c r="H26" i="41"/>
  <c r="H28" i="41"/>
  <c r="L28" i="41" s="1"/>
  <c r="H29" i="41"/>
  <c r="H30" i="41"/>
  <c r="H31" i="41"/>
  <c r="H32" i="41"/>
  <c r="H33" i="41"/>
  <c r="H34" i="41"/>
  <c r="H35" i="41"/>
  <c r="H36" i="41"/>
  <c r="H37" i="41"/>
  <c r="H38" i="41"/>
  <c r="H39" i="41"/>
  <c r="H40" i="41"/>
  <c r="H41" i="41"/>
  <c r="H44" i="41"/>
  <c r="H45" i="41"/>
  <c r="H46" i="41"/>
  <c r="H47" i="41"/>
  <c r="H48" i="41"/>
  <c r="H49" i="41"/>
  <c r="H50" i="41"/>
  <c r="H52" i="41"/>
  <c r="L52" i="41" s="1"/>
  <c r="H53" i="41"/>
  <c r="H54" i="41"/>
  <c r="H55" i="41"/>
  <c r="H56" i="41"/>
  <c r="H57" i="41"/>
  <c r="H58" i="41"/>
  <c r="H60" i="41"/>
  <c r="H61" i="41"/>
  <c r="H62" i="41"/>
  <c r="H63" i="41"/>
  <c r="H64" i="41"/>
  <c r="L64" i="41" s="1"/>
  <c r="H65" i="41"/>
  <c r="H66" i="41"/>
  <c r="H68" i="41"/>
  <c r="H69" i="41"/>
  <c r="H70" i="41"/>
  <c r="H71" i="41"/>
  <c r="H72" i="41"/>
  <c r="H75" i="41"/>
  <c r="H76" i="41"/>
  <c r="H79" i="41"/>
  <c r="H80" i="41"/>
  <c r="H81" i="41"/>
  <c r="H82" i="41"/>
  <c r="H83" i="41"/>
  <c r="H85" i="41"/>
  <c r="H86" i="41"/>
  <c r="H88" i="41"/>
  <c r="L88" i="41" s="1"/>
  <c r="H89" i="41"/>
  <c r="H90" i="41"/>
  <c r="H91" i="41"/>
  <c r="H92" i="41"/>
  <c r="H93" i="41"/>
  <c r="H94" i="41"/>
  <c r="H95" i="41"/>
  <c r="H96" i="41"/>
  <c r="L96" i="41" s="1"/>
  <c r="H98" i="41"/>
  <c r="H99" i="41"/>
  <c r="H100" i="41"/>
  <c r="H101" i="41"/>
  <c r="H102" i="41"/>
  <c r="H103" i="41"/>
  <c r="H104" i="41"/>
  <c r="H105" i="41"/>
  <c r="H106" i="41"/>
  <c r="H108" i="41"/>
  <c r="H109" i="41"/>
  <c r="H110" i="41"/>
  <c r="H111" i="41"/>
  <c r="H112" i="41"/>
  <c r="L112" i="41" s="1"/>
  <c r="H114" i="41"/>
  <c r="H115" i="41"/>
  <c r="H116" i="41"/>
  <c r="H117" i="41"/>
  <c r="H118" i="41"/>
  <c r="H119" i="41"/>
  <c r="H120" i="41"/>
  <c r="H121" i="41"/>
  <c r="H123" i="41"/>
  <c r="H124" i="41"/>
  <c r="L124" i="41" s="1"/>
  <c r="H126" i="41"/>
  <c r="H127" i="41"/>
  <c r="H128" i="41"/>
  <c r="L128" i="41" s="1"/>
  <c r="H129" i="41"/>
  <c r="H130" i="41"/>
  <c r="H132" i="41"/>
  <c r="H133" i="41"/>
  <c r="H134" i="41"/>
  <c r="H135" i="41"/>
  <c r="H137" i="41"/>
  <c r="H138" i="41"/>
  <c r="H139" i="41"/>
  <c r="H140" i="41"/>
  <c r="H141" i="41"/>
  <c r="H143" i="41"/>
  <c r="H144" i="41"/>
  <c r="L144" i="41" s="1"/>
  <c r="H145" i="41"/>
  <c r="H146" i="41"/>
  <c r="H148" i="41"/>
  <c r="H149" i="41"/>
  <c r="H150" i="41"/>
  <c r="H151" i="41"/>
  <c r="H152" i="41"/>
  <c r="L152" i="41" s="1"/>
  <c r="H153" i="41"/>
  <c r="H154" i="41"/>
  <c r="H155" i="41"/>
  <c r="H156" i="41"/>
  <c r="L156" i="41" s="1"/>
  <c r="H157" i="41"/>
  <c r="H158" i="41"/>
  <c r="H159" i="41"/>
  <c r="H160" i="41"/>
  <c r="H161" i="41"/>
  <c r="H163" i="41"/>
  <c r="H164" i="41"/>
  <c r="L164" i="41" s="1"/>
  <c r="H165" i="41"/>
  <c r="H168" i="41"/>
  <c r="L168" i="41" s="1"/>
  <c r="H169" i="41"/>
  <c r="H170" i="41"/>
  <c r="H172" i="41"/>
  <c r="L172" i="41" s="1"/>
  <c r="H173" i="41"/>
  <c r="H174" i="41"/>
  <c r="H175" i="41"/>
  <c r="H176" i="41"/>
  <c r="L176" i="41" s="1"/>
  <c r="H177" i="41"/>
  <c r="H178" i="41"/>
  <c r="H179" i="41"/>
  <c r="H180" i="41"/>
  <c r="L180" i="41" s="1"/>
  <c r="H181" i="41"/>
  <c r="H182" i="41"/>
  <c r="H183" i="41"/>
  <c r="H184" i="41"/>
  <c r="H186" i="41"/>
  <c r="H187" i="41"/>
  <c r="H188" i="41"/>
  <c r="L188" i="41" s="1"/>
  <c r="H189" i="41"/>
  <c r="H190" i="41"/>
  <c r="H191" i="41"/>
  <c r="H192" i="41"/>
  <c r="H193" i="41"/>
  <c r="H194" i="41"/>
  <c r="H196" i="41"/>
  <c r="L196" i="41" s="1"/>
  <c r="H197" i="41"/>
  <c r="H198" i="41"/>
  <c r="H200" i="41"/>
  <c r="H201" i="41"/>
  <c r="L201" i="41" s="1"/>
  <c r="H202" i="41"/>
  <c r="H203" i="41"/>
  <c r="H204" i="41"/>
  <c r="L204" i="41" s="1"/>
  <c r="H205" i="41"/>
  <c r="H206" i="41"/>
  <c r="H207" i="41"/>
  <c r="H208" i="41"/>
  <c r="L208" i="41" s="1"/>
  <c r="H209" i="41"/>
  <c r="H210" i="41"/>
  <c r="H212" i="41"/>
  <c r="L212" i="41" s="1"/>
  <c r="H213" i="41"/>
  <c r="H214" i="41"/>
  <c r="H216" i="41"/>
  <c r="L216" i="41" s="1"/>
  <c r="H217" i="41"/>
  <c r="H218" i="41"/>
  <c r="H219" i="41"/>
  <c r="H220" i="41"/>
  <c r="L220" i="41" s="1"/>
  <c r="H221" i="41"/>
  <c r="H223" i="41"/>
  <c r="H224" i="41"/>
  <c r="L224" i="41" s="1"/>
  <c r="H225" i="41"/>
  <c r="H226" i="41"/>
  <c r="H227" i="41"/>
  <c r="H228" i="41"/>
  <c r="L228" i="41" s="1"/>
  <c r="H230" i="41"/>
  <c r="H231" i="41"/>
  <c r="H232" i="41"/>
  <c r="H233" i="41"/>
  <c r="H234" i="41"/>
  <c r="H235" i="41"/>
  <c r="H236" i="41"/>
  <c r="L236" i="41" s="1"/>
  <c r="H237" i="41"/>
  <c r="H239" i="41"/>
  <c r="H240" i="41"/>
  <c r="L240" i="41" s="1"/>
  <c r="H241" i="41"/>
  <c r="H242" i="41"/>
  <c r="H243" i="41"/>
  <c r="H244" i="41"/>
  <c r="L244" i="41" s="1"/>
  <c r="H245" i="41"/>
  <c r="H247" i="41"/>
  <c r="H248" i="41"/>
  <c r="L248" i="41" s="1"/>
  <c r="H249" i="41"/>
  <c r="H250" i="41"/>
  <c r="H251" i="41"/>
  <c r="H252" i="41"/>
  <c r="L252" i="41" s="1"/>
  <c r="H253" i="41"/>
  <c r="H254" i="41"/>
  <c r="H255" i="41"/>
  <c r="H256" i="41"/>
  <c r="L256" i="41" s="1"/>
  <c r="H258" i="41"/>
  <c r="H259" i="41"/>
  <c r="H260" i="41"/>
  <c r="H261" i="41"/>
  <c r="H262" i="41"/>
  <c r="H263" i="41"/>
  <c r="H264" i="41"/>
  <c r="H265" i="41"/>
  <c r="L265" i="41" s="1"/>
  <c r="H266" i="41"/>
  <c r="H267" i="41"/>
  <c r="H268" i="41"/>
  <c r="H269" i="41"/>
  <c r="L269" i="41" s="1"/>
  <c r="H270" i="41"/>
  <c r="H272" i="41"/>
  <c r="H273" i="41"/>
  <c r="H274" i="41"/>
  <c r="H275" i="41"/>
  <c r="H276" i="41"/>
  <c r="H277" i="41"/>
  <c r="H278" i="41"/>
  <c r="H279" i="41"/>
  <c r="H280" i="41"/>
  <c r="H281" i="41"/>
  <c r="H282" i="41"/>
  <c r="H283" i="41"/>
  <c r="H284" i="41"/>
  <c r="H285" i="41"/>
  <c r="H286" i="41"/>
  <c r="H287" i="41"/>
  <c r="H288" i="41"/>
  <c r="H289" i="41"/>
  <c r="H290" i="41"/>
  <c r="H291" i="41"/>
  <c r="H292" i="41"/>
  <c r="H293" i="41"/>
  <c r="L293" i="41" s="1"/>
  <c r="H294" i="41"/>
  <c r="H295" i="41"/>
  <c r="H296" i="41"/>
  <c r="L296" i="41" s="1"/>
  <c r="H297" i="41"/>
  <c r="H298" i="41"/>
  <c r="H299" i="41"/>
  <c r="I299" i="41"/>
  <c r="J299" i="41" s="1"/>
  <c r="I298" i="41"/>
  <c r="I297" i="41"/>
  <c r="I296" i="41"/>
  <c r="I295" i="41"/>
  <c r="M295" i="41" s="1"/>
  <c r="I294" i="41"/>
  <c r="I293" i="41"/>
  <c r="J293" i="41" s="1"/>
  <c r="I292" i="41"/>
  <c r="M292" i="41" s="1"/>
  <c r="I291" i="41"/>
  <c r="I290" i="41"/>
  <c r="I289" i="41"/>
  <c r="I288" i="41"/>
  <c r="I287" i="41"/>
  <c r="I286" i="41"/>
  <c r="I285" i="41"/>
  <c r="I284" i="41"/>
  <c r="I283" i="41"/>
  <c r="I282" i="41"/>
  <c r="I281" i="41"/>
  <c r="I280" i="41"/>
  <c r="M280" i="41" s="1"/>
  <c r="I279" i="41"/>
  <c r="J279" i="41" s="1"/>
  <c r="I278" i="41"/>
  <c r="I277" i="41"/>
  <c r="I276" i="41"/>
  <c r="M276" i="41" s="1"/>
  <c r="I275" i="41"/>
  <c r="I274" i="41"/>
  <c r="I273" i="41"/>
  <c r="I272" i="41"/>
  <c r="I270" i="41"/>
  <c r="J270" i="41" s="1"/>
  <c r="I269" i="41"/>
  <c r="I268" i="41"/>
  <c r="I267" i="41"/>
  <c r="M267" i="41" s="1"/>
  <c r="I266" i="41"/>
  <c r="I265" i="41"/>
  <c r="I264" i="41"/>
  <c r="I263" i="41"/>
  <c r="M263" i="41" s="1"/>
  <c r="I262" i="41"/>
  <c r="I261" i="41"/>
  <c r="I260" i="41"/>
  <c r="I259" i="41"/>
  <c r="M259" i="41" s="1"/>
  <c r="I258" i="41"/>
  <c r="I256" i="41"/>
  <c r="I255" i="41"/>
  <c r="M255" i="41" s="1"/>
  <c r="I254" i="41"/>
  <c r="I253" i="41"/>
  <c r="M253" i="41" s="1"/>
  <c r="I252" i="41"/>
  <c r="I251" i="41"/>
  <c r="I250" i="41"/>
  <c r="I249" i="41"/>
  <c r="M249" i="41" s="1"/>
  <c r="I248" i="41"/>
  <c r="I247" i="41"/>
  <c r="M247" i="41" s="1"/>
  <c r="I245" i="41"/>
  <c r="I244" i="41"/>
  <c r="M244" i="41" s="1"/>
  <c r="I243" i="41"/>
  <c r="I242" i="41"/>
  <c r="J242" i="41" s="1"/>
  <c r="I241" i="41"/>
  <c r="M241" i="41" s="1"/>
  <c r="I240" i="41"/>
  <c r="J240" i="41" s="1"/>
  <c r="I239" i="41"/>
  <c r="I237" i="41"/>
  <c r="I236" i="41"/>
  <c r="I235" i="41"/>
  <c r="J235" i="41" s="1"/>
  <c r="I234" i="41"/>
  <c r="I233" i="41"/>
  <c r="M233" i="41" s="1"/>
  <c r="I232" i="41"/>
  <c r="M232" i="41" s="1"/>
  <c r="I231" i="41"/>
  <c r="M231" i="41" s="1"/>
  <c r="I230" i="41"/>
  <c r="I228" i="41"/>
  <c r="J228" i="41" s="1"/>
  <c r="I227" i="41"/>
  <c r="M227" i="41" s="1"/>
  <c r="I226" i="41"/>
  <c r="M226" i="41" s="1"/>
  <c r="I225" i="41"/>
  <c r="I224" i="41"/>
  <c r="M224" i="41" s="1"/>
  <c r="I223" i="41"/>
  <c r="J223" i="41" s="1"/>
  <c r="I221" i="41"/>
  <c r="M221" i="41" s="1"/>
  <c r="N221" i="41" s="1"/>
  <c r="P221" i="41" s="1"/>
  <c r="I220" i="41"/>
  <c r="I219" i="41"/>
  <c r="J219" i="41" s="1"/>
  <c r="I218" i="41"/>
  <c r="J218" i="41" s="1"/>
  <c r="I217" i="41"/>
  <c r="J217" i="41" s="1"/>
  <c r="I216" i="41"/>
  <c r="I214" i="41"/>
  <c r="I213" i="41"/>
  <c r="I212" i="41"/>
  <c r="I210" i="41"/>
  <c r="I209" i="41"/>
  <c r="I208" i="41"/>
  <c r="M208" i="41" s="1"/>
  <c r="I207" i="41"/>
  <c r="I206" i="41"/>
  <c r="I205" i="41"/>
  <c r="M205" i="41" s="1"/>
  <c r="I204" i="41"/>
  <c r="M204" i="41" s="1"/>
  <c r="I203" i="41"/>
  <c r="I202" i="41"/>
  <c r="I201" i="41"/>
  <c r="M201" i="41" s="1"/>
  <c r="I200" i="41"/>
  <c r="M200" i="41" s="1"/>
  <c r="I198" i="41"/>
  <c r="M198" i="41" s="1"/>
  <c r="I197" i="41"/>
  <c r="I196" i="41"/>
  <c r="M196" i="41" s="1"/>
  <c r="I194" i="41"/>
  <c r="J194" i="41" s="1"/>
  <c r="I193" i="41"/>
  <c r="M193" i="41" s="1"/>
  <c r="I192" i="41"/>
  <c r="I191" i="41"/>
  <c r="J191" i="41" s="1"/>
  <c r="I190" i="41"/>
  <c r="J190" i="41" s="1"/>
  <c r="I189" i="41"/>
  <c r="J189" i="41" s="1"/>
  <c r="I188" i="41"/>
  <c r="I187" i="41"/>
  <c r="J187" i="41" s="1"/>
  <c r="I186" i="41"/>
  <c r="J186" i="41" s="1"/>
  <c r="I184" i="41"/>
  <c r="M184" i="41" s="1"/>
  <c r="I183" i="41"/>
  <c r="I182" i="41"/>
  <c r="I181" i="41"/>
  <c r="I180" i="41"/>
  <c r="I179" i="41"/>
  <c r="I178" i="41"/>
  <c r="I177" i="41"/>
  <c r="I176" i="41"/>
  <c r="I175" i="41"/>
  <c r="I174" i="41"/>
  <c r="I173" i="41"/>
  <c r="I172" i="41"/>
  <c r="I170" i="41"/>
  <c r="I169" i="41"/>
  <c r="I168" i="41"/>
  <c r="M168" i="41" s="1"/>
  <c r="I165" i="41"/>
  <c r="M165" i="41" s="1"/>
  <c r="I164" i="41"/>
  <c r="I163" i="41"/>
  <c r="J163" i="41" s="1"/>
  <c r="I161" i="41"/>
  <c r="I160" i="41"/>
  <c r="I159" i="41"/>
  <c r="I158" i="41"/>
  <c r="I157" i="41"/>
  <c r="I156" i="41"/>
  <c r="I155" i="41"/>
  <c r="I154" i="41"/>
  <c r="I153" i="41"/>
  <c r="I152" i="41"/>
  <c r="I151" i="41"/>
  <c r="I150" i="41"/>
  <c r="M150" i="41" s="1"/>
  <c r="I149" i="41"/>
  <c r="I148" i="41"/>
  <c r="M148" i="41" s="1"/>
  <c r="I146" i="41"/>
  <c r="I145" i="41"/>
  <c r="M145" i="41" s="1"/>
  <c r="I144" i="41"/>
  <c r="I143" i="41"/>
  <c r="M143" i="41" s="1"/>
  <c r="I141" i="41"/>
  <c r="I140" i="41"/>
  <c r="I139" i="41"/>
  <c r="J139" i="41" s="1"/>
  <c r="I138" i="41"/>
  <c r="I137" i="41"/>
  <c r="I135" i="41"/>
  <c r="J135" i="41" s="1"/>
  <c r="I134" i="41"/>
  <c r="J134" i="41" s="1"/>
  <c r="I133" i="41"/>
  <c r="I132" i="41"/>
  <c r="I130" i="41"/>
  <c r="J130" i="41" s="1"/>
  <c r="I129" i="41"/>
  <c r="M129" i="41" s="1"/>
  <c r="I128" i="41"/>
  <c r="M128" i="41" s="1"/>
  <c r="I127" i="41"/>
  <c r="M127" i="41" s="1"/>
  <c r="I126" i="41"/>
  <c r="J126" i="41" s="1"/>
  <c r="I124" i="41"/>
  <c r="M124" i="41" s="1"/>
  <c r="I123" i="41"/>
  <c r="M123" i="41" s="1"/>
  <c r="I121" i="41"/>
  <c r="J121" i="41" s="1"/>
  <c r="I120" i="41"/>
  <c r="M120" i="41" s="1"/>
  <c r="I119" i="41"/>
  <c r="M119" i="41" s="1"/>
  <c r="I118" i="41"/>
  <c r="M118" i="41" s="1"/>
  <c r="I117" i="41"/>
  <c r="J117" i="41" s="1"/>
  <c r="I116" i="41"/>
  <c r="I115" i="41"/>
  <c r="M115" i="41" s="1"/>
  <c r="I114" i="41"/>
  <c r="M114" i="41" s="1"/>
  <c r="I112" i="41"/>
  <c r="I111" i="41"/>
  <c r="M111" i="41" s="1"/>
  <c r="I110" i="41"/>
  <c r="I109" i="41"/>
  <c r="M109" i="41" s="1"/>
  <c r="I108" i="41"/>
  <c r="I106" i="41"/>
  <c r="J106" i="41" s="1"/>
  <c r="I105" i="41"/>
  <c r="I104" i="41"/>
  <c r="I103" i="41"/>
  <c r="M103" i="41" s="1"/>
  <c r="I102" i="41"/>
  <c r="J102" i="41" s="1"/>
  <c r="I101" i="41"/>
  <c r="I100" i="41"/>
  <c r="I99" i="41"/>
  <c r="M99" i="41" s="1"/>
  <c r="I98" i="41"/>
  <c r="J98" i="41" s="1"/>
  <c r="I96" i="41"/>
  <c r="I95" i="41"/>
  <c r="J95" i="41" s="1"/>
  <c r="I94" i="41"/>
  <c r="M94" i="41" s="1"/>
  <c r="I93" i="41"/>
  <c r="J93" i="41" s="1"/>
  <c r="I92" i="41"/>
  <c r="I91" i="41"/>
  <c r="J91" i="41" s="1"/>
  <c r="I90" i="41"/>
  <c r="J90" i="41" s="1"/>
  <c r="I89" i="41"/>
  <c r="I88" i="41"/>
  <c r="I86" i="41"/>
  <c r="J86" i="41" s="1"/>
  <c r="I85" i="41"/>
  <c r="M85" i="41" s="1"/>
  <c r="I83" i="41"/>
  <c r="J83" i="41" s="1"/>
  <c r="I82" i="41"/>
  <c r="J82" i="41" s="1"/>
  <c r="I81" i="41"/>
  <c r="J81" i="41" s="1"/>
  <c r="I80" i="41"/>
  <c r="I79" i="41"/>
  <c r="J79" i="41" s="1"/>
  <c r="I76" i="41"/>
  <c r="M76" i="41" s="1"/>
  <c r="I75" i="41"/>
  <c r="M75" i="41" s="1"/>
  <c r="I72" i="41"/>
  <c r="I71" i="41"/>
  <c r="J71" i="41" s="1"/>
  <c r="I70" i="41"/>
  <c r="I69" i="41"/>
  <c r="J69" i="41" s="1"/>
  <c r="I68" i="41"/>
  <c r="I66" i="41"/>
  <c r="J66" i="41" s="1"/>
  <c r="I65" i="41"/>
  <c r="I64" i="41"/>
  <c r="J64" i="41" s="1"/>
  <c r="I63" i="41"/>
  <c r="J63" i="41" s="1"/>
  <c r="I62" i="41"/>
  <c r="J62" i="41" s="1"/>
  <c r="I61" i="41"/>
  <c r="I60" i="41"/>
  <c r="I58" i="41"/>
  <c r="I57" i="41"/>
  <c r="I56" i="41"/>
  <c r="I55" i="41"/>
  <c r="I54" i="41"/>
  <c r="I53" i="41"/>
  <c r="I52" i="41"/>
  <c r="M52" i="41" s="1"/>
  <c r="I50" i="41"/>
  <c r="M50" i="41" s="1"/>
  <c r="I49" i="41"/>
  <c r="M49" i="41" s="1"/>
  <c r="I48" i="41"/>
  <c r="J48" i="41" s="1"/>
  <c r="I47" i="41"/>
  <c r="M47" i="41" s="1"/>
  <c r="I46" i="41"/>
  <c r="J46" i="41" s="1"/>
  <c r="I45" i="41"/>
  <c r="J45" i="41" s="1"/>
  <c r="I44" i="41"/>
  <c r="J44" i="41" s="1"/>
  <c r="I41" i="41"/>
  <c r="I40" i="41"/>
  <c r="I39" i="41"/>
  <c r="J39" i="41" s="1"/>
  <c r="I38" i="41"/>
  <c r="J38" i="41" s="1"/>
  <c r="I37" i="41"/>
  <c r="I36" i="41"/>
  <c r="I35" i="41"/>
  <c r="J35" i="41" s="1"/>
  <c r="I34" i="41"/>
  <c r="J34" i="41" s="1"/>
  <c r="I33" i="41"/>
  <c r="I32" i="41"/>
  <c r="J32" i="41" s="1"/>
  <c r="I31" i="41"/>
  <c r="J31" i="41" s="1"/>
  <c r="I30" i="41"/>
  <c r="J30" i="41" s="1"/>
  <c r="I29" i="41"/>
  <c r="I28" i="41"/>
  <c r="J28" i="41" s="1"/>
  <c r="I26" i="41"/>
  <c r="M26" i="41" s="1"/>
  <c r="I25" i="41"/>
  <c r="M25" i="41" s="1"/>
  <c r="I24" i="41"/>
  <c r="I23" i="41"/>
  <c r="M23" i="41" s="1"/>
  <c r="I21" i="41"/>
  <c r="M21" i="41" s="1"/>
  <c r="I20" i="41"/>
  <c r="M20" i="41" s="1"/>
  <c r="L295" i="41"/>
  <c r="L287" i="41"/>
  <c r="L283" i="41"/>
  <c r="L279" i="41"/>
  <c r="L275" i="41"/>
  <c r="L261" i="41"/>
  <c r="J243" i="41"/>
  <c r="L239" i="41"/>
  <c r="J234" i="41"/>
  <c r="J230" i="41"/>
  <c r="L219" i="41"/>
  <c r="L214" i="41"/>
  <c r="L209" i="41"/>
  <c r="L187" i="41"/>
  <c r="L182" i="41"/>
  <c r="L178" i="41"/>
  <c r="L174" i="41"/>
  <c r="L158" i="41"/>
  <c r="L154" i="41"/>
  <c r="L145" i="41"/>
  <c r="L134" i="41"/>
  <c r="J115" i="41"/>
  <c r="L110" i="41"/>
  <c r="L105" i="41"/>
  <c r="L101" i="41"/>
  <c r="L92" i="41"/>
  <c r="L82" i="41"/>
  <c r="L70" i="41"/>
  <c r="L56" i="41"/>
  <c r="L47" i="41"/>
  <c r="L41" i="41"/>
  <c r="L37" i="41"/>
  <c r="L33" i="41"/>
  <c r="L29" i="41"/>
  <c r="H20" i="41"/>
  <c r="B287" i="42"/>
  <c r="G260" i="42"/>
  <c r="B258" i="42"/>
  <c r="B216" i="42"/>
  <c r="G184" i="42"/>
  <c r="C172" i="42"/>
  <c r="B172" i="42"/>
  <c r="A172" i="42"/>
  <c r="C149" i="42"/>
  <c r="B149" i="42"/>
  <c r="A149" i="42"/>
  <c r="G147" i="42"/>
  <c r="H87" i="42"/>
  <c r="C84" i="42"/>
  <c r="B84" i="42"/>
  <c r="G82" i="42"/>
  <c r="G80" i="42"/>
  <c r="G79" i="42"/>
  <c r="H71" i="42"/>
  <c r="C54" i="42"/>
  <c r="B54" i="42"/>
  <c r="A54" i="42"/>
  <c r="G25" i="42"/>
  <c r="G23" i="42"/>
  <c r="G22" i="42"/>
  <c r="H17" i="42"/>
  <c r="G17" i="42"/>
  <c r="G14" i="42"/>
  <c r="G287" i="42" s="1"/>
  <c r="C11" i="42"/>
  <c r="B11" i="42"/>
  <c r="A11" i="42"/>
  <c r="L299" i="41"/>
  <c r="K299" i="41"/>
  <c r="L298" i="41"/>
  <c r="K298" i="41"/>
  <c r="L297" i="41"/>
  <c r="K297" i="41"/>
  <c r="K296" i="41"/>
  <c r="K295" i="41"/>
  <c r="L294" i="41"/>
  <c r="K294" i="41"/>
  <c r="K293" i="41"/>
  <c r="K292" i="41"/>
  <c r="K291" i="41"/>
  <c r="L291" i="41"/>
  <c r="L290" i="41"/>
  <c r="K290" i="41"/>
  <c r="L289" i="41"/>
  <c r="K289" i="41"/>
  <c r="K288" i="41"/>
  <c r="L288" i="41"/>
  <c r="E288" i="41"/>
  <c r="D288" i="41"/>
  <c r="C288" i="41"/>
  <c r="B288" i="41"/>
  <c r="K287" i="41"/>
  <c r="L286" i="41"/>
  <c r="K286" i="41"/>
  <c r="L285" i="41"/>
  <c r="K285" i="41"/>
  <c r="K284" i="41"/>
  <c r="L284" i="41"/>
  <c r="M283" i="41"/>
  <c r="K283" i="41"/>
  <c r="L282" i="41"/>
  <c r="K282" i="41"/>
  <c r="L281" i="41"/>
  <c r="K281" i="41"/>
  <c r="K280" i="41"/>
  <c r="K279" i="41"/>
  <c r="L278" i="41"/>
  <c r="K278" i="41"/>
  <c r="L277" i="41"/>
  <c r="K277" i="41"/>
  <c r="K276" i="41"/>
  <c r="L276" i="41"/>
  <c r="K275" i="41"/>
  <c r="L274" i="41"/>
  <c r="K274" i="41"/>
  <c r="L273" i="41"/>
  <c r="K273" i="41"/>
  <c r="K272" i="41"/>
  <c r="L272" i="41"/>
  <c r="P271" i="41"/>
  <c r="L270" i="41"/>
  <c r="K270" i="41"/>
  <c r="M269" i="41"/>
  <c r="K269" i="41"/>
  <c r="L268" i="41"/>
  <c r="K268" i="41"/>
  <c r="K267" i="41"/>
  <c r="L267" i="41"/>
  <c r="L266" i="41"/>
  <c r="K266" i="41"/>
  <c r="M265" i="41"/>
  <c r="K265" i="41"/>
  <c r="L264" i="41"/>
  <c r="K264" i="41"/>
  <c r="L263" i="41"/>
  <c r="K263" i="41"/>
  <c r="L262" i="41"/>
  <c r="K262" i="41"/>
  <c r="M261" i="41"/>
  <c r="K261" i="41"/>
  <c r="L260" i="41"/>
  <c r="K260" i="41"/>
  <c r="K259" i="41"/>
  <c r="L259" i="41"/>
  <c r="L258" i="41"/>
  <c r="K258" i="41"/>
  <c r="P257" i="41"/>
  <c r="M256" i="41"/>
  <c r="K256" i="41"/>
  <c r="K255" i="41"/>
  <c r="L255" i="41"/>
  <c r="K254" i="41"/>
  <c r="L254" i="41"/>
  <c r="K253" i="41"/>
  <c r="L253" i="41"/>
  <c r="M252" i="41"/>
  <c r="K252" i="41"/>
  <c r="M251" i="41"/>
  <c r="K251" i="41"/>
  <c r="L251" i="41"/>
  <c r="K250" i="41"/>
  <c r="L250" i="41"/>
  <c r="K249" i="41"/>
  <c r="L249" i="41"/>
  <c r="M248" i="41"/>
  <c r="K248" i="41"/>
  <c r="K247" i="41"/>
  <c r="L247" i="41"/>
  <c r="P246" i="41"/>
  <c r="K245" i="41"/>
  <c r="L245" i="41"/>
  <c r="K244" i="41"/>
  <c r="M243" i="41"/>
  <c r="K243" i="41"/>
  <c r="K242" i="41"/>
  <c r="M242" i="41"/>
  <c r="L242" i="41"/>
  <c r="K241" i="41"/>
  <c r="L241" i="41"/>
  <c r="K240" i="41"/>
  <c r="M239" i="41"/>
  <c r="K239" i="41"/>
  <c r="P238" i="41"/>
  <c r="K237" i="41"/>
  <c r="M237" i="41"/>
  <c r="L237" i="41"/>
  <c r="K236" i="41"/>
  <c r="L235" i="41"/>
  <c r="K235" i="41"/>
  <c r="L234" i="41"/>
  <c r="K234" i="41"/>
  <c r="M234" i="41"/>
  <c r="K233" i="41"/>
  <c r="J233" i="41"/>
  <c r="L233" i="41"/>
  <c r="K232" i="41"/>
  <c r="L232" i="41"/>
  <c r="L231" i="41"/>
  <c r="K231" i="41"/>
  <c r="L230" i="41"/>
  <c r="K230" i="41"/>
  <c r="M230" i="41"/>
  <c r="P229" i="41"/>
  <c r="K228" i="41"/>
  <c r="K227" i="41"/>
  <c r="K226" i="41"/>
  <c r="K225" i="41"/>
  <c r="J225" i="41"/>
  <c r="M225" i="41"/>
  <c r="L225" i="41"/>
  <c r="K224" i="41"/>
  <c r="K223" i="41"/>
  <c r="L223" i="41"/>
  <c r="P222" i="41"/>
  <c r="K221" i="41"/>
  <c r="L221" i="41"/>
  <c r="K220" i="41"/>
  <c r="M220" i="41"/>
  <c r="K219" i="41"/>
  <c r="K218" i="41"/>
  <c r="L218" i="41"/>
  <c r="K217" i="41"/>
  <c r="L217" i="41"/>
  <c r="K216" i="41"/>
  <c r="J216" i="41"/>
  <c r="M216" i="41"/>
  <c r="P215" i="41"/>
  <c r="K214" i="41"/>
  <c r="L213" i="41"/>
  <c r="K213" i="41"/>
  <c r="K212" i="41"/>
  <c r="P211" i="41"/>
  <c r="M210" i="41"/>
  <c r="K210" i="41"/>
  <c r="L210" i="41"/>
  <c r="K209" i="41"/>
  <c r="K208" i="41"/>
  <c r="K207" i="41"/>
  <c r="L207" i="41"/>
  <c r="K206" i="41"/>
  <c r="J206" i="41"/>
  <c r="M206" i="41"/>
  <c r="L206" i="41"/>
  <c r="K205" i="41"/>
  <c r="L205" i="41"/>
  <c r="K204" i="41"/>
  <c r="K203" i="41"/>
  <c r="L203" i="41"/>
  <c r="K202" i="41"/>
  <c r="J202" i="41"/>
  <c r="M202" i="41"/>
  <c r="L202" i="41"/>
  <c r="K201" i="41"/>
  <c r="K200" i="41"/>
  <c r="L200" i="41"/>
  <c r="P199" i="41"/>
  <c r="K198" i="41"/>
  <c r="L198" i="41"/>
  <c r="M197" i="41"/>
  <c r="K197" i="41"/>
  <c r="J197" i="41"/>
  <c r="L197" i="41"/>
  <c r="K196" i="41"/>
  <c r="P195" i="41"/>
  <c r="K194" i="41"/>
  <c r="L194" i="41"/>
  <c r="K193" i="41"/>
  <c r="L193" i="41"/>
  <c r="K192" i="41"/>
  <c r="M192" i="41"/>
  <c r="K191" i="41"/>
  <c r="M191" i="41"/>
  <c r="K190" i="41"/>
  <c r="L190" i="41"/>
  <c r="K189" i="41"/>
  <c r="L189" i="41"/>
  <c r="K188" i="41"/>
  <c r="J188" i="41"/>
  <c r="M188" i="41"/>
  <c r="K187" i="41"/>
  <c r="M187" i="41"/>
  <c r="K186" i="41"/>
  <c r="L186" i="41"/>
  <c r="P185" i="41"/>
  <c r="K184" i="41"/>
  <c r="L183" i="41"/>
  <c r="K183" i="41"/>
  <c r="J183" i="41"/>
  <c r="K182" i="41"/>
  <c r="L181" i="41"/>
  <c r="K181" i="41"/>
  <c r="K180" i="41"/>
  <c r="L179" i="41"/>
  <c r="K179" i="41"/>
  <c r="J179" i="41"/>
  <c r="K178" i="41"/>
  <c r="L177" i="41"/>
  <c r="K177" i="41"/>
  <c r="K176" i="41"/>
  <c r="L175" i="41"/>
  <c r="K175" i="41"/>
  <c r="J175" i="41"/>
  <c r="K174" i="41"/>
  <c r="L173" i="41"/>
  <c r="K173" i="41"/>
  <c r="K172" i="41"/>
  <c r="P171" i="41"/>
  <c r="M170" i="41"/>
  <c r="L170" i="41"/>
  <c r="K170" i="41"/>
  <c r="M169" i="41"/>
  <c r="L169" i="41"/>
  <c r="K169" i="41"/>
  <c r="K168" i="41"/>
  <c r="P167" i="41"/>
  <c r="P166" i="41"/>
  <c r="K165" i="41"/>
  <c r="L165" i="41"/>
  <c r="K164" i="41"/>
  <c r="M164" i="41"/>
  <c r="K163" i="41"/>
  <c r="M163" i="41"/>
  <c r="L163" i="41"/>
  <c r="P162" i="41"/>
  <c r="L161" i="41"/>
  <c r="K161" i="41"/>
  <c r="L160" i="41"/>
  <c r="K160" i="41"/>
  <c r="K159" i="41"/>
  <c r="L159" i="41"/>
  <c r="K158" i="41"/>
  <c r="L157" i="41"/>
  <c r="K157" i="41"/>
  <c r="K156" i="41"/>
  <c r="K155" i="41"/>
  <c r="L155" i="41"/>
  <c r="K154" i="41"/>
  <c r="L153" i="41"/>
  <c r="K153" i="41"/>
  <c r="K152" i="41"/>
  <c r="L151" i="41"/>
  <c r="K151" i="41"/>
  <c r="L150" i="41"/>
  <c r="K150" i="41"/>
  <c r="L149" i="41"/>
  <c r="K149" i="41"/>
  <c r="L148" i="41"/>
  <c r="K148" i="41"/>
  <c r="P147" i="41"/>
  <c r="K146" i="41"/>
  <c r="J146" i="41"/>
  <c r="L146" i="41"/>
  <c r="K145" i="41"/>
  <c r="K144" i="41"/>
  <c r="L143" i="41"/>
  <c r="K143" i="41"/>
  <c r="P142" i="41"/>
  <c r="M141" i="41"/>
  <c r="K141" i="41"/>
  <c r="J141" i="41"/>
  <c r="L141" i="41"/>
  <c r="M140" i="41"/>
  <c r="K140" i="41"/>
  <c r="L140" i="41"/>
  <c r="K139" i="41"/>
  <c r="L139" i="41"/>
  <c r="K138" i="41"/>
  <c r="L138" i="41"/>
  <c r="M137" i="41"/>
  <c r="K137" i="41"/>
  <c r="J137" i="41"/>
  <c r="L137" i="41"/>
  <c r="P136" i="41"/>
  <c r="L135" i="41"/>
  <c r="K135" i="41"/>
  <c r="K134" i="41"/>
  <c r="K133" i="41"/>
  <c r="L133" i="41"/>
  <c r="M132" i="41"/>
  <c r="K132" i="41"/>
  <c r="L132" i="41"/>
  <c r="P131" i="41"/>
  <c r="K130" i="41"/>
  <c r="K129" i="41"/>
  <c r="K128" i="41"/>
  <c r="K127" i="41"/>
  <c r="J127" i="41"/>
  <c r="L127" i="41"/>
  <c r="L126" i="41"/>
  <c r="K126" i="41"/>
  <c r="P125" i="41"/>
  <c r="K124" i="41"/>
  <c r="L123" i="41"/>
  <c r="K123" i="41"/>
  <c r="P122" i="41"/>
  <c r="K121" i="41"/>
  <c r="M121" i="41"/>
  <c r="L121" i="41"/>
  <c r="L120" i="41"/>
  <c r="K120" i="41"/>
  <c r="K119" i="41"/>
  <c r="K118" i="41"/>
  <c r="L118" i="41"/>
  <c r="K117" i="41"/>
  <c r="L117" i="41"/>
  <c r="L116" i="41"/>
  <c r="K116" i="41"/>
  <c r="M116" i="41"/>
  <c r="K115" i="41"/>
  <c r="K114" i="41"/>
  <c r="L114" i="41"/>
  <c r="P113" i="41"/>
  <c r="K112" i="41"/>
  <c r="L111" i="41"/>
  <c r="K111" i="41"/>
  <c r="K110" i="41"/>
  <c r="L109" i="41"/>
  <c r="K109" i="41"/>
  <c r="L108" i="41"/>
  <c r="K108" i="41"/>
  <c r="P107" i="41"/>
  <c r="K106" i="41"/>
  <c r="L106" i="41"/>
  <c r="K105" i="41"/>
  <c r="K104" i="41"/>
  <c r="K103" i="41"/>
  <c r="L103" i="41"/>
  <c r="K102" i="41"/>
  <c r="L102" i="41"/>
  <c r="K101" i="41"/>
  <c r="K100" i="41"/>
  <c r="L100" i="41"/>
  <c r="K99" i="41"/>
  <c r="L99" i="41"/>
  <c r="K98" i="41"/>
  <c r="L98" i="41"/>
  <c r="P97" i="41"/>
  <c r="K96" i="41"/>
  <c r="K95" i="41"/>
  <c r="L95" i="41"/>
  <c r="K94" i="41"/>
  <c r="L94" i="41"/>
  <c r="K93" i="41"/>
  <c r="L93" i="41"/>
  <c r="K92" i="41"/>
  <c r="K91" i="41"/>
  <c r="L91" i="41"/>
  <c r="K90" i="41"/>
  <c r="L90" i="41"/>
  <c r="K89" i="41"/>
  <c r="J89" i="41"/>
  <c r="L89" i="41"/>
  <c r="K88" i="41"/>
  <c r="P87" i="41"/>
  <c r="K86" i="41"/>
  <c r="L86" i="41"/>
  <c r="K85" i="41"/>
  <c r="L85" i="41"/>
  <c r="P84" i="41"/>
  <c r="K83" i="41"/>
  <c r="L83" i="41"/>
  <c r="K82" i="41"/>
  <c r="K81" i="41"/>
  <c r="L81" i="41"/>
  <c r="K80" i="41"/>
  <c r="L80" i="41"/>
  <c r="K79" i="41"/>
  <c r="L79" i="41"/>
  <c r="P78" i="41"/>
  <c r="P77" i="41"/>
  <c r="K76" i="41"/>
  <c r="L76" i="41"/>
  <c r="K75" i="41"/>
  <c r="L75" i="41"/>
  <c r="P74" i="41"/>
  <c r="P73" i="41"/>
  <c r="K72" i="41"/>
  <c r="L72" i="41"/>
  <c r="K71" i="41"/>
  <c r="L71" i="41"/>
  <c r="K70" i="41"/>
  <c r="K69" i="41"/>
  <c r="L69" i="41"/>
  <c r="K68" i="41"/>
  <c r="L68" i="41"/>
  <c r="P67" i="41"/>
  <c r="K66" i="41"/>
  <c r="L66" i="41"/>
  <c r="K65" i="41"/>
  <c r="L65" i="41"/>
  <c r="K64" i="41"/>
  <c r="K63" i="41"/>
  <c r="L63" i="41"/>
  <c r="K62" i="41"/>
  <c r="L62" i="41"/>
  <c r="K61" i="41"/>
  <c r="L61" i="41"/>
  <c r="K60" i="41"/>
  <c r="L60" i="41"/>
  <c r="P59" i="41"/>
  <c r="L58" i="41"/>
  <c r="K58" i="41"/>
  <c r="L57" i="41"/>
  <c r="K57" i="41"/>
  <c r="K56" i="41"/>
  <c r="L55" i="41"/>
  <c r="K55" i="41"/>
  <c r="L54" i="41"/>
  <c r="K54" i="41"/>
  <c r="L53" i="41"/>
  <c r="K53" i="41"/>
  <c r="K52" i="41"/>
  <c r="P51" i="41"/>
  <c r="K50" i="41"/>
  <c r="L50" i="41"/>
  <c r="K49" i="41"/>
  <c r="L49" i="41"/>
  <c r="K48" i="41"/>
  <c r="L48" i="41"/>
  <c r="K47" i="41"/>
  <c r="K46" i="41"/>
  <c r="L46" i="41"/>
  <c r="K45" i="41"/>
  <c r="L45" i="41"/>
  <c r="K44" i="41"/>
  <c r="L44" i="41"/>
  <c r="P43" i="41"/>
  <c r="P42" i="41"/>
  <c r="K41" i="41"/>
  <c r="K40" i="41"/>
  <c r="K39" i="41"/>
  <c r="L39" i="41"/>
  <c r="K38" i="41"/>
  <c r="L38" i="41"/>
  <c r="K37" i="41"/>
  <c r="K36" i="41"/>
  <c r="L36" i="41"/>
  <c r="K35" i="41"/>
  <c r="L35" i="41"/>
  <c r="K34" i="41"/>
  <c r="L34" i="41"/>
  <c r="K33" i="41"/>
  <c r="K32" i="41"/>
  <c r="L32" i="41"/>
  <c r="K31" i="41"/>
  <c r="L31" i="41"/>
  <c r="K30" i="41"/>
  <c r="L30" i="41"/>
  <c r="K29" i="41"/>
  <c r="K28" i="41"/>
  <c r="P27" i="41"/>
  <c r="L26" i="41"/>
  <c r="K26" i="41"/>
  <c r="K25" i="41"/>
  <c r="L25" i="41"/>
  <c r="L24" i="41"/>
  <c r="K24" i="41"/>
  <c r="L23" i="41"/>
  <c r="K23" i="41"/>
  <c r="P22" i="41"/>
  <c r="K21" i="41"/>
  <c r="L21" i="41"/>
  <c r="K20" i="41"/>
  <c r="L20" i="41"/>
  <c r="P299" i="39"/>
  <c r="P23" i="39"/>
  <c r="Q300" i="39"/>
  <c r="P96" i="39"/>
  <c r="R302" i="39"/>
  <c r="E197" i="40"/>
  <c r="E63" i="40"/>
  <c r="L300" i="39"/>
  <c r="I299" i="39"/>
  <c r="J299" i="39" s="1"/>
  <c r="K299" i="39"/>
  <c r="L299" i="39"/>
  <c r="B287" i="40"/>
  <c r="I270" i="39"/>
  <c r="J270" i="39" s="1"/>
  <c r="K270" i="39"/>
  <c r="L270" i="39"/>
  <c r="B258" i="40"/>
  <c r="K228" i="39"/>
  <c r="L228" i="39"/>
  <c r="B216" i="40"/>
  <c r="K135" i="39"/>
  <c r="L135" i="39"/>
  <c r="J20" i="41" l="1"/>
  <c r="M106" i="41"/>
  <c r="M126" i="41"/>
  <c r="M135" i="41"/>
  <c r="N135" i="41" s="1"/>
  <c r="P135" i="41" s="1"/>
  <c r="M44" i="41"/>
  <c r="M48" i="41"/>
  <c r="J118" i="41"/>
  <c r="M95" i="41"/>
  <c r="N95" i="41" s="1"/>
  <c r="P95" i="41" s="1"/>
  <c r="J75" i="41"/>
  <c r="M98" i="41"/>
  <c r="N98" i="41" s="1"/>
  <c r="P98" i="41" s="1"/>
  <c r="M102" i="41"/>
  <c r="N102" i="41" s="1"/>
  <c r="P102" i="41" s="1"/>
  <c r="M299" i="41"/>
  <c r="N299" i="41" s="1"/>
  <c r="P299" i="41" s="1"/>
  <c r="M240" i="41"/>
  <c r="N240" i="41" s="1"/>
  <c r="P240" i="41" s="1"/>
  <c r="M93" i="41"/>
  <c r="N93" i="41" s="1"/>
  <c r="P93" i="41" s="1"/>
  <c r="M130" i="41"/>
  <c r="J165" i="41"/>
  <c r="J193" i="41"/>
  <c r="J198" i="41"/>
  <c r="J221" i="41"/>
  <c r="M235" i="41"/>
  <c r="N235" i="41" s="1"/>
  <c r="P235" i="41" s="1"/>
  <c r="J50" i="41"/>
  <c r="M189" i="41"/>
  <c r="N189" i="41" s="1"/>
  <c r="P189" i="41" s="1"/>
  <c r="J244" i="41"/>
  <c r="M46" i="41"/>
  <c r="N46" i="41" s="1"/>
  <c r="P46" i="41" s="1"/>
  <c r="M270" i="41"/>
  <c r="N270" i="41" s="1"/>
  <c r="J253" i="41"/>
  <c r="J104" i="41"/>
  <c r="J60" i="41"/>
  <c r="J40" i="41"/>
  <c r="J36" i="41"/>
  <c r="M86" i="41"/>
  <c r="N86" i="41" s="1"/>
  <c r="P86" i="41" s="1"/>
  <c r="J114" i="41"/>
  <c r="M217" i="41"/>
  <c r="J231" i="41"/>
  <c r="M279" i="41"/>
  <c r="N279" i="41" s="1"/>
  <c r="P279" i="41" s="1"/>
  <c r="J249" i="41"/>
  <c r="J100" i="41"/>
  <c r="J192" i="41"/>
  <c r="J132" i="41"/>
  <c r="M228" i="41"/>
  <c r="J119" i="41"/>
  <c r="M219" i="41"/>
  <c r="N219" i="41" s="1"/>
  <c r="P219" i="41" s="1"/>
  <c r="J297" i="41"/>
  <c r="J289" i="41"/>
  <c r="J285" i="41"/>
  <c r="J281" i="41"/>
  <c r="J277" i="41"/>
  <c r="J273" i="41"/>
  <c r="J237" i="41"/>
  <c r="J120" i="41"/>
  <c r="J116" i="41"/>
  <c r="J292" i="41"/>
  <c r="J280" i="41"/>
  <c r="J232" i="41"/>
  <c r="L40" i="41"/>
  <c r="J128" i="41"/>
  <c r="J164" i="41"/>
  <c r="L192" i="41"/>
  <c r="J220" i="41"/>
  <c r="L292" i="41"/>
  <c r="J68" i="41"/>
  <c r="J72" i="41"/>
  <c r="J80" i="41"/>
  <c r="J144" i="41"/>
  <c r="N200" i="41"/>
  <c r="P200" i="41" s="1"/>
  <c r="J213" i="41"/>
  <c r="J236" i="41"/>
  <c r="N241" i="41"/>
  <c r="P241" i="41" s="1"/>
  <c r="J245" i="41"/>
  <c r="J272" i="41"/>
  <c r="J284" i="41"/>
  <c r="J288" i="41"/>
  <c r="J296" i="41"/>
  <c r="J88" i="41"/>
  <c r="L104" i="41"/>
  <c r="L280" i="41"/>
  <c r="N132" i="41"/>
  <c r="P132" i="41" s="1"/>
  <c r="J94" i="41"/>
  <c r="J276" i="41"/>
  <c r="J85" i="41"/>
  <c r="J103" i="41"/>
  <c r="M139" i="41"/>
  <c r="N139" i="41" s="1"/>
  <c r="P139" i="41" s="1"/>
  <c r="M190" i="41"/>
  <c r="N190" i="41" s="1"/>
  <c r="P190" i="41" s="1"/>
  <c r="M223" i="41"/>
  <c r="N223" i="41" s="1"/>
  <c r="P223" i="41" s="1"/>
  <c r="M288" i="41"/>
  <c r="N288" i="41" s="1"/>
  <c r="P288" i="41" s="1"/>
  <c r="J99" i="41"/>
  <c r="M218" i="41"/>
  <c r="N218" i="41" s="1"/>
  <c r="P218" i="41" s="1"/>
  <c r="M45" i="41"/>
  <c r="N45" i="41" s="1"/>
  <c r="P45" i="41" s="1"/>
  <c r="J49" i="41"/>
  <c r="M134" i="41"/>
  <c r="N134" i="41" s="1"/>
  <c r="P134" i="41" s="1"/>
  <c r="N164" i="41"/>
  <c r="P164" i="41" s="1"/>
  <c r="N165" i="41"/>
  <c r="P165" i="41" s="1"/>
  <c r="M186" i="41"/>
  <c r="N186" i="41" s="1"/>
  <c r="P186" i="41" s="1"/>
  <c r="N193" i="41"/>
  <c r="P193" i="41" s="1"/>
  <c r="J241" i="41"/>
  <c r="M245" i="41"/>
  <c r="N245" i="41" s="1"/>
  <c r="P245" i="41" s="1"/>
  <c r="M272" i="41"/>
  <c r="N272" i="41" s="1"/>
  <c r="P272" i="41" s="1"/>
  <c r="N85" i="41"/>
  <c r="P85" i="41" s="1"/>
  <c r="N99" i="41"/>
  <c r="P99" i="41" s="1"/>
  <c r="N103" i="41"/>
  <c r="P103" i="41" s="1"/>
  <c r="M117" i="41"/>
  <c r="N117" i="41" s="1"/>
  <c r="P117" i="41" s="1"/>
  <c r="J129" i="41"/>
  <c r="N163" i="41"/>
  <c r="P163" i="41" s="1"/>
  <c r="M194" i="41"/>
  <c r="N194" i="41" s="1"/>
  <c r="P194" i="41" s="1"/>
  <c r="N220" i="41"/>
  <c r="P220" i="41" s="1"/>
  <c r="M236" i="41"/>
  <c r="N236" i="41" s="1"/>
  <c r="P236" i="41" s="1"/>
  <c r="N276" i="41"/>
  <c r="P276" i="41" s="1"/>
  <c r="N280" i="41"/>
  <c r="P280" i="41" s="1"/>
  <c r="M284" i="41"/>
  <c r="N284" i="41" s="1"/>
  <c r="P284" i="41" s="1"/>
  <c r="N292" i="41"/>
  <c r="P292" i="41" s="1"/>
  <c r="M296" i="41"/>
  <c r="N296" i="41" s="1"/>
  <c r="P296" i="41" s="1"/>
  <c r="N121" i="41"/>
  <c r="P121" i="41" s="1"/>
  <c r="N188" i="41"/>
  <c r="P188" i="41" s="1"/>
  <c r="N216" i="41"/>
  <c r="P216" i="41" s="1"/>
  <c r="N224" i="41"/>
  <c r="P224" i="41" s="1"/>
  <c r="N187" i="41"/>
  <c r="P187" i="41" s="1"/>
  <c r="N283" i="41"/>
  <c r="P283" i="41" s="1"/>
  <c r="N295" i="41"/>
  <c r="P295" i="41" s="1"/>
  <c r="N44" i="41"/>
  <c r="P44" i="41" s="1"/>
  <c r="N47" i="41"/>
  <c r="P47" i="41" s="1"/>
  <c r="N48" i="41"/>
  <c r="P48" i="41" s="1"/>
  <c r="N49" i="41"/>
  <c r="P49" i="41" s="1"/>
  <c r="N50" i="41"/>
  <c r="P50" i="41" s="1"/>
  <c r="J61" i="41"/>
  <c r="J65" i="41"/>
  <c r="J76" i="41"/>
  <c r="N124" i="41"/>
  <c r="P124" i="41" s="1"/>
  <c r="N126" i="41"/>
  <c r="P126" i="41" s="1"/>
  <c r="N127" i="41"/>
  <c r="P127" i="41" s="1"/>
  <c r="J140" i="41"/>
  <c r="N143" i="41"/>
  <c r="P143" i="41" s="1"/>
  <c r="J145" i="41"/>
  <c r="N168" i="41"/>
  <c r="P168" i="41" s="1"/>
  <c r="L191" i="41"/>
  <c r="J196" i="41"/>
  <c r="J205" i="41"/>
  <c r="N206" i="41"/>
  <c r="P206" i="41" s="1"/>
  <c r="N210" i="41"/>
  <c r="P210" i="41" s="1"/>
  <c r="N225" i="41"/>
  <c r="P225" i="41" s="1"/>
  <c r="J239" i="41"/>
  <c r="L243" i="41"/>
  <c r="N243" i="41" s="1"/>
  <c r="P243" i="41" s="1"/>
  <c r="J248" i="41"/>
  <c r="N249" i="41"/>
  <c r="P249" i="41" s="1"/>
  <c r="J252" i="41"/>
  <c r="N253" i="41"/>
  <c r="P253" i="41" s="1"/>
  <c r="J256" i="41"/>
  <c r="J291" i="41"/>
  <c r="J201" i="41"/>
  <c r="N202" i="41"/>
  <c r="P202" i="41" s="1"/>
  <c r="N208" i="41"/>
  <c r="P208" i="41" s="1"/>
  <c r="N217" i="41"/>
  <c r="P217" i="41" s="1"/>
  <c r="N231" i="41"/>
  <c r="P231" i="41" s="1"/>
  <c r="N232" i="41"/>
  <c r="P232" i="41" s="1"/>
  <c r="N242" i="41"/>
  <c r="P242" i="41" s="1"/>
  <c r="N244" i="41"/>
  <c r="P244" i="41" s="1"/>
  <c r="N251" i="41"/>
  <c r="P251" i="41" s="1"/>
  <c r="N255" i="41"/>
  <c r="P255" i="41" s="1"/>
  <c r="J283" i="41"/>
  <c r="J295" i="41"/>
  <c r="N145" i="41"/>
  <c r="P145" i="41" s="1"/>
  <c r="N201" i="41"/>
  <c r="P201" i="41" s="1"/>
  <c r="J24" i="41"/>
  <c r="J29" i="41"/>
  <c r="J33" i="41"/>
  <c r="J37" i="41"/>
  <c r="J41" i="41"/>
  <c r="J70" i="41"/>
  <c r="N21" i="41"/>
  <c r="P21" i="41" s="1"/>
  <c r="J47" i="41"/>
  <c r="N75" i="41"/>
  <c r="P75" i="41" s="1"/>
  <c r="N76" i="41"/>
  <c r="P76" i="41" s="1"/>
  <c r="N94" i="41"/>
  <c r="P94" i="41" s="1"/>
  <c r="N106" i="41"/>
  <c r="P106" i="41" s="1"/>
  <c r="J124" i="41"/>
  <c r="N140" i="41"/>
  <c r="P140" i="41" s="1"/>
  <c r="N141" i="41"/>
  <c r="P141" i="41" s="1"/>
  <c r="J154" i="41"/>
  <c r="J158" i="41"/>
  <c r="N191" i="41"/>
  <c r="P191" i="41" s="1"/>
  <c r="N192" i="41"/>
  <c r="P192" i="41" s="1"/>
  <c r="N196" i="41"/>
  <c r="P196" i="41" s="1"/>
  <c r="N197" i="41"/>
  <c r="P197" i="41" s="1"/>
  <c r="N198" i="41"/>
  <c r="P198" i="41" s="1"/>
  <c r="N204" i="41"/>
  <c r="P204" i="41" s="1"/>
  <c r="N205" i="41"/>
  <c r="P205" i="41" s="1"/>
  <c r="N239" i="41"/>
  <c r="P239" i="41" s="1"/>
  <c r="N247" i="41"/>
  <c r="P247" i="41" s="1"/>
  <c r="N248" i="41"/>
  <c r="P248" i="41" s="1"/>
  <c r="N259" i="41"/>
  <c r="P259" i="41" s="1"/>
  <c r="N267" i="41"/>
  <c r="P267" i="41" s="1"/>
  <c r="J275" i="41"/>
  <c r="M92" i="41"/>
  <c r="N92" i="41" s="1"/>
  <c r="P92" i="41" s="1"/>
  <c r="J92" i="41"/>
  <c r="J112" i="41"/>
  <c r="M112" i="41"/>
  <c r="N112" i="41" s="1"/>
  <c r="P112" i="41" s="1"/>
  <c r="J184" i="41"/>
  <c r="L184" i="41"/>
  <c r="J25" i="41"/>
  <c r="N128" i="41"/>
  <c r="P128" i="41" s="1"/>
  <c r="N23" i="41"/>
  <c r="P23" i="41" s="1"/>
  <c r="M88" i="41"/>
  <c r="N88" i="41" s="1"/>
  <c r="P88" i="41" s="1"/>
  <c r="M89" i="41"/>
  <c r="N89" i="41" s="1"/>
  <c r="P89" i="41" s="1"/>
  <c r="M90" i="41"/>
  <c r="N90" i="41" s="1"/>
  <c r="P90" i="41" s="1"/>
  <c r="M91" i="41"/>
  <c r="N91" i="41" s="1"/>
  <c r="P91" i="41" s="1"/>
  <c r="M96" i="41"/>
  <c r="N96" i="41" s="1"/>
  <c r="P96" i="41" s="1"/>
  <c r="J96" i="41"/>
  <c r="J110" i="41"/>
  <c r="M110" i="41"/>
  <c r="N110" i="41" s="1"/>
  <c r="P110" i="41" s="1"/>
  <c r="N114" i="41"/>
  <c r="P114" i="41" s="1"/>
  <c r="N116" i="41"/>
  <c r="P116" i="41" s="1"/>
  <c r="N123" i="41"/>
  <c r="P123" i="41" s="1"/>
  <c r="M133" i="41"/>
  <c r="N133" i="41" s="1"/>
  <c r="P133" i="41" s="1"/>
  <c r="J133" i="41"/>
  <c r="M144" i="41"/>
  <c r="N144" i="41" s="1"/>
  <c r="P144" i="41" s="1"/>
  <c r="J149" i="41"/>
  <c r="M149" i="41"/>
  <c r="N149" i="41" s="1"/>
  <c r="P149" i="41" s="1"/>
  <c r="J286" i="41"/>
  <c r="M286" i="41"/>
  <c r="N286" i="41" s="1"/>
  <c r="P286" i="41" s="1"/>
  <c r="J287" i="41"/>
  <c r="M287" i="41"/>
  <c r="N287" i="41" s="1"/>
  <c r="P287" i="41" s="1"/>
  <c r="N25" i="41"/>
  <c r="P25" i="41" s="1"/>
  <c r="J108" i="41"/>
  <c r="M108" i="41"/>
  <c r="N108" i="41" s="1"/>
  <c r="P108" i="41" s="1"/>
  <c r="N119" i="41"/>
  <c r="P119" i="41" s="1"/>
  <c r="J151" i="41"/>
  <c r="M151" i="41"/>
  <c r="N151" i="41" s="1"/>
  <c r="P151" i="41" s="1"/>
  <c r="J266" i="41"/>
  <c r="M266" i="41"/>
  <c r="N266" i="41" s="1"/>
  <c r="P266" i="41" s="1"/>
  <c r="J21" i="41"/>
  <c r="N26" i="41"/>
  <c r="P26" i="41" s="1"/>
  <c r="M138" i="41"/>
  <c r="N138" i="41" s="1"/>
  <c r="P138" i="41" s="1"/>
  <c r="J138" i="41"/>
  <c r="N20" i="41"/>
  <c r="J26" i="41"/>
  <c r="J23" i="41"/>
  <c r="M24" i="41"/>
  <c r="N24" i="41" s="1"/>
  <c r="P24" i="41" s="1"/>
  <c r="N52" i="41"/>
  <c r="P52" i="41" s="1"/>
  <c r="J53" i="41"/>
  <c r="J54" i="41"/>
  <c r="J55" i="41"/>
  <c r="J56" i="41"/>
  <c r="J57" i="41"/>
  <c r="J58" i="41"/>
  <c r="J101" i="41"/>
  <c r="J105" i="41"/>
  <c r="N118" i="41"/>
  <c r="P118" i="41" s="1"/>
  <c r="N120" i="41"/>
  <c r="P120" i="41" s="1"/>
  <c r="L130" i="41"/>
  <c r="N137" i="41"/>
  <c r="P137" i="41" s="1"/>
  <c r="J258" i="41"/>
  <c r="M258" i="41"/>
  <c r="N258" i="41" s="1"/>
  <c r="P258" i="41" s="1"/>
  <c r="M53" i="41"/>
  <c r="N53" i="41" s="1"/>
  <c r="P53" i="41" s="1"/>
  <c r="M55" i="41"/>
  <c r="N55" i="41" s="1"/>
  <c r="P55" i="41" s="1"/>
  <c r="M56" i="41"/>
  <c r="N56" i="41" s="1"/>
  <c r="P56" i="41" s="1"/>
  <c r="M101" i="41"/>
  <c r="N101" i="41" s="1"/>
  <c r="P101" i="41" s="1"/>
  <c r="M105" i="41"/>
  <c r="N105" i="41" s="1"/>
  <c r="P105" i="41" s="1"/>
  <c r="N109" i="41"/>
  <c r="P109" i="41" s="1"/>
  <c r="N111" i="41"/>
  <c r="P111" i="41" s="1"/>
  <c r="L129" i="41"/>
  <c r="N129" i="41" s="1"/>
  <c r="P129" i="41" s="1"/>
  <c r="N148" i="41"/>
  <c r="P148" i="41" s="1"/>
  <c r="J155" i="41"/>
  <c r="J168" i="41"/>
  <c r="N169" i="41"/>
  <c r="P169" i="41" s="1"/>
  <c r="J172" i="41"/>
  <c r="J176" i="41"/>
  <c r="N184" i="41"/>
  <c r="P184" i="41" s="1"/>
  <c r="J204" i="41"/>
  <c r="J207" i="41"/>
  <c r="N252" i="41"/>
  <c r="P252" i="41" s="1"/>
  <c r="J274" i="41"/>
  <c r="M274" i="41"/>
  <c r="N274" i="41" s="1"/>
  <c r="P274" i="41" s="1"/>
  <c r="M28" i="41"/>
  <c r="N28" i="41" s="1"/>
  <c r="P28" i="41" s="1"/>
  <c r="M30" i="41"/>
  <c r="N30" i="41" s="1"/>
  <c r="P30" i="41" s="1"/>
  <c r="M32" i="41"/>
  <c r="N32" i="41" s="1"/>
  <c r="P32" i="41" s="1"/>
  <c r="M34" i="41"/>
  <c r="N34" i="41" s="1"/>
  <c r="P34" i="41" s="1"/>
  <c r="M36" i="41"/>
  <c r="N36" i="41" s="1"/>
  <c r="P36" i="41" s="1"/>
  <c r="M38" i="41"/>
  <c r="N38" i="41" s="1"/>
  <c r="P38" i="41" s="1"/>
  <c r="M39" i="41"/>
  <c r="N39" i="41" s="1"/>
  <c r="P39" i="41" s="1"/>
  <c r="J52" i="41"/>
  <c r="M60" i="41"/>
  <c r="N60" i="41" s="1"/>
  <c r="P60" i="41" s="1"/>
  <c r="M62" i="41"/>
  <c r="N62" i="41" s="1"/>
  <c r="P62" i="41" s="1"/>
  <c r="M64" i="41"/>
  <c r="N64" i="41" s="1"/>
  <c r="P64" i="41" s="1"/>
  <c r="M66" i="41"/>
  <c r="N66" i="41" s="1"/>
  <c r="M69" i="41"/>
  <c r="N69" i="41" s="1"/>
  <c r="P69" i="41" s="1"/>
  <c r="M71" i="41"/>
  <c r="N71" i="41" s="1"/>
  <c r="P71" i="41" s="1"/>
  <c r="M79" i="41"/>
  <c r="N79" i="41" s="1"/>
  <c r="P79" i="41" s="1"/>
  <c r="M100" i="41"/>
  <c r="N100" i="41" s="1"/>
  <c r="P100" i="41" s="1"/>
  <c r="M104" i="41"/>
  <c r="N104" i="41" s="1"/>
  <c r="P104" i="41" s="1"/>
  <c r="J109" i="41"/>
  <c r="J123" i="41"/>
  <c r="J143" i="41"/>
  <c r="M146" i="41"/>
  <c r="N146" i="41" s="1"/>
  <c r="P146" i="41" s="1"/>
  <c r="J148" i="41"/>
  <c r="J150" i="41"/>
  <c r="J152" i="41"/>
  <c r="J156" i="41"/>
  <c r="J160" i="41"/>
  <c r="J169" i="41"/>
  <c r="N170" i="41"/>
  <c r="P170" i="41" s="1"/>
  <c r="J173" i="41"/>
  <c r="J177" i="41"/>
  <c r="J181" i="41"/>
  <c r="J209" i="41"/>
  <c r="M209" i="41"/>
  <c r="N209" i="41" s="1"/>
  <c r="P209" i="41" s="1"/>
  <c r="J210" i="41"/>
  <c r="J227" i="41"/>
  <c r="L227" i="41"/>
  <c r="N227" i="41" s="1"/>
  <c r="P227" i="41" s="1"/>
  <c r="J251" i="41"/>
  <c r="J255" i="41"/>
  <c r="J262" i="41"/>
  <c r="M262" i="41"/>
  <c r="N262" i="41" s="1"/>
  <c r="P262" i="41" s="1"/>
  <c r="N263" i="41"/>
  <c r="P263" i="41" s="1"/>
  <c r="J278" i="41"/>
  <c r="M278" i="41"/>
  <c r="N278" i="41" s="1"/>
  <c r="P278" i="41" s="1"/>
  <c r="J294" i="41"/>
  <c r="M294" i="41"/>
  <c r="N294" i="41" s="1"/>
  <c r="P294" i="41" s="1"/>
  <c r="M54" i="41"/>
  <c r="N54" i="41" s="1"/>
  <c r="P54" i="41" s="1"/>
  <c r="M57" i="41"/>
  <c r="N57" i="41" s="1"/>
  <c r="P57" i="41" s="1"/>
  <c r="M58" i="41"/>
  <c r="N58" i="41" s="1"/>
  <c r="P58" i="41" s="1"/>
  <c r="L115" i="41"/>
  <c r="N115" i="41" s="1"/>
  <c r="P115" i="41" s="1"/>
  <c r="L119" i="41"/>
  <c r="N150" i="41"/>
  <c r="P150" i="41" s="1"/>
  <c r="J159" i="41"/>
  <c r="J180" i="41"/>
  <c r="J200" i="41"/>
  <c r="J203" i="41"/>
  <c r="J208" i="41"/>
  <c r="N256" i="41"/>
  <c r="P256" i="41" s="1"/>
  <c r="J290" i="41"/>
  <c r="M290" i="41"/>
  <c r="N290" i="41" s="1"/>
  <c r="P290" i="41" s="1"/>
  <c r="K300" i="41"/>
  <c r="M29" i="41"/>
  <c r="N29" i="41" s="1"/>
  <c r="P29" i="41" s="1"/>
  <c r="M31" i="41"/>
  <c r="N31" i="41" s="1"/>
  <c r="P31" i="41" s="1"/>
  <c r="M33" i="41"/>
  <c r="N33" i="41" s="1"/>
  <c r="P33" i="41" s="1"/>
  <c r="M35" i="41"/>
  <c r="N35" i="41" s="1"/>
  <c r="P35" i="41" s="1"/>
  <c r="M37" i="41"/>
  <c r="N37" i="41" s="1"/>
  <c r="P37" i="41" s="1"/>
  <c r="M40" i="41"/>
  <c r="N40" i="41" s="1"/>
  <c r="P40" i="41" s="1"/>
  <c r="M41" i="41"/>
  <c r="N41" i="41" s="1"/>
  <c r="P41" i="41" s="1"/>
  <c r="M61" i="41"/>
  <c r="N61" i="41" s="1"/>
  <c r="P61" i="41" s="1"/>
  <c r="M63" i="41"/>
  <c r="N63" i="41" s="1"/>
  <c r="P63" i="41" s="1"/>
  <c r="M65" i="41"/>
  <c r="N65" i="41" s="1"/>
  <c r="P65" i="41" s="1"/>
  <c r="M68" i="41"/>
  <c r="N68" i="41" s="1"/>
  <c r="P68" i="41" s="1"/>
  <c r="M70" i="41"/>
  <c r="N70" i="41" s="1"/>
  <c r="P70" i="41" s="1"/>
  <c r="M72" i="41"/>
  <c r="N72" i="41" s="1"/>
  <c r="P72" i="41" s="1"/>
  <c r="M80" i="41"/>
  <c r="N80" i="41" s="1"/>
  <c r="P80" i="41" s="1"/>
  <c r="M81" i="41"/>
  <c r="N81" i="41" s="1"/>
  <c r="P81" i="41" s="1"/>
  <c r="M82" i="41"/>
  <c r="N82" i="41" s="1"/>
  <c r="P82" i="41" s="1"/>
  <c r="M83" i="41"/>
  <c r="N83" i="41" s="1"/>
  <c r="P83" i="41" s="1"/>
  <c r="J111" i="41"/>
  <c r="J153" i="41"/>
  <c r="J157" i="41"/>
  <c r="J161" i="41"/>
  <c r="J170" i="41"/>
  <c r="J174" i="41"/>
  <c r="J178" i="41"/>
  <c r="J182" i="41"/>
  <c r="J214" i="41"/>
  <c r="J226" i="41"/>
  <c r="L226" i="41"/>
  <c r="N226" i="41" s="1"/>
  <c r="P226" i="41" s="1"/>
  <c r="J247" i="41"/>
  <c r="J250" i="41"/>
  <c r="J254" i="41"/>
  <c r="M275" i="41"/>
  <c r="N275" i="41" s="1"/>
  <c r="P275" i="41" s="1"/>
  <c r="J282" i="41"/>
  <c r="M282" i="41"/>
  <c r="N282" i="41" s="1"/>
  <c r="P282" i="41" s="1"/>
  <c r="M291" i="41"/>
  <c r="N291" i="41" s="1"/>
  <c r="P291" i="41" s="1"/>
  <c r="J298" i="41"/>
  <c r="M298" i="41"/>
  <c r="N298" i="41" s="1"/>
  <c r="P298" i="41" s="1"/>
  <c r="M152" i="41"/>
  <c r="N152" i="41" s="1"/>
  <c r="P152" i="41" s="1"/>
  <c r="M153" i="41"/>
  <c r="N153" i="41" s="1"/>
  <c r="P153" i="41" s="1"/>
  <c r="M154" i="41"/>
  <c r="N154" i="41" s="1"/>
  <c r="P154" i="41" s="1"/>
  <c r="M155" i="41"/>
  <c r="N155" i="41" s="1"/>
  <c r="P155" i="41" s="1"/>
  <c r="M156" i="41"/>
  <c r="N156" i="41" s="1"/>
  <c r="P156" i="41" s="1"/>
  <c r="M157" i="41"/>
  <c r="N157" i="41" s="1"/>
  <c r="P157" i="41" s="1"/>
  <c r="M158" i="41"/>
  <c r="N158" i="41" s="1"/>
  <c r="P158" i="41" s="1"/>
  <c r="M159" i="41"/>
  <c r="N159" i="41" s="1"/>
  <c r="P159" i="41" s="1"/>
  <c r="M160" i="41"/>
  <c r="N160" i="41" s="1"/>
  <c r="P160" i="41" s="1"/>
  <c r="M161" i="41"/>
  <c r="N161" i="41" s="1"/>
  <c r="P161" i="41" s="1"/>
  <c r="M172" i="41"/>
  <c r="N172" i="41" s="1"/>
  <c r="P172" i="41" s="1"/>
  <c r="M173" i="41"/>
  <c r="N173" i="41" s="1"/>
  <c r="P173" i="41" s="1"/>
  <c r="M174" i="41"/>
  <c r="N174" i="41" s="1"/>
  <c r="P174" i="41" s="1"/>
  <c r="M175" i="41"/>
  <c r="N175" i="41" s="1"/>
  <c r="P175" i="41" s="1"/>
  <c r="M176" i="41"/>
  <c r="N176" i="41" s="1"/>
  <c r="P176" i="41" s="1"/>
  <c r="M177" i="41"/>
  <c r="N177" i="41" s="1"/>
  <c r="P177" i="41" s="1"/>
  <c r="M178" i="41"/>
  <c r="N178" i="41" s="1"/>
  <c r="P178" i="41" s="1"/>
  <c r="M179" i="41"/>
  <c r="N179" i="41" s="1"/>
  <c r="P179" i="41" s="1"/>
  <c r="M180" i="41"/>
  <c r="N180" i="41" s="1"/>
  <c r="P180" i="41" s="1"/>
  <c r="M181" i="41"/>
  <c r="N181" i="41" s="1"/>
  <c r="P181" i="41" s="1"/>
  <c r="M182" i="41"/>
  <c r="N182" i="41" s="1"/>
  <c r="P182" i="41" s="1"/>
  <c r="M183" i="41"/>
  <c r="N183" i="41" s="1"/>
  <c r="P183" i="41" s="1"/>
  <c r="M203" i="41"/>
  <c r="N203" i="41" s="1"/>
  <c r="P203" i="41" s="1"/>
  <c r="M207" i="41"/>
  <c r="N207" i="41" s="1"/>
  <c r="P207" i="41" s="1"/>
  <c r="N233" i="41"/>
  <c r="P233" i="41" s="1"/>
  <c r="N237" i="41"/>
  <c r="P237" i="41" s="1"/>
  <c r="J212" i="41"/>
  <c r="J224" i="41"/>
  <c r="N230" i="41"/>
  <c r="P230" i="41" s="1"/>
  <c r="N234" i="41"/>
  <c r="P234" i="41" s="1"/>
  <c r="J260" i="41"/>
  <c r="M260" i="41"/>
  <c r="N260" i="41" s="1"/>
  <c r="P260" i="41" s="1"/>
  <c r="N261" i="41"/>
  <c r="P261" i="41" s="1"/>
  <c r="J264" i="41"/>
  <c r="M264" i="41"/>
  <c r="N264" i="41" s="1"/>
  <c r="P264" i="41" s="1"/>
  <c r="N265" i="41"/>
  <c r="P265" i="41" s="1"/>
  <c r="J268" i="41"/>
  <c r="M268" i="41"/>
  <c r="N268" i="41" s="1"/>
  <c r="P268" i="41" s="1"/>
  <c r="N269" i="41"/>
  <c r="P269" i="41" s="1"/>
  <c r="M212" i="41"/>
  <c r="N212" i="41" s="1"/>
  <c r="P212" i="41" s="1"/>
  <c r="M213" i="41"/>
  <c r="N213" i="41" s="1"/>
  <c r="P213" i="41" s="1"/>
  <c r="M214" i="41"/>
  <c r="N214" i="41" s="1"/>
  <c r="P214" i="41" s="1"/>
  <c r="N228" i="41"/>
  <c r="P228" i="41" s="1"/>
  <c r="M250" i="41"/>
  <c r="N250" i="41" s="1"/>
  <c r="P250" i="41" s="1"/>
  <c r="M254" i="41"/>
  <c r="N254" i="41" s="1"/>
  <c r="P254" i="41" s="1"/>
  <c r="J259" i="41"/>
  <c r="J261" i="41"/>
  <c r="J263" i="41"/>
  <c r="J265" i="41"/>
  <c r="J267" i="41"/>
  <c r="J269" i="41"/>
  <c r="M273" i="41"/>
  <c r="N273" i="41" s="1"/>
  <c r="P273" i="41" s="1"/>
  <c r="M277" i="41"/>
  <c r="N277" i="41" s="1"/>
  <c r="P277" i="41" s="1"/>
  <c r="M281" i="41"/>
  <c r="N281" i="41" s="1"/>
  <c r="P281" i="41" s="1"/>
  <c r="M285" i="41"/>
  <c r="N285" i="41" s="1"/>
  <c r="P285" i="41" s="1"/>
  <c r="M289" i="41"/>
  <c r="N289" i="41" s="1"/>
  <c r="P289" i="41" s="1"/>
  <c r="M293" i="41"/>
  <c r="N293" i="41" s="1"/>
  <c r="P293" i="41" s="1"/>
  <c r="M297" i="41"/>
  <c r="N297" i="41" s="1"/>
  <c r="P297" i="41" s="1"/>
  <c r="M299" i="39"/>
  <c r="N299" i="39" s="1"/>
  <c r="M270" i="39"/>
  <c r="N270" i="39" s="1"/>
  <c r="N130" i="41" l="1"/>
  <c r="P130" i="41" s="1"/>
  <c r="N300" i="41"/>
  <c r="P300" i="41" s="1"/>
  <c r="P20" i="41"/>
  <c r="M300" i="41"/>
  <c r="M7" i="41" s="1"/>
  <c r="I21" i="39"/>
  <c r="M21" i="39" s="1"/>
  <c r="I20" i="39"/>
  <c r="M20" i="39" s="1"/>
  <c r="H298" i="39"/>
  <c r="L298" i="39" s="1"/>
  <c r="H297" i="39"/>
  <c r="L297" i="39" s="1"/>
  <c r="H296" i="39"/>
  <c r="L296" i="39" s="1"/>
  <c r="H295" i="39"/>
  <c r="L295" i="39" s="1"/>
  <c r="H294" i="39"/>
  <c r="H293" i="39"/>
  <c r="H292" i="39"/>
  <c r="L292" i="39" s="1"/>
  <c r="H291" i="39"/>
  <c r="H290" i="39"/>
  <c r="L290" i="39" s="1"/>
  <c r="H289" i="39"/>
  <c r="H288" i="39"/>
  <c r="H287" i="39"/>
  <c r="H286" i="39"/>
  <c r="H285" i="39"/>
  <c r="H284" i="39"/>
  <c r="L284" i="39" s="1"/>
  <c r="H283" i="39"/>
  <c r="H282" i="39"/>
  <c r="L282" i="39" s="1"/>
  <c r="H281" i="39"/>
  <c r="H280" i="39"/>
  <c r="L280" i="39" s="1"/>
  <c r="H279" i="39"/>
  <c r="H278" i="39"/>
  <c r="H277" i="39"/>
  <c r="H276" i="39"/>
  <c r="L276" i="39" s="1"/>
  <c r="H275" i="39"/>
  <c r="L275" i="39" s="1"/>
  <c r="H274" i="39"/>
  <c r="L274" i="39" s="1"/>
  <c r="H273" i="39"/>
  <c r="H272" i="39"/>
  <c r="L272" i="39" s="1"/>
  <c r="H269" i="39"/>
  <c r="L269" i="39" s="1"/>
  <c r="H268" i="39"/>
  <c r="H267" i="39"/>
  <c r="H266" i="39"/>
  <c r="L266" i="39" s="1"/>
  <c r="H265" i="39"/>
  <c r="H264" i="39"/>
  <c r="L264" i="39" s="1"/>
  <c r="H263" i="39"/>
  <c r="H262" i="39"/>
  <c r="L262" i="39" s="1"/>
  <c r="H261" i="39"/>
  <c r="H260" i="39"/>
  <c r="L260" i="39" s="1"/>
  <c r="H259" i="39"/>
  <c r="H258" i="39"/>
  <c r="L258" i="39" s="1"/>
  <c r="H256" i="39"/>
  <c r="H255" i="39"/>
  <c r="L255" i="39" s="1"/>
  <c r="H254" i="39"/>
  <c r="H253" i="39"/>
  <c r="L253" i="39" s="1"/>
  <c r="H252" i="39"/>
  <c r="H251" i="39"/>
  <c r="L251" i="39" s="1"/>
  <c r="H250" i="39"/>
  <c r="H249" i="39"/>
  <c r="L249" i="39" s="1"/>
  <c r="H248" i="39"/>
  <c r="L248" i="39" s="1"/>
  <c r="H247" i="39"/>
  <c r="L247" i="39" s="1"/>
  <c r="H245" i="39"/>
  <c r="H244" i="39"/>
  <c r="L244" i="39" s="1"/>
  <c r="H243" i="39"/>
  <c r="H242" i="39"/>
  <c r="H241" i="39"/>
  <c r="L241" i="39" s="1"/>
  <c r="H240" i="39"/>
  <c r="L240" i="39" s="1"/>
  <c r="H239" i="39"/>
  <c r="L239" i="39" s="1"/>
  <c r="H237" i="39"/>
  <c r="H236" i="39"/>
  <c r="H235" i="39"/>
  <c r="L235" i="39" s="1"/>
  <c r="H234" i="39"/>
  <c r="L234" i="39" s="1"/>
  <c r="H233" i="39"/>
  <c r="H232" i="39"/>
  <c r="H231" i="39"/>
  <c r="L231" i="39" s="1"/>
  <c r="H230" i="39"/>
  <c r="L230" i="39" s="1"/>
  <c r="H227" i="39"/>
  <c r="L227" i="39" s="1"/>
  <c r="H226" i="39"/>
  <c r="H225" i="39"/>
  <c r="L225" i="39" s="1"/>
  <c r="H224" i="39"/>
  <c r="L224" i="39" s="1"/>
  <c r="H223" i="39"/>
  <c r="L223" i="39" s="1"/>
  <c r="H221" i="39"/>
  <c r="H220" i="39"/>
  <c r="L220" i="39" s="1"/>
  <c r="H219" i="39"/>
  <c r="L219" i="39" s="1"/>
  <c r="H218" i="39"/>
  <c r="L218" i="39" s="1"/>
  <c r="H217" i="39"/>
  <c r="L217" i="39" s="1"/>
  <c r="H216" i="39"/>
  <c r="H214" i="39"/>
  <c r="H213" i="39"/>
  <c r="L213" i="39" s="1"/>
  <c r="H212" i="39"/>
  <c r="H210" i="39"/>
  <c r="L210" i="39" s="1"/>
  <c r="H209" i="39"/>
  <c r="H208" i="39"/>
  <c r="L208" i="39" s="1"/>
  <c r="H207" i="39"/>
  <c r="H206" i="39"/>
  <c r="L206" i="39" s="1"/>
  <c r="H205" i="39"/>
  <c r="H204" i="39"/>
  <c r="L204" i="39" s="1"/>
  <c r="H203" i="39"/>
  <c r="H202" i="39"/>
  <c r="L202" i="39" s="1"/>
  <c r="H201" i="39"/>
  <c r="H200" i="39"/>
  <c r="H198" i="39"/>
  <c r="H197" i="39"/>
  <c r="L197" i="39" s="1"/>
  <c r="H196" i="39"/>
  <c r="L196" i="39" s="1"/>
  <c r="H194" i="39"/>
  <c r="H193" i="39"/>
  <c r="L193" i="39" s="1"/>
  <c r="H192" i="39"/>
  <c r="L192" i="39" s="1"/>
  <c r="H191" i="39"/>
  <c r="H190" i="39"/>
  <c r="L190" i="39" s="1"/>
  <c r="H189" i="39"/>
  <c r="L189" i="39" s="1"/>
  <c r="H188" i="39"/>
  <c r="H187" i="39"/>
  <c r="L187" i="39" s="1"/>
  <c r="H186" i="39"/>
  <c r="L186" i="39" s="1"/>
  <c r="H184" i="39"/>
  <c r="L184" i="39" s="1"/>
  <c r="H183" i="39"/>
  <c r="L183" i="39" s="1"/>
  <c r="H182" i="39"/>
  <c r="L182" i="39" s="1"/>
  <c r="H181" i="39"/>
  <c r="L181" i="39" s="1"/>
  <c r="H180" i="39"/>
  <c r="L180" i="39" s="1"/>
  <c r="H179" i="39"/>
  <c r="L179" i="39" s="1"/>
  <c r="H178" i="39"/>
  <c r="L178" i="39" s="1"/>
  <c r="H177" i="39"/>
  <c r="L177" i="39" s="1"/>
  <c r="H176" i="39"/>
  <c r="H175" i="39"/>
  <c r="H174" i="39"/>
  <c r="L174" i="39" s="1"/>
  <c r="H173" i="39"/>
  <c r="L173" i="39" s="1"/>
  <c r="H172" i="39"/>
  <c r="L172" i="39" s="1"/>
  <c r="H170" i="39"/>
  <c r="L170" i="39" s="1"/>
  <c r="H169" i="39"/>
  <c r="H168" i="39"/>
  <c r="L168" i="39" s="1"/>
  <c r="H165" i="39"/>
  <c r="H164" i="39"/>
  <c r="L164" i="39" s="1"/>
  <c r="H163" i="39"/>
  <c r="L163" i="39" s="1"/>
  <c r="H161" i="39"/>
  <c r="L161" i="39" s="1"/>
  <c r="H160" i="39"/>
  <c r="H159" i="39"/>
  <c r="H158" i="39"/>
  <c r="L158" i="39" s="1"/>
  <c r="H157" i="39"/>
  <c r="H156" i="39"/>
  <c r="L156" i="39" s="1"/>
  <c r="H155" i="39"/>
  <c r="L155" i="39" s="1"/>
  <c r="H154" i="39"/>
  <c r="L154" i="39" s="1"/>
  <c r="H153" i="39"/>
  <c r="L153" i="39" s="1"/>
  <c r="H152" i="39"/>
  <c r="H151" i="39"/>
  <c r="L151" i="39" s="1"/>
  <c r="H150" i="39"/>
  <c r="L150" i="39" s="1"/>
  <c r="H149" i="39"/>
  <c r="L149" i="39" s="1"/>
  <c r="H148" i="39"/>
  <c r="L148" i="39" s="1"/>
  <c r="H146" i="39"/>
  <c r="L146" i="39" s="1"/>
  <c r="H145" i="39"/>
  <c r="L145" i="39" s="1"/>
  <c r="H144" i="39"/>
  <c r="L144" i="39" s="1"/>
  <c r="H143" i="39"/>
  <c r="L143" i="39" s="1"/>
  <c r="H141" i="39"/>
  <c r="H140" i="39"/>
  <c r="L140" i="39" s="1"/>
  <c r="H139" i="39"/>
  <c r="H138" i="39"/>
  <c r="L138" i="39" s="1"/>
  <c r="H137" i="39"/>
  <c r="L137" i="39" s="1"/>
  <c r="H134" i="39"/>
  <c r="H133" i="39"/>
  <c r="L133" i="39" s="1"/>
  <c r="H132" i="39"/>
  <c r="H130" i="39"/>
  <c r="L130" i="39" s="1"/>
  <c r="H129" i="39"/>
  <c r="L129" i="39" s="1"/>
  <c r="H128" i="39"/>
  <c r="H127" i="39"/>
  <c r="H126" i="39"/>
  <c r="H124" i="39"/>
  <c r="L124" i="39" s="1"/>
  <c r="H123" i="39"/>
  <c r="L123" i="39" s="1"/>
  <c r="H121" i="39"/>
  <c r="H120" i="39"/>
  <c r="L120" i="39" s="1"/>
  <c r="H119" i="39"/>
  <c r="L119" i="39" s="1"/>
  <c r="H118" i="39"/>
  <c r="L118" i="39" s="1"/>
  <c r="H117" i="39"/>
  <c r="H116" i="39"/>
  <c r="H115" i="39"/>
  <c r="L115" i="39" s="1"/>
  <c r="H114" i="39"/>
  <c r="L114" i="39" s="1"/>
  <c r="H112" i="39"/>
  <c r="H111" i="39"/>
  <c r="L111" i="39" s="1"/>
  <c r="H110" i="39"/>
  <c r="H109" i="39"/>
  <c r="L109" i="39" s="1"/>
  <c r="H108" i="39"/>
  <c r="L108" i="39" s="1"/>
  <c r="H106" i="39"/>
  <c r="L106" i="39" s="1"/>
  <c r="H105" i="39"/>
  <c r="L105" i="39" s="1"/>
  <c r="H104" i="39"/>
  <c r="L104" i="39" s="1"/>
  <c r="H103" i="39"/>
  <c r="L103" i="39" s="1"/>
  <c r="H102" i="39"/>
  <c r="H101" i="39"/>
  <c r="L101" i="39" s="1"/>
  <c r="H100" i="39"/>
  <c r="L100" i="39" s="1"/>
  <c r="H99" i="39"/>
  <c r="L99" i="39" s="1"/>
  <c r="H98" i="39"/>
  <c r="L98" i="39" s="1"/>
  <c r="H96" i="39"/>
  <c r="L96" i="39" s="1"/>
  <c r="H95" i="39"/>
  <c r="L95" i="39" s="1"/>
  <c r="H94" i="39"/>
  <c r="L94" i="39" s="1"/>
  <c r="H93" i="39"/>
  <c r="L93" i="39" s="1"/>
  <c r="H92" i="39"/>
  <c r="L92" i="39" s="1"/>
  <c r="H91" i="39"/>
  <c r="L91" i="39" s="1"/>
  <c r="H90" i="39"/>
  <c r="H89" i="39"/>
  <c r="H88" i="39"/>
  <c r="L88" i="39" s="1"/>
  <c r="H86" i="39"/>
  <c r="L86" i="39" s="1"/>
  <c r="H85" i="39"/>
  <c r="L85" i="39" s="1"/>
  <c r="H83" i="39"/>
  <c r="H82" i="39"/>
  <c r="L82" i="39" s="1"/>
  <c r="H81" i="39"/>
  <c r="L81" i="39" s="1"/>
  <c r="H80" i="39"/>
  <c r="H79" i="39"/>
  <c r="L79" i="39" s="1"/>
  <c r="H76" i="39"/>
  <c r="L76" i="39" s="1"/>
  <c r="H75" i="39"/>
  <c r="L75" i="39" s="1"/>
  <c r="H72" i="39"/>
  <c r="L72" i="39" s="1"/>
  <c r="H71" i="39"/>
  <c r="L71" i="39" s="1"/>
  <c r="H70" i="39"/>
  <c r="L70" i="39" s="1"/>
  <c r="H69" i="39"/>
  <c r="H68" i="39"/>
  <c r="H66" i="39"/>
  <c r="H65" i="39"/>
  <c r="L65" i="39" s="1"/>
  <c r="H64" i="39"/>
  <c r="L64" i="39" s="1"/>
  <c r="H63" i="39"/>
  <c r="L63" i="39" s="1"/>
  <c r="H62" i="39"/>
  <c r="L62" i="39" s="1"/>
  <c r="H61" i="39"/>
  <c r="L61" i="39" s="1"/>
  <c r="H60" i="39"/>
  <c r="H58" i="39"/>
  <c r="L58" i="39" s="1"/>
  <c r="H57" i="39"/>
  <c r="L57" i="39" s="1"/>
  <c r="H56" i="39"/>
  <c r="H55" i="39"/>
  <c r="L55" i="39" s="1"/>
  <c r="H54" i="39"/>
  <c r="L54" i="39" s="1"/>
  <c r="H53" i="39"/>
  <c r="L53" i="39" s="1"/>
  <c r="H52" i="39"/>
  <c r="H50" i="39"/>
  <c r="H49" i="39"/>
  <c r="L49" i="39" s="1"/>
  <c r="H48" i="39"/>
  <c r="L48" i="39" s="1"/>
  <c r="H47" i="39"/>
  <c r="L47" i="39" s="1"/>
  <c r="H46" i="39"/>
  <c r="L46" i="39" s="1"/>
  <c r="H45" i="39"/>
  <c r="L45" i="39" s="1"/>
  <c r="H44" i="39"/>
  <c r="L44" i="39" s="1"/>
  <c r="H41" i="39"/>
  <c r="L41" i="39" s="1"/>
  <c r="H40" i="39"/>
  <c r="H39" i="39"/>
  <c r="L39" i="39" s="1"/>
  <c r="H38" i="39"/>
  <c r="L38" i="39" s="1"/>
  <c r="H37" i="39"/>
  <c r="L37" i="39" s="1"/>
  <c r="H36" i="39"/>
  <c r="L36" i="39" s="1"/>
  <c r="H35" i="39"/>
  <c r="L35" i="39" s="1"/>
  <c r="H34" i="39"/>
  <c r="L34" i="39" s="1"/>
  <c r="H33" i="39"/>
  <c r="L33" i="39" s="1"/>
  <c r="H32" i="39"/>
  <c r="L32" i="39" s="1"/>
  <c r="H31" i="39"/>
  <c r="L31" i="39" s="1"/>
  <c r="H30" i="39"/>
  <c r="L30" i="39" s="1"/>
  <c r="H29" i="39"/>
  <c r="L29" i="39" s="1"/>
  <c r="H28" i="39"/>
  <c r="L28" i="39" s="1"/>
  <c r="H26" i="39"/>
  <c r="L26" i="39" s="1"/>
  <c r="H25" i="39"/>
  <c r="H24" i="39"/>
  <c r="L24" i="39" s="1"/>
  <c r="H23" i="39"/>
  <c r="L23" i="39" s="1"/>
  <c r="H21" i="39"/>
  <c r="H20" i="39"/>
  <c r="L20" i="39" s="1"/>
  <c r="G260" i="40"/>
  <c r="G184" i="40"/>
  <c r="C172" i="40"/>
  <c r="B172" i="40"/>
  <c r="A172" i="40"/>
  <c r="C149" i="40"/>
  <c r="B149" i="40"/>
  <c r="A149" i="40"/>
  <c r="G147" i="40"/>
  <c r="H87" i="40"/>
  <c r="C84" i="40"/>
  <c r="B84" i="40"/>
  <c r="G82" i="40"/>
  <c r="G80" i="40"/>
  <c r="G79" i="40"/>
  <c r="H71" i="40"/>
  <c r="C54" i="40"/>
  <c r="B54" i="40"/>
  <c r="A54" i="40"/>
  <c r="G25" i="40"/>
  <c r="G23" i="40"/>
  <c r="G22" i="40"/>
  <c r="G17" i="40"/>
  <c r="H17" i="40" s="1"/>
  <c r="G14" i="40"/>
  <c r="C11" i="40"/>
  <c r="B11" i="40"/>
  <c r="A11" i="40"/>
  <c r="K298" i="39"/>
  <c r="K297" i="39"/>
  <c r="K296" i="39"/>
  <c r="K295" i="39"/>
  <c r="K294" i="39"/>
  <c r="L294" i="39"/>
  <c r="K293" i="39"/>
  <c r="K292" i="39"/>
  <c r="K291" i="39"/>
  <c r="L291" i="39"/>
  <c r="K290" i="39"/>
  <c r="K289" i="39"/>
  <c r="K288" i="39"/>
  <c r="E288" i="39"/>
  <c r="D288" i="39"/>
  <c r="C288" i="39"/>
  <c r="B288" i="39"/>
  <c r="K287" i="39"/>
  <c r="L287" i="39"/>
  <c r="K286" i="39"/>
  <c r="L286" i="39"/>
  <c r="K285" i="39"/>
  <c r="K284" i="39"/>
  <c r="K283" i="39"/>
  <c r="L283" i="39"/>
  <c r="K282" i="39"/>
  <c r="K281" i="39"/>
  <c r="K280" i="39"/>
  <c r="K279" i="39"/>
  <c r="L279" i="39"/>
  <c r="K278" i="39"/>
  <c r="L278" i="39"/>
  <c r="K277" i="39"/>
  <c r="L277" i="39"/>
  <c r="K276" i="39"/>
  <c r="K275" i="39"/>
  <c r="K274" i="39"/>
  <c r="K273" i="39"/>
  <c r="K272" i="39"/>
  <c r="P271" i="39"/>
  <c r="K269" i="39"/>
  <c r="K268" i="39"/>
  <c r="L268" i="39"/>
  <c r="K267" i="39"/>
  <c r="K266" i="39"/>
  <c r="K265" i="39"/>
  <c r="K264" i="39"/>
  <c r="K263" i="39"/>
  <c r="L263" i="39"/>
  <c r="K262" i="39"/>
  <c r="K261" i="39"/>
  <c r="K260" i="39"/>
  <c r="K259" i="39"/>
  <c r="K258" i="39"/>
  <c r="P257" i="39"/>
  <c r="K256" i="39"/>
  <c r="L256" i="39"/>
  <c r="K255" i="39"/>
  <c r="K254" i="39"/>
  <c r="K253" i="39"/>
  <c r="K252" i="39"/>
  <c r="K251" i="39"/>
  <c r="K250" i="39"/>
  <c r="K249" i="39"/>
  <c r="K248" i="39"/>
  <c r="K247" i="39"/>
  <c r="P246" i="39"/>
  <c r="L245" i="39"/>
  <c r="K245" i="39"/>
  <c r="K244" i="39"/>
  <c r="L243" i="39"/>
  <c r="K243" i="39"/>
  <c r="K242" i="39"/>
  <c r="L242" i="39"/>
  <c r="K241" i="39"/>
  <c r="K240" i="39"/>
  <c r="K239" i="39"/>
  <c r="P238" i="39"/>
  <c r="K237" i="39"/>
  <c r="K236" i="39"/>
  <c r="K235" i="39"/>
  <c r="K234" i="39"/>
  <c r="K233" i="39"/>
  <c r="K232" i="39"/>
  <c r="K231" i="39"/>
  <c r="K230" i="39"/>
  <c r="P229" i="39"/>
  <c r="K227" i="39"/>
  <c r="K226" i="39"/>
  <c r="K225" i="39"/>
  <c r="K224" i="39"/>
  <c r="K223" i="39"/>
  <c r="P222" i="39"/>
  <c r="K221" i="39"/>
  <c r="K220" i="39"/>
  <c r="K219" i="39"/>
  <c r="K218" i="39"/>
  <c r="K217" i="39"/>
  <c r="K216" i="39"/>
  <c r="L216" i="39"/>
  <c r="P215" i="39"/>
  <c r="K214" i="39"/>
  <c r="K213" i="39"/>
  <c r="K212" i="39"/>
  <c r="P211" i="39"/>
  <c r="K210" i="39"/>
  <c r="K209" i="39"/>
  <c r="K208" i="39"/>
  <c r="K207" i="39"/>
  <c r="K206" i="39"/>
  <c r="K205" i="39"/>
  <c r="K204" i="39"/>
  <c r="K203" i="39"/>
  <c r="K202" i="39"/>
  <c r="K201" i="39"/>
  <c r="L200" i="39"/>
  <c r="K200" i="39"/>
  <c r="P199" i="39"/>
  <c r="K198" i="39"/>
  <c r="K197" i="39"/>
  <c r="K196" i="39"/>
  <c r="P195" i="39"/>
  <c r="K194" i="39"/>
  <c r="L194" i="39"/>
  <c r="K193" i="39"/>
  <c r="K192" i="39"/>
  <c r="K191" i="39"/>
  <c r="K190" i="39"/>
  <c r="K189" i="39"/>
  <c r="K188" i="39"/>
  <c r="L188" i="39"/>
  <c r="K187" i="39"/>
  <c r="K186" i="39"/>
  <c r="P185" i="39"/>
  <c r="K184" i="39"/>
  <c r="K183" i="39"/>
  <c r="K182" i="39"/>
  <c r="K181" i="39"/>
  <c r="K180" i="39"/>
  <c r="K179" i="39"/>
  <c r="K178" i="39"/>
  <c r="K177" i="39"/>
  <c r="K176" i="39"/>
  <c r="L176" i="39"/>
  <c r="K175" i="39"/>
  <c r="L175" i="39"/>
  <c r="K174" i="39"/>
  <c r="K173" i="39"/>
  <c r="K172" i="39"/>
  <c r="P171" i="39"/>
  <c r="K170" i="39"/>
  <c r="K169" i="39"/>
  <c r="K168" i="39"/>
  <c r="P167" i="39"/>
  <c r="P166" i="39"/>
  <c r="K165" i="39"/>
  <c r="K164" i="39"/>
  <c r="K163" i="39"/>
  <c r="P162" i="39"/>
  <c r="K161" i="39"/>
  <c r="K160" i="39"/>
  <c r="K159" i="39"/>
  <c r="K158" i="39"/>
  <c r="K157" i="39"/>
  <c r="L157" i="39"/>
  <c r="K156" i="39"/>
  <c r="K155" i="39"/>
  <c r="K154" i="39"/>
  <c r="K153" i="39"/>
  <c r="K152" i="39"/>
  <c r="L152" i="39"/>
  <c r="K151" i="39"/>
  <c r="K150" i="39"/>
  <c r="K149" i="39"/>
  <c r="K148" i="39"/>
  <c r="P147" i="39"/>
  <c r="K146" i="39"/>
  <c r="K145" i="39"/>
  <c r="K144" i="39"/>
  <c r="K143" i="39"/>
  <c r="P142" i="39"/>
  <c r="K141" i="39"/>
  <c r="L141" i="39"/>
  <c r="K140" i="39"/>
  <c r="K139" i="39"/>
  <c r="L139" i="39"/>
  <c r="K138" i="39"/>
  <c r="K137" i="39"/>
  <c r="P136" i="39"/>
  <c r="K134" i="39"/>
  <c r="K133" i="39"/>
  <c r="K132" i="39"/>
  <c r="P131" i="39"/>
  <c r="K130" i="39"/>
  <c r="K129" i="39"/>
  <c r="K128" i="39"/>
  <c r="L128" i="39"/>
  <c r="K127" i="39"/>
  <c r="K126" i="39"/>
  <c r="L126" i="39"/>
  <c r="P125" i="39"/>
  <c r="K124" i="39"/>
  <c r="K123" i="39"/>
  <c r="P122" i="39"/>
  <c r="K121" i="39"/>
  <c r="L121" i="39"/>
  <c r="K120" i="39"/>
  <c r="K119" i="39"/>
  <c r="K118" i="39"/>
  <c r="K117" i="39"/>
  <c r="L117" i="39"/>
  <c r="K116" i="39"/>
  <c r="L116" i="39"/>
  <c r="K115" i="39"/>
  <c r="K114" i="39"/>
  <c r="P113" i="39"/>
  <c r="K112" i="39"/>
  <c r="K111" i="39"/>
  <c r="K110" i="39"/>
  <c r="K109" i="39"/>
  <c r="K108" i="39"/>
  <c r="P107" i="39"/>
  <c r="K106" i="39"/>
  <c r="K105" i="39"/>
  <c r="K104" i="39"/>
  <c r="K103" i="39"/>
  <c r="K102" i="39"/>
  <c r="L102" i="39"/>
  <c r="K101" i="39"/>
  <c r="K100" i="39"/>
  <c r="K99" i="39"/>
  <c r="K98" i="39"/>
  <c r="P97" i="39"/>
  <c r="K96" i="39"/>
  <c r="K95" i="39"/>
  <c r="K94" i="39"/>
  <c r="K93" i="39"/>
  <c r="K92" i="39"/>
  <c r="K91" i="39"/>
  <c r="K90" i="39"/>
  <c r="L90" i="39"/>
  <c r="K89" i="39"/>
  <c r="L89" i="39"/>
  <c r="K88" i="39"/>
  <c r="P87" i="39"/>
  <c r="K86" i="39"/>
  <c r="K85" i="39"/>
  <c r="P84" i="39"/>
  <c r="K83" i="39"/>
  <c r="L83" i="39"/>
  <c r="K82" i="39"/>
  <c r="K81" i="39"/>
  <c r="K80" i="39"/>
  <c r="L80" i="39"/>
  <c r="K79" i="39"/>
  <c r="P78" i="39"/>
  <c r="P77" i="39"/>
  <c r="K76" i="39"/>
  <c r="K75" i="39"/>
  <c r="P74" i="39"/>
  <c r="P73" i="39"/>
  <c r="K72" i="39"/>
  <c r="K71" i="39"/>
  <c r="K70" i="39"/>
  <c r="K69" i="39"/>
  <c r="L69" i="39"/>
  <c r="K68" i="39"/>
  <c r="P67" i="39"/>
  <c r="K66" i="39"/>
  <c r="L66" i="39"/>
  <c r="K65" i="39"/>
  <c r="K64" i="39"/>
  <c r="K63" i="39"/>
  <c r="K62" i="39"/>
  <c r="K61" i="39"/>
  <c r="K60" i="39"/>
  <c r="L60" i="39"/>
  <c r="P59" i="39"/>
  <c r="K58" i="39"/>
  <c r="K57" i="39"/>
  <c r="K56" i="39"/>
  <c r="K55" i="39"/>
  <c r="K54" i="39"/>
  <c r="K53" i="39"/>
  <c r="K52" i="39"/>
  <c r="P51" i="39"/>
  <c r="K50" i="39"/>
  <c r="L50" i="39"/>
  <c r="K49" i="39"/>
  <c r="K48" i="39"/>
  <c r="K47" i="39"/>
  <c r="K46" i="39"/>
  <c r="K45" i="39"/>
  <c r="K44" i="39"/>
  <c r="P43" i="39"/>
  <c r="P42" i="39"/>
  <c r="K41" i="39"/>
  <c r="K40" i="39"/>
  <c r="L40" i="39"/>
  <c r="K39" i="39"/>
  <c r="K38" i="39"/>
  <c r="K37" i="39"/>
  <c r="K36" i="39"/>
  <c r="K35" i="39"/>
  <c r="K34" i="39"/>
  <c r="K33" i="39"/>
  <c r="K32" i="39"/>
  <c r="K31" i="39"/>
  <c r="K30" i="39"/>
  <c r="K29" i="39"/>
  <c r="K28" i="39"/>
  <c r="P27" i="39"/>
  <c r="K26" i="39"/>
  <c r="K25" i="39"/>
  <c r="L25" i="39"/>
  <c r="K24" i="39"/>
  <c r="K23" i="39"/>
  <c r="P22" i="39"/>
  <c r="K21" i="39"/>
  <c r="L21" i="39"/>
  <c r="K20" i="39"/>
  <c r="Q298" i="37"/>
  <c r="R298" i="37" s="1"/>
  <c r="S298" i="37" s="1"/>
  <c r="E92" i="38"/>
  <c r="I295" i="37"/>
  <c r="I294" i="37"/>
  <c r="I293" i="37"/>
  <c r="I292" i="37"/>
  <c r="I291" i="37"/>
  <c r="I290" i="37"/>
  <c r="I289" i="37"/>
  <c r="M289" i="37" s="1"/>
  <c r="I288" i="37"/>
  <c r="I287" i="37"/>
  <c r="I286" i="37"/>
  <c r="I285" i="37"/>
  <c r="I284" i="37"/>
  <c r="M284" i="37" s="1"/>
  <c r="I283" i="37"/>
  <c r="I282" i="37"/>
  <c r="I281" i="37"/>
  <c r="M281" i="37" s="1"/>
  <c r="I280" i="37"/>
  <c r="I279" i="37"/>
  <c r="I278" i="37"/>
  <c r="I277" i="37"/>
  <c r="M277" i="37" s="1"/>
  <c r="I276" i="37"/>
  <c r="I275" i="37"/>
  <c r="I274" i="37"/>
  <c r="I273" i="37"/>
  <c r="I272" i="37"/>
  <c r="M272" i="37" s="1"/>
  <c r="I271" i="37"/>
  <c r="I270" i="37"/>
  <c r="I269" i="37"/>
  <c r="M269" i="37" s="1"/>
  <c r="I267" i="37"/>
  <c r="M267" i="37" s="1"/>
  <c r="I266" i="37"/>
  <c r="I265" i="37"/>
  <c r="I264" i="37"/>
  <c r="M264" i="37" s="1"/>
  <c r="I263" i="37"/>
  <c r="M263" i="37" s="1"/>
  <c r="I262" i="37"/>
  <c r="I261" i="37"/>
  <c r="I260" i="37"/>
  <c r="M260" i="37" s="1"/>
  <c r="I259" i="37"/>
  <c r="I258" i="37"/>
  <c r="I257" i="37"/>
  <c r="I256" i="37"/>
  <c r="M256" i="37" s="1"/>
  <c r="I254" i="37"/>
  <c r="I253" i="37"/>
  <c r="I252" i="37"/>
  <c r="I251" i="37"/>
  <c r="M251" i="37" s="1"/>
  <c r="I250" i="37"/>
  <c r="I249" i="37"/>
  <c r="I248" i="37"/>
  <c r="I247" i="37"/>
  <c r="M247" i="37" s="1"/>
  <c r="I246" i="37"/>
  <c r="I245" i="37"/>
  <c r="I243" i="37"/>
  <c r="I242" i="37"/>
  <c r="M242" i="37" s="1"/>
  <c r="I241" i="37"/>
  <c r="I240" i="37"/>
  <c r="I239" i="37"/>
  <c r="I238" i="37"/>
  <c r="M238" i="37" s="1"/>
  <c r="I237" i="37"/>
  <c r="I235" i="37"/>
  <c r="I234" i="37"/>
  <c r="I233" i="37"/>
  <c r="M233" i="37" s="1"/>
  <c r="I232" i="37"/>
  <c r="I231" i="37"/>
  <c r="I230" i="37"/>
  <c r="I229" i="37"/>
  <c r="I228" i="37"/>
  <c r="M228" i="37" s="1"/>
  <c r="I226" i="37"/>
  <c r="I225" i="37"/>
  <c r="I224" i="37"/>
  <c r="M224" i="37" s="1"/>
  <c r="I223" i="37"/>
  <c r="M223" i="37" s="1"/>
  <c r="I222" i="37"/>
  <c r="I220" i="37"/>
  <c r="I219" i="37"/>
  <c r="M219" i="37" s="1"/>
  <c r="I218" i="37"/>
  <c r="M218" i="37" s="1"/>
  <c r="I217" i="37"/>
  <c r="I216" i="37"/>
  <c r="I215" i="37"/>
  <c r="M215" i="37" s="1"/>
  <c r="I213" i="37"/>
  <c r="I212" i="37"/>
  <c r="I211" i="37"/>
  <c r="I209" i="37"/>
  <c r="I208" i="37"/>
  <c r="I207" i="37"/>
  <c r="I206" i="37"/>
  <c r="I205" i="37"/>
  <c r="I204" i="37"/>
  <c r="I203" i="37"/>
  <c r="I202" i="37"/>
  <c r="I201" i="37"/>
  <c r="I200" i="37"/>
  <c r="I199" i="37"/>
  <c r="I197" i="37"/>
  <c r="I196" i="37"/>
  <c r="I195" i="37"/>
  <c r="I193" i="37"/>
  <c r="I192" i="37"/>
  <c r="I191" i="37"/>
  <c r="M191" i="37" s="1"/>
  <c r="I190" i="37"/>
  <c r="M190" i="37" s="1"/>
  <c r="I189" i="37"/>
  <c r="I188" i="37"/>
  <c r="I187" i="37"/>
  <c r="I186" i="37"/>
  <c r="M186" i="37" s="1"/>
  <c r="I185" i="37"/>
  <c r="I183" i="37"/>
  <c r="I182" i="37"/>
  <c r="M182" i="37" s="1"/>
  <c r="I181" i="37"/>
  <c r="M181" i="37" s="1"/>
  <c r="I180" i="37"/>
  <c r="I179" i="37"/>
  <c r="I178" i="37"/>
  <c r="M178" i="37" s="1"/>
  <c r="I177" i="37"/>
  <c r="M177" i="37" s="1"/>
  <c r="I176" i="37"/>
  <c r="I175" i="37"/>
  <c r="I174" i="37"/>
  <c r="M174" i="37" s="1"/>
  <c r="I173" i="37"/>
  <c r="M173" i="37" s="1"/>
  <c r="I172" i="37"/>
  <c r="I171" i="37"/>
  <c r="I169" i="37"/>
  <c r="M169" i="37" s="1"/>
  <c r="I168" i="37"/>
  <c r="M168" i="37" s="1"/>
  <c r="I167" i="37"/>
  <c r="I164" i="37"/>
  <c r="I163" i="37"/>
  <c r="M163" i="37" s="1"/>
  <c r="I162" i="37"/>
  <c r="I160" i="37"/>
  <c r="I159" i="37"/>
  <c r="I158" i="37"/>
  <c r="M158" i="37" s="1"/>
  <c r="I157" i="37"/>
  <c r="I156" i="37"/>
  <c r="I155" i="37"/>
  <c r="I154" i="37"/>
  <c r="M154" i="37" s="1"/>
  <c r="I153" i="37"/>
  <c r="M153" i="37" s="1"/>
  <c r="I152" i="37"/>
  <c r="I151" i="37"/>
  <c r="I150" i="37"/>
  <c r="M150" i="37" s="1"/>
  <c r="I149" i="37"/>
  <c r="M149" i="37" s="1"/>
  <c r="I148" i="37"/>
  <c r="I147" i="37"/>
  <c r="I145" i="37"/>
  <c r="M145" i="37" s="1"/>
  <c r="I144" i="37"/>
  <c r="M144" i="37" s="1"/>
  <c r="I143" i="37"/>
  <c r="I142" i="37"/>
  <c r="I140" i="37"/>
  <c r="I139" i="37"/>
  <c r="I138" i="37"/>
  <c r="I137" i="37"/>
  <c r="I136" i="37"/>
  <c r="I134" i="37"/>
  <c r="M134" i="37" s="1"/>
  <c r="I133" i="37"/>
  <c r="I132" i="37"/>
  <c r="I130" i="37"/>
  <c r="M130" i="37" s="1"/>
  <c r="I129" i="37"/>
  <c r="M129" i="37" s="1"/>
  <c r="I128" i="37"/>
  <c r="I127" i="37"/>
  <c r="I126" i="37"/>
  <c r="M126" i="37" s="1"/>
  <c r="I125" i="37"/>
  <c r="I124" i="37"/>
  <c r="I123" i="37"/>
  <c r="I122" i="37"/>
  <c r="I121" i="37"/>
  <c r="I120" i="37"/>
  <c r="I119" i="37"/>
  <c r="I118" i="37"/>
  <c r="I117" i="37"/>
  <c r="I116" i="37"/>
  <c r="I115" i="37"/>
  <c r="I114" i="37"/>
  <c r="I112" i="37"/>
  <c r="M112" i="37" s="1"/>
  <c r="I111" i="37"/>
  <c r="I110" i="37"/>
  <c r="I109" i="37"/>
  <c r="I108" i="37"/>
  <c r="M108" i="37" s="1"/>
  <c r="I106" i="37"/>
  <c r="I105" i="37"/>
  <c r="I104" i="37"/>
  <c r="I103" i="37"/>
  <c r="I102" i="37"/>
  <c r="I101" i="37"/>
  <c r="I100" i="37"/>
  <c r="M100" i="37" s="1"/>
  <c r="I99" i="37"/>
  <c r="I98" i="37"/>
  <c r="I96" i="37"/>
  <c r="I95" i="37"/>
  <c r="M95" i="37" s="1"/>
  <c r="I94" i="37"/>
  <c r="I93" i="37"/>
  <c r="I92" i="37"/>
  <c r="I91" i="37"/>
  <c r="I90" i="37"/>
  <c r="I89" i="37"/>
  <c r="I88" i="37"/>
  <c r="I86" i="37"/>
  <c r="M86" i="37" s="1"/>
  <c r="I85" i="37"/>
  <c r="M85" i="37" s="1"/>
  <c r="I83" i="37"/>
  <c r="I82" i="37"/>
  <c r="I81" i="37"/>
  <c r="I80" i="37"/>
  <c r="I79" i="37"/>
  <c r="I76" i="37"/>
  <c r="I75" i="37"/>
  <c r="I72" i="37"/>
  <c r="M72" i="37" s="1"/>
  <c r="I71" i="37"/>
  <c r="I70" i="37"/>
  <c r="I69" i="37"/>
  <c r="I68" i="37"/>
  <c r="M68" i="37" s="1"/>
  <c r="I66" i="37"/>
  <c r="I65" i="37"/>
  <c r="I64" i="37"/>
  <c r="I63" i="37"/>
  <c r="M63" i="37" s="1"/>
  <c r="I62" i="37"/>
  <c r="I61" i="37"/>
  <c r="I60" i="37"/>
  <c r="I58" i="37"/>
  <c r="I57" i="37"/>
  <c r="I56" i="37"/>
  <c r="I55" i="37"/>
  <c r="M55" i="37" s="1"/>
  <c r="I54" i="37"/>
  <c r="I53" i="37"/>
  <c r="I52" i="37"/>
  <c r="I50" i="37"/>
  <c r="M50" i="37" s="1"/>
  <c r="I49" i="37"/>
  <c r="I48" i="37"/>
  <c r="I47" i="37"/>
  <c r="I46" i="37"/>
  <c r="M46" i="37" s="1"/>
  <c r="I45" i="37"/>
  <c r="I44" i="37"/>
  <c r="I41" i="37"/>
  <c r="I40" i="37"/>
  <c r="I39" i="37"/>
  <c r="I38" i="37"/>
  <c r="I37" i="37"/>
  <c r="I36" i="37"/>
  <c r="I35" i="37"/>
  <c r="I34" i="37"/>
  <c r="I33" i="37"/>
  <c r="I32" i="37"/>
  <c r="I31" i="37"/>
  <c r="I30" i="37"/>
  <c r="I29" i="37"/>
  <c r="I28" i="37"/>
  <c r="I26" i="37"/>
  <c r="I25" i="37"/>
  <c r="I24" i="37"/>
  <c r="I23" i="37"/>
  <c r="I21" i="37"/>
  <c r="I20" i="37"/>
  <c r="G257" i="38"/>
  <c r="G183" i="38"/>
  <c r="C171" i="38"/>
  <c r="B171" i="38"/>
  <c r="A171" i="38"/>
  <c r="C148" i="38"/>
  <c r="B148" i="38"/>
  <c r="A148" i="38"/>
  <c r="G146" i="38"/>
  <c r="H87" i="38"/>
  <c r="C84" i="38"/>
  <c r="B84" i="38"/>
  <c r="G82" i="38"/>
  <c r="G80" i="38"/>
  <c r="G79" i="38"/>
  <c r="H71" i="38"/>
  <c r="C54" i="38"/>
  <c r="B54" i="38"/>
  <c r="A54" i="38"/>
  <c r="G25" i="38"/>
  <c r="G23" i="38"/>
  <c r="G22" i="38"/>
  <c r="G17" i="38"/>
  <c r="H17" i="38" s="1"/>
  <c r="G14" i="38"/>
  <c r="G284" i="38" s="1"/>
  <c r="C11" i="38"/>
  <c r="B11" i="38"/>
  <c r="A11" i="38"/>
  <c r="K295" i="37"/>
  <c r="M295" i="37"/>
  <c r="K294" i="37"/>
  <c r="M294" i="37"/>
  <c r="K293" i="37"/>
  <c r="K292" i="37"/>
  <c r="M292" i="37"/>
  <c r="K291" i="37"/>
  <c r="M291" i="37"/>
  <c r="K290" i="37"/>
  <c r="M290" i="37"/>
  <c r="K289" i="37"/>
  <c r="K288" i="37"/>
  <c r="M288" i="37"/>
  <c r="K287" i="37"/>
  <c r="M287" i="37"/>
  <c r="K286" i="37"/>
  <c r="M286" i="37"/>
  <c r="K285" i="37"/>
  <c r="M285" i="37"/>
  <c r="E285" i="37"/>
  <c r="D285" i="37"/>
  <c r="C285" i="37"/>
  <c r="B285" i="37"/>
  <c r="K284" i="37"/>
  <c r="K283" i="37"/>
  <c r="M283" i="37"/>
  <c r="K282" i="37"/>
  <c r="M282" i="37"/>
  <c r="K281" i="37"/>
  <c r="K280" i="37"/>
  <c r="M279" i="37"/>
  <c r="K279" i="37"/>
  <c r="M278" i="37"/>
  <c r="K278" i="37"/>
  <c r="K277" i="37"/>
  <c r="K276" i="37"/>
  <c r="M275" i="37"/>
  <c r="K275" i="37"/>
  <c r="M274" i="37"/>
  <c r="K274" i="37"/>
  <c r="K273" i="37"/>
  <c r="K272" i="37"/>
  <c r="M271" i="37"/>
  <c r="K271" i="37"/>
  <c r="M270" i="37"/>
  <c r="K270" i="37"/>
  <c r="K269" i="37"/>
  <c r="P268" i="37"/>
  <c r="K267" i="37"/>
  <c r="K266" i="37"/>
  <c r="M266" i="37"/>
  <c r="K265" i="37"/>
  <c r="M265" i="37"/>
  <c r="K264" i="37"/>
  <c r="K263" i="37"/>
  <c r="K262" i="37"/>
  <c r="M262" i="37"/>
  <c r="K261" i="37"/>
  <c r="M261" i="37"/>
  <c r="K260" i="37"/>
  <c r="K259" i="37"/>
  <c r="M259" i="37"/>
  <c r="K258" i="37"/>
  <c r="M258" i="37"/>
  <c r="K257" i="37"/>
  <c r="M257" i="37"/>
  <c r="K256" i="37"/>
  <c r="P255" i="37"/>
  <c r="K254" i="37"/>
  <c r="M253" i="37"/>
  <c r="K253" i="37"/>
  <c r="K252" i="37"/>
  <c r="K251" i="37"/>
  <c r="K250" i="37"/>
  <c r="M249" i="37"/>
  <c r="K249" i="37"/>
  <c r="K248" i="37"/>
  <c r="K247" i="37"/>
  <c r="K246" i="37"/>
  <c r="M245" i="37"/>
  <c r="K245" i="37"/>
  <c r="P244" i="37"/>
  <c r="K243" i="37"/>
  <c r="K242" i="37"/>
  <c r="K241" i="37"/>
  <c r="K240" i="37"/>
  <c r="K239" i="37"/>
  <c r="K238" i="37"/>
  <c r="K237" i="37"/>
  <c r="P236" i="37"/>
  <c r="K235" i="37"/>
  <c r="M235" i="37"/>
  <c r="K234" i="37"/>
  <c r="K233" i="37"/>
  <c r="K232" i="37"/>
  <c r="K231" i="37"/>
  <c r="M230" i="37"/>
  <c r="K230" i="37"/>
  <c r="K229" i="37"/>
  <c r="K228" i="37"/>
  <c r="P227" i="37"/>
  <c r="K226" i="37"/>
  <c r="M226" i="37"/>
  <c r="M225" i="37"/>
  <c r="K225" i="37"/>
  <c r="K224" i="37"/>
  <c r="K223" i="37"/>
  <c r="K222" i="37"/>
  <c r="M222" i="37"/>
  <c r="P221" i="37"/>
  <c r="K220" i="37"/>
  <c r="M220" i="37"/>
  <c r="K219" i="37"/>
  <c r="K218" i="37"/>
  <c r="K217" i="37"/>
  <c r="M217" i="37"/>
  <c r="K216" i="37"/>
  <c r="M216" i="37"/>
  <c r="K215" i="37"/>
  <c r="P214" i="37"/>
  <c r="K213" i="37"/>
  <c r="M212" i="37"/>
  <c r="K212" i="37"/>
  <c r="K211" i="37"/>
  <c r="P210" i="37"/>
  <c r="K209" i="37"/>
  <c r="K208" i="37"/>
  <c r="K207" i="37"/>
  <c r="M207" i="37"/>
  <c r="K206" i="37"/>
  <c r="M206" i="37"/>
  <c r="K205" i="37"/>
  <c r="K204" i="37"/>
  <c r="K203" i="37"/>
  <c r="M203" i="37"/>
  <c r="K202" i="37"/>
  <c r="M202" i="37"/>
  <c r="K201" i="37"/>
  <c r="K200" i="37"/>
  <c r="K199" i="37"/>
  <c r="M199" i="37"/>
  <c r="P198" i="37"/>
  <c r="M197" i="37"/>
  <c r="K197" i="37"/>
  <c r="K196" i="37"/>
  <c r="K195" i="37"/>
  <c r="P194" i="37"/>
  <c r="K193" i="37"/>
  <c r="M193" i="37"/>
  <c r="K192" i="37"/>
  <c r="M192" i="37"/>
  <c r="K191" i="37"/>
  <c r="K190" i="37"/>
  <c r="K189" i="37"/>
  <c r="M189" i="37"/>
  <c r="K188" i="37"/>
  <c r="M188" i="37"/>
  <c r="K187" i="37"/>
  <c r="K186" i="37"/>
  <c r="K185" i="37"/>
  <c r="M185" i="37"/>
  <c r="P184" i="37"/>
  <c r="K183" i="37"/>
  <c r="M183" i="37"/>
  <c r="K182" i="37"/>
  <c r="K181" i="37"/>
  <c r="K180" i="37"/>
  <c r="M180" i="37"/>
  <c r="K179" i="37"/>
  <c r="M179" i="37"/>
  <c r="K178" i="37"/>
  <c r="K177" i="37"/>
  <c r="K176" i="37"/>
  <c r="M176" i="37"/>
  <c r="K175" i="37"/>
  <c r="M175" i="37"/>
  <c r="K174" i="37"/>
  <c r="K173" i="37"/>
  <c r="K172" i="37"/>
  <c r="M172" i="37"/>
  <c r="K171" i="37"/>
  <c r="M171" i="37"/>
  <c r="P170" i="37"/>
  <c r="K169" i="37"/>
  <c r="K168" i="37"/>
  <c r="K167" i="37"/>
  <c r="P166" i="37"/>
  <c r="P165" i="37"/>
  <c r="K164" i="37"/>
  <c r="M164" i="37"/>
  <c r="K163" i="37"/>
  <c r="K162" i="37"/>
  <c r="P161" i="37"/>
  <c r="M160" i="37"/>
  <c r="K160" i="37"/>
  <c r="M159" i="37"/>
  <c r="K159" i="37"/>
  <c r="K158" i="37"/>
  <c r="K157" i="37"/>
  <c r="M156" i="37"/>
  <c r="K156" i="37"/>
  <c r="M155" i="37"/>
  <c r="K155" i="37"/>
  <c r="K154" i="37"/>
  <c r="K153" i="37"/>
  <c r="K152" i="37"/>
  <c r="M152" i="37"/>
  <c r="M151" i="37"/>
  <c r="K151" i="37"/>
  <c r="K150" i="37"/>
  <c r="K149" i="37"/>
  <c r="K148" i="37"/>
  <c r="M148" i="37"/>
  <c r="M147" i="37"/>
  <c r="K147" i="37"/>
  <c r="P146" i="37"/>
  <c r="K145" i="37"/>
  <c r="K144" i="37"/>
  <c r="M143" i="37"/>
  <c r="K143" i="37"/>
  <c r="M142" i="37"/>
  <c r="K142" i="37"/>
  <c r="P141" i="37"/>
  <c r="K140" i="37"/>
  <c r="K139" i="37"/>
  <c r="K138" i="37"/>
  <c r="K137" i="37"/>
  <c r="K136" i="37"/>
  <c r="P135" i="37"/>
  <c r="K134" i="37"/>
  <c r="K133" i="37"/>
  <c r="K132" i="37"/>
  <c r="P131" i="37"/>
  <c r="K130" i="37"/>
  <c r="K129" i="37"/>
  <c r="K128" i="37"/>
  <c r="M128" i="37"/>
  <c r="K127" i="37"/>
  <c r="M127" i="37"/>
  <c r="K126" i="37"/>
  <c r="P125" i="37"/>
  <c r="K124" i="37"/>
  <c r="K123" i="37"/>
  <c r="P122" i="37"/>
  <c r="K121" i="37"/>
  <c r="K120" i="37"/>
  <c r="K119" i="37"/>
  <c r="K118" i="37"/>
  <c r="K117" i="37"/>
  <c r="K116" i="37"/>
  <c r="K115" i="37"/>
  <c r="K114" i="37"/>
  <c r="P113" i="37"/>
  <c r="K112" i="37"/>
  <c r="K111" i="37"/>
  <c r="M111" i="37"/>
  <c r="K110" i="37"/>
  <c r="M110" i="37"/>
  <c r="K109" i="37"/>
  <c r="K108" i="37"/>
  <c r="P107" i="37"/>
  <c r="K106" i="37"/>
  <c r="M106" i="37"/>
  <c r="K105" i="37"/>
  <c r="M105" i="37"/>
  <c r="K104" i="37"/>
  <c r="K103" i="37"/>
  <c r="K102" i="37"/>
  <c r="M102" i="37"/>
  <c r="K101" i="37"/>
  <c r="M101" i="37"/>
  <c r="K100" i="37"/>
  <c r="K99" i="37"/>
  <c r="K98" i="37"/>
  <c r="M98" i="37"/>
  <c r="P97" i="37"/>
  <c r="K96" i="37"/>
  <c r="M96" i="37"/>
  <c r="K95" i="37"/>
  <c r="K94" i="37"/>
  <c r="K93" i="37"/>
  <c r="K92" i="37"/>
  <c r="K91" i="37"/>
  <c r="K90" i="37"/>
  <c r="K89" i="37"/>
  <c r="K88" i="37"/>
  <c r="P87" i="37"/>
  <c r="K86" i="37"/>
  <c r="K85" i="37"/>
  <c r="P84" i="37"/>
  <c r="M83" i="37"/>
  <c r="K83" i="37"/>
  <c r="M82" i="37"/>
  <c r="K82" i="37"/>
  <c r="K81" i="37"/>
  <c r="K80" i="37"/>
  <c r="K79" i="37"/>
  <c r="P78" i="37"/>
  <c r="P77" i="37"/>
  <c r="M76" i="37"/>
  <c r="K76" i="37"/>
  <c r="K75" i="37"/>
  <c r="P74" i="37"/>
  <c r="P73" i="37"/>
  <c r="K72" i="37"/>
  <c r="K71" i="37"/>
  <c r="K70" i="37"/>
  <c r="K69" i="37"/>
  <c r="K68" i="37"/>
  <c r="P67" i="37"/>
  <c r="K66" i="37"/>
  <c r="K65" i="37"/>
  <c r="K64" i="37"/>
  <c r="K63" i="37"/>
  <c r="K62" i="37"/>
  <c r="K61" i="37"/>
  <c r="K60" i="37"/>
  <c r="P59" i="37"/>
  <c r="K58" i="37"/>
  <c r="K57" i="37"/>
  <c r="M57" i="37"/>
  <c r="K56" i="37"/>
  <c r="M56" i="37"/>
  <c r="K55" i="37"/>
  <c r="K54" i="37"/>
  <c r="K53" i="37"/>
  <c r="M53" i="37"/>
  <c r="K52" i="37"/>
  <c r="P51" i="37"/>
  <c r="K50" i="37"/>
  <c r="M49" i="37"/>
  <c r="K49" i="37"/>
  <c r="K48" i="37"/>
  <c r="M47" i="37"/>
  <c r="K47" i="37"/>
  <c r="K46" i="37"/>
  <c r="K45" i="37"/>
  <c r="K44" i="37"/>
  <c r="P43" i="37"/>
  <c r="P42" i="37"/>
  <c r="K41" i="37"/>
  <c r="K40" i="37"/>
  <c r="K39" i="37"/>
  <c r="K38" i="37"/>
  <c r="K37" i="37"/>
  <c r="K36" i="37"/>
  <c r="K35" i="37"/>
  <c r="K34" i="37"/>
  <c r="K33" i="37"/>
  <c r="K32" i="37"/>
  <c r="K31" i="37"/>
  <c r="K30" i="37"/>
  <c r="K29" i="37"/>
  <c r="K28" i="37"/>
  <c r="P27" i="37"/>
  <c r="K26" i="37"/>
  <c r="K25" i="37"/>
  <c r="M25" i="37"/>
  <c r="K24" i="37"/>
  <c r="M24" i="37"/>
  <c r="K23" i="37"/>
  <c r="P22" i="37"/>
  <c r="K21" i="37"/>
  <c r="K20" i="37"/>
  <c r="M20" i="37"/>
  <c r="G80" i="36"/>
  <c r="G284" i="36"/>
  <c r="E278" i="36"/>
  <c r="E274" i="36"/>
  <c r="E273" i="36"/>
  <c r="E271" i="36"/>
  <c r="H71" i="36"/>
  <c r="E270" i="36"/>
  <c r="E268" i="36"/>
  <c r="E267" i="36"/>
  <c r="E257" i="36"/>
  <c r="E210" i="36"/>
  <c r="E211" i="36" s="1"/>
  <c r="D211" i="36"/>
  <c r="E208" i="36"/>
  <c r="K209" i="35"/>
  <c r="E193" i="36"/>
  <c r="E192" i="36"/>
  <c r="E191" i="36"/>
  <c r="E87" i="36"/>
  <c r="G146" i="36"/>
  <c r="E135" i="36"/>
  <c r="E88" i="36"/>
  <c r="H87" i="36"/>
  <c r="Q300" i="41" l="1"/>
  <c r="K300" i="39"/>
  <c r="I135" i="39"/>
  <c r="J135" i="39" s="1"/>
  <c r="I228" i="39"/>
  <c r="I55" i="39"/>
  <c r="M55" i="39" s="1"/>
  <c r="N55" i="39" s="1"/>
  <c r="P55" i="39" s="1"/>
  <c r="I253" i="39"/>
  <c r="J253" i="39" s="1"/>
  <c r="I284" i="39"/>
  <c r="J284" i="39" s="1"/>
  <c r="I23" i="39"/>
  <c r="M23" i="39" s="1"/>
  <c r="N23" i="39" s="1"/>
  <c r="I40" i="39"/>
  <c r="M40" i="39" s="1"/>
  <c r="N40" i="39" s="1"/>
  <c r="P40" i="39" s="1"/>
  <c r="I60" i="39"/>
  <c r="J60" i="39" s="1"/>
  <c r="I122" i="39"/>
  <c r="I197" i="39"/>
  <c r="M197" i="39" s="1"/>
  <c r="N197" i="39" s="1"/>
  <c r="P197" i="39" s="1"/>
  <c r="I272" i="39"/>
  <c r="J272" i="39" s="1"/>
  <c r="I36" i="39"/>
  <c r="J36" i="39" s="1"/>
  <c r="I179" i="39"/>
  <c r="M179" i="39" s="1"/>
  <c r="N179" i="39" s="1"/>
  <c r="P179" i="39" s="1"/>
  <c r="I28" i="39"/>
  <c r="M28" i="39" s="1"/>
  <c r="N28" i="39" s="1"/>
  <c r="P28" i="39" s="1"/>
  <c r="I46" i="39"/>
  <c r="M46" i="39" s="1"/>
  <c r="N46" i="39" s="1"/>
  <c r="P46" i="39" s="1"/>
  <c r="I64" i="39"/>
  <c r="M64" i="39" s="1"/>
  <c r="N64" i="39" s="1"/>
  <c r="P64" i="39" s="1"/>
  <c r="I141" i="39"/>
  <c r="J141" i="39" s="1"/>
  <c r="I216" i="39"/>
  <c r="M216" i="39" s="1"/>
  <c r="N216" i="39" s="1"/>
  <c r="P216" i="39" s="1"/>
  <c r="I288" i="39"/>
  <c r="M288" i="39" s="1"/>
  <c r="I104" i="39"/>
  <c r="M104" i="39" s="1"/>
  <c r="N104" i="39" s="1"/>
  <c r="P104" i="39" s="1"/>
  <c r="I32" i="39"/>
  <c r="J32" i="39" s="1"/>
  <c r="I50" i="39"/>
  <c r="M50" i="39" s="1"/>
  <c r="N50" i="39" s="1"/>
  <c r="P50" i="39" s="1"/>
  <c r="I86" i="39"/>
  <c r="J86" i="39" s="1"/>
  <c r="I159" i="39"/>
  <c r="J159" i="39" s="1"/>
  <c r="I235" i="39"/>
  <c r="J235" i="39" s="1"/>
  <c r="L288" i="39"/>
  <c r="I69" i="39"/>
  <c r="J69" i="39" s="1"/>
  <c r="I91" i="39"/>
  <c r="J91" i="39" s="1"/>
  <c r="I109" i="39"/>
  <c r="J109" i="39" s="1"/>
  <c r="I126" i="39"/>
  <c r="M126" i="39" s="1"/>
  <c r="N126" i="39" s="1"/>
  <c r="P126" i="39" s="1"/>
  <c r="I146" i="39"/>
  <c r="M146" i="39" s="1"/>
  <c r="N146" i="39" s="1"/>
  <c r="P146" i="39" s="1"/>
  <c r="I164" i="39"/>
  <c r="J164" i="39" s="1"/>
  <c r="I183" i="39"/>
  <c r="I202" i="39"/>
  <c r="M202" i="39" s="1"/>
  <c r="N202" i="39" s="1"/>
  <c r="P202" i="39" s="1"/>
  <c r="I220" i="39"/>
  <c r="M220" i="39" s="1"/>
  <c r="N220" i="39" s="1"/>
  <c r="P220" i="39" s="1"/>
  <c r="I240" i="39"/>
  <c r="M240" i="39" s="1"/>
  <c r="N240" i="39" s="1"/>
  <c r="P240" i="39" s="1"/>
  <c r="I258" i="39"/>
  <c r="M258" i="39" s="1"/>
  <c r="N258" i="39" s="1"/>
  <c r="P258" i="39" s="1"/>
  <c r="I276" i="39"/>
  <c r="J276" i="39" s="1"/>
  <c r="I292" i="39"/>
  <c r="I295" i="39"/>
  <c r="M295" i="39" s="1"/>
  <c r="N295" i="39" s="1"/>
  <c r="P295" i="39" s="1"/>
  <c r="I75" i="39"/>
  <c r="J75" i="39" s="1"/>
  <c r="I95" i="39"/>
  <c r="M95" i="39" s="1"/>
  <c r="N95" i="39" s="1"/>
  <c r="P95" i="39" s="1"/>
  <c r="I114" i="39"/>
  <c r="J114" i="39" s="1"/>
  <c r="I130" i="39"/>
  <c r="J130" i="39" s="1"/>
  <c r="I151" i="39"/>
  <c r="J151" i="39" s="1"/>
  <c r="I170" i="39"/>
  <c r="M170" i="39" s="1"/>
  <c r="N170" i="39" s="1"/>
  <c r="P170" i="39" s="1"/>
  <c r="I188" i="39"/>
  <c r="J188" i="39" s="1"/>
  <c r="I206" i="39"/>
  <c r="M206" i="39" s="1"/>
  <c r="N206" i="39" s="1"/>
  <c r="P206" i="39" s="1"/>
  <c r="I225" i="39"/>
  <c r="J225" i="39" s="1"/>
  <c r="I244" i="39"/>
  <c r="J244" i="39" s="1"/>
  <c r="I262" i="39"/>
  <c r="M262" i="39" s="1"/>
  <c r="N262" i="39" s="1"/>
  <c r="P262" i="39" s="1"/>
  <c r="I280" i="39"/>
  <c r="M280" i="39" s="1"/>
  <c r="N280" i="39" s="1"/>
  <c r="P280" i="39" s="1"/>
  <c r="I296" i="39"/>
  <c r="I81" i="39"/>
  <c r="J81" i="39" s="1"/>
  <c r="I100" i="39"/>
  <c r="M100" i="39" s="1"/>
  <c r="N100" i="39" s="1"/>
  <c r="P100" i="39" s="1"/>
  <c r="I118" i="39"/>
  <c r="J118" i="39" s="1"/>
  <c r="I137" i="39"/>
  <c r="J137" i="39" s="1"/>
  <c r="I155" i="39"/>
  <c r="J155" i="39" s="1"/>
  <c r="I175" i="39"/>
  <c r="M175" i="39" s="1"/>
  <c r="N175" i="39" s="1"/>
  <c r="P175" i="39" s="1"/>
  <c r="I192" i="39"/>
  <c r="M192" i="39" s="1"/>
  <c r="N192" i="39" s="1"/>
  <c r="P192" i="39" s="1"/>
  <c r="I210" i="39"/>
  <c r="M210" i="39" s="1"/>
  <c r="N210" i="39" s="1"/>
  <c r="P210" i="39" s="1"/>
  <c r="I231" i="39"/>
  <c r="J231" i="39" s="1"/>
  <c r="I249" i="39"/>
  <c r="M249" i="39" s="1"/>
  <c r="N249" i="39" s="1"/>
  <c r="P249" i="39" s="1"/>
  <c r="I266" i="39"/>
  <c r="J266" i="39" s="1"/>
  <c r="I24" i="39"/>
  <c r="M24" i="39" s="1"/>
  <c r="N24" i="39" s="1"/>
  <c r="P24" i="39" s="1"/>
  <c r="I29" i="39"/>
  <c r="J29" i="39" s="1"/>
  <c r="I33" i="39"/>
  <c r="M33" i="39" s="1"/>
  <c r="N33" i="39" s="1"/>
  <c r="P33" i="39" s="1"/>
  <c r="I37" i="39"/>
  <c r="M37" i="39" s="1"/>
  <c r="N37" i="39" s="1"/>
  <c r="P37" i="39" s="1"/>
  <c r="I41" i="39"/>
  <c r="M41" i="39" s="1"/>
  <c r="N41" i="39" s="1"/>
  <c r="P41" i="39" s="1"/>
  <c r="I47" i="39"/>
  <c r="M47" i="39" s="1"/>
  <c r="N47" i="39" s="1"/>
  <c r="P47" i="39" s="1"/>
  <c r="I52" i="39"/>
  <c r="M52" i="39" s="1"/>
  <c r="I56" i="39"/>
  <c r="M56" i="39" s="1"/>
  <c r="I61" i="39"/>
  <c r="J61" i="39" s="1"/>
  <c r="I65" i="39"/>
  <c r="J65" i="39" s="1"/>
  <c r="I70" i="39"/>
  <c r="J70" i="39" s="1"/>
  <c r="I76" i="39"/>
  <c r="J76" i="39" s="1"/>
  <c r="I82" i="39"/>
  <c r="J82" i="39" s="1"/>
  <c r="I88" i="39"/>
  <c r="J88" i="39" s="1"/>
  <c r="I92" i="39"/>
  <c r="M92" i="39" s="1"/>
  <c r="N92" i="39" s="1"/>
  <c r="P92" i="39" s="1"/>
  <c r="I96" i="39"/>
  <c r="M96" i="39" s="1"/>
  <c r="N96" i="39" s="1"/>
  <c r="I101" i="39"/>
  <c r="M101" i="39" s="1"/>
  <c r="N101" i="39" s="1"/>
  <c r="P101" i="39" s="1"/>
  <c r="I105" i="39"/>
  <c r="M105" i="39" s="1"/>
  <c r="N105" i="39" s="1"/>
  <c r="P105" i="39" s="1"/>
  <c r="I110" i="39"/>
  <c r="M110" i="39" s="1"/>
  <c r="I115" i="39"/>
  <c r="J115" i="39" s="1"/>
  <c r="I119" i="39"/>
  <c r="J119" i="39" s="1"/>
  <c r="I123" i="39"/>
  <c r="J123" i="39" s="1"/>
  <c r="I127" i="39"/>
  <c r="M127" i="39" s="1"/>
  <c r="I132" i="39"/>
  <c r="J132" i="39" s="1"/>
  <c r="I138" i="39"/>
  <c r="M138" i="39" s="1"/>
  <c r="N138" i="39" s="1"/>
  <c r="P138" i="39" s="1"/>
  <c r="I143" i="39"/>
  <c r="M143" i="39" s="1"/>
  <c r="N143" i="39" s="1"/>
  <c r="P143" i="39" s="1"/>
  <c r="I148" i="39"/>
  <c r="M148" i="39" s="1"/>
  <c r="N148" i="39" s="1"/>
  <c r="P148" i="39" s="1"/>
  <c r="I152" i="39"/>
  <c r="M152" i="39" s="1"/>
  <c r="N152" i="39" s="1"/>
  <c r="P152" i="39" s="1"/>
  <c r="I156" i="39"/>
  <c r="J156" i="39" s="1"/>
  <c r="I160" i="39"/>
  <c r="J160" i="39" s="1"/>
  <c r="I165" i="39"/>
  <c r="M165" i="39" s="1"/>
  <c r="I172" i="39"/>
  <c r="M172" i="39" s="1"/>
  <c r="N172" i="39" s="1"/>
  <c r="P172" i="39" s="1"/>
  <c r="I176" i="39"/>
  <c r="M176" i="39" s="1"/>
  <c r="N176" i="39" s="1"/>
  <c r="P176" i="39" s="1"/>
  <c r="I180" i="39"/>
  <c r="M180" i="39" s="1"/>
  <c r="N180" i="39" s="1"/>
  <c r="P180" i="39" s="1"/>
  <c r="I184" i="39"/>
  <c r="M184" i="39" s="1"/>
  <c r="N184" i="39" s="1"/>
  <c r="P184" i="39" s="1"/>
  <c r="I189" i="39"/>
  <c r="M189" i="39" s="1"/>
  <c r="N189" i="39" s="1"/>
  <c r="P189" i="39" s="1"/>
  <c r="I193" i="39"/>
  <c r="I198" i="39"/>
  <c r="M198" i="39" s="1"/>
  <c r="I203" i="39"/>
  <c r="M203" i="39" s="1"/>
  <c r="I207" i="39"/>
  <c r="M207" i="39" s="1"/>
  <c r="I212" i="39"/>
  <c r="M212" i="39" s="1"/>
  <c r="I217" i="39"/>
  <c r="J217" i="39" s="1"/>
  <c r="I221" i="39"/>
  <c r="J221" i="39" s="1"/>
  <c r="I226" i="39"/>
  <c r="M226" i="39" s="1"/>
  <c r="I232" i="39"/>
  <c r="M232" i="39" s="1"/>
  <c r="I236" i="39"/>
  <c r="M236" i="39" s="1"/>
  <c r="I241" i="39"/>
  <c r="M241" i="39" s="1"/>
  <c r="N241" i="39" s="1"/>
  <c r="P241" i="39" s="1"/>
  <c r="I245" i="39"/>
  <c r="M245" i="39" s="1"/>
  <c r="N245" i="39" s="1"/>
  <c r="P245" i="39" s="1"/>
  <c r="I250" i="39"/>
  <c r="M250" i="39" s="1"/>
  <c r="I254" i="39"/>
  <c r="M254" i="39" s="1"/>
  <c r="I259" i="39"/>
  <c r="M259" i="39" s="1"/>
  <c r="I263" i="39"/>
  <c r="M263" i="39" s="1"/>
  <c r="N263" i="39" s="1"/>
  <c r="P263" i="39" s="1"/>
  <c r="I267" i="39"/>
  <c r="M267" i="39" s="1"/>
  <c r="I273" i="39"/>
  <c r="M273" i="39" s="1"/>
  <c r="I277" i="39"/>
  <c r="M277" i="39" s="1"/>
  <c r="N277" i="39" s="1"/>
  <c r="P277" i="39" s="1"/>
  <c r="I281" i="39"/>
  <c r="M281" i="39" s="1"/>
  <c r="I285" i="39"/>
  <c r="M285" i="39" s="1"/>
  <c r="I289" i="39"/>
  <c r="M289" i="39" s="1"/>
  <c r="I293" i="39"/>
  <c r="M293" i="39" s="1"/>
  <c r="I297" i="39"/>
  <c r="G287" i="40"/>
  <c r="I25" i="39"/>
  <c r="I30" i="39"/>
  <c r="J30" i="39" s="1"/>
  <c r="I34" i="39"/>
  <c r="J34" i="39" s="1"/>
  <c r="I38" i="39"/>
  <c r="J38" i="39" s="1"/>
  <c r="I44" i="39"/>
  <c r="J44" i="39" s="1"/>
  <c r="I48" i="39"/>
  <c r="J48" i="39" s="1"/>
  <c r="I53" i="39"/>
  <c r="I57" i="39"/>
  <c r="I62" i="39"/>
  <c r="J62" i="39" s="1"/>
  <c r="I66" i="39"/>
  <c r="J66" i="39" s="1"/>
  <c r="I71" i="39"/>
  <c r="J71" i="39" s="1"/>
  <c r="I79" i="39"/>
  <c r="J79" i="39" s="1"/>
  <c r="I83" i="39"/>
  <c r="J83" i="39" s="1"/>
  <c r="I89" i="39"/>
  <c r="M89" i="39" s="1"/>
  <c r="N89" i="39" s="1"/>
  <c r="P89" i="39" s="1"/>
  <c r="I93" i="39"/>
  <c r="M93" i="39" s="1"/>
  <c r="N93" i="39" s="1"/>
  <c r="P93" i="39" s="1"/>
  <c r="I98" i="39"/>
  <c r="M98" i="39" s="1"/>
  <c r="N98" i="39" s="1"/>
  <c r="P98" i="39" s="1"/>
  <c r="I102" i="39"/>
  <c r="M102" i="39" s="1"/>
  <c r="N102" i="39" s="1"/>
  <c r="P102" i="39" s="1"/>
  <c r="I106" i="39"/>
  <c r="I111" i="39"/>
  <c r="I116" i="39"/>
  <c r="J116" i="39" s="1"/>
  <c r="I120" i="39"/>
  <c r="J120" i="39" s="1"/>
  <c r="I124" i="39"/>
  <c r="J124" i="39" s="1"/>
  <c r="I128" i="39"/>
  <c r="M128" i="39" s="1"/>
  <c r="N128" i="39" s="1"/>
  <c r="P128" i="39" s="1"/>
  <c r="I133" i="39"/>
  <c r="I139" i="39"/>
  <c r="J139" i="39" s="1"/>
  <c r="I144" i="39"/>
  <c r="I149" i="39"/>
  <c r="I153" i="39"/>
  <c r="J153" i="39" s="1"/>
  <c r="I157" i="39"/>
  <c r="I161" i="39"/>
  <c r="I168" i="39"/>
  <c r="I173" i="39"/>
  <c r="I177" i="39"/>
  <c r="I181" i="39"/>
  <c r="I186" i="39"/>
  <c r="M186" i="39" s="1"/>
  <c r="N186" i="39" s="1"/>
  <c r="P186" i="39" s="1"/>
  <c r="I190" i="39"/>
  <c r="I194" i="39"/>
  <c r="I200" i="39"/>
  <c r="I204" i="39"/>
  <c r="I208" i="39"/>
  <c r="I213" i="39"/>
  <c r="I218" i="39"/>
  <c r="M218" i="39" s="1"/>
  <c r="N218" i="39" s="1"/>
  <c r="P218" i="39" s="1"/>
  <c r="I223" i="39"/>
  <c r="J223" i="39" s="1"/>
  <c r="I227" i="39"/>
  <c r="J227" i="39" s="1"/>
  <c r="I233" i="39"/>
  <c r="I237" i="39"/>
  <c r="I242" i="39"/>
  <c r="J242" i="39" s="1"/>
  <c r="I247" i="39"/>
  <c r="I251" i="39"/>
  <c r="I255" i="39"/>
  <c r="I260" i="39"/>
  <c r="I264" i="39"/>
  <c r="I268" i="39"/>
  <c r="I274" i="39"/>
  <c r="I278" i="39"/>
  <c r="I282" i="39"/>
  <c r="I286" i="39"/>
  <c r="I290" i="39"/>
  <c r="I294" i="39"/>
  <c r="I298" i="39"/>
  <c r="I26" i="39"/>
  <c r="M26" i="39" s="1"/>
  <c r="N26" i="39" s="1"/>
  <c r="P26" i="39" s="1"/>
  <c r="I31" i="39"/>
  <c r="M31" i="39" s="1"/>
  <c r="N31" i="39" s="1"/>
  <c r="P31" i="39" s="1"/>
  <c r="I35" i="39"/>
  <c r="J35" i="39" s="1"/>
  <c r="I39" i="39"/>
  <c r="J39" i="39" s="1"/>
  <c r="I45" i="39"/>
  <c r="M45" i="39" s="1"/>
  <c r="N45" i="39" s="1"/>
  <c r="P45" i="39" s="1"/>
  <c r="I49" i="39"/>
  <c r="M49" i="39" s="1"/>
  <c r="N49" i="39" s="1"/>
  <c r="P49" i="39" s="1"/>
  <c r="I54" i="39"/>
  <c r="I58" i="39"/>
  <c r="J58" i="39" s="1"/>
  <c r="I63" i="39"/>
  <c r="J63" i="39" s="1"/>
  <c r="I68" i="39"/>
  <c r="J68" i="39" s="1"/>
  <c r="I72" i="39"/>
  <c r="M72" i="39" s="1"/>
  <c r="N72" i="39" s="1"/>
  <c r="P72" i="39" s="1"/>
  <c r="I80" i="39"/>
  <c r="M80" i="39" s="1"/>
  <c r="N80" i="39" s="1"/>
  <c r="P80" i="39" s="1"/>
  <c r="I85" i="39"/>
  <c r="M85" i="39" s="1"/>
  <c r="N85" i="39" s="1"/>
  <c r="P85" i="39" s="1"/>
  <c r="I90" i="39"/>
  <c r="M90" i="39" s="1"/>
  <c r="N90" i="39" s="1"/>
  <c r="P90" i="39" s="1"/>
  <c r="I94" i="39"/>
  <c r="M94" i="39" s="1"/>
  <c r="N94" i="39" s="1"/>
  <c r="P94" i="39" s="1"/>
  <c r="I99" i="39"/>
  <c r="M99" i="39" s="1"/>
  <c r="N99" i="39" s="1"/>
  <c r="P99" i="39" s="1"/>
  <c r="I103" i="39"/>
  <c r="M103" i="39" s="1"/>
  <c r="N103" i="39" s="1"/>
  <c r="P103" i="39" s="1"/>
  <c r="I108" i="39"/>
  <c r="M108" i="39" s="1"/>
  <c r="N108" i="39" s="1"/>
  <c r="P108" i="39" s="1"/>
  <c r="I112" i="39"/>
  <c r="M112" i="39" s="1"/>
  <c r="I117" i="39"/>
  <c r="J117" i="39" s="1"/>
  <c r="I121" i="39"/>
  <c r="J121" i="39" s="1"/>
  <c r="I125" i="39"/>
  <c r="I129" i="39"/>
  <c r="M129" i="39" s="1"/>
  <c r="N129" i="39" s="1"/>
  <c r="P129" i="39" s="1"/>
  <c r="I134" i="39"/>
  <c r="M134" i="39" s="1"/>
  <c r="I140" i="39"/>
  <c r="J140" i="39" s="1"/>
  <c r="I145" i="39"/>
  <c r="M145" i="39" s="1"/>
  <c r="N145" i="39" s="1"/>
  <c r="P145" i="39" s="1"/>
  <c r="I150" i="39"/>
  <c r="J150" i="39" s="1"/>
  <c r="I154" i="39"/>
  <c r="M154" i="39" s="1"/>
  <c r="N154" i="39" s="1"/>
  <c r="P154" i="39" s="1"/>
  <c r="I158" i="39"/>
  <c r="M158" i="39" s="1"/>
  <c r="N158" i="39" s="1"/>
  <c r="P158" i="39" s="1"/>
  <c r="I163" i="39"/>
  <c r="I169" i="39"/>
  <c r="M169" i="39" s="1"/>
  <c r="I174" i="39"/>
  <c r="J174" i="39" s="1"/>
  <c r="I178" i="39"/>
  <c r="M178" i="39" s="1"/>
  <c r="N178" i="39" s="1"/>
  <c r="P178" i="39" s="1"/>
  <c r="I182" i="39"/>
  <c r="J182" i="39" s="1"/>
  <c r="I187" i="39"/>
  <c r="M187" i="39" s="1"/>
  <c r="N187" i="39" s="1"/>
  <c r="P187" i="39" s="1"/>
  <c r="I191" i="39"/>
  <c r="M191" i="39" s="1"/>
  <c r="I196" i="39"/>
  <c r="J196" i="39" s="1"/>
  <c r="I201" i="39"/>
  <c r="M201" i="39" s="1"/>
  <c r="I205" i="39"/>
  <c r="M205" i="39" s="1"/>
  <c r="I209" i="39"/>
  <c r="M209" i="39" s="1"/>
  <c r="I214" i="39"/>
  <c r="M214" i="39" s="1"/>
  <c r="I219" i="39"/>
  <c r="M219" i="39" s="1"/>
  <c r="N219" i="39" s="1"/>
  <c r="P219" i="39" s="1"/>
  <c r="I224" i="39"/>
  <c r="M224" i="39" s="1"/>
  <c r="N224" i="39" s="1"/>
  <c r="P224" i="39" s="1"/>
  <c r="I230" i="39"/>
  <c r="J230" i="39" s="1"/>
  <c r="I234" i="39"/>
  <c r="M234" i="39" s="1"/>
  <c r="N234" i="39" s="1"/>
  <c r="P234" i="39" s="1"/>
  <c r="I239" i="39"/>
  <c r="M239" i="39" s="1"/>
  <c r="N239" i="39" s="1"/>
  <c r="P239" i="39" s="1"/>
  <c r="I243" i="39"/>
  <c r="M243" i="39" s="1"/>
  <c r="N243" i="39" s="1"/>
  <c r="P243" i="39" s="1"/>
  <c r="I248" i="39"/>
  <c r="J248" i="39" s="1"/>
  <c r="I252" i="39"/>
  <c r="M252" i="39" s="1"/>
  <c r="I256" i="39"/>
  <c r="M256" i="39" s="1"/>
  <c r="N256" i="39" s="1"/>
  <c r="P256" i="39" s="1"/>
  <c r="I261" i="39"/>
  <c r="M261" i="39" s="1"/>
  <c r="I265" i="39"/>
  <c r="M265" i="39" s="1"/>
  <c r="I269" i="39"/>
  <c r="M269" i="39" s="1"/>
  <c r="N269" i="39" s="1"/>
  <c r="P269" i="39" s="1"/>
  <c r="I275" i="39"/>
  <c r="M275" i="39" s="1"/>
  <c r="N275" i="39" s="1"/>
  <c r="P275" i="39" s="1"/>
  <c r="I279" i="39"/>
  <c r="M279" i="39" s="1"/>
  <c r="N279" i="39" s="1"/>
  <c r="P279" i="39" s="1"/>
  <c r="I283" i="39"/>
  <c r="M283" i="39" s="1"/>
  <c r="N283" i="39" s="1"/>
  <c r="P283" i="39" s="1"/>
  <c r="I287" i="39"/>
  <c r="M287" i="39" s="1"/>
  <c r="N287" i="39" s="1"/>
  <c r="P287" i="39" s="1"/>
  <c r="I291" i="39"/>
  <c r="M291" i="39" s="1"/>
  <c r="N291" i="39" s="1"/>
  <c r="P291" i="39" s="1"/>
  <c r="L259" i="39"/>
  <c r="L267" i="39"/>
  <c r="L273" i="39"/>
  <c r="L281" i="39"/>
  <c r="L289" i="39"/>
  <c r="L68" i="39"/>
  <c r="L198" i="39"/>
  <c r="L236" i="39"/>
  <c r="L293" i="39"/>
  <c r="L132" i="39"/>
  <c r="L160" i="39"/>
  <c r="L221" i="39"/>
  <c r="L226" i="39"/>
  <c r="L285" i="39"/>
  <c r="L212" i="39"/>
  <c r="L232" i="39"/>
  <c r="L112" i="39"/>
  <c r="L127" i="39"/>
  <c r="L110" i="39"/>
  <c r="J21" i="39"/>
  <c r="L191" i="39"/>
  <c r="L252" i="39"/>
  <c r="L261" i="39"/>
  <c r="L265" i="39"/>
  <c r="L52" i="39"/>
  <c r="L56" i="39"/>
  <c r="N21" i="39"/>
  <c r="P21" i="39" s="1"/>
  <c r="J20" i="39"/>
  <c r="N20" i="39"/>
  <c r="M91" i="39"/>
  <c r="N91" i="39" s="1"/>
  <c r="P91" i="39" s="1"/>
  <c r="L159" i="39"/>
  <c r="L169" i="39"/>
  <c r="L134" i="39"/>
  <c r="L165" i="39"/>
  <c r="L201" i="39"/>
  <c r="L205" i="39"/>
  <c r="L209" i="39"/>
  <c r="J240" i="39"/>
  <c r="L203" i="39"/>
  <c r="L207" i="39"/>
  <c r="L214" i="39"/>
  <c r="L233" i="39"/>
  <c r="L237" i="39"/>
  <c r="L250" i="39"/>
  <c r="L254" i="39"/>
  <c r="J26" i="37"/>
  <c r="J45" i="37"/>
  <c r="M69" i="37"/>
  <c r="M60" i="37"/>
  <c r="M64" i="37"/>
  <c r="M81" i="37"/>
  <c r="M187" i="37"/>
  <c r="M196" i="37"/>
  <c r="M229" i="37"/>
  <c r="M293" i="37"/>
  <c r="M104" i="37"/>
  <c r="M109" i="37"/>
  <c r="M26" i="37"/>
  <c r="N26" i="37" s="1"/>
  <c r="P26" i="37" s="1"/>
  <c r="M232" i="37"/>
  <c r="M21" i="37"/>
  <c r="M157" i="37"/>
  <c r="M80" i="37"/>
  <c r="M99" i="37"/>
  <c r="M45" i="37"/>
  <c r="M58" i="37"/>
  <c r="M103" i="37"/>
  <c r="M54" i="37"/>
  <c r="L145" i="37"/>
  <c r="N145" i="37" s="1"/>
  <c r="P145" i="37" s="1"/>
  <c r="M23" i="37"/>
  <c r="M52" i="37"/>
  <c r="J53" i="37"/>
  <c r="M62" i="37"/>
  <c r="M66" i="37"/>
  <c r="M71" i="37"/>
  <c r="M75" i="37"/>
  <c r="M79" i="37"/>
  <c r="K296" i="37"/>
  <c r="M29" i="37"/>
  <c r="M31" i="37"/>
  <c r="M33" i="37"/>
  <c r="M35" i="37"/>
  <c r="M37" i="37"/>
  <c r="M39" i="37"/>
  <c r="M41" i="37"/>
  <c r="M44" i="37"/>
  <c r="M48" i="37"/>
  <c r="M28" i="37"/>
  <c r="M30" i="37"/>
  <c r="M32" i="37"/>
  <c r="M34" i="37"/>
  <c r="M36" i="37"/>
  <c r="M38" i="37"/>
  <c r="M40" i="37"/>
  <c r="M61" i="37"/>
  <c r="M65" i="37"/>
  <c r="M70" i="37"/>
  <c r="M114" i="37"/>
  <c r="M115" i="37"/>
  <c r="M116" i="37"/>
  <c r="M117" i="37"/>
  <c r="M118" i="37"/>
  <c r="M119" i="37"/>
  <c r="M120" i="37"/>
  <c r="M121" i="37"/>
  <c r="M132" i="37"/>
  <c r="M133" i="37"/>
  <c r="M123" i="37"/>
  <c r="M124" i="37"/>
  <c r="M136" i="37"/>
  <c r="M137" i="37"/>
  <c r="M138" i="37"/>
  <c r="M139" i="37"/>
  <c r="M140" i="37"/>
  <c r="M162" i="37"/>
  <c r="M211" i="37"/>
  <c r="M273" i="37"/>
  <c r="M88" i="37"/>
  <c r="M89" i="37"/>
  <c r="M90" i="37"/>
  <c r="M91" i="37"/>
  <c r="M92" i="37"/>
  <c r="M93" i="37"/>
  <c r="M94" i="37"/>
  <c r="M195" i="37"/>
  <c r="M201" i="37"/>
  <c r="M205" i="37"/>
  <c r="M209" i="37"/>
  <c r="M213" i="37"/>
  <c r="M231" i="37"/>
  <c r="M276" i="37"/>
  <c r="M234" i="37"/>
  <c r="M237" i="37"/>
  <c r="M241" i="37"/>
  <c r="M167" i="37"/>
  <c r="M200" i="37"/>
  <c r="M204" i="37"/>
  <c r="M208" i="37"/>
  <c r="M246" i="37"/>
  <c r="M250" i="37"/>
  <c r="M254" i="37"/>
  <c r="M240" i="37"/>
  <c r="M248" i="37"/>
  <c r="M252" i="37"/>
  <c r="M280" i="37"/>
  <c r="M239" i="37"/>
  <c r="M243" i="37"/>
  <c r="J245" i="37"/>
  <c r="E64" i="36"/>
  <c r="H295" i="35"/>
  <c r="H294" i="35"/>
  <c r="H293" i="35"/>
  <c r="H292" i="35"/>
  <c r="L292" i="35" s="1"/>
  <c r="H291" i="35"/>
  <c r="H290" i="35"/>
  <c r="H289" i="35"/>
  <c r="H288" i="35"/>
  <c r="L288" i="35" s="1"/>
  <c r="H287" i="35"/>
  <c r="H286" i="35"/>
  <c r="H285" i="35"/>
  <c r="H284" i="35"/>
  <c r="L284" i="35" s="1"/>
  <c r="H283" i="35"/>
  <c r="H282" i="35"/>
  <c r="H281" i="35"/>
  <c r="H280" i="35"/>
  <c r="L280" i="35" s="1"/>
  <c r="H279" i="35"/>
  <c r="H278" i="35"/>
  <c r="H277" i="35"/>
  <c r="H276" i="35"/>
  <c r="L276" i="35" s="1"/>
  <c r="H275" i="35"/>
  <c r="H274" i="35"/>
  <c r="H273" i="35"/>
  <c r="H272" i="35"/>
  <c r="L272" i="35" s="1"/>
  <c r="H271" i="35"/>
  <c r="H270" i="35"/>
  <c r="H269" i="35"/>
  <c r="H267" i="35"/>
  <c r="H266" i="35"/>
  <c r="H265" i="35"/>
  <c r="H264" i="35"/>
  <c r="H263" i="35"/>
  <c r="H262" i="35"/>
  <c r="H261" i="35"/>
  <c r="H260" i="35"/>
  <c r="H259" i="35"/>
  <c r="H258" i="35"/>
  <c r="H257" i="35"/>
  <c r="H256" i="35"/>
  <c r="H254" i="35"/>
  <c r="L254" i="35" s="1"/>
  <c r="H253" i="35"/>
  <c r="H252" i="35"/>
  <c r="H251" i="35"/>
  <c r="H250" i="35"/>
  <c r="H249" i="35"/>
  <c r="H248" i="35"/>
  <c r="H247" i="35"/>
  <c r="H246" i="35"/>
  <c r="H245" i="35"/>
  <c r="H243" i="35"/>
  <c r="H242" i="35"/>
  <c r="H241" i="35"/>
  <c r="L241" i="35" s="1"/>
  <c r="H240" i="35"/>
  <c r="H239" i="35"/>
  <c r="H238" i="35"/>
  <c r="H237" i="35"/>
  <c r="H235" i="35"/>
  <c r="H234" i="35"/>
  <c r="H233" i="35"/>
  <c r="H232" i="35"/>
  <c r="H231" i="35"/>
  <c r="H230" i="35"/>
  <c r="H229" i="35"/>
  <c r="H228" i="35"/>
  <c r="H226" i="35"/>
  <c r="H225" i="35"/>
  <c r="H224" i="35"/>
  <c r="H223" i="35"/>
  <c r="L223" i="35" s="1"/>
  <c r="H222" i="35"/>
  <c r="H220" i="35"/>
  <c r="H219" i="35"/>
  <c r="H218" i="35"/>
  <c r="L218" i="35" s="1"/>
  <c r="H217" i="35"/>
  <c r="H216" i="35"/>
  <c r="H215" i="35"/>
  <c r="H213" i="35"/>
  <c r="L213" i="35" s="1"/>
  <c r="H212" i="35"/>
  <c r="H211" i="35"/>
  <c r="H209" i="35"/>
  <c r="H208" i="35"/>
  <c r="H207" i="35"/>
  <c r="H206" i="35"/>
  <c r="H205" i="35"/>
  <c r="H204" i="35"/>
  <c r="H203" i="35"/>
  <c r="H202" i="35"/>
  <c r="H201" i="35"/>
  <c r="H200" i="35"/>
  <c r="H199" i="35"/>
  <c r="H197" i="35"/>
  <c r="H196" i="35"/>
  <c r="H195" i="35"/>
  <c r="L195" i="35" s="1"/>
  <c r="H193" i="35"/>
  <c r="H192" i="35"/>
  <c r="H191" i="35"/>
  <c r="H190" i="35"/>
  <c r="H189" i="35"/>
  <c r="H188" i="35"/>
  <c r="H187" i="35"/>
  <c r="H186" i="35"/>
  <c r="H185" i="35"/>
  <c r="H183" i="35"/>
  <c r="H182" i="35"/>
  <c r="H181" i="35"/>
  <c r="L181" i="35" s="1"/>
  <c r="H180" i="35"/>
  <c r="H179" i="35"/>
  <c r="H178" i="35"/>
  <c r="H177" i="35"/>
  <c r="H176" i="35"/>
  <c r="H175" i="35"/>
  <c r="H174" i="35"/>
  <c r="H173" i="35"/>
  <c r="L173" i="35" s="1"/>
  <c r="H172" i="35"/>
  <c r="H171" i="35"/>
  <c r="H169" i="35"/>
  <c r="H168" i="35"/>
  <c r="L168" i="35" s="1"/>
  <c r="H167" i="35"/>
  <c r="H164" i="35"/>
  <c r="H163" i="35"/>
  <c r="H162" i="35"/>
  <c r="H160" i="35"/>
  <c r="H159" i="35"/>
  <c r="H158" i="35"/>
  <c r="H157" i="35"/>
  <c r="L157" i="35" s="1"/>
  <c r="H156" i="35"/>
  <c r="H155" i="35"/>
  <c r="H154" i="35"/>
  <c r="H153" i="35"/>
  <c r="L153" i="35" s="1"/>
  <c r="H152" i="35"/>
  <c r="H151" i="35"/>
  <c r="H150" i="35"/>
  <c r="H149" i="35"/>
  <c r="H148" i="35"/>
  <c r="H147" i="35"/>
  <c r="H145" i="35"/>
  <c r="H144" i="35"/>
  <c r="H143" i="35"/>
  <c r="H142" i="35"/>
  <c r="H140" i="35"/>
  <c r="H139" i="35"/>
  <c r="L139" i="35" s="1"/>
  <c r="H138" i="35"/>
  <c r="H137" i="35"/>
  <c r="H136" i="35"/>
  <c r="H134" i="35"/>
  <c r="L134" i="35" s="1"/>
  <c r="H133" i="35"/>
  <c r="H132" i="35"/>
  <c r="H130" i="35"/>
  <c r="H129" i="35"/>
  <c r="H128" i="35"/>
  <c r="H127" i="35"/>
  <c r="H126" i="35"/>
  <c r="H124" i="35"/>
  <c r="L124" i="35" s="1"/>
  <c r="H123" i="35"/>
  <c r="H121" i="35"/>
  <c r="H120" i="35"/>
  <c r="H119" i="35"/>
  <c r="H118" i="35"/>
  <c r="H117" i="35"/>
  <c r="H116" i="35"/>
  <c r="H115" i="35"/>
  <c r="H114" i="35"/>
  <c r="H112" i="35"/>
  <c r="H111" i="35"/>
  <c r="H110" i="35"/>
  <c r="H109" i="35"/>
  <c r="H108" i="35"/>
  <c r="H106" i="35"/>
  <c r="H105" i="35"/>
  <c r="H104" i="35"/>
  <c r="H103" i="35"/>
  <c r="H102" i="35"/>
  <c r="H101" i="35"/>
  <c r="H100" i="35"/>
  <c r="H99" i="35"/>
  <c r="H98" i="35"/>
  <c r="H96" i="35"/>
  <c r="H95" i="35"/>
  <c r="H94" i="35"/>
  <c r="H93" i="35"/>
  <c r="H92" i="35"/>
  <c r="H91" i="35"/>
  <c r="H90" i="35"/>
  <c r="H89" i="35"/>
  <c r="H88" i="35"/>
  <c r="H86" i="35"/>
  <c r="H85" i="35"/>
  <c r="H83" i="35"/>
  <c r="H82" i="35"/>
  <c r="L82" i="35" s="1"/>
  <c r="H81" i="35"/>
  <c r="H80" i="35"/>
  <c r="H79" i="35"/>
  <c r="H76" i="35"/>
  <c r="H75" i="35"/>
  <c r="H72" i="35"/>
  <c r="H71" i="35"/>
  <c r="H70" i="35"/>
  <c r="H69" i="35"/>
  <c r="H68" i="35"/>
  <c r="H66" i="35"/>
  <c r="H65" i="35"/>
  <c r="L65" i="35" s="1"/>
  <c r="H64" i="35"/>
  <c r="H63" i="35"/>
  <c r="H62" i="35"/>
  <c r="H61" i="35"/>
  <c r="L61" i="35" s="1"/>
  <c r="H60" i="35"/>
  <c r="H58" i="35"/>
  <c r="H57" i="35"/>
  <c r="H56" i="35"/>
  <c r="H55" i="35"/>
  <c r="H54" i="35"/>
  <c r="H53" i="35"/>
  <c r="H52" i="35"/>
  <c r="H50" i="35"/>
  <c r="H49" i="35"/>
  <c r="H48" i="35"/>
  <c r="H47" i="35"/>
  <c r="L47" i="35" s="1"/>
  <c r="H46" i="35"/>
  <c r="H45" i="35"/>
  <c r="H44" i="35"/>
  <c r="H41" i="35"/>
  <c r="H40" i="35"/>
  <c r="H39" i="35"/>
  <c r="H38" i="35"/>
  <c r="H37" i="35"/>
  <c r="H36" i="35"/>
  <c r="H35" i="35"/>
  <c r="H34" i="35"/>
  <c r="H33" i="35"/>
  <c r="H32" i="35"/>
  <c r="H31" i="35"/>
  <c r="H30" i="35"/>
  <c r="H29" i="35"/>
  <c r="H28" i="35"/>
  <c r="H26" i="35"/>
  <c r="H25" i="35"/>
  <c r="H24" i="35"/>
  <c r="H23" i="35"/>
  <c r="H21" i="35"/>
  <c r="H20" i="35"/>
  <c r="I295" i="35"/>
  <c r="I294" i="35"/>
  <c r="I293" i="35"/>
  <c r="I292" i="35"/>
  <c r="I291" i="35"/>
  <c r="I290" i="35"/>
  <c r="I289" i="35"/>
  <c r="I288" i="35"/>
  <c r="I287" i="35"/>
  <c r="I286" i="35"/>
  <c r="I285" i="35"/>
  <c r="I284" i="35"/>
  <c r="I283" i="35"/>
  <c r="I282" i="35"/>
  <c r="I281" i="35"/>
  <c r="I280" i="35"/>
  <c r="I279" i="35"/>
  <c r="I278" i="35"/>
  <c r="I277" i="35"/>
  <c r="I276" i="35"/>
  <c r="I275" i="35"/>
  <c r="I274" i="35"/>
  <c r="I273" i="35"/>
  <c r="I272" i="35"/>
  <c r="I271" i="35"/>
  <c r="I270" i="35"/>
  <c r="I269" i="35"/>
  <c r="I267" i="35"/>
  <c r="M267" i="35" s="1"/>
  <c r="I266" i="35"/>
  <c r="M266" i="35" s="1"/>
  <c r="I265" i="35"/>
  <c r="J265" i="35" s="1"/>
  <c r="H265" i="37" s="1"/>
  <c r="I264" i="35"/>
  <c r="J264" i="35" s="1"/>
  <c r="H264" i="37" s="1"/>
  <c r="L264" i="37" s="1"/>
  <c r="N264" i="37" s="1"/>
  <c r="P264" i="37" s="1"/>
  <c r="I263" i="35"/>
  <c r="M263" i="35" s="1"/>
  <c r="I262" i="35"/>
  <c r="J262" i="35" s="1"/>
  <c r="H262" i="37" s="1"/>
  <c r="I261" i="35"/>
  <c r="J261" i="35" s="1"/>
  <c r="H261" i="37" s="1"/>
  <c r="I260" i="35"/>
  <c r="M260" i="35" s="1"/>
  <c r="I259" i="35"/>
  <c r="M259" i="35" s="1"/>
  <c r="I258" i="35"/>
  <c r="J258" i="35" s="1"/>
  <c r="H258" i="37" s="1"/>
  <c r="I257" i="35"/>
  <c r="J257" i="35" s="1"/>
  <c r="H257" i="37" s="1"/>
  <c r="I256" i="35"/>
  <c r="J256" i="35" s="1"/>
  <c r="H256" i="37" s="1"/>
  <c r="I254" i="35"/>
  <c r="M254" i="35" s="1"/>
  <c r="I253" i="35"/>
  <c r="J253" i="35" s="1"/>
  <c r="H253" i="37" s="1"/>
  <c r="L253" i="37" s="1"/>
  <c r="N253" i="37" s="1"/>
  <c r="P253" i="37" s="1"/>
  <c r="I252" i="35"/>
  <c r="M252" i="35" s="1"/>
  <c r="N252" i="35" s="1"/>
  <c r="P252" i="35" s="1"/>
  <c r="I251" i="35"/>
  <c r="M251" i="35" s="1"/>
  <c r="N251" i="35" s="1"/>
  <c r="P251" i="35" s="1"/>
  <c r="I250" i="35"/>
  <c r="M250" i="35" s="1"/>
  <c r="I249" i="35"/>
  <c r="J249" i="35" s="1"/>
  <c r="H249" i="37" s="1"/>
  <c r="I248" i="35"/>
  <c r="J248" i="35" s="1"/>
  <c r="H248" i="37" s="1"/>
  <c r="I247" i="35"/>
  <c r="M247" i="35" s="1"/>
  <c r="N247" i="35" s="1"/>
  <c r="P247" i="35" s="1"/>
  <c r="I246" i="35"/>
  <c r="M246" i="35" s="1"/>
  <c r="I245" i="35"/>
  <c r="J245" i="35" s="1"/>
  <c r="H245" i="37" s="1"/>
  <c r="L245" i="37" s="1"/>
  <c r="N245" i="37" s="1"/>
  <c r="P245" i="37" s="1"/>
  <c r="I243" i="35"/>
  <c r="M243" i="35" s="1"/>
  <c r="I242" i="35"/>
  <c r="M242" i="35" s="1"/>
  <c r="I241" i="35"/>
  <c r="M241" i="35" s="1"/>
  <c r="I240" i="35"/>
  <c r="M240" i="35" s="1"/>
  <c r="I239" i="35"/>
  <c r="J239" i="35" s="1"/>
  <c r="H239" i="37" s="1"/>
  <c r="I238" i="35"/>
  <c r="M238" i="35" s="1"/>
  <c r="I237" i="35"/>
  <c r="M237" i="35" s="1"/>
  <c r="I235" i="35"/>
  <c r="I234" i="35"/>
  <c r="J234" i="35" s="1"/>
  <c r="H234" i="37" s="1"/>
  <c r="I233" i="35"/>
  <c r="I232" i="35"/>
  <c r="I231" i="35"/>
  <c r="J231" i="35" s="1"/>
  <c r="H231" i="37" s="1"/>
  <c r="I230" i="35"/>
  <c r="J230" i="35" s="1"/>
  <c r="H230" i="37" s="1"/>
  <c r="I229" i="35"/>
  <c r="M229" i="35" s="1"/>
  <c r="N229" i="35" s="1"/>
  <c r="P229" i="35" s="1"/>
  <c r="I228" i="35"/>
  <c r="I226" i="35"/>
  <c r="I225" i="35"/>
  <c r="I224" i="35"/>
  <c r="M224" i="35" s="1"/>
  <c r="I223" i="35"/>
  <c r="I222" i="35"/>
  <c r="M222" i="35" s="1"/>
  <c r="I220" i="35"/>
  <c r="I219" i="35"/>
  <c r="M219" i="35" s="1"/>
  <c r="I218" i="35"/>
  <c r="I217" i="35"/>
  <c r="J217" i="35" s="1"/>
  <c r="H217" i="37" s="1"/>
  <c r="I216" i="35"/>
  <c r="I215" i="35"/>
  <c r="J215" i="35" s="1"/>
  <c r="H215" i="37" s="1"/>
  <c r="L215" i="37" s="1"/>
  <c r="N215" i="37" s="1"/>
  <c r="P215" i="37" s="1"/>
  <c r="I213" i="35"/>
  <c r="M213" i="35" s="1"/>
  <c r="I212" i="35"/>
  <c r="M212" i="35" s="1"/>
  <c r="I211" i="35"/>
  <c r="M211" i="35" s="1"/>
  <c r="I209" i="35"/>
  <c r="J209" i="35" s="1"/>
  <c r="H209" i="37" s="1"/>
  <c r="I208" i="35"/>
  <c r="M208" i="35" s="1"/>
  <c r="I207" i="35"/>
  <c r="J207" i="35" s="1"/>
  <c r="H207" i="37" s="1"/>
  <c r="J207" i="37" s="1"/>
  <c r="I206" i="35"/>
  <c r="M206" i="35" s="1"/>
  <c r="I205" i="35"/>
  <c r="M205" i="35" s="1"/>
  <c r="I204" i="35"/>
  <c r="M204" i="35" s="1"/>
  <c r="I203" i="35"/>
  <c r="J203" i="35" s="1"/>
  <c r="H203" i="37" s="1"/>
  <c r="I202" i="35"/>
  <c r="M202" i="35" s="1"/>
  <c r="I201" i="35"/>
  <c r="M201" i="35" s="1"/>
  <c r="I200" i="35"/>
  <c r="M200" i="35" s="1"/>
  <c r="I199" i="35"/>
  <c r="J199" i="35" s="1"/>
  <c r="H199" i="37" s="1"/>
  <c r="J199" i="37" s="1"/>
  <c r="I197" i="35"/>
  <c r="I196" i="35"/>
  <c r="M196" i="35" s="1"/>
  <c r="I195" i="35"/>
  <c r="I193" i="35"/>
  <c r="M193" i="35" s="1"/>
  <c r="N193" i="35" s="1"/>
  <c r="P193" i="35" s="1"/>
  <c r="I192" i="35"/>
  <c r="J192" i="35" s="1"/>
  <c r="H192" i="37" s="1"/>
  <c r="I191" i="35"/>
  <c r="M191" i="35" s="1"/>
  <c r="I190" i="35"/>
  <c r="M190" i="35" s="1"/>
  <c r="I189" i="35"/>
  <c r="J189" i="35" s="1"/>
  <c r="H189" i="37" s="1"/>
  <c r="I188" i="35"/>
  <c r="J188" i="35" s="1"/>
  <c r="H188" i="37" s="1"/>
  <c r="I187" i="35"/>
  <c r="J187" i="35" s="1"/>
  <c r="H187" i="37" s="1"/>
  <c r="I186" i="35"/>
  <c r="M186" i="35" s="1"/>
  <c r="I185" i="35"/>
  <c r="M185" i="35" s="1"/>
  <c r="I183" i="35"/>
  <c r="J183" i="35" s="1"/>
  <c r="H183" i="37" s="1"/>
  <c r="I182" i="35"/>
  <c r="M182" i="35" s="1"/>
  <c r="I181" i="35"/>
  <c r="I180" i="35"/>
  <c r="M180" i="35" s="1"/>
  <c r="I179" i="35"/>
  <c r="J179" i="35" s="1"/>
  <c r="H179" i="37" s="1"/>
  <c r="I178" i="35"/>
  <c r="M178" i="35" s="1"/>
  <c r="I177" i="35"/>
  <c r="I176" i="35"/>
  <c r="M176" i="35" s="1"/>
  <c r="I175" i="35"/>
  <c r="J175" i="35" s="1"/>
  <c r="H175" i="37" s="1"/>
  <c r="I174" i="35"/>
  <c r="M174" i="35" s="1"/>
  <c r="I173" i="35"/>
  <c r="I172" i="35"/>
  <c r="J172" i="35" s="1"/>
  <c r="H172" i="37" s="1"/>
  <c r="I171" i="35"/>
  <c r="J171" i="35" s="1"/>
  <c r="H171" i="37" s="1"/>
  <c r="I169" i="35"/>
  <c r="J169" i="35" s="1"/>
  <c r="H169" i="37" s="1"/>
  <c r="I168" i="35"/>
  <c r="M168" i="35" s="1"/>
  <c r="I167" i="35"/>
  <c r="J167" i="35" s="1"/>
  <c r="H167" i="37" s="1"/>
  <c r="I164" i="35"/>
  <c r="M164" i="35" s="1"/>
  <c r="I163" i="35"/>
  <c r="M163" i="35" s="1"/>
  <c r="I162" i="35"/>
  <c r="M162" i="35" s="1"/>
  <c r="I160" i="35"/>
  <c r="J160" i="35" s="1"/>
  <c r="H160" i="37" s="1"/>
  <c r="I159" i="35"/>
  <c r="J159" i="35" s="1"/>
  <c r="H159" i="37" s="1"/>
  <c r="I158" i="35"/>
  <c r="M158" i="35" s="1"/>
  <c r="N158" i="35" s="1"/>
  <c r="P158" i="35" s="1"/>
  <c r="I157" i="35"/>
  <c r="M157" i="35" s="1"/>
  <c r="I156" i="35"/>
  <c r="J156" i="35" s="1"/>
  <c r="H156" i="37" s="1"/>
  <c r="I155" i="35"/>
  <c r="J155" i="35" s="1"/>
  <c r="H155" i="37" s="1"/>
  <c r="I154" i="35"/>
  <c r="M154" i="35" s="1"/>
  <c r="N154" i="35" s="1"/>
  <c r="P154" i="35" s="1"/>
  <c r="I153" i="35"/>
  <c r="M153" i="35" s="1"/>
  <c r="I152" i="35"/>
  <c r="M152" i="35" s="1"/>
  <c r="I151" i="35"/>
  <c r="J151" i="35" s="1"/>
  <c r="H151" i="37" s="1"/>
  <c r="I150" i="35"/>
  <c r="M150" i="35" s="1"/>
  <c r="I149" i="35"/>
  <c r="M149" i="35" s="1"/>
  <c r="I148" i="35"/>
  <c r="J148" i="35" s="1"/>
  <c r="H148" i="37" s="1"/>
  <c r="I147" i="35"/>
  <c r="J147" i="35" s="1"/>
  <c r="H147" i="37" s="1"/>
  <c r="I145" i="35"/>
  <c r="J145" i="35" s="1"/>
  <c r="H145" i="37" s="1"/>
  <c r="J145" i="37" s="1"/>
  <c r="I144" i="35"/>
  <c r="M144" i="35" s="1"/>
  <c r="I143" i="35"/>
  <c r="M143" i="35" s="1"/>
  <c r="I142" i="35"/>
  <c r="J142" i="35" s="1"/>
  <c r="H142" i="37" s="1"/>
  <c r="I140" i="35"/>
  <c r="J140" i="35" s="1"/>
  <c r="H140" i="37" s="1"/>
  <c r="I139" i="35"/>
  <c r="M139" i="35" s="1"/>
  <c r="I138" i="35"/>
  <c r="M138" i="35" s="1"/>
  <c r="I137" i="35"/>
  <c r="M137" i="35" s="1"/>
  <c r="I136" i="35"/>
  <c r="M136" i="35" s="1"/>
  <c r="I134" i="35"/>
  <c r="M134" i="35" s="1"/>
  <c r="I133" i="35"/>
  <c r="M133" i="35" s="1"/>
  <c r="I132" i="35"/>
  <c r="J132" i="35" s="1"/>
  <c r="H132" i="37" s="1"/>
  <c r="I130" i="35"/>
  <c r="J130" i="35" s="1"/>
  <c r="H130" i="37" s="1"/>
  <c r="I129" i="35"/>
  <c r="M129" i="35" s="1"/>
  <c r="I128" i="35"/>
  <c r="M128" i="35" s="1"/>
  <c r="I127" i="35"/>
  <c r="J127" i="35" s="1"/>
  <c r="H127" i="37" s="1"/>
  <c r="I126" i="35"/>
  <c r="J126" i="35" s="1"/>
  <c r="H126" i="37" s="1"/>
  <c r="I125" i="35"/>
  <c r="I124" i="35"/>
  <c r="M124" i="35" s="1"/>
  <c r="I123" i="35"/>
  <c r="J123" i="35" s="1"/>
  <c r="H123" i="37" s="1"/>
  <c r="I122" i="35"/>
  <c r="I121" i="35"/>
  <c r="M121" i="35" s="1"/>
  <c r="N121" i="35" s="1"/>
  <c r="I120" i="35"/>
  <c r="J120" i="35" s="1"/>
  <c r="H120" i="37" s="1"/>
  <c r="I119" i="35"/>
  <c r="M119" i="35" s="1"/>
  <c r="I118" i="35"/>
  <c r="I117" i="35"/>
  <c r="M117" i="35" s="1"/>
  <c r="N117" i="35" s="1"/>
  <c r="P117" i="35" s="1"/>
  <c r="I116" i="35"/>
  <c r="M116" i="35" s="1"/>
  <c r="I115" i="35"/>
  <c r="M115" i="35" s="1"/>
  <c r="I114" i="35"/>
  <c r="M114" i="35" s="1"/>
  <c r="I112" i="35"/>
  <c r="J112" i="35" s="1"/>
  <c r="H112" i="37" s="1"/>
  <c r="L112" i="37" s="1"/>
  <c r="N112" i="37" s="1"/>
  <c r="P112" i="37" s="1"/>
  <c r="I111" i="35"/>
  <c r="J111" i="35" s="1"/>
  <c r="H111" i="37" s="1"/>
  <c r="I110" i="35"/>
  <c r="M110" i="35" s="1"/>
  <c r="I109" i="35"/>
  <c r="M109" i="35" s="1"/>
  <c r="I108" i="35"/>
  <c r="M108" i="35" s="1"/>
  <c r="N108" i="35" s="1"/>
  <c r="P108" i="35" s="1"/>
  <c r="I106" i="35"/>
  <c r="M106" i="35" s="1"/>
  <c r="I105" i="35"/>
  <c r="M105" i="35" s="1"/>
  <c r="I104" i="35"/>
  <c r="M104" i="35" s="1"/>
  <c r="I103" i="35"/>
  <c r="M103" i="35" s="1"/>
  <c r="I102" i="35"/>
  <c r="M102" i="35" s="1"/>
  <c r="I101" i="35"/>
  <c r="M101" i="35" s="1"/>
  <c r="I100" i="35"/>
  <c r="M100" i="35" s="1"/>
  <c r="I99" i="35"/>
  <c r="J99" i="35" s="1"/>
  <c r="H99" i="37" s="1"/>
  <c r="I98" i="35"/>
  <c r="M98" i="35" s="1"/>
  <c r="I96" i="35"/>
  <c r="M96" i="35" s="1"/>
  <c r="I95" i="35"/>
  <c r="M95" i="35" s="1"/>
  <c r="I94" i="35"/>
  <c r="J94" i="35" s="1"/>
  <c r="H94" i="37" s="1"/>
  <c r="I93" i="35"/>
  <c r="M93" i="35" s="1"/>
  <c r="I92" i="35"/>
  <c r="M92" i="35" s="1"/>
  <c r="I91" i="35"/>
  <c r="M91" i="35" s="1"/>
  <c r="I90" i="35"/>
  <c r="M90" i="35" s="1"/>
  <c r="I89" i="35"/>
  <c r="M89" i="35" s="1"/>
  <c r="I88" i="35"/>
  <c r="M88" i="35" s="1"/>
  <c r="I86" i="35"/>
  <c r="M86" i="35" s="1"/>
  <c r="I85" i="35"/>
  <c r="M85" i="35" s="1"/>
  <c r="N85" i="35" s="1"/>
  <c r="P85" i="35" s="1"/>
  <c r="I83" i="35"/>
  <c r="M83" i="35" s="1"/>
  <c r="N83" i="35" s="1"/>
  <c r="P83" i="35" s="1"/>
  <c r="I82" i="35"/>
  <c r="I81" i="35"/>
  <c r="M81" i="35" s="1"/>
  <c r="I80" i="35"/>
  <c r="I79" i="35"/>
  <c r="J79" i="35" s="1"/>
  <c r="H79" i="37" s="1"/>
  <c r="L79" i="37" s="1"/>
  <c r="I76" i="35"/>
  <c r="I75" i="35"/>
  <c r="I72" i="35"/>
  <c r="M72" i="35" s="1"/>
  <c r="I71" i="35"/>
  <c r="I70" i="35"/>
  <c r="M70" i="35" s="1"/>
  <c r="I69" i="35"/>
  <c r="I68" i="35"/>
  <c r="J68" i="35" s="1"/>
  <c r="H68" i="37" s="1"/>
  <c r="I66" i="35"/>
  <c r="J66" i="35" s="1"/>
  <c r="H66" i="37" s="1"/>
  <c r="I65" i="35"/>
  <c r="I64" i="35"/>
  <c r="M64" i="35" s="1"/>
  <c r="I63" i="35"/>
  <c r="J63" i="35" s="1"/>
  <c r="H63" i="37" s="1"/>
  <c r="I62" i="35"/>
  <c r="M62" i="35" s="1"/>
  <c r="I61" i="35"/>
  <c r="I60" i="35"/>
  <c r="I58" i="35"/>
  <c r="J58" i="35" s="1"/>
  <c r="H58" i="37" s="1"/>
  <c r="I57" i="35"/>
  <c r="M57" i="35" s="1"/>
  <c r="I56" i="35"/>
  <c r="M56" i="35" s="1"/>
  <c r="I55" i="35"/>
  <c r="M55" i="35" s="1"/>
  <c r="N55" i="35" s="1"/>
  <c r="P55" i="35" s="1"/>
  <c r="I54" i="35"/>
  <c r="M54" i="35" s="1"/>
  <c r="N54" i="35" s="1"/>
  <c r="P54" i="35" s="1"/>
  <c r="I53" i="35"/>
  <c r="J53" i="35" s="1"/>
  <c r="H53" i="37" s="1"/>
  <c r="L53" i="37" s="1"/>
  <c r="N53" i="37" s="1"/>
  <c r="P53" i="37" s="1"/>
  <c r="I52" i="35"/>
  <c r="M52" i="35" s="1"/>
  <c r="I50" i="35"/>
  <c r="I49" i="35"/>
  <c r="M49" i="35" s="1"/>
  <c r="N49" i="35" s="1"/>
  <c r="P49" i="35" s="1"/>
  <c r="I48" i="35"/>
  <c r="M48" i="35" s="1"/>
  <c r="N48" i="35" s="1"/>
  <c r="P48" i="35" s="1"/>
  <c r="I47" i="35"/>
  <c r="J47" i="35" s="1"/>
  <c r="H47" i="37" s="1"/>
  <c r="I46" i="35"/>
  <c r="I45" i="35"/>
  <c r="J45" i="35" s="1"/>
  <c r="H45" i="37" s="1"/>
  <c r="L45" i="37" s="1"/>
  <c r="I44" i="35"/>
  <c r="J44" i="35" s="1"/>
  <c r="H44" i="37" s="1"/>
  <c r="I41" i="35"/>
  <c r="I40" i="35"/>
  <c r="I39" i="35"/>
  <c r="I38" i="35"/>
  <c r="I37" i="35"/>
  <c r="I36" i="35"/>
  <c r="I35" i="35"/>
  <c r="I34" i="35"/>
  <c r="I33" i="35"/>
  <c r="I32" i="35"/>
  <c r="I31" i="35"/>
  <c r="I30" i="35"/>
  <c r="I29" i="35"/>
  <c r="I28" i="35"/>
  <c r="I26" i="35"/>
  <c r="J26" i="35" s="1"/>
  <c r="H26" i="37" s="1"/>
  <c r="L26" i="37" s="1"/>
  <c r="I25" i="35"/>
  <c r="J25" i="35" s="1"/>
  <c r="H25" i="37" s="1"/>
  <c r="I24" i="35"/>
  <c r="I23" i="35"/>
  <c r="I21" i="35"/>
  <c r="J21" i="35" s="1"/>
  <c r="H21" i="37" s="1"/>
  <c r="I20" i="35"/>
  <c r="J20" i="35" s="1"/>
  <c r="H20" i="37" s="1"/>
  <c r="G257" i="36"/>
  <c r="G183" i="36"/>
  <c r="C171" i="36"/>
  <c r="B171" i="36"/>
  <c r="A171" i="36"/>
  <c r="C148" i="36"/>
  <c r="B148" i="36"/>
  <c r="A148" i="36"/>
  <c r="C84" i="36"/>
  <c r="B84" i="36"/>
  <c r="G82" i="36"/>
  <c r="G79" i="36"/>
  <c r="C54" i="36"/>
  <c r="B54" i="36"/>
  <c r="A54" i="36"/>
  <c r="G25" i="36"/>
  <c r="G23" i="36"/>
  <c r="G22" i="36"/>
  <c r="G17" i="36"/>
  <c r="H17" i="36" s="1"/>
  <c r="G14" i="36"/>
  <c r="C11" i="36"/>
  <c r="B11" i="36"/>
  <c r="A11" i="36"/>
  <c r="K295" i="35"/>
  <c r="L295" i="35"/>
  <c r="K294" i="35"/>
  <c r="L294" i="35"/>
  <c r="K293" i="35"/>
  <c r="L293" i="35"/>
  <c r="K292" i="35"/>
  <c r="K291" i="35"/>
  <c r="L291" i="35"/>
  <c r="K290" i="35"/>
  <c r="L290" i="35"/>
  <c r="K289" i="35"/>
  <c r="L289" i="35"/>
  <c r="K288" i="35"/>
  <c r="K287" i="35"/>
  <c r="L287" i="35"/>
  <c r="K286" i="35"/>
  <c r="L286" i="35"/>
  <c r="K285" i="35"/>
  <c r="L285" i="35"/>
  <c r="E285" i="35"/>
  <c r="D285" i="35"/>
  <c r="C285" i="35"/>
  <c r="B285" i="35"/>
  <c r="K284" i="35"/>
  <c r="K283" i="35"/>
  <c r="L283" i="35"/>
  <c r="K282" i="35"/>
  <c r="L282" i="35"/>
  <c r="K281" i="35"/>
  <c r="L281" i="35"/>
  <c r="K280" i="35"/>
  <c r="K279" i="35"/>
  <c r="L279" i="35"/>
  <c r="K278" i="35"/>
  <c r="L278" i="35"/>
  <c r="K277" i="35"/>
  <c r="L277" i="35"/>
  <c r="K276" i="35"/>
  <c r="K275" i="35"/>
  <c r="L275" i="35"/>
  <c r="K274" i="35"/>
  <c r="L274" i="35"/>
  <c r="K273" i="35"/>
  <c r="L273" i="35"/>
  <c r="K272" i="35"/>
  <c r="K271" i="35"/>
  <c r="L271" i="35"/>
  <c r="K270" i="35"/>
  <c r="L270" i="35"/>
  <c r="K269" i="35"/>
  <c r="L269" i="35"/>
  <c r="P268" i="35"/>
  <c r="K267" i="35"/>
  <c r="L267" i="35"/>
  <c r="K266" i="35"/>
  <c r="L266" i="35"/>
  <c r="K265" i="35"/>
  <c r="L265" i="35"/>
  <c r="K264" i="35"/>
  <c r="L264" i="35"/>
  <c r="K263" i="35"/>
  <c r="L263" i="35"/>
  <c r="K262" i="35"/>
  <c r="L262" i="35"/>
  <c r="K261" i="35"/>
  <c r="L261" i="35"/>
  <c r="K260" i="35"/>
  <c r="L260" i="35"/>
  <c r="K259" i="35"/>
  <c r="L259" i="35"/>
  <c r="K258" i="35"/>
  <c r="L258" i="35"/>
  <c r="K257" i="35"/>
  <c r="L257" i="35"/>
  <c r="K256" i="35"/>
  <c r="L256" i="35"/>
  <c r="P255" i="35"/>
  <c r="K254" i="35"/>
  <c r="K253" i="35"/>
  <c r="L253" i="35"/>
  <c r="K252" i="35"/>
  <c r="L252" i="35"/>
  <c r="K251" i="35"/>
  <c r="L251" i="35"/>
  <c r="K250" i="35"/>
  <c r="K249" i="35"/>
  <c r="L249" i="35"/>
  <c r="K248" i="35"/>
  <c r="L248" i="35"/>
  <c r="K247" i="35"/>
  <c r="L247" i="35"/>
  <c r="K246" i="35"/>
  <c r="K245" i="35"/>
  <c r="L245" i="35"/>
  <c r="P244" i="35"/>
  <c r="K243" i="35"/>
  <c r="L243" i="35"/>
  <c r="K242" i="35"/>
  <c r="L242" i="35"/>
  <c r="K241" i="35"/>
  <c r="L240" i="35"/>
  <c r="K240" i="35"/>
  <c r="K239" i="35"/>
  <c r="L239" i="35"/>
  <c r="K238" i="35"/>
  <c r="L238" i="35"/>
  <c r="L237" i="35"/>
  <c r="K237" i="35"/>
  <c r="P236" i="35"/>
  <c r="K235" i="35"/>
  <c r="L235" i="35"/>
  <c r="L234" i="35"/>
  <c r="K234" i="35"/>
  <c r="K233" i="35"/>
  <c r="L233" i="35"/>
  <c r="K232" i="35"/>
  <c r="K231" i="35"/>
  <c r="L231" i="35"/>
  <c r="L230" i="35"/>
  <c r="K230" i="35"/>
  <c r="K229" i="35"/>
  <c r="L229" i="35"/>
  <c r="L228" i="35"/>
  <c r="K228" i="35"/>
  <c r="P227" i="35"/>
  <c r="L226" i="35"/>
  <c r="K226" i="35"/>
  <c r="L225" i="35"/>
  <c r="K225" i="35"/>
  <c r="K224" i="35"/>
  <c r="L224" i="35"/>
  <c r="K223" i="35"/>
  <c r="L222" i="35"/>
  <c r="K222" i="35"/>
  <c r="P221" i="35"/>
  <c r="L220" i="35"/>
  <c r="K220" i="35"/>
  <c r="K219" i="35"/>
  <c r="K218" i="35"/>
  <c r="L217" i="35"/>
  <c r="K217" i="35"/>
  <c r="L216" i="35"/>
  <c r="K216" i="35"/>
  <c r="K215" i="35"/>
  <c r="P214" i="35"/>
  <c r="K213" i="35"/>
  <c r="K212" i="35"/>
  <c r="L212" i="35"/>
  <c r="K211" i="35"/>
  <c r="L211" i="35"/>
  <c r="P210" i="35"/>
  <c r="K208" i="35"/>
  <c r="K207" i="35"/>
  <c r="L207" i="35"/>
  <c r="K206" i="35"/>
  <c r="L206" i="35"/>
  <c r="K205" i="35"/>
  <c r="K204" i="35"/>
  <c r="K203" i="35"/>
  <c r="L203" i="35"/>
  <c r="K202" i="35"/>
  <c r="L202" i="35"/>
  <c r="K201" i="35"/>
  <c r="K200" i="35"/>
  <c r="K199" i="35"/>
  <c r="L199" i="35"/>
  <c r="P198" i="35"/>
  <c r="L197" i="35"/>
  <c r="K197" i="35"/>
  <c r="L196" i="35"/>
  <c r="K196" i="35"/>
  <c r="K195" i="35"/>
  <c r="P194" i="35"/>
  <c r="K193" i="35"/>
  <c r="L193" i="35"/>
  <c r="K192" i="35"/>
  <c r="L192" i="35"/>
  <c r="L191" i="35"/>
  <c r="K191" i="35"/>
  <c r="K190" i="35"/>
  <c r="K189" i="35"/>
  <c r="L189" i="35"/>
  <c r="K188" i="35"/>
  <c r="L188" i="35"/>
  <c r="L187" i="35"/>
  <c r="K187" i="35"/>
  <c r="K186" i="35"/>
  <c r="K185" i="35"/>
  <c r="P184" i="35"/>
  <c r="L183" i="35"/>
  <c r="K183" i="35"/>
  <c r="K182" i="35"/>
  <c r="L182" i="35"/>
  <c r="K181" i="35"/>
  <c r="K180" i="35"/>
  <c r="L180" i="35"/>
  <c r="L179" i="35"/>
  <c r="K179" i="35"/>
  <c r="K178" i="35"/>
  <c r="L178" i="35"/>
  <c r="L177" i="35"/>
  <c r="K177" i="35"/>
  <c r="K176" i="35"/>
  <c r="L176" i="35"/>
  <c r="L175" i="35"/>
  <c r="K175" i="35"/>
  <c r="K174" i="35"/>
  <c r="L174" i="35"/>
  <c r="K173" i="35"/>
  <c r="K172" i="35"/>
  <c r="L172" i="35"/>
  <c r="L171" i="35"/>
  <c r="K171" i="35"/>
  <c r="P170" i="35"/>
  <c r="K169" i="35"/>
  <c r="L169" i="35"/>
  <c r="K168" i="35"/>
  <c r="L167" i="35"/>
  <c r="K167" i="35"/>
  <c r="P166" i="35"/>
  <c r="P165" i="35"/>
  <c r="K164" i="35"/>
  <c r="L164" i="35"/>
  <c r="L163" i="35"/>
  <c r="K163" i="35"/>
  <c r="L162" i="35"/>
  <c r="K162" i="35"/>
  <c r="P161" i="35"/>
  <c r="K160" i="35"/>
  <c r="L160" i="35"/>
  <c r="K159" i="35"/>
  <c r="L159" i="35"/>
  <c r="K158" i="35"/>
  <c r="L158" i="35"/>
  <c r="K157" i="35"/>
  <c r="K156" i="35"/>
  <c r="L156" i="35"/>
  <c r="K155" i="35"/>
  <c r="L155" i="35"/>
  <c r="K154" i="35"/>
  <c r="L154" i="35"/>
  <c r="K153" i="35"/>
  <c r="K152" i="35"/>
  <c r="L152" i="35"/>
  <c r="K151" i="35"/>
  <c r="L151" i="35"/>
  <c r="K150" i="35"/>
  <c r="L150" i="35"/>
  <c r="K149" i="35"/>
  <c r="L149" i="35"/>
  <c r="K148" i="35"/>
  <c r="L148" i="35"/>
  <c r="K147" i="35"/>
  <c r="L147" i="35"/>
  <c r="P146" i="35"/>
  <c r="K145" i="35"/>
  <c r="L145" i="35"/>
  <c r="K144" i="35"/>
  <c r="L144" i="35"/>
  <c r="K143" i="35"/>
  <c r="L143" i="35"/>
  <c r="K142" i="35"/>
  <c r="L142" i="35"/>
  <c r="P141" i="35"/>
  <c r="K140" i="35"/>
  <c r="K139" i="35"/>
  <c r="L138" i="35"/>
  <c r="K138" i="35"/>
  <c r="K137" i="35"/>
  <c r="K136" i="35"/>
  <c r="P135" i="35"/>
  <c r="K134" i="35"/>
  <c r="K133" i="35"/>
  <c r="L133" i="35"/>
  <c r="K132" i="35"/>
  <c r="L132" i="35"/>
  <c r="P131" i="35"/>
  <c r="K130" i="35"/>
  <c r="L130" i="35"/>
  <c r="K129" i="35"/>
  <c r="L129" i="35"/>
  <c r="K128" i="35"/>
  <c r="L128" i="35"/>
  <c r="K127" i="35"/>
  <c r="L127" i="35"/>
  <c r="K126" i="35"/>
  <c r="L126" i="35"/>
  <c r="P125" i="35"/>
  <c r="K124" i="35"/>
  <c r="K123" i="35"/>
  <c r="L123" i="35"/>
  <c r="P122" i="35"/>
  <c r="K121" i="35"/>
  <c r="L121" i="35"/>
  <c r="K120" i="35"/>
  <c r="L120" i="35"/>
  <c r="K119" i="35"/>
  <c r="L119" i="35"/>
  <c r="K118" i="35"/>
  <c r="L118" i="35"/>
  <c r="K117" i="35"/>
  <c r="L117" i="35"/>
  <c r="K116" i="35"/>
  <c r="L116" i="35"/>
  <c r="K115" i="35"/>
  <c r="L115" i="35"/>
  <c r="K114" i="35"/>
  <c r="L114" i="35"/>
  <c r="P113" i="35"/>
  <c r="K112" i="35"/>
  <c r="L112" i="35"/>
  <c r="K111" i="35"/>
  <c r="L111" i="35"/>
  <c r="K110" i="35"/>
  <c r="K109" i="35"/>
  <c r="L109" i="35"/>
  <c r="K108" i="35"/>
  <c r="L108" i="35"/>
  <c r="P107" i="35"/>
  <c r="K106" i="35"/>
  <c r="K105" i="35"/>
  <c r="L104" i="35"/>
  <c r="K104" i="35"/>
  <c r="L103" i="35"/>
  <c r="K103" i="35"/>
  <c r="K102" i="35"/>
  <c r="K101" i="35"/>
  <c r="L100" i="35"/>
  <c r="K100" i="35"/>
  <c r="L99" i="35"/>
  <c r="K99" i="35"/>
  <c r="K98" i="35"/>
  <c r="P97" i="35"/>
  <c r="K96" i="35"/>
  <c r="L95" i="35"/>
  <c r="K95" i="35"/>
  <c r="L94" i="35"/>
  <c r="K94" i="35"/>
  <c r="K93" i="35"/>
  <c r="K92" i="35"/>
  <c r="L91" i="35"/>
  <c r="K91" i="35"/>
  <c r="L90" i="35"/>
  <c r="K90" i="35"/>
  <c r="K89" i="35"/>
  <c r="K88" i="35"/>
  <c r="P87" i="35"/>
  <c r="L86" i="35"/>
  <c r="K86" i="35"/>
  <c r="K85" i="35"/>
  <c r="L85" i="35"/>
  <c r="P84" i="35"/>
  <c r="K83" i="35"/>
  <c r="L83" i="35"/>
  <c r="K82" i="35"/>
  <c r="K81" i="35"/>
  <c r="L81" i="35"/>
  <c r="K80" i="35"/>
  <c r="L80" i="35"/>
  <c r="K79" i="35"/>
  <c r="L79" i="35"/>
  <c r="P78" i="35"/>
  <c r="P77" i="35"/>
  <c r="L76" i="35"/>
  <c r="K76" i="35"/>
  <c r="L75" i="35"/>
  <c r="K75" i="35"/>
  <c r="P74" i="35"/>
  <c r="P73" i="35"/>
  <c r="K72" i="35"/>
  <c r="L72" i="35"/>
  <c r="K71" i="35"/>
  <c r="L71" i="35"/>
  <c r="K70" i="35"/>
  <c r="L70" i="35"/>
  <c r="K69" i="35"/>
  <c r="L69" i="35"/>
  <c r="K68" i="35"/>
  <c r="L68" i="35"/>
  <c r="P67" i="35"/>
  <c r="K66" i="35"/>
  <c r="L66" i="35"/>
  <c r="K65" i="35"/>
  <c r="K64" i="35"/>
  <c r="L64" i="35"/>
  <c r="K63" i="35"/>
  <c r="L63" i="35"/>
  <c r="K62" i="35"/>
  <c r="L62" i="35"/>
  <c r="K61" i="35"/>
  <c r="K60" i="35"/>
  <c r="L60" i="35"/>
  <c r="P59" i="35"/>
  <c r="K58" i="35"/>
  <c r="L58" i="35"/>
  <c r="K57" i="35"/>
  <c r="L57" i="35"/>
  <c r="K56" i="35"/>
  <c r="L56" i="35"/>
  <c r="K55" i="35"/>
  <c r="L55" i="35"/>
  <c r="K54" i="35"/>
  <c r="L54" i="35"/>
  <c r="K53" i="35"/>
  <c r="L53" i="35"/>
  <c r="K52" i="35"/>
  <c r="P51" i="35"/>
  <c r="K50" i="35"/>
  <c r="L50" i="35"/>
  <c r="K49" i="35"/>
  <c r="L49" i="35"/>
  <c r="K48" i="35"/>
  <c r="L48" i="35"/>
  <c r="K47" i="35"/>
  <c r="K46" i="35"/>
  <c r="L46" i="35"/>
  <c r="K45" i="35"/>
  <c r="L45" i="35"/>
  <c r="K44" i="35"/>
  <c r="L44" i="35"/>
  <c r="P43" i="35"/>
  <c r="P42" i="35"/>
  <c r="K41" i="35"/>
  <c r="L41" i="35"/>
  <c r="K40" i="35"/>
  <c r="L40" i="35"/>
  <c r="K39" i="35"/>
  <c r="L39" i="35"/>
  <c r="K38" i="35"/>
  <c r="L38" i="35"/>
  <c r="K37" i="35"/>
  <c r="L37" i="35"/>
  <c r="K36" i="35"/>
  <c r="L36" i="35"/>
  <c r="K35" i="35"/>
  <c r="L35" i="35"/>
  <c r="K34" i="35"/>
  <c r="L34" i="35"/>
  <c r="K33" i="35"/>
  <c r="L33" i="35"/>
  <c r="K32" i="35"/>
  <c r="L32" i="35"/>
  <c r="K31" i="35"/>
  <c r="L31" i="35"/>
  <c r="K30" i="35"/>
  <c r="L30" i="35"/>
  <c r="K29" i="35"/>
  <c r="L29" i="35"/>
  <c r="K28" i="35"/>
  <c r="L28" i="35"/>
  <c r="P27" i="35"/>
  <c r="K26" i="35"/>
  <c r="L26" i="35"/>
  <c r="K25" i="35"/>
  <c r="L25" i="35"/>
  <c r="K24" i="35"/>
  <c r="L24" i="35"/>
  <c r="K23" i="35"/>
  <c r="L23" i="35"/>
  <c r="P22" i="35"/>
  <c r="K21" i="35"/>
  <c r="L21" i="35"/>
  <c r="K20" i="35"/>
  <c r="L20" i="35"/>
  <c r="E274" i="34"/>
  <c r="E266" i="34"/>
  <c r="Q302" i="41" l="1"/>
  <c r="R302" i="41" s="1"/>
  <c r="S302" i="41" s="1"/>
  <c r="M32" i="39"/>
  <c r="N32" i="39" s="1"/>
  <c r="P32" i="39" s="1"/>
  <c r="M70" i="39"/>
  <c r="N70" i="39" s="1"/>
  <c r="P70" i="39" s="1"/>
  <c r="M284" i="39"/>
  <c r="N284" i="39" s="1"/>
  <c r="P284" i="39" s="1"/>
  <c r="M235" i="39"/>
  <c r="N235" i="39" s="1"/>
  <c r="P235" i="39" s="1"/>
  <c r="J241" i="39"/>
  <c r="J262" i="39"/>
  <c r="J33" i="39"/>
  <c r="N293" i="39"/>
  <c r="P293" i="39" s="1"/>
  <c r="M124" i="39"/>
  <c r="N124" i="39" s="1"/>
  <c r="P124" i="39" s="1"/>
  <c r="M141" i="39"/>
  <c r="N141" i="39" s="1"/>
  <c r="P141" i="39" s="1"/>
  <c r="J179" i="39"/>
  <c r="M164" i="39"/>
  <c r="N164" i="39" s="1"/>
  <c r="P164" i="39" s="1"/>
  <c r="M196" i="39"/>
  <c r="N196" i="39" s="1"/>
  <c r="P196" i="39" s="1"/>
  <c r="J110" i="39"/>
  <c r="N203" i="39"/>
  <c r="P203" i="39" s="1"/>
  <c r="N165" i="39"/>
  <c r="P165" i="39" s="1"/>
  <c r="N288" i="39"/>
  <c r="P288" i="39" s="1"/>
  <c r="M135" i="39"/>
  <c r="N135" i="39" s="1"/>
  <c r="P135" i="39" s="1"/>
  <c r="N191" i="39"/>
  <c r="P191" i="39" s="1"/>
  <c r="N212" i="39"/>
  <c r="P212" i="39" s="1"/>
  <c r="J267" i="39"/>
  <c r="J40" i="39"/>
  <c r="J28" i="39"/>
  <c r="J216" i="39"/>
  <c r="M65" i="39"/>
  <c r="N65" i="39" s="1"/>
  <c r="P65" i="39" s="1"/>
  <c r="J154" i="39"/>
  <c r="M58" i="39"/>
  <c r="N58" i="39" s="1"/>
  <c r="P58" i="39" s="1"/>
  <c r="J23" i="39"/>
  <c r="M174" i="39"/>
  <c r="N174" i="39" s="1"/>
  <c r="P174" i="39" s="1"/>
  <c r="J50" i="39"/>
  <c r="J273" i="39"/>
  <c r="J228" i="39"/>
  <c r="M228" i="39"/>
  <c r="J197" i="39"/>
  <c r="J170" i="39"/>
  <c r="M117" i="39"/>
  <c r="N117" i="39" s="1"/>
  <c r="P117" i="39" s="1"/>
  <c r="N259" i="39"/>
  <c r="P259" i="39" s="1"/>
  <c r="N110" i="39"/>
  <c r="P110" i="39" s="1"/>
  <c r="N52" i="39"/>
  <c r="P52" i="39" s="1"/>
  <c r="N273" i="39"/>
  <c r="P273" i="39" s="1"/>
  <c r="J100" i="39"/>
  <c r="J209" i="39"/>
  <c r="J80" i="39"/>
  <c r="J148" i="39"/>
  <c r="J293" i="39"/>
  <c r="J259" i="39"/>
  <c r="M221" i="39"/>
  <c r="N221" i="39" s="1"/>
  <c r="P221" i="39" s="1"/>
  <c r="M114" i="39"/>
  <c r="N114" i="39" s="1"/>
  <c r="P114" i="39" s="1"/>
  <c r="M230" i="39"/>
  <c r="N230" i="39" s="1"/>
  <c r="P230" i="39" s="1"/>
  <c r="M39" i="39"/>
  <c r="N39" i="39" s="1"/>
  <c r="P39" i="39" s="1"/>
  <c r="J99" i="39"/>
  <c r="J134" i="39"/>
  <c r="J249" i="39"/>
  <c r="J52" i="39"/>
  <c r="M188" i="39"/>
  <c r="N188" i="39" s="1"/>
  <c r="P188" i="39" s="1"/>
  <c r="J184" i="39"/>
  <c r="J92" i="39"/>
  <c r="M248" i="39"/>
  <c r="N248" i="39" s="1"/>
  <c r="P248" i="39" s="1"/>
  <c r="N127" i="39"/>
  <c r="P127" i="39" s="1"/>
  <c r="J175" i="39"/>
  <c r="M272" i="39"/>
  <c r="N272" i="39" s="1"/>
  <c r="P272" i="39" s="1"/>
  <c r="J72" i="39"/>
  <c r="M109" i="39"/>
  <c r="N109" i="39" s="1"/>
  <c r="P109" i="39" s="1"/>
  <c r="J55" i="39"/>
  <c r="M244" i="39"/>
  <c r="N244" i="39" s="1"/>
  <c r="P244" i="39" s="1"/>
  <c r="J64" i="39"/>
  <c r="J104" i="39"/>
  <c r="J236" i="39"/>
  <c r="M253" i="39"/>
  <c r="N253" i="39" s="1"/>
  <c r="P253" i="39" s="1"/>
  <c r="N209" i="39"/>
  <c r="P209" i="39" s="1"/>
  <c r="J47" i="39"/>
  <c r="J191" i="39"/>
  <c r="J108" i="39"/>
  <c r="J220" i="39"/>
  <c r="J46" i="39"/>
  <c r="M36" i="39"/>
  <c r="N36" i="39" s="1"/>
  <c r="P36" i="39" s="1"/>
  <c r="M60" i="39"/>
  <c r="N60" i="39" s="1"/>
  <c r="P60" i="39" s="1"/>
  <c r="M160" i="39"/>
  <c r="N160" i="39" s="1"/>
  <c r="P160" i="39" s="1"/>
  <c r="M29" i="39"/>
  <c r="N29" i="39" s="1"/>
  <c r="P29" i="39" s="1"/>
  <c r="M159" i="39"/>
  <c r="N159" i="39" s="1"/>
  <c r="P159" i="39" s="1"/>
  <c r="J288" i="39"/>
  <c r="M69" i="39"/>
  <c r="N69" i="39" s="1"/>
  <c r="P69" i="39" s="1"/>
  <c r="M88" i="39"/>
  <c r="N88" i="39" s="1"/>
  <c r="P88" i="39" s="1"/>
  <c r="J186" i="39"/>
  <c r="J95" i="39"/>
  <c r="M223" i="39"/>
  <c r="N223" i="39" s="1"/>
  <c r="P223" i="39" s="1"/>
  <c r="N169" i="39"/>
  <c r="P169" i="39" s="1"/>
  <c r="J146" i="39"/>
  <c r="M86" i="39"/>
  <c r="N86" i="39" s="1"/>
  <c r="P86" i="39" s="1"/>
  <c r="J258" i="39"/>
  <c r="M83" i="39"/>
  <c r="N83" i="39" s="1"/>
  <c r="P83" i="39" s="1"/>
  <c r="J102" i="39"/>
  <c r="J252" i="39"/>
  <c r="N265" i="39"/>
  <c r="P265" i="39" s="1"/>
  <c r="N281" i="39"/>
  <c r="P281" i="39" s="1"/>
  <c r="N226" i="39"/>
  <c r="P226" i="39" s="1"/>
  <c r="N112" i="39"/>
  <c r="P112" i="39" s="1"/>
  <c r="N289" i="39"/>
  <c r="P289" i="39" s="1"/>
  <c r="N254" i="39"/>
  <c r="P254" i="39" s="1"/>
  <c r="N236" i="39"/>
  <c r="P236" i="39" s="1"/>
  <c r="M121" i="39"/>
  <c r="N121" i="39" s="1"/>
  <c r="P121" i="39" s="1"/>
  <c r="M63" i="39"/>
  <c r="N63" i="39" s="1"/>
  <c r="P63" i="39" s="1"/>
  <c r="M130" i="39"/>
  <c r="N130" i="39" s="1"/>
  <c r="P130" i="39" s="1"/>
  <c r="N285" i="39"/>
  <c r="P285" i="39" s="1"/>
  <c r="J269" i="39"/>
  <c r="J90" i="39"/>
  <c r="J138" i="39"/>
  <c r="J218" i="39"/>
  <c r="J176" i="39"/>
  <c r="M137" i="39"/>
  <c r="N137" i="39" s="1"/>
  <c r="P137" i="39" s="1"/>
  <c r="M82" i="39"/>
  <c r="N82" i="39" s="1"/>
  <c r="P82" i="39" s="1"/>
  <c r="M66" i="39"/>
  <c r="N66" i="39" s="1"/>
  <c r="J89" i="39"/>
  <c r="J234" i="39"/>
  <c r="J31" i="39"/>
  <c r="J232" i="39"/>
  <c r="M156" i="39"/>
  <c r="N156" i="39" s="1"/>
  <c r="P156" i="39" s="1"/>
  <c r="M48" i="39"/>
  <c r="N48" i="39" s="1"/>
  <c r="P48" i="39" s="1"/>
  <c r="J210" i="39"/>
  <c r="M62" i="39"/>
  <c r="N62" i="39" s="1"/>
  <c r="P62" i="39" s="1"/>
  <c r="N252" i="39"/>
  <c r="P252" i="39" s="1"/>
  <c r="J214" i="39"/>
  <c r="M120" i="39"/>
  <c r="N120" i="39" s="1"/>
  <c r="P120" i="39" s="1"/>
  <c r="J45" i="39"/>
  <c r="J245" i="39"/>
  <c r="M140" i="39"/>
  <c r="N140" i="39" s="1"/>
  <c r="P140" i="39" s="1"/>
  <c r="M139" i="39"/>
  <c r="N139" i="39" s="1"/>
  <c r="P139" i="39" s="1"/>
  <c r="M44" i="39"/>
  <c r="N44" i="39" s="1"/>
  <c r="P44" i="39" s="1"/>
  <c r="J37" i="39"/>
  <c r="J158" i="39"/>
  <c r="J192" i="39"/>
  <c r="J26" i="39"/>
  <c r="J287" i="39"/>
  <c r="J178" i="39"/>
  <c r="N214" i="39"/>
  <c r="P214" i="39" s="1"/>
  <c r="J103" i="39"/>
  <c r="J96" i="39"/>
  <c r="J283" i="39"/>
  <c r="J265" i="39"/>
  <c r="J85" i="39"/>
  <c r="J277" i="39"/>
  <c r="M81" i="39"/>
  <c r="N81" i="39" s="1"/>
  <c r="P81" i="39" s="1"/>
  <c r="M242" i="39"/>
  <c r="N242" i="39" s="1"/>
  <c r="P242" i="39" s="1"/>
  <c r="M231" i="39"/>
  <c r="N231" i="39" s="1"/>
  <c r="P231" i="39" s="1"/>
  <c r="M217" i="39"/>
  <c r="N217" i="39" s="1"/>
  <c r="P217" i="39" s="1"/>
  <c r="N201" i="39"/>
  <c r="P201" i="39" s="1"/>
  <c r="M182" i="39"/>
  <c r="N182" i="39" s="1"/>
  <c r="P182" i="39" s="1"/>
  <c r="M123" i="39"/>
  <c r="N123" i="39" s="1"/>
  <c r="P123" i="39" s="1"/>
  <c r="M61" i="39"/>
  <c r="N61" i="39" s="1"/>
  <c r="P61" i="39" s="1"/>
  <c r="M119" i="39"/>
  <c r="N119" i="39" s="1"/>
  <c r="P119" i="39" s="1"/>
  <c r="J145" i="39"/>
  <c r="J128" i="39"/>
  <c r="J101" i="39"/>
  <c r="M35" i="39"/>
  <c r="N35" i="39" s="1"/>
  <c r="P35" i="39" s="1"/>
  <c r="J41" i="39"/>
  <c r="J295" i="39"/>
  <c r="J224" i="39"/>
  <c r="J205" i="39"/>
  <c r="N232" i="39"/>
  <c r="P232" i="39" s="1"/>
  <c r="J280" i="39"/>
  <c r="J206" i="39"/>
  <c r="J198" i="39"/>
  <c r="N267" i="39"/>
  <c r="P267" i="39" s="1"/>
  <c r="J165" i="39"/>
  <c r="M155" i="39"/>
  <c r="N155" i="39" s="1"/>
  <c r="P155" i="39" s="1"/>
  <c r="M151" i="39"/>
  <c r="N151" i="39" s="1"/>
  <c r="P151" i="39" s="1"/>
  <c r="J187" i="39"/>
  <c r="M276" i="39"/>
  <c r="N276" i="39" s="1"/>
  <c r="P276" i="39" s="1"/>
  <c r="J126" i="39"/>
  <c r="J289" i="39"/>
  <c r="N250" i="39"/>
  <c r="P250" i="39" s="1"/>
  <c r="J180" i="39"/>
  <c r="M68" i="39"/>
  <c r="N68" i="39" s="1"/>
  <c r="P68" i="39" s="1"/>
  <c r="M71" i="39"/>
  <c r="N71" i="39" s="1"/>
  <c r="P71" i="39" s="1"/>
  <c r="J143" i="39"/>
  <c r="J93" i="39"/>
  <c r="J49" i="39"/>
  <c r="M34" i="39"/>
  <c r="N34" i="39" s="1"/>
  <c r="P34" i="39" s="1"/>
  <c r="M30" i="39"/>
  <c r="N30" i="39" s="1"/>
  <c r="P30" i="39" s="1"/>
  <c r="J24" i="39"/>
  <c r="J105" i="39"/>
  <c r="J219" i="39"/>
  <c r="J201" i="39"/>
  <c r="J212" i="39"/>
  <c r="J127" i="39"/>
  <c r="M54" i="39"/>
  <c r="N54" i="39" s="1"/>
  <c r="P54" i="39" s="1"/>
  <c r="J54" i="39"/>
  <c r="J247" i="39"/>
  <c r="M247" i="39"/>
  <c r="N247" i="39" s="1"/>
  <c r="P247" i="39" s="1"/>
  <c r="J190" i="39"/>
  <c r="M190" i="39"/>
  <c r="N190" i="39" s="1"/>
  <c r="P190" i="39" s="1"/>
  <c r="J297" i="39"/>
  <c r="M297" i="39"/>
  <c r="N297" i="39" s="1"/>
  <c r="P297" i="39" s="1"/>
  <c r="M163" i="39"/>
  <c r="N163" i="39" s="1"/>
  <c r="P163" i="39" s="1"/>
  <c r="J163" i="39"/>
  <c r="M294" i="39"/>
  <c r="N294" i="39" s="1"/>
  <c r="P294" i="39" s="1"/>
  <c r="J294" i="39"/>
  <c r="J278" i="39"/>
  <c r="M278" i="39"/>
  <c r="N278" i="39" s="1"/>
  <c r="P278" i="39" s="1"/>
  <c r="J260" i="39"/>
  <c r="M260" i="39"/>
  <c r="N260" i="39" s="1"/>
  <c r="P260" i="39" s="1"/>
  <c r="M204" i="39"/>
  <c r="N204" i="39" s="1"/>
  <c r="P204" i="39" s="1"/>
  <c r="J204" i="39"/>
  <c r="M168" i="39"/>
  <c r="N168" i="39" s="1"/>
  <c r="P168" i="39" s="1"/>
  <c r="J168" i="39"/>
  <c r="J149" i="39"/>
  <c r="M149" i="39"/>
  <c r="N149" i="39" s="1"/>
  <c r="P149" i="39" s="1"/>
  <c r="M111" i="39"/>
  <c r="N111" i="39" s="1"/>
  <c r="P111" i="39" s="1"/>
  <c r="J111" i="39"/>
  <c r="J53" i="39"/>
  <c r="M53" i="39"/>
  <c r="N53" i="39" s="1"/>
  <c r="P53" i="39" s="1"/>
  <c r="J56" i="39"/>
  <c r="J263" i="39"/>
  <c r="M183" i="39"/>
  <c r="N183" i="39" s="1"/>
  <c r="P183" i="39" s="1"/>
  <c r="J183" i="39"/>
  <c r="J298" i="39"/>
  <c r="M298" i="39"/>
  <c r="N298" i="39" s="1"/>
  <c r="P298" i="39" s="1"/>
  <c r="J264" i="39"/>
  <c r="M264" i="39"/>
  <c r="N264" i="39" s="1"/>
  <c r="P264" i="39" s="1"/>
  <c r="M208" i="39"/>
  <c r="N208" i="39" s="1"/>
  <c r="P208" i="39" s="1"/>
  <c r="J208" i="39"/>
  <c r="J57" i="39"/>
  <c r="M57" i="39"/>
  <c r="N57" i="39" s="1"/>
  <c r="P57" i="39" s="1"/>
  <c r="J296" i="39"/>
  <c r="M296" i="39"/>
  <c r="N296" i="39" s="1"/>
  <c r="P296" i="39" s="1"/>
  <c r="J243" i="39"/>
  <c r="J189" i="39"/>
  <c r="M227" i="39"/>
  <c r="N227" i="39" s="1"/>
  <c r="P227" i="39" s="1"/>
  <c r="M116" i="39"/>
  <c r="N116" i="39" s="1"/>
  <c r="P116" i="39" s="1"/>
  <c r="J261" i="39"/>
  <c r="N207" i="39"/>
  <c r="P207" i="39" s="1"/>
  <c r="J172" i="39"/>
  <c r="M115" i="39"/>
  <c r="N115" i="39" s="1"/>
  <c r="P115" i="39" s="1"/>
  <c r="M38" i="39"/>
  <c r="N38" i="39" s="1"/>
  <c r="P38" i="39" s="1"/>
  <c r="J94" i="39"/>
  <c r="M75" i="39"/>
  <c r="N75" i="39" s="1"/>
  <c r="P75" i="39" s="1"/>
  <c r="J275" i="39"/>
  <c r="N261" i="39"/>
  <c r="P261" i="39" s="1"/>
  <c r="J256" i="39"/>
  <c r="J129" i="39"/>
  <c r="M225" i="39"/>
  <c r="N225" i="39" s="1"/>
  <c r="P225" i="39" s="1"/>
  <c r="J281" i="39"/>
  <c r="M290" i="39"/>
  <c r="N290" i="39" s="1"/>
  <c r="P290" i="39" s="1"/>
  <c r="J290" i="39"/>
  <c r="M274" i="39"/>
  <c r="N274" i="39" s="1"/>
  <c r="P274" i="39" s="1"/>
  <c r="J274" i="39"/>
  <c r="M255" i="39"/>
  <c r="N255" i="39" s="1"/>
  <c r="P255" i="39" s="1"/>
  <c r="J255" i="39"/>
  <c r="M237" i="39"/>
  <c r="N237" i="39" s="1"/>
  <c r="P237" i="39" s="1"/>
  <c r="J237" i="39"/>
  <c r="M200" i="39"/>
  <c r="N200" i="39" s="1"/>
  <c r="P200" i="39" s="1"/>
  <c r="J200" i="39"/>
  <c r="J181" i="39"/>
  <c r="M181" i="39"/>
  <c r="N181" i="39" s="1"/>
  <c r="P181" i="39" s="1"/>
  <c r="J161" i="39"/>
  <c r="M161" i="39"/>
  <c r="N161" i="39" s="1"/>
  <c r="P161" i="39" s="1"/>
  <c r="J144" i="39"/>
  <c r="M144" i="39"/>
  <c r="N144" i="39" s="1"/>
  <c r="P144" i="39" s="1"/>
  <c r="J106" i="39"/>
  <c r="M106" i="39"/>
  <c r="N106" i="39" s="1"/>
  <c r="P106" i="39" s="1"/>
  <c r="J254" i="39"/>
  <c r="J207" i="39"/>
  <c r="J152" i="39"/>
  <c r="J112" i="39"/>
  <c r="J279" i="39"/>
  <c r="J282" i="39"/>
  <c r="M282" i="39"/>
  <c r="N282" i="39" s="1"/>
  <c r="P282" i="39" s="1"/>
  <c r="J173" i="39"/>
  <c r="M173" i="39"/>
  <c r="N173" i="39" s="1"/>
  <c r="P173" i="39" s="1"/>
  <c r="J133" i="39"/>
  <c r="M133" i="39"/>
  <c r="N133" i="39" s="1"/>
  <c r="P133" i="39" s="1"/>
  <c r="J226" i="39"/>
  <c r="M76" i="39"/>
  <c r="N76" i="39" s="1"/>
  <c r="P76" i="39" s="1"/>
  <c r="J202" i="39"/>
  <c r="J239" i="39"/>
  <c r="M153" i="39"/>
  <c r="N153" i="39" s="1"/>
  <c r="P153" i="39" s="1"/>
  <c r="N205" i="39"/>
  <c r="P205" i="39" s="1"/>
  <c r="M79" i="39"/>
  <c r="N79" i="39" s="1"/>
  <c r="P79" i="39" s="1"/>
  <c r="M132" i="39"/>
  <c r="N132" i="39" s="1"/>
  <c r="P132" i="39" s="1"/>
  <c r="M118" i="39"/>
  <c r="N118" i="39" s="1"/>
  <c r="P118" i="39" s="1"/>
  <c r="M150" i="39"/>
  <c r="N150" i="39" s="1"/>
  <c r="P150" i="39" s="1"/>
  <c r="J98" i="39"/>
  <c r="N56" i="39"/>
  <c r="P56" i="39" s="1"/>
  <c r="J291" i="39"/>
  <c r="J169" i="39"/>
  <c r="M266" i="39"/>
  <c r="N266" i="39" s="1"/>
  <c r="P266" i="39" s="1"/>
  <c r="J286" i="39"/>
  <c r="M286" i="39"/>
  <c r="N286" i="39" s="1"/>
  <c r="P286" i="39" s="1"/>
  <c r="J268" i="39"/>
  <c r="M268" i="39"/>
  <c r="N268" i="39" s="1"/>
  <c r="P268" i="39" s="1"/>
  <c r="J251" i="39"/>
  <c r="M251" i="39"/>
  <c r="N251" i="39" s="1"/>
  <c r="P251" i="39" s="1"/>
  <c r="M233" i="39"/>
  <c r="N233" i="39" s="1"/>
  <c r="P233" i="39" s="1"/>
  <c r="J233" i="39"/>
  <c r="J213" i="39"/>
  <c r="M213" i="39"/>
  <c r="N213" i="39" s="1"/>
  <c r="P213" i="39" s="1"/>
  <c r="J194" i="39"/>
  <c r="M194" i="39"/>
  <c r="N194" i="39" s="1"/>
  <c r="P194" i="39" s="1"/>
  <c r="J177" i="39"/>
  <c r="M177" i="39"/>
  <c r="N177" i="39" s="1"/>
  <c r="P177" i="39" s="1"/>
  <c r="J157" i="39"/>
  <c r="M157" i="39"/>
  <c r="N157" i="39" s="1"/>
  <c r="P157" i="39" s="1"/>
  <c r="M25" i="39"/>
  <c r="N25" i="39" s="1"/>
  <c r="P25" i="39" s="1"/>
  <c r="J25" i="39"/>
  <c r="J193" i="39"/>
  <c r="M193" i="39"/>
  <c r="N193" i="39" s="1"/>
  <c r="P193" i="39" s="1"/>
  <c r="J285" i="39"/>
  <c r="J250" i="39"/>
  <c r="J203" i="39"/>
  <c r="J292" i="39"/>
  <c r="M292" i="39"/>
  <c r="N292" i="39" s="1"/>
  <c r="P292" i="39" s="1"/>
  <c r="N198" i="39"/>
  <c r="P198" i="39" s="1"/>
  <c r="P20" i="39"/>
  <c r="N134" i="39"/>
  <c r="P134" i="39" s="1"/>
  <c r="J132" i="37"/>
  <c r="L132" i="37"/>
  <c r="L142" i="37"/>
  <c r="N142" i="37" s="1"/>
  <c r="P142" i="37" s="1"/>
  <c r="J142" i="37"/>
  <c r="J151" i="37"/>
  <c r="L151" i="37"/>
  <c r="N151" i="37" s="1"/>
  <c r="P151" i="37" s="1"/>
  <c r="L175" i="37"/>
  <c r="N175" i="37" s="1"/>
  <c r="P175" i="37" s="1"/>
  <c r="J175" i="37"/>
  <c r="L183" i="37"/>
  <c r="N183" i="37" s="1"/>
  <c r="P183" i="37" s="1"/>
  <c r="J183" i="37"/>
  <c r="J230" i="37"/>
  <c r="L230" i="37"/>
  <c r="N230" i="37" s="1"/>
  <c r="P230" i="37" s="1"/>
  <c r="J239" i="37"/>
  <c r="L239" i="37"/>
  <c r="L248" i="37"/>
  <c r="N248" i="37" s="1"/>
  <c r="P248" i="37" s="1"/>
  <c r="J248" i="37"/>
  <c r="L261" i="37"/>
  <c r="N261" i="37" s="1"/>
  <c r="P261" i="37" s="1"/>
  <c r="J261" i="37"/>
  <c r="J20" i="37"/>
  <c r="L20" i="37"/>
  <c r="N20" i="37" s="1"/>
  <c r="L120" i="37"/>
  <c r="J120" i="37"/>
  <c r="J160" i="37"/>
  <c r="L160" i="37"/>
  <c r="N160" i="37" s="1"/>
  <c r="L172" i="37"/>
  <c r="N172" i="37" s="1"/>
  <c r="P172" i="37" s="1"/>
  <c r="J172" i="37"/>
  <c r="J203" i="37"/>
  <c r="L203" i="37"/>
  <c r="N203" i="37" s="1"/>
  <c r="P203" i="37" s="1"/>
  <c r="L231" i="37"/>
  <c r="J231" i="37"/>
  <c r="L249" i="37"/>
  <c r="N249" i="37" s="1"/>
  <c r="P249" i="37" s="1"/>
  <c r="J249" i="37"/>
  <c r="L262" i="37"/>
  <c r="N262" i="37" s="1"/>
  <c r="P262" i="37" s="1"/>
  <c r="J262" i="37"/>
  <c r="L199" i="37"/>
  <c r="N199" i="37" s="1"/>
  <c r="P199" i="37" s="1"/>
  <c r="N94" i="37"/>
  <c r="P94" i="37" s="1"/>
  <c r="L21" i="37"/>
  <c r="J21" i="37"/>
  <c r="J63" i="37"/>
  <c r="L63" i="37"/>
  <c r="N63" i="37" s="1"/>
  <c r="P63" i="37" s="1"/>
  <c r="L94" i="37"/>
  <c r="J94" i="37"/>
  <c r="L99" i="37"/>
  <c r="N99" i="37" s="1"/>
  <c r="P99" i="37" s="1"/>
  <c r="J99" i="37"/>
  <c r="J253" i="37"/>
  <c r="L207" i="37"/>
  <c r="N207" i="37" s="1"/>
  <c r="P207" i="37" s="1"/>
  <c r="J112" i="37"/>
  <c r="J264" i="37"/>
  <c r="J47" i="37"/>
  <c r="L47" i="37"/>
  <c r="N47" i="37" s="1"/>
  <c r="P47" i="37" s="1"/>
  <c r="J123" i="37"/>
  <c r="L123" i="37"/>
  <c r="J127" i="37"/>
  <c r="L127" i="37"/>
  <c r="N127" i="37" s="1"/>
  <c r="P127" i="37" s="1"/>
  <c r="L147" i="37"/>
  <c r="N147" i="37" s="1"/>
  <c r="P147" i="37" s="1"/>
  <c r="J147" i="37"/>
  <c r="L155" i="37"/>
  <c r="N155" i="37" s="1"/>
  <c r="P155" i="37" s="1"/>
  <c r="J155" i="37"/>
  <c r="J159" i="37"/>
  <c r="L159" i="37"/>
  <c r="N159" i="37" s="1"/>
  <c r="P159" i="37" s="1"/>
  <c r="L171" i="37"/>
  <c r="N171" i="37" s="1"/>
  <c r="P171" i="37" s="1"/>
  <c r="J171" i="37"/>
  <c r="J179" i="37"/>
  <c r="L179" i="37"/>
  <c r="N179" i="37" s="1"/>
  <c r="P179" i="37" s="1"/>
  <c r="L188" i="37"/>
  <c r="N188" i="37" s="1"/>
  <c r="P188" i="37" s="1"/>
  <c r="J188" i="37"/>
  <c r="J192" i="37"/>
  <c r="L192" i="37"/>
  <c r="N192" i="37" s="1"/>
  <c r="P192" i="37" s="1"/>
  <c r="L234" i="37"/>
  <c r="J234" i="37"/>
  <c r="L257" i="37"/>
  <c r="N257" i="37" s="1"/>
  <c r="P257" i="37" s="1"/>
  <c r="J257" i="37"/>
  <c r="L265" i="37"/>
  <c r="N265" i="37" s="1"/>
  <c r="P265" i="37" s="1"/>
  <c r="J265" i="37"/>
  <c r="J25" i="37"/>
  <c r="L25" i="37"/>
  <c r="N25" i="37" s="1"/>
  <c r="P25" i="37" s="1"/>
  <c r="L44" i="37"/>
  <c r="J44" i="37"/>
  <c r="L66" i="37"/>
  <c r="N66" i="37" s="1"/>
  <c r="J66" i="37"/>
  <c r="J111" i="37"/>
  <c r="L111" i="37"/>
  <c r="N111" i="37" s="1"/>
  <c r="P111" i="37" s="1"/>
  <c r="L148" i="37"/>
  <c r="N148" i="37" s="1"/>
  <c r="P148" i="37" s="1"/>
  <c r="J148" i="37"/>
  <c r="L156" i="37"/>
  <c r="N156" i="37" s="1"/>
  <c r="P156" i="37" s="1"/>
  <c r="J156" i="37"/>
  <c r="L167" i="37"/>
  <c r="N167" i="37" s="1"/>
  <c r="P167" i="37" s="1"/>
  <c r="J167" i="37"/>
  <c r="L189" i="37"/>
  <c r="N189" i="37" s="1"/>
  <c r="P189" i="37" s="1"/>
  <c r="J189" i="37"/>
  <c r="J217" i="37"/>
  <c r="L217" i="37"/>
  <c r="N217" i="37" s="1"/>
  <c r="P217" i="37" s="1"/>
  <c r="L258" i="37"/>
  <c r="N258" i="37" s="1"/>
  <c r="P258" i="37" s="1"/>
  <c r="J258" i="37"/>
  <c r="N58" i="37"/>
  <c r="P58" i="37" s="1"/>
  <c r="L58" i="37"/>
  <c r="J58" i="37"/>
  <c r="L68" i="37"/>
  <c r="N68" i="37" s="1"/>
  <c r="P68" i="37" s="1"/>
  <c r="J68" i="37"/>
  <c r="J126" i="37"/>
  <c r="L126" i="37"/>
  <c r="N126" i="37" s="1"/>
  <c r="P126" i="37" s="1"/>
  <c r="L130" i="37"/>
  <c r="N130" i="37" s="1"/>
  <c r="P130" i="37" s="1"/>
  <c r="J130" i="37"/>
  <c r="L140" i="37"/>
  <c r="J140" i="37"/>
  <c r="J169" i="37"/>
  <c r="L169" i="37"/>
  <c r="N169" i="37" s="1"/>
  <c r="P169" i="37" s="1"/>
  <c r="L187" i="37"/>
  <c r="N187" i="37" s="1"/>
  <c r="P187" i="37" s="1"/>
  <c r="J187" i="37"/>
  <c r="L209" i="37"/>
  <c r="N209" i="37" s="1"/>
  <c r="P209" i="37" s="1"/>
  <c r="J209" i="37"/>
  <c r="J256" i="37"/>
  <c r="L256" i="37"/>
  <c r="N256" i="37" s="1"/>
  <c r="P256" i="37" s="1"/>
  <c r="N231" i="37"/>
  <c r="P231" i="37" s="1"/>
  <c r="J79" i="37"/>
  <c r="J215" i="37"/>
  <c r="N140" i="37"/>
  <c r="P140" i="37" s="1"/>
  <c r="N132" i="37"/>
  <c r="P132" i="37" s="1"/>
  <c r="N44" i="37"/>
  <c r="P44" i="37" s="1"/>
  <c r="N45" i="37"/>
  <c r="P45" i="37" s="1"/>
  <c r="N21" i="37"/>
  <c r="P21" i="37" s="1"/>
  <c r="N239" i="37"/>
  <c r="P239" i="37" s="1"/>
  <c r="N234" i="37"/>
  <c r="P234" i="37" s="1"/>
  <c r="N79" i="37"/>
  <c r="P79" i="37" s="1"/>
  <c r="N123" i="37"/>
  <c r="P123" i="37" s="1"/>
  <c r="N120" i="37"/>
  <c r="P120" i="37" s="1"/>
  <c r="P20" i="37"/>
  <c r="M296" i="37"/>
  <c r="M7" i="37" s="1"/>
  <c r="J143" i="35"/>
  <c r="H143" i="37" s="1"/>
  <c r="M253" i="35"/>
  <c r="N253" i="35" s="1"/>
  <c r="P253" i="35" s="1"/>
  <c r="M58" i="35"/>
  <c r="N58" i="35" s="1"/>
  <c r="P58" i="35" s="1"/>
  <c r="M112" i="35"/>
  <c r="N112" i="35" s="1"/>
  <c r="P112" i="35" s="1"/>
  <c r="M257" i="35"/>
  <c r="N257" i="35" s="1"/>
  <c r="P257" i="35" s="1"/>
  <c r="J202" i="35"/>
  <c r="H202" i="37" s="1"/>
  <c r="M53" i="35"/>
  <c r="N53" i="35" s="1"/>
  <c r="P53" i="35" s="1"/>
  <c r="J57" i="35"/>
  <c r="H57" i="37" s="1"/>
  <c r="M265" i="35"/>
  <c r="N265" i="35" s="1"/>
  <c r="P265" i="35" s="1"/>
  <c r="J48" i="35"/>
  <c r="H48" i="37" s="1"/>
  <c r="J62" i="35"/>
  <c r="H62" i="37" s="1"/>
  <c r="M66" i="35"/>
  <c r="N66" i="35" s="1"/>
  <c r="M151" i="35"/>
  <c r="N151" i="35" s="1"/>
  <c r="P151" i="35" s="1"/>
  <c r="J83" i="35"/>
  <c r="H83" i="37" s="1"/>
  <c r="M94" i="35"/>
  <c r="N94" i="35" s="1"/>
  <c r="P94" i="35" s="1"/>
  <c r="M99" i="35"/>
  <c r="N99" i="35" s="1"/>
  <c r="P99" i="35" s="1"/>
  <c r="J128" i="35"/>
  <c r="H128" i="37" s="1"/>
  <c r="J137" i="35"/>
  <c r="H137" i="37" s="1"/>
  <c r="M172" i="35"/>
  <c r="N172" i="35" s="1"/>
  <c r="P172" i="35" s="1"/>
  <c r="J206" i="35"/>
  <c r="H206" i="37" s="1"/>
  <c r="J211" i="35"/>
  <c r="H211" i="37" s="1"/>
  <c r="M239" i="35"/>
  <c r="N239" i="35" s="1"/>
  <c r="P239" i="35" s="1"/>
  <c r="M248" i="35"/>
  <c r="N248" i="35" s="1"/>
  <c r="P248" i="35" s="1"/>
  <c r="M79" i="35"/>
  <c r="N79" i="35" s="1"/>
  <c r="P79" i="35" s="1"/>
  <c r="M111" i="35"/>
  <c r="N111" i="35" s="1"/>
  <c r="P111" i="35" s="1"/>
  <c r="J116" i="35"/>
  <c r="H116" i="37" s="1"/>
  <c r="M147" i="35"/>
  <c r="N147" i="35" s="1"/>
  <c r="P147" i="35" s="1"/>
  <c r="M155" i="35"/>
  <c r="N155" i="35" s="1"/>
  <c r="P155" i="35" s="1"/>
  <c r="M142" i="35"/>
  <c r="N142" i="35" s="1"/>
  <c r="P142" i="35" s="1"/>
  <c r="M44" i="35"/>
  <c r="N44" i="35" s="1"/>
  <c r="P44" i="35" s="1"/>
  <c r="J106" i="35"/>
  <c r="H106" i="37" s="1"/>
  <c r="M148" i="35"/>
  <c r="N148" i="35" s="1"/>
  <c r="P148" i="35" s="1"/>
  <c r="M159" i="35"/>
  <c r="N159" i="35" s="1"/>
  <c r="P159" i="35" s="1"/>
  <c r="J164" i="35"/>
  <c r="H164" i="37" s="1"/>
  <c r="J243" i="35"/>
  <c r="H243" i="37" s="1"/>
  <c r="M245" i="35"/>
  <c r="N245" i="35" s="1"/>
  <c r="P245" i="35" s="1"/>
  <c r="J252" i="35"/>
  <c r="H252" i="37" s="1"/>
  <c r="M261" i="35"/>
  <c r="N261" i="35" s="1"/>
  <c r="P261" i="35" s="1"/>
  <c r="M120" i="35"/>
  <c r="N120" i="35" s="1"/>
  <c r="P120" i="35" s="1"/>
  <c r="J49" i="35"/>
  <c r="H49" i="37" s="1"/>
  <c r="J108" i="35"/>
  <c r="H108" i="37" s="1"/>
  <c r="J205" i="35"/>
  <c r="H205" i="37" s="1"/>
  <c r="J238" i="35"/>
  <c r="H238" i="37" s="1"/>
  <c r="M145" i="35"/>
  <c r="N145" i="35" s="1"/>
  <c r="P145" i="35" s="1"/>
  <c r="J163" i="35"/>
  <c r="H163" i="37" s="1"/>
  <c r="M215" i="35"/>
  <c r="J219" i="35"/>
  <c r="H219" i="37" s="1"/>
  <c r="J251" i="35"/>
  <c r="H251" i="37" s="1"/>
  <c r="J150" i="35"/>
  <c r="H150" i="37" s="1"/>
  <c r="J158" i="35"/>
  <c r="H158" i="37" s="1"/>
  <c r="M209" i="35"/>
  <c r="M256" i="35"/>
  <c r="N256" i="35" s="1"/>
  <c r="P256" i="35" s="1"/>
  <c r="M47" i="35"/>
  <c r="N47" i="35" s="1"/>
  <c r="P47" i="35" s="1"/>
  <c r="J242" i="35"/>
  <c r="H242" i="37" s="1"/>
  <c r="J247" i="35"/>
  <c r="H247" i="37" s="1"/>
  <c r="M264" i="35"/>
  <c r="N264" i="35" s="1"/>
  <c r="P264" i="35" s="1"/>
  <c r="M140" i="35"/>
  <c r="J154" i="35"/>
  <c r="H154" i="37" s="1"/>
  <c r="J260" i="35"/>
  <c r="H260" i="37" s="1"/>
  <c r="M68" i="35"/>
  <c r="N68" i="35" s="1"/>
  <c r="P68" i="35" s="1"/>
  <c r="J54" i="35"/>
  <c r="H54" i="37" s="1"/>
  <c r="M63" i="35"/>
  <c r="N63" i="35" s="1"/>
  <c r="P63" i="35" s="1"/>
  <c r="J104" i="35"/>
  <c r="H104" i="37" s="1"/>
  <c r="J88" i="35"/>
  <c r="H88" i="37" s="1"/>
  <c r="M127" i="35"/>
  <c r="N127" i="35" s="1"/>
  <c r="P127" i="35" s="1"/>
  <c r="J136" i="35"/>
  <c r="H136" i="37" s="1"/>
  <c r="M169" i="35"/>
  <c r="N169" i="35" s="1"/>
  <c r="P169" i="35" s="1"/>
  <c r="J201" i="35"/>
  <c r="H201" i="37" s="1"/>
  <c r="J24" i="35"/>
  <c r="H24" i="37" s="1"/>
  <c r="J52" i="35"/>
  <c r="H52" i="37" s="1"/>
  <c r="J56" i="35"/>
  <c r="H56" i="37" s="1"/>
  <c r="J70" i="35"/>
  <c r="H70" i="37" s="1"/>
  <c r="J76" i="35"/>
  <c r="H76" i="37" s="1"/>
  <c r="J92" i="35"/>
  <c r="H92" i="37" s="1"/>
  <c r="J96" i="35"/>
  <c r="H96" i="37" s="1"/>
  <c r="J101" i="35"/>
  <c r="H101" i="37" s="1"/>
  <c r="J105" i="35"/>
  <c r="H105" i="37" s="1"/>
  <c r="J110" i="35"/>
  <c r="H110" i="37" s="1"/>
  <c r="J144" i="35"/>
  <c r="H144" i="37" s="1"/>
  <c r="J162" i="35"/>
  <c r="H162" i="37" s="1"/>
  <c r="J232" i="35"/>
  <c r="H232" i="37" s="1"/>
  <c r="J237" i="35"/>
  <c r="H237" i="37" s="1"/>
  <c r="J246" i="35"/>
  <c r="H246" i="37" s="1"/>
  <c r="J250" i="35"/>
  <c r="H250" i="37" s="1"/>
  <c r="J259" i="35"/>
  <c r="H259" i="37" s="1"/>
  <c r="J263" i="35"/>
  <c r="H263" i="37" s="1"/>
  <c r="J267" i="35"/>
  <c r="H267" i="37" s="1"/>
  <c r="J72" i="35"/>
  <c r="H72" i="37" s="1"/>
  <c r="J90" i="35"/>
  <c r="H90" i="37" s="1"/>
  <c r="J103" i="35"/>
  <c r="H103" i="37" s="1"/>
  <c r="N129" i="35"/>
  <c r="P129" i="35" s="1"/>
  <c r="J138" i="35"/>
  <c r="H138" i="37" s="1"/>
  <c r="J152" i="35"/>
  <c r="H152" i="37" s="1"/>
  <c r="M156" i="35"/>
  <c r="N156" i="35" s="1"/>
  <c r="P156" i="35" s="1"/>
  <c r="M160" i="35"/>
  <c r="N160" i="35" s="1"/>
  <c r="M189" i="35"/>
  <c r="N189" i="35" s="1"/>
  <c r="P189" i="35" s="1"/>
  <c r="J193" i="35"/>
  <c r="H193" i="37" s="1"/>
  <c r="M199" i="35"/>
  <c r="N199" i="35" s="1"/>
  <c r="P199" i="35" s="1"/>
  <c r="M203" i="35"/>
  <c r="N203" i="35" s="1"/>
  <c r="P203" i="35" s="1"/>
  <c r="M231" i="35"/>
  <c r="N231" i="35" s="1"/>
  <c r="P231" i="35" s="1"/>
  <c r="N238" i="35"/>
  <c r="P238" i="35" s="1"/>
  <c r="J240" i="35"/>
  <c r="H240" i="37" s="1"/>
  <c r="M258" i="35"/>
  <c r="N258" i="35" s="1"/>
  <c r="P258" i="35" s="1"/>
  <c r="J129" i="35"/>
  <c r="H129" i="37" s="1"/>
  <c r="M45" i="35"/>
  <c r="N45" i="35" s="1"/>
  <c r="P45" i="35" s="1"/>
  <c r="J185" i="35"/>
  <c r="H185" i="37" s="1"/>
  <c r="M207" i="35"/>
  <c r="N207" i="35" s="1"/>
  <c r="P207" i="35" s="1"/>
  <c r="N242" i="35"/>
  <c r="P242" i="35" s="1"/>
  <c r="M249" i="35"/>
  <c r="N249" i="35" s="1"/>
  <c r="P249" i="35" s="1"/>
  <c r="M262" i="35"/>
  <c r="N262" i="35" s="1"/>
  <c r="P262" i="35" s="1"/>
  <c r="J266" i="35"/>
  <c r="H266" i="37" s="1"/>
  <c r="L52" i="35"/>
  <c r="N72" i="35"/>
  <c r="P72" i="35" s="1"/>
  <c r="L110" i="35"/>
  <c r="N115" i="35"/>
  <c r="P115" i="35" s="1"/>
  <c r="N119" i="35"/>
  <c r="P119" i="35" s="1"/>
  <c r="N128" i="35"/>
  <c r="P128" i="35" s="1"/>
  <c r="N143" i="35"/>
  <c r="P143" i="35" s="1"/>
  <c r="N149" i="35"/>
  <c r="P149" i="35" s="1"/>
  <c r="N212" i="35"/>
  <c r="P212" i="35" s="1"/>
  <c r="L232" i="35"/>
  <c r="J241" i="35"/>
  <c r="H241" i="37" s="1"/>
  <c r="N243" i="35"/>
  <c r="P243" i="35" s="1"/>
  <c r="L246" i="35"/>
  <c r="J254" i="35"/>
  <c r="H254" i="37" s="1"/>
  <c r="N259" i="35"/>
  <c r="P259" i="35" s="1"/>
  <c r="J23" i="35"/>
  <c r="H23" i="37" s="1"/>
  <c r="J46" i="35"/>
  <c r="H46" i="37" s="1"/>
  <c r="J50" i="35"/>
  <c r="H50" i="37" s="1"/>
  <c r="J55" i="35"/>
  <c r="H55" i="37" s="1"/>
  <c r="J60" i="35"/>
  <c r="H60" i="37" s="1"/>
  <c r="N64" i="35"/>
  <c r="P64" i="35" s="1"/>
  <c r="N81" i="35"/>
  <c r="P81" i="35" s="1"/>
  <c r="J109" i="35"/>
  <c r="H109" i="37" s="1"/>
  <c r="N114" i="35"/>
  <c r="P114" i="35" s="1"/>
  <c r="J118" i="35"/>
  <c r="H118" i="37" s="1"/>
  <c r="J149" i="35"/>
  <c r="H149" i="37" s="1"/>
  <c r="J153" i="35"/>
  <c r="H153" i="37" s="1"/>
  <c r="J157" i="35"/>
  <c r="H157" i="37" s="1"/>
  <c r="N168" i="35"/>
  <c r="P168" i="35" s="1"/>
  <c r="J173" i="35"/>
  <c r="H173" i="37" s="1"/>
  <c r="J177" i="35"/>
  <c r="H177" i="37" s="1"/>
  <c r="J181" i="35"/>
  <c r="H181" i="37" s="1"/>
  <c r="N241" i="35"/>
  <c r="P241" i="35" s="1"/>
  <c r="N153" i="35"/>
  <c r="P153" i="35" s="1"/>
  <c r="N62" i="35"/>
  <c r="P62" i="35" s="1"/>
  <c r="N110" i="35"/>
  <c r="P110" i="35" s="1"/>
  <c r="N116" i="35"/>
  <c r="P116" i="35" s="1"/>
  <c r="N150" i="35"/>
  <c r="P150" i="35" s="1"/>
  <c r="N152" i="35"/>
  <c r="P152" i="35" s="1"/>
  <c r="N164" i="35"/>
  <c r="P164" i="35" s="1"/>
  <c r="N240" i="35"/>
  <c r="P240" i="35" s="1"/>
  <c r="L250" i="35"/>
  <c r="N52" i="35"/>
  <c r="P52" i="35" s="1"/>
  <c r="N56" i="35"/>
  <c r="P56" i="35" s="1"/>
  <c r="N57" i="35"/>
  <c r="P57" i="35" s="1"/>
  <c r="N70" i="35"/>
  <c r="P70" i="35" s="1"/>
  <c r="N157" i="35"/>
  <c r="P157" i="35" s="1"/>
  <c r="N211" i="35"/>
  <c r="P211" i="35" s="1"/>
  <c r="M46" i="35"/>
  <c r="N46" i="35" s="1"/>
  <c r="P46" i="35" s="1"/>
  <c r="M50" i="35"/>
  <c r="N50" i="35" s="1"/>
  <c r="P50" i="35" s="1"/>
  <c r="M60" i="35"/>
  <c r="N60" i="35" s="1"/>
  <c r="P60" i="35" s="1"/>
  <c r="J64" i="35"/>
  <c r="H64" i="37" s="1"/>
  <c r="J81" i="35"/>
  <c r="H81" i="37" s="1"/>
  <c r="J91" i="35"/>
  <c r="H91" i="37" s="1"/>
  <c r="J114" i="35"/>
  <c r="H114" i="37" s="1"/>
  <c r="M118" i="35"/>
  <c r="N118" i="35" s="1"/>
  <c r="P118" i="35" s="1"/>
  <c r="M126" i="35"/>
  <c r="N126" i="35" s="1"/>
  <c r="P126" i="35" s="1"/>
  <c r="M130" i="35"/>
  <c r="N130" i="35" s="1"/>
  <c r="P130" i="35" s="1"/>
  <c r="J186" i="35"/>
  <c r="H186" i="37" s="1"/>
  <c r="N206" i="35"/>
  <c r="P206" i="35" s="1"/>
  <c r="J213" i="35"/>
  <c r="H213" i="37" s="1"/>
  <c r="N254" i="35"/>
  <c r="P254" i="35" s="1"/>
  <c r="J100" i="35"/>
  <c r="H100" i="37" s="1"/>
  <c r="J139" i="35"/>
  <c r="H139" i="37" s="1"/>
  <c r="N144" i="35"/>
  <c r="P144" i="35" s="1"/>
  <c r="J95" i="35"/>
  <c r="H95" i="37" s="1"/>
  <c r="N109" i="35"/>
  <c r="P109" i="35" s="1"/>
  <c r="N163" i="35"/>
  <c r="P163" i="35" s="1"/>
  <c r="J190" i="35"/>
  <c r="H190" i="37" s="1"/>
  <c r="N202" i="35"/>
  <c r="P202" i="35" s="1"/>
  <c r="N263" i="35"/>
  <c r="P263" i="35" s="1"/>
  <c r="N266" i="35"/>
  <c r="P266" i="35" s="1"/>
  <c r="N267" i="35"/>
  <c r="P267" i="35" s="1"/>
  <c r="M69" i="35"/>
  <c r="N69" i="35" s="1"/>
  <c r="P69" i="35" s="1"/>
  <c r="J69" i="35"/>
  <c r="H69" i="37" s="1"/>
  <c r="M21" i="35"/>
  <c r="N21" i="35" s="1"/>
  <c r="P21" i="35" s="1"/>
  <c r="J29" i="35"/>
  <c r="H29" i="37" s="1"/>
  <c r="J31" i="35"/>
  <c r="H31" i="37" s="1"/>
  <c r="J33" i="35"/>
  <c r="H33" i="37" s="1"/>
  <c r="J35" i="35"/>
  <c r="H35" i="37" s="1"/>
  <c r="J37" i="35"/>
  <c r="H37" i="37" s="1"/>
  <c r="J39" i="35"/>
  <c r="H39" i="37" s="1"/>
  <c r="J41" i="35"/>
  <c r="H41" i="37" s="1"/>
  <c r="M71" i="35"/>
  <c r="N71" i="35" s="1"/>
  <c r="P71" i="35" s="1"/>
  <c r="J71" i="35"/>
  <c r="H71" i="37" s="1"/>
  <c r="J93" i="35"/>
  <c r="H93" i="37" s="1"/>
  <c r="L93" i="35"/>
  <c r="J98" i="35"/>
  <c r="H98" i="37" s="1"/>
  <c r="L98" i="35"/>
  <c r="M61" i="35"/>
  <c r="N61" i="35" s="1"/>
  <c r="P61" i="35" s="1"/>
  <c r="J61" i="35"/>
  <c r="H61" i="37" s="1"/>
  <c r="M82" i="35"/>
  <c r="N82" i="35" s="1"/>
  <c r="P82" i="35" s="1"/>
  <c r="J82" i="35"/>
  <c r="H82" i="37" s="1"/>
  <c r="J102" i="35"/>
  <c r="H102" i="37" s="1"/>
  <c r="L102" i="35"/>
  <c r="M20" i="35"/>
  <c r="J28" i="35"/>
  <c r="H28" i="37" s="1"/>
  <c r="J30" i="35"/>
  <c r="H30" i="37" s="1"/>
  <c r="J32" i="35"/>
  <c r="H32" i="37" s="1"/>
  <c r="J34" i="35"/>
  <c r="H34" i="37" s="1"/>
  <c r="J36" i="35"/>
  <c r="H36" i="37" s="1"/>
  <c r="J38" i="35"/>
  <c r="H38" i="37" s="1"/>
  <c r="J40" i="35"/>
  <c r="H40" i="37" s="1"/>
  <c r="M24" i="35"/>
  <c r="N24" i="35" s="1"/>
  <c r="P24" i="35" s="1"/>
  <c r="M25" i="35"/>
  <c r="N25" i="35" s="1"/>
  <c r="P25" i="35" s="1"/>
  <c r="M26" i="35"/>
  <c r="N26" i="35" s="1"/>
  <c r="P26" i="35" s="1"/>
  <c r="M65" i="35"/>
  <c r="N65" i="35" s="1"/>
  <c r="P65" i="35" s="1"/>
  <c r="J65" i="35"/>
  <c r="H65" i="37" s="1"/>
  <c r="J89" i="35"/>
  <c r="H89" i="37" s="1"/>
  <c r="L89" i="35"/>
  <c r="M80" i="35"/>
  <c r="N80" i="35" s="1"/>
  <c r="P80" i="35" s="1"/>
  <c r="J80" i="35"/>
  <c r="H80" i="37" s="1"/>
  <c r="J273" i="35"/>
  <c r="H273" i="37" s="1"/>
  <c r="M273" i="35"/>
  <c r="N273" i="35" s="1"/>
  <c r="P273" i="35" s="1"/>
  <c r="J285" i="35"/>
  <c r="H285" i="37" s="1"/>
  <c r="M285" i="35"/>
  <c r="N285" i="35" s="1"/>
  <c r="P285" i="35" s="1"/>
  <c r="J289" i="35"/>
  <c r="H289" i="37" s="1"/>
  <c r="M289" i="35"/>
  <c r="N289" i="35" s="1"/>
  <c r="P289" i="35" s="1"/>
  <c r="M30" i="35"/>
  <c r="N30" i="35" s="1"/>
  <c r="P30" i="35" s="1"/>
  <c r="M31" i="35"/>
  <c r="N31" i="35" s="1"/>
  <c r="P31" i="35" s="1"/>
  <c r="M33" i="35"/>
  <c r="N33" i="35" s="1"/>
  <c r="P33" i="35" s="1"/>
  <c r="M35" i="35"/>
  <c r="N35" i="35" s="1"/>
  <c r="P35" i="35" s="1"/>
  <c r="M38" i="35"/>
  <c r="N38" i="35" s="1"/>
  <c r="P38" i="35" s="1"/>
  <c r="M39" i="35"/>
  <c r="N39" i="35" s="1"/>
  <c r="P39" i="35" s="1"/>
  <c r="N98" i="35"/>
  <c r="P98" i="35" s="1"/>
  <c r="N102" i="35"/>
  <c r="P102" i="35" s="1"/>
  <c r="J115" i="35"/>
  <c r="H115" i="37" s="1"/>
  <c r="J117" i="35"/>
  <c r="H117" i="37" s="1"/>
  <c r="J119" i="35"/>
  <c r="H119" i="37" s="1"/>
  <c r="J121" i="35"/>
  <c r="H121" i="37" s="1"/>
  <c r="J124" i="35"/>
  <c r="H124" i="37" s="1"/>
  <c r="J133" i="35"/>
  <c r="H133" i="37" s="1"/>
  <c r="N134" i="35"/>
  <c r="P134" i="35" s="1"/>
  <c r="J168" i="35"/>
  <c r="H168" i="37" s="1"/>
  <c r="J200" i="35"/>
  <c r="H200" i="37" s="1"/>
  <c r="L200" i="35"/>
  <c r="N200" i="35" s="1"/>
  <c r="P200" i="35" s="1"/>
  <c r="J204" i="35"/>
  <c r="H204" i="37" s="1"/>
  <c r="L204" i="35"/>
  <c r="N204" i="35" s="1"/>
  <c r="P204" i="35" s="1"/>
  <c r="J208" i="35"/>
  <c r="H208" i="37" s="1"/>
  <c r="L208" i="35"/>
  <c r="N208" i="35" s="1"/>
  <c r="P208" i="35" s="1"/>
  <c r="J233" i="35"/>
  <c r="H233" i="37" s="1"/>
  <c r="M233" i="35"/>
  <c r="N233" i="35" s="1"/>
  <c r="P233" i="35" s="1"/>
  <c r="N124" i="35"/>
  <c r="P124" i="35" s="1"/>
  <c r="N133" i="35"/>
  <c r="P133" i="35" s="1"/>
  <c r="J223" i="35"/>
  <c r="H223" i="37" s="1"/>
  <c r="M223" i="35"/>
  <c r="N223" i="35" s="1"/>
  <c r="P223" i="35" s="1"/>
  <c r="J269" i="35"/>
  <c r="H269" i="37" s="1"/>
  <c r="M269" i="35"/>
  <c r="N269" i="35" s="1"/>
  <c r="P269" i="35" s="1"/>
  <c r="J277" i="35"/>
  <c r="H277" i="37" s="1"/>
  <c r="M277" i="35"/>
  <c r="N277" i="35" s="1"/>
  <c r="P277" i="35" s="1"/>
  <c r="J293" i="35"/>
  <c r="H293" i="37" s="1"/>
  <c r="M293" i="35"/>
  <c r="N293" i="35" s="1"/>
  <c r="P293" i="35" s="1"/>
  <c r="M23" i="35"/>
  <c r="N23" i="35" s="1"/>
  <c r="M28" i="35"/>
  <c r="N28" i="35" s="1"/>
  <c r="P28" i="35" s="1"/>
  <c r="M29" i="35"/>
  <c r="N29" i="35" s="1"/>
  <c r="P29" i="35" s="1"/>
  <c r="M32" i="35"/>
  <c r="N32" i="35" s="1"/>
  <c r="P32" i="35" s="1"/>
  <c r="M34" i="35"/>
  <c r="N34" i="35" s="1"/>
  <c r="P34" i="35" s="1"/>
  <c r="M36" i="35"/>
  <c r="N36" i="35" s="1"/>
  <c r="P36" i="35" s="1"/>
  <c r="M37" i="35"/>
  <c r="N37" i="35" s="1"/>
  <c r="P37" i="35" s="1"/>
  <c r="M40" i="35"/>
  <c r="N40" i="35" s="1"/>
  <c r="P40" i="35" s="1"/>
  <c r="M41" i="35"/>
  <c r="N41" i="35" s="1"/>
  <c r="P41" i="35" s="1"/>
  <c r="J85" i="35"/>
  <c r="H85" i="37" s="1"/>
  <c r="N86" i="35"/>
  <c r="P86" i="35" s="1"/>
  <c r="N89" i="35"/>
  <c r="P89" i="35" s="1"/>
  <c r="N93" i="35"/>
  <c r="P93" i="35" s="1"/>
  <c r="K296" i="35"/>
  <c r="J75" i="35"/>
  <c r="H75" i="37" s="1"/>
  <c r="J86" i="35"/>
  <c r="H86" i="37" s="1"/>
  <c r="L88" i="35"/>
  <c r="N90" i="35"/>
  <c r="P90" i="35" s="1"/>
  <c r="L92" i="35"/>
  <c r="N92" i="35" s="1"/>
  <c r="P92" i="35" s="1"/>
  <c r="L96" i="35"/>
  <c r="N96" i="35" s="1"/>
  <c r="L101" i="35"/>
  <c r="N101" i="35" s="1"/>
  <c r="P101" i="35" s="1"/>
  <c r="N103" i="35"/>
  <c r="P103" i="35" s="1"/>
  <c r="L105" i="35"/>
  <c r="N105" i="35" s="1"/>
  <c r="P105" i="35" s="1"/>
  <c r="J134" i="35"/>
  <c r="H134" i="37" s="1"/>
  <c r="L136" i="35"/>
  <c r="N136" i="35" s="1"/>
  <c r="P136" i="35" s="1"/>
  <c r="N138" i="35"/>
  <c r="P138" i="35" s="1"/>
  <c r="L140" i="35"/>
  <c r="N162" i="35"/>
  <c r="P162" i="35" s="1"/>
  <c r="M167" i="35"/>
  <c r="N167" i="35" s="1"/>
  <c r="P167" i="35" s="1"/>
  <c r="N174" i="35"/>
  <c r="P174" i="35" s="1"/>
  <c r="N176" i="35"/>
  <c r="P176" i="35" s="1"/>
  <c r="N178" i="35"/>
  <c r="P178" i="35" s="1"/>
  <c r="N180" i="35"/>
  <c r="P180" i="35" s="1"/>
  <c r="N182" i="35"/>
  <c r="P182" i="35" s="1"/>
  <c r="L186" i="35"/>
  <c r="M188" i="35"/>
  <c r="N188" i="35" s="1"/>
  <c r="P188" i="35" s="1"/>
  <c r="L190" i="35"/>
  <c r="N190" i="35" s="1"/>
  <c r="P190" i="35" s="1"/>
  <c r="J220" i="35"/>
  <c r="H220" i="37" s="1"/>
  <c r="M220" i="35"/>
  <c r="N220" i="35" s="1"/>
  <c r="P220" i="35" s="1"/>
  <c r="N224" i="35"/>
  <c r="P224" i="35" s="1"/>
  <c r="N186" i="35"/>
  <c r="P186" i="35" s="1"/>
  <c r="J226" i="35"/>
  <c r="H226" i="37" s="1"/>
  <c r="M226" i="35"/>
  <c r="N226" i="35" s="1"/>
  <c r="J281" i="35"/>
  <c r="H281" i="37" s="1"/>
  <c r="M281" i="35"/>
  <c r="N281" i="35" s="1"/>
  <c r="P281" i="35" s="1"/>
  <c r="N91" i="35"/>
  <c r="P91" i="35" s="1"/>
  <c r="N95" i="35"/>
  <c r="P95" i="35" s="1"/>
  <c r="N100" i="35"/>
  <c r="P100" i="35" s="1"/>
  <c r="N104" i="35"/>
  <c r="P104" i="35" s="1"/>
  <c r="L106" i="35"/>
  <c r="N106" i="35" s="1"/>
  <c r="P106" i="35" s="1"/>
  <c r="M123" i="35"/>
  <c r="N123" i="35" s="1"/>
  <c r="P123" i="35" s="1"/>
  <c r="M132" i="35"/>
  <c r="N132" i="35" s="1"/>
  <c r="P132" i="35" s="1"/>
  <c r="L137" i="35"/>
  <c r="N137" i="35" s="1"/>
  <c r="P137" i="35" s="1"/>
  <c r="N139" i="35"/>
  <c r="P139" i="35" s="1"/>
  <c r="M192" i="35"/>
  <c r="N192" i="35" s="1"/>
  <c r="P192" i="35" s="1"/>
  <c r="J216" i="35"/>
  <c r="H216" i="37" s="1"/>
  <c r="M216" i="35"/>
  <c r="N216" i="35" s="1"/>
  <c r="P216" i="35" s="1"/>
  <c r="M218" i="35"/>
  <c r="N218" i="35" s="1"/>
  <c r="P218" i="35" s="1"/>
  <c r="J218" i="35"/>
  <c r="H218" i="37" s="1"/>
  <c r="J174" i="35"/>
  <c r="H174" i="37" s="1"/>
  <c r="J176" i="35"/>
  <c r="H176" i="37" s="1"/>
  <c r="J178" i="35"/>
  <c r="H178" i="37" s="1"/>
  <c r="J180" i="35"/>
  <c r="H180" i="37" s="1"/>
  <c r="J182" i="35"/>
  <c r="H182" i="37" s="1"/>
  <c r="L185" i="35"/>
  <c r="N185" i="35" s="1"/>
  <c r="P185" i="35" s="1"/>
  <c r="J197" i="35"/>
  <c r="H197" i="37" s="1"/>
  <c r="M197" i="35"/>
  <c r="N197" i="35" s="1"/>
  <c r="P197" i="35" s="1"/>
  <c r="L201" i="35"/>
  <c r="N201" i="35" s="1"/>
  <c r="P201" i="35" s="1"/>
  <c r="L205" i="35"/>
  <c r="N205" i="35" s="1"/>
  <c r="P205" i="35" s="1"/>
  <c r="L209" i="35"/>
  <c r="L215" i="35"/>
  <c r="M217" i="35"/>
  <c r="N217" i="35" s="1"/>
  <c r="P217" i="35" s="1"/>
  <c r="L219" i="35"/>
  <c r="N219" i="35" s="1"/>
  <c r="P219" i="35" s="1"/>
  <c r="N222" i="35"/>
  <c r="P222" i="35" s="1"/>
  <c r="J224" i="35"/>
  <c r="H224" i="37" s="1"/>
  <c r="J235" i="35"/>
  <c r="H235" i="37" s="1"/>
  <c r="J272" i="35"/>
  <c r="H272" i="37" s="1"/>
  <c r="M272" i="35"/>
  <c r="N272" i="35" s="1"/>
  <c r="P272" i="35" s="1"/>
  <c r="J276" i="35"/>
  <c r="H276" i="37" s="1"/>
  <c r="M276" i="35"/>
  <c r="N276" i="35" s="1"/>
  <c r="P276" i="35" s="1"/>
  <c r="J280" i="35"/>
  <c r="H280" i="37" s="1"/>
  <c r="M280" i="35"/>
  <c r="N280" i="35" s="1"/>
  <c r="P280" i="35" s="1"/>
  <c r="J284" i="35"/>
  <c r="H284" i="37" s="1"/>
  <c r="M284" i="35"/>
  <c r="N284" i="35" s="1"/>
  <c r="P284" i="35" s="1"/>
  <c r="J288" i="35"/>
  <c r="H288" i="37" s="1"/>
  <c r="M288" i="35"/>
  <c r="N288" i="35" s="1"/>
  <c r="P288" i="35" s="1"/>
  <c r="J292" i="35"/>
  <c r="H292" i="37" s="1"/>
  <c r="M292" i="35"/>
  <c r="N292" i="35" s="1"/>
  <c r="P292" i="35" s="1"/>
  <c r="M75" i="35"/>
  <c r="N75" i="35" s="1"/>
  <c r="P75" i="35" s="1"/>
  <c r="M76" i="35"/>
  <c r="N76" i="35" s="1"/>
  <c r="P76" i="35" s="1"/>
  <c r="M171" i="35"/>
  <c r="N171" i="35" s="1"/>
  <c r="P171" i="35" s="1"/>
  <c r="M173" i="35"/>
  <c r="N173" i="35" s="1"/>
  <c r="P173" i="35" s="1"/>
  <c r="M175" i="35"/>
  <c r="N175" i="35" s="1"/>
  <c r="P175" i="35" s="1"/>
  <c r="M177" i="35"/>
  <c r="N177" i="35" s="1"/>
  <c r="P177" i="35" s="1"/>
  <c r="M179" i="35"/>
  <c r="N179" i="35" s="1"/>
  <c r="P179" i="35" s="1"/>
  <c r="M181" i="35"/>
  <c r="N181" i="35" s="1"/>
  <c r="P181" i="35" s="1"/>
  <c r="M183" i="35"/>
  <c r="N183" i="35" s="1"/>
  <c r="P183" i="35" s="1"/>
  <c r="M187" i="35"/>
  <c r="N187" i="35" s="1"/>
  <c r="P187" i="35" s="1"/>
  <c r="N191" i="35"/>
  <c r="P191" i="35" s="1"/>
  <c r="J195" i="35"/>
  <c r="H195" i="37" s="1"/>
  <c r="M195" i="35"/>
  <c r="N195" i="35" s="1"/>
  <c r="P195" i="35" s="1"/>
  <c r="N196" i="35"/>
  <c r="P196" i="35" s="1"/>
  <c r="J212" i="35"/>
  <c r="H212" i="37" s="1"/>
  <c r="N213" i="35"/>
  <c r="P213" i="35" s="1"/>
  <c r="J222" i="35"/>
  <c r="H222" i="37" s="1"/>
  <c r="J228" i="35"/>
  <c r="H228" i="37" s="1"/>
  <c r="M228" i="35"/>
  <c r="N228" i="35" s="1"/>
  <c r="P228" i="35" s="1"/>
  <c r="J229" i="35"/>
  <c r="H229" i="37" s="1"/>
  <c r="N237" i="35"/>
  <c r="P237" i="35" s="1"/>
  <c r="J191" i="35"/>
  <c r="H191" i="37" s="1"/>
  <c r="J196" i="35"/>
  <c r="H196" i="37" s="1"/>
  <c r="J225" i="35"/>
  <c r="H225" i="37" s="1"/>
  <c r="M225" i="35"/>
  <c r="N225" i="35" s="1"/>
  <c r="P225" i="35" s="1"/>
  <c r="M235" i="35"/>
  <c r="N235" i="35" s="1"/>
  <c r="P235" i="35" s="1"/>
  <c r="M230" i="35"/>
  <c r="N230" i="35" s="1"/>
  <c r="P230" i="35" s="1"/>
  <c r="M232" i="35"/>
  <c r="N232" i="35" s="1"/>
  <c r="P232" i="35" s="1"/>
  <c r="M234" i="35"/>
  <c r="N234" i="35" s="1"/>
  <c r="P234" i="35" s="1"/>
  <c r="N260" i="35"/>
  <c r="P260" i="35" s="1"/>
  <c r="J271" i="35"/>
  <c r="H271" i="37" s="1"/>
  <c r="M271" i="35"/>
  <c r="N271" i="35" s="1"/>
  <c r="P271" i="35" s="1"/>
  <c r="J275" i="35"/>
  <c r="H275" i="37" s="1"/>
  <c r="M275" i="35"/>
  <c r="N275" i="35" s="1"/>
  <c r="P275" i="35" s="1"/>
  <c r="J279" i="35"/>
  <c r="H279" i="37" s="1"/>
  <c r="M279" i="35"/>
  <c r="N279" i="35" s="1"/>
  <c r="P279" i="35" s="1"/>
  <c r="J283" i="35"/>
  <c r="H283" i="37" s="1"/>
  <c r="M283" i="35"/>
  <c r="N283" i="35" s="1"/>
  <c r="P283" i="35" s="1"/>
  <c r="J287" i="35"/>
  <c r="H287" i="37" s="1"/>
  <c r="M287" i="35"/>
  <c r="N287" i="35" s="1"/>
  <c r="P287" i="35" s="1"/>
  <c r="J291" i="35"/>
  <c r="H291" i="37" s="1"/>
  <c r="M291" i="35"/>
  <c r="N291" i="35" s="1"/>
  <c r="P291" i="35" s="1"/>
  <c r="J295" i="35"/>
  <c r="H295" i="37" s="1"/>
  <c r="M295" i="35"/>
  <c r="N295" i="35" s="1"/>
  <c r="P295" i="35" s="1"/>
  <c r="N246" i="35"/>
  <c r="P246" i="35" s="1"/>
  <c r="N250" i="35"/>
  <c r="P250" i="35" s="1"/>
  <c r="J270" i="35"/>
  <c r="H270" i="37" s="1"/>
  <c r="M270" i="35"/>
  <c r="N270" i="35" s="1"/>
  <c r="P270" i="35" s="1"/>
  <c r="J274" i="35"/>
  <c r="H274" i="37" s="1"/>
  <c r="M274" i="35"/>
  <c r="N274" i="35" s="1"/>
  <c r="P274" i="35" s="1"/>
  <c r="J278" i="35"/>
  <c r="H278" i="37" s="1"/>
  <c r="M278" i="35"/>
  <c r="N278" i="35" s="1"/>
  <c r="P278" i="35" s="1"/>
  <c r="J282" i="35"/>
  <c r="H282" i="37" s="1"/>
  <c r="M282" i="35"/>
  <c r="N282" i="35" s="1"/>
  <c r="P282" i="35" s="1"/>
  <c r="J286" i="35"/>
  <c r="H286" i="37" s="1"/>
  <c r="M286" i="35"/>
  <c r="N286" i="35" s="1"/>
  <c r="P286" i="35" s="1"/>
  <c r="J290" i="35"/>
  <c r="H290" i="37" s="1"/>
  <c r="M290" i="35"/>
  <c r="N290" i="35" s="1"/>
  <c r="P290" i="35" s="1"/>
  <c r="J294" i="35"/>
  <c r="H294" i="37" s="1"/>
  <c r="M294" i="35"/>
  <c r="N294" i="35" s="1"/>
  <c r="P294" i="35" s="1"/>
  <c r="I269" i="33"/>
  <c r="J269" i="33" s="1"/>
  <c r="E257" i="34"/>
  <c r="G257" i="34"/>
  <c r="P268" i="33"/>
  <c r="E238" i="34"/>
  <c r="E237" i="34"/>
  <c r="E236" i="34"/>
  <c r="G79" i="34"/>
  <c r="L296" i="33"/>
  <c r="H21" i="33"/>
  <c r="H23" i="33"/>
  <c r="H24" i="33"/>
  <c r="L24" i="33" s="1"/>
  <c r="H25" i="33"/>
  <c r="H26" i="33"/>
  <c r="H28" i="33"/>
  <c r="H29" i="33"/>
  <c r="H30" i="33"/>
  <c r="H31" i="33"/>
  <c r="H32" i="33"/>
  <c r="H33" i="33"/>
  <c r="H34" i="33"/>
  <c r="H35" i="33"/>
  <c r="H36" i="33"/>
  <c r="L36" i="33" s="1"/>
  <c r="H37" i="33"/>
  <c r="H38" i="33"/>
  <c r="H39" i="33"/>
  <c r="H40" i="33"/>
  <c r="H41" i="33"/>
  <c r="H44" i="33"/>
  <c r="H45" i="33"/>
  <c r="H46" i="33"/>
  <c r="H47" i="33"/>
  <c r="H48" i="33"/>
  <c r="H49" i="33"/>
  <c r="H50" i="33"/>
  <c r="H52" i="33"/>
  <c r="L52" i="33" s="1"/>
  <c r="H53" i="33"/>
  <c r="H54" i="33"/>
  <c r="H55" i="33"/>
  <c r="H56" i="33"/>
  <c r="H57" i="33"/>
  <c r="H58" i="33"/>
  <c r="H60" i="33"/>
  <c r="L60" i="33" s="1"/>
  <c r="H61" i="33"/>
  <c r="H62" i="33"/>
  <c r="H63" i="33"/>
  <c r="H64" i="33"/>
  <c r="H65" i="33"/>
  <c r="H66" i="33"/>
  <c r="H68" i="33"/>
  <c r="L68" i="33" s="1"/>
  <c r="H69" i="33"/>
  <c r="H70" i="33"/>
  <c r="H71" i="33"/>
  <c r="H72" i="33"/>
  <c r="H75" i="33"/>
  <c r="H76" i="33"/>
  <c r="H79" i="33"/>
  <c r="H80" i="33"/>
  <c r="H81" i="33"/>
  <c r="H82" i="33"/>
  <c r="H83" i="33"/>
  <c r="H85" i="33"/>
  <c r="H86" i="33"/>
  <c r="H88" i="33"/>
  <c r="H89" i="33"/>
  <c r="H90" i="33"/>
  <c r="H91" i="33"/>
  <c r="H92" i="33"/>
  <c r="H93" i="33"/>
  <c r="H94" i="33"/>
  <c r="H95" i="33"/>
  <c r="H96" i="33"/>
  <c r="L96" i="33" s="1"/>
  <c r="H98" i="33"/>
  <c r="H99" i="33"/>
  <c r="H100" i="33"/>
  <c r="L100" i="33" s="1"/>
  <c r="H101" i="33"/>
  <c r="H102" i="33"/>
  <c r="H103" i="33"/>
  <c r="H104" i="33"/>
  <c r="L104" i="33" s="1"/>
  <c r="H105" i="33"/>
  <c r="H106" i="33"/>
  <c r="H108" i="33"/>
  <c r="H109" i="33"/>
  <c r="H110" i="33"/>
  <c r="H111" i="33"/>
  <c r="H112" i="33"/>
  <c r="L112" i="33" s="1"/>
  <c r="H114" i="33"/>
  <c r="H115" i="33"/>
  <c r="H116" i="33"/>
  <c r="L116" i="33" s="1"/>
  <c r="H117" i="33"/>
  <c r="H118" i="33"/>
  <c r="H119" i="33"/>
  <c r="H120" i="33"/>
  <c r="L120" i="33" s="1"/>
  <c r="H121" i="33"/>
  <c r="H123" i="33"/>
  <c r="H124" i="33"/>
  <c r="H126" i="33"/>
  <c r="H127" i="33"/>
  <c r="H128" i="33"/>
  <c r="H129" i="33"/>
  <c r="H130" i="33"/>
  <c r="H132" i="33"/>
  <c r="H133" i="33"/>
  <c r="H134" i="33"/>
  <c r="H136" i="33"/>
  <c r="H137" i="33"/>
  <c r="H138" i="33"/>
  <c r="H139" i="33"/>
  <c r="H140" i="33"/>
  <c r="L140" i="33" s="1"/>
  <c r="H142" i="33"/>
  <c r="H143" i="33"/>
  <c r="H144" i="33"/>
  <c r="H145" i="33"/>
  <c r="H147" i="33"/>
  <c r="H148" i="33"/>
  <c r="H149" i="33"/>
  <c r="H150" i="33"/>
  <c r="H151" i="33"/>
  <c r="H152" i="33"/>
  <c r="H153" i="33"/>
  <c r="H154" i="33"/>
  <c r="H155" i="33"/>
  <c r="H156" i="33"/>
  <c r="L156" i="33" s="1"/>
  <c r="H157" i="33"/>
  <c r="H158" i="33"/>
  <c r="H159" i="33"/>
  <c r="H160" i="33"/>
  <c r="L160" i="33" s="1"/>
  <c r="H162" i="33"/>
  <c r="H163" i="33"/>
  <c r="H164" i="33"/>
  <c r="H167" i="33"/>
  <c r="H168" i="33"/>
  <c r="L168" i="33" s="1"/>
  <c r="H169" i="33"/>
  <c r="H171" i="33"/>
  <c r="H172" i="33"/>
  <c r="H173" i="33"/>
  <c r="H174" i="33"/>
  <c r="H175" i="33"/>
  <c r="H176" i="33"/>
  <c r="L176" i="33" s="1"/>
  <c r="H177" i="33"/>
  <c r="H178" i="33"/>
  <c r="H179" i="33"/>
  <c r="H180" i="33"/>
  <c r="H181" i="33"/>
  <c r="H182" i="33"/>
  <c r="H183" i="33"/>
  <c r="H185" i="33"/>
  <c r="H186" i="33"/>
  <c r="H187" i="33"/>
  <c r="H188" i="33"/>
  <c r="H189" i="33"/>
  <c r="H190" i="33"/>
  <c r="H191" i="33"/>
  <c r="H192" i="33"/>
  <c r="H193" i="33"/>
  <c r="H195" i="33"/>
  <c r="H196" i="33"/>
  <c r="L196" i="33" s="1"/>
  <c r="H197" i="33"/>
  <c r="H199" i="33"/>
  <c r="H200" i="33"/>
  <c r="L200" i="33" s="1"/>
  <c r="H201" i="33"/>
  <c r="H202" i="33"/>
  <c r="H203" i="33"/>
  <c r="H204" i="33"/>
  <c r="L204" i="33" s="1"/>
  <c r="H205" i="33"/>
  <c r="H206" i="33"/>
  <c r="H207" i="33"/>
  <c r="H208" i="33"/>
  <c r="H209" i="33"/>
  <c r="H211" i="33"/>
  <c r="H212" i="33"/>
  <c r="L212" i="33" s="1"/>
  <c r="H213" i="33"/>
  <c r="H215" i="33"/>
  <c r="H216" i="33"/>
  <c r="L216" i="33" s="1"/>
  <c r="H217" i="33"/>
  <c r="H218" i="33"/>
  <c r="H219" i="33"/>
  <c r="H220" i="33"/>
  <c r="L220" i="33" s="1"/>
  <c r="H222" i="33"/>
  <c r="H223" i="33"/>
  <c r="H224" i="33"/>
  <c r="L224" i="33" s="1"/>
  <c r="H225" i="33"/>
  <c r="H226" i="33"/>
  <c r="H228" i="33"/>
  <c r="L228" i="33" s="1"/>
  <c r="H229" i="33"/>
  <c r="H230" i="33"/>
  <c r="H231" i="33"/>
  <c r="H232" i="33"/>
  <c r="L232" i="33" s="1"/>
  <c r="H233" i="33"/>
  <c r="H234" i="33"/>
  <c r="H235" i="33"/>
  <c r="H237" i="33"/>
  <c r="H238" i="33"/>
  <c r="H239" i="33"/>
  <c r="H240" i="33"/>
  <c r="H241" i="33"/>
  <c r="H242" i="33"/>
  <c r="H243" i="33"/>
  <c r="H245" i="33"/>
  <c r="H246" i="33"/>
  <c r="H247" i="33"/>
  <c r="H248" i="33"/>
  <c r="L248" i="33" s="1"/>
  <c r="H249" i="33"/>
  <c r="H250" i="33"/>
  <c r="H251" i="33"/>
  <c r="H252" i="33"/>
  <c r="H253" i="33"/>
  <c r="H254" i="33"/>
  <c r="H256" i="33"/>
  <c r="H257" i="33"/>
  <c r="H258" i="33"/>
  <c r="H259" i="33"/>
  <c r="H260" i="33"/>
  <c r="L260" i="33" s="1"/>
  <c r="H261" i="33"/>
  <c r="H262" i="33"/>
  <c r="H263" i="33"/>
  <c r="H264" i="33"/>
  <c r="L264" i="33" s="1"/>
  <c r="H265" i="33"/>
  <c r="H266" i="33"/>
  <c r="H267" i="33"/>
  <c r="H269" i="33"/>
  <c r="H270" i="33"/>
  <c r="H271" i="33"/>
  <c r="H272" i="33"/>
  <c r="H273" i="33"/>
  <c r="H274" i="33"/>
  <c r="H275" i="33"/>
  <c r="H276" i="33"/>
  <c r="H277" i="33"/>
  <c r="H278" i="33"/>
  <c r="H279" i="33"/>
  <c r="H280" i="33"/>
  <c r="L280" i="33" s="1"/>
  <c r="H281" i="33"/>
  <c r="H282" i="33"/>
  <c r="H283" i="33"/>
  <c r="H284" i="33"/>
  <c r="L284" i="33" s="1"/>
  <c r="H285" i="33"/>
  <c r="H286" i="33"/>
  <c r="H287" i="33"/>
  <c r="H288" i="33"/>
  <c r="L288" i="33" s="1"/>
  <c r="H289" i="33"/>
  <c r="H290" i="33"/>
  <c r="H291" i="33"/>
  <c r="H292" i="33"/>
  <c r="L292" i="33" s="1"/>
  <c r="H293" i="33"/>
  <c r="H294" i="33"/>
  <c r="H295" i="33"/>
  <c r="H20" i="33"/>
  <c r="I295" i="33"/>
  <c r="M295" i="33" s="1"/>
  <c r="I294" i="33"/>
  <c r="M294" i="33" s="1"/>
  <c r="I293" i="33"/>
  <c r="J293" i="33" s="1"/>
  <c r="I292" i="33"/>
  <c r="J292" i="33" s="1"/>
  <c r="I291" i="33"/>
  <c r="M291" i="33" s="1"/>
  <c r="I290" i="33"/>
  <c r="M290" i="33" s="1"/>
  <c r="I289" i="33"/>
  <c r="J289" i="33" s="1"/>
  <c r="I288" i="33"/>
  <c r="J288" i="33" s="1"/>
  <c r="I287" i="33"/>
  <c r="M287" i="33" s="1"/>
  <c r="I286" i="33"/>
  <c r="J286" i="33" s="1"/>
  <c r="I285" i="33"/>
  <c r="M285" i="33" s="1"/>
  <c r="I284" i="33"/>
  <c r="J284" i="33" s="1"/>
  <c r="I283" i="33"/>
  <c r="J283" i="33" s="1"/>
  <c r="I282" i="33"/>
  <c r="J282" i="33" s="1"/>
  <c r="I281" i="33"/>
  <c r="M281" i="33" s="1"/>
  <c r="I280" i="33"/>
  <c r="J280" i="33" s="1"/>
  <c r="I279" i="33"/>
  <c r="M279" i="33" s="1"/>
  <c r="I278" i="33"/>
  <c r="J278" i="33" s="1"/>
  <c r="I277" i="33"/>
  <c r="M277" i="33" s="1"/>
  <c r="I276" i="33"/>
  <c r="I275" i="33"/>
  <c r="J275" i="33" s="1"/>
  <c r="I274" i="33"/>
  <c r="J274" i="33" s="1"/>
  <c r="I273" i="33"/>
  <c r="J273" i="33" s="1"/>
  <c r="I272" i="33"/>
  <c r="I271" i="33"/>
  <c r="J271" i="33" s="1"/>
  <c r="I270" i="33"/>
  <c r="J270" i="33" s="1"/>
  <c r="I267" i="33"/>
  <c r="M267" i="33" s="1"/>
  <c r="I266" i="33"/>
  <c r="M266" i="33" s="1"/>
  <c r="N266" i="33" s="1"/>
  <c r="P266" i="33" s="1"/>
  <c r="I265" i="33"/>
  <c r="J265" i="33" s="1"/>
  <c r="I264" i="33"/>
  <c r="J264" i="33" s="1"/>
  <c r="I263" i="33"/>
  <c r="M263" i="33" s="1"/>
  <c r="I262" i="33"/>
  <c r="I261" i="33"/>
  <c r="M261" i="33" s="1"/>
  <c r="I260" i="33"/>
  <c r="J260" i="33" s="1"/>
  <c r="I259" i="33"/>
  <c r="M259" i="33" s="1"/>
  <c r="I258" i="33"/>
  <c r="I257" i="33"/>
  <c r="M257" i="33" s="1"/>
  <c r="I256" i="33"/>
  <c r="I254" i="33"/>
  <c r="J254" i="33" s="1"/>
  <c r="I253" i="33"/>
  <c r="J253" i="33" s="1"/>
  <c r="I252" i="33"/>
  <c r="M252" i="33" s="1"/>
  <c r="I251" i="33"/>
  <c r="J251" i="33" s="1"/>
  <c r="I250" i="33"/>
  <c r="J250" i="33" s="1"/>
  <c r="I249" i="33"/>
  <c r="J249" i="33" s="1"/>
  <c r="I248" i="33"/>
  <c r="M248" i="33" s="1"/>
  <c r="I247" i="33"/>
  <c r="J247" i="33" s="1"/>
  <c r="I246" i="33"/>
  <c r="M246" i="33" s="1"/>
  <c r="I245" i="33"/>
  <c r="M245" i="33" s="1"/>
  <c r="I243" i="33"/>
  <c r="J243" i="33" s="1"/>
  <c r="I242" i="33"/>
  <c r="J242" i="33" s="1"/>
  <c r="I241" i="33"/>
  <c r="I240" i="33"/>
  <c r="I239" i="33"/>
  <c r="I238" i="33"/>
  <c r="J238" i="33" s="1"/>
  <c r="I237" i="33"/>
  <c r="I235" i="33"/>
  <c r="I234" i="33"/>
  <c r="M234" i="33" s="1"/>
  <c r="I233" i="33"/>
  <c r="J233" i="33" s="1"/>
  <c r="I232" i="33"/>
  <c r="M232" i="33" s="1"/>
  <c r="I231" i="33"/>
  <c r="I230" i="33"/>
  <c r="J230" i="33" s="1"/>
  <c r="I229" i="33"/>
  <c r="J229" i="33" s="1"/>
  <c r="I228" i="33"/>
  <c r="J228" i="33" s="1"/>
  <c r="I226" i="33"/>
  <c r="J226" i="33" s="1"/>
  <c r="I225" i="33"/>
  <c r="J225" i="33" s="1"/>
  <c r="I224" i="33"/>
  <c r="I223" i="33"/>
  <c r="I222" i="33"/>
  <c r="I220" i="33"/>
  <c r="I219" i="33"/>
  <c r="M219" i="33" s="1"/>
  <c r="I218" i="33"/>
  <c r="M218" i="33" s="1"/>
  <c r="I217" i="33"/>
  <c r="J217" i="33" s="1"/>
  <c r="I216" i="33"/>
  <c r="J216" i="33" s="1"/>
  <c r="I215" i="33"/>
  <c r="J215" i="33" s="1"/>
  <c r="I213" i="33"/>
  <c r="I212" i="33"/>
  <c r="J212" i="33" s="1"/>
  <c r="I211" i="33"/>
  <c r="I209" i="33"/>
  <c r="M209" i="33" s="1"/>
  <c r="I208" i="33"/>
  <c r="M208" i="33" s="1"/>
  <c r="I207" i="33"/>
  <c r="M207" i="33" s="1"/>
  <c r="I206" i="33"/>
  <c r="J206" i="33" s="1"/>
  <c r="I205" i="33"/>
  <c r="M205" i="33" s="1"/>
  <c r="I204" i="33"/>
  <c r="J204" i="33" s="1"/>
  <c r="I203" i="33"/>
  <c r="M203" i="33" s="1"/>
  <c r="I202" i="33"/>
  <c r="J202" i="33" s="1"/>
  <c r="I201" i="33"/>
  <c r="M201" i="33" s="1"/>
  <c r="I200" i="33"/>
  <c r="M200" i="33" s="1"/>
  <c r="I199" i="33"/>
  <c r="M199" i="33" s="1"/>
  <c r="I197" i="33"/>
  <c r="J197" i="33" s="1"/>
  <c r="I196" i="33"/>
  <c r="M196" i="33" s="1"/>
  <c r="I195" i="33"/>
  <c r="J195" i="33" s="1"/>
  <c r="I193" i="33"/>
  <c r="M193" i="33" s="1"/>
  <c r="I192" i="33"/>
  <c r="M192" i="33" s="1"/>
  <c r="I191" i="33"/>
  <c r="M191" i="33" s="1"/>
  <c r="I190" i="33"/>
  <c r="J190" i="33" s="1"/>
  <c r="I189" i="33"/>
  <c r="J189" i="33" s="1"/>
  <c r="I188" i="33"/>
  <c r="M188" i="33" s="1"/>
  <c r="I187" i="33"/>
  <c r="M187" i="33" s="1"/>
  <c r="I186" i="33"/>
  <c r="M186" i="33" s="1"/>
  <c r="I185" i="33"/>
  <c r="J185" i="33" s="1"/>
  <c r="I183" i="33"/>
  <c r="M183" i="33" s="1"/>
  <c r="I182" i="33"/>
  <c r="J182" i="33" s="1"/>
  <c r="I181" i="33"/>
  <c r="J181" i="33" s="1"/>
  <c r="I180" i="33"/>
  <c r="M180" i="33" s="1"/>
  <c r="I179" i="33"/>
  <c r="J179" i="33" s="1"/>
  <c r="I178" i="33"/>
  <c r="J178" i="33" s="1"/>
  <c r="I177" i="33"/>
  <c r="J177" i="33" s="1"/>
  <c r="I176" i="33"/>
  <c r="J176" i="33" s="1"/>
  <c r="I175" i="33"/>
  <c r="M175" i="33" s="1"/>
  <c r="I174" i="33"/>
  <c r="M174" i="33" s="1"/>
  <c r="I173" i="33"/>
  <c r="M173" i="33" s="1"/>
  <c r="I172" i="33"/>
  <c r="M172" i="33" s="1"/>
  <c r="I171" i="33"/>
  <c r="M171" i="33" s="1"/>
  <c r="I169" i="33"/>
  <c r="J169" i="33" s="1"/>
  <c r="I168" i="33"/>
  <c r="M168" i="33" s="1"/>
  <c r="I167" i="33"/>
  <c r="J167" i="33" s="1"/>
  <c r="I164" i="33"/>
  <c r="M164" i="33" s="1"/>
  <c r="I163" i="33"/>
  <c r="J163" i="33" s="1"/>
  <c r="I162" i="33"/>
  <c r="I160" i="33"/>
  <c r="M160" i="33" s="1"/>
  <c r="I159" i="33"/>
  <c r="J159" i="33" s="1"/>
  <c r="I158" i="33"/>
  <c r="J158" i="33" s="1"/>
  <c r="I157" i="33"/>
  <c r="I156" i="33"/>
  <c r="M156" i="33" s="1"/>
  <c r="I155" i="33"/>
  <c r="M155" i="33" s="1"/>
  <c r="N155" i="33" s="1"/>
  <c r="P155" i="33" s="1"/>
  <c r="I154" i="33"/>
  <c r="J154" i="33" s="1"/>
  <c r="I153" i="33"/>
  <c r="I152" i="33"/>
  <c r="M152" i="33" s="1"/>
  <c r="I151" i="33"/>
  <c r="J151" i="33" s="1"/>
  <c r="I150" i="33"/>
  <c r="J150" i="33" s="1"/>
  <c r="I149" i="33"/>
  <c r="I148" i="33"/>
  <c r="M148" i="33" s="1"/>
  <c r="I147" i="33"/>
  <c r="M147" i="33" s="1"/>
  <c r="I145" i="33"/>
  <c r="M145" i="33" s="1"/>
  <c r="I144" i="33"/>
  <c r="M144" i="33" s="1"/>
  <c r="I143" i="33"/>
  <c r="J143" i="33" s="1"/>
  <c r="I142" i="33"/>
  <c r="J142" i="33" s="1"/>
  <c r="I140" i="33"/>
  <c r="M140" i="33" s="1"/>
  <c r="I139" i="33"/>
  <c r="I138" i="33"/>
  <c r="M138" i="33" s="1"/>
  <c r="I137" i="33"/>
  <c r="I136" i="33"/>
  <c r="M136" i="33" s="1"/>
  <c r="I134" i="33"/>
  <c r="J134" i="33" s="1"/>
  <c r="I133" i="33"/>
  <c r="J133" i="33" s="1"/>
  <c r="I132" i="33"/>
  <c r="I131" i="33"/>
  <c r="I130" i="33"/>
  <c r="M130" i="33" s="1"/>
  <c r="I129" i="33"/>
  <c r="M129" i="33" s="1"/>
  <c r="N129" i="33" s="1"/>
  <c r="P129" i="33" s="1"/>
  <c r="I128" i="33"/>
  <c r="J128" i="33" s="1"/>
  <c r="I127" i="33"/>
  <c r="M127" i="33" s="1"/>
  <c r="I126" i="33"/>
  <c r="M126" i="33" s="1"/>
  <c r="N126" i="33" s="1"/>
  <c r="P126" i="33" s="1"/>
  <c r="I125" i="33"/>
  <c r="I124" i="33"/>
  <c r="I123" i="33"/>
  <c r="J123" i="33" s="1"/>
  <c r="I122" i="33"/>
  <c r="I121" i="33"/>
  <c r="J121" i="33" s="1"/>
  <c r="I120" i="33"/>
  <c r="M120" i="33" s="1"/>
  <c r="I119" i="33"/>
  <c r="M119" i="33" s="1"/>
  <c r="I118" i="33"/>
  <c r="I117" i="33"/>
  <c r="M117" i="33" s="1"/>
  <c r="I116" i="33"/>
  <c r="J116" i="33" s="1"/>
  <c r="I115" i="33"/>
  <c r="M115" i="33" s="1"/>
  <c r="I114" i="33"/>
  <c r="J114" i="33" s="1"/>
  <c r="I112" i="33"/>
  <c r="I111" i="33"/>
  <c r="J111" i="33" s="1"/>
  <c r="I110" i="33"/>
  <c r="M110" i="33" s="1"/>
  <c r="I109" i="33"/>
  <c r="J109" i="33" s="1"/>
  <c r="I108" i="33"/>
  <c r="I106" i="33"/>
  <c r="M106" i="33" s="1"/>
  <c r="N106" i="33" s="1"/>
  <c r="P106" i="33" s="1"/>
  <c r="I105" i="33"/>
  <c r="M105" i="33" s="1"/>
  <c r="I104" i="33"/>
  <c r="M104" i="33" s="1"/>
  <c r="I103" i="33"/>
  <c r="J103" i="33" s="1"/>
  <c r="I102" i="33"/>
  <c r="J102" i="33" s="1"/>
  <c r="I101" i="33"/>
  <c r="J101" i="33" s="1"/>
  <c r="I100" i="33"/>
  <c r="J100" i="33" s="1"/>
  <c r="I99" i="33"/>
  <c r="M99" i="33" s="1"/>
  <c r="I98" i="33"/>
  <c r="M98" i="33" s="1"/>
  <c r="I96" i="33"/>
  <c r="J96" i="33" s="1"/>
  <c r="I95" i="33"/>
  <c r="J95" i="33" s="1"/>
  <c r="I94" i="33"/>
  <c r="J94" i="33" s="1"/>
  <c r="I93" i="33"/>
  <c r="J93" i="33" s="1"/>
  <c r="I92" i="33"/>
  <c r="I91" i="33"/>
  <c r="J91" i="33" s="1"/>
  <c r="I90" i="33"/>
  <c r="J90" i="33" s="1"/>
  <c r="I89" i="33"/>
  <c r="J89" i="33" s="1"/>
  <c r="I88" i="33"/>
  <c r="I86" i="33"/>
  <c r="M86" i="33" s="1"/>
  <c r="I85" i="33"/>
  <c r="M85" i="33" s="1"/>
  <c r="I83" i="33"/>
  <c r="J83" i="33" s="1"/>
  <c r="I82" i="33"/>
  <c r="M82" i="33" s="1"/>
  <c r="I81" i="33"/>
  <c r="M81" i="33" s="1"/>
  <c r="I80" i="33"/>
  <c r="M80" i="33" s="1"/>
  <c r="I79" i="33"/>
  <c r="M79" i="33" s="1"/>
  <c r="N79" i="33" s="1"/>
  <c r="P79" i="33" s="1"/>
  <c r="I76" i="33"/>
  <c r="I75" i="33"/>
  <c r="J75" i="33" s="1"/>
  <c r="I72" i="33"/>
  <c r="I71" i="33"/>
  <c r="M71" i="33" s="1"/>
  <c r="N71" i="33" s="1"/>
  <c r="P71" i="33" s="1"/>
  <c r="I70" i="33"/>
  <c r="M70" i="33" s="1"/>
  <c r="I69" i="33"/>
  <c r="M69" i="33" s="1"/>
  <c r="I68" i="33"/>
  <c r="M68" i="33" s="1"/>
  <c r="I66" i="33"/>
  <c r="M66" i="33" s="1"/>
  <c r="I65" i="33"/>
  <c r="M65" i="33" s="1"/>
  <c r="N65" i="33" s="1"/>
  <c r="P65" i="33" s="1"/>
  <c r="I64" i="33"/>
  <c r="M64" i="33" s="1"/>
  <c r="I63" i="33"/>
  <c r="M63" i="33" s="1"/>
  <c r="I62" i="33"/>
  <c r="J62" i="33" s="1"/>
  <c r="I61" i="33"/>
  <c r="J61" i="33" s="1"/>
  <c r="I60" i="33"/>
  <c r="M60" i="33" s="1"/>
  <c r="I58" i="33"/>
  <c r="M58" i="33" s="1"/>
  <c r="I57" i="33"/>
  <c r="J57" i="33" s="1"/>
  <c r="I56" i="33"/>
  <c r="J56" i="33" s="1"/>
  <c r="I55" i="33"/>
  <c r="J55" i="33" s="1"/>
  <c r="I54" i="33"/>
  <c r="M54" i="33" s="1"/>
  <c r="I53" i="33"/>
  <c r="J53" i="33" s="1"/>
  <c r="I52" i="33"/>
  <c r="J52" i="33" s="1"/>
  <c r="I50" i="33"/>
  <c r="J50" i="33" s="1"/>
  <c r="I49" i="33"/>
  <c r="J49" i="33" s="1"/>
  <c r="I48" i="33"/>
  <c r="I47" i="33"/>
  <c r="J47" i="33" s="1"/>
  <c r="I46" i="33"/>
  <c r="J46" i="33" s="1"/>
  <c r="I45" i="33"/>
  <c r="J45" i="33" s="1"/>
  <c r="I44" i="33"/>
  <c r="I41" i="33"/>
  <c r="J41" i="33" s="1"/>
  <c r="I40" i="33"/>
  <c r="I39" i="33"/>
  <c r="J39" i="33" s="1"/>
  <c r="I38" i="33"/>
  <c r="M38" i="33" s="1"/>
  <c r="I37" i="33"/>
  <c r="M37" i="33" s="1"/>
  <c r="I36" i="33"/>
  <c r="M36" i="33" s="1"/>
  <c r="I35" i="33"/>
  <c r="J35" i="33" s="1"/>
  <c r="I34" i="33"/>
  <c r="M34" i="33" s="1"/>
  <c r="N34" i="33" s="1"/>
  <c r="P34" i="33" s="1"/>
  <c r="I33" i="33"/>
  <c r="M33" i="33" s="1"/>
  <c r="I32" i="33"/>
  <c r="I31" i="33"/>
  <c r="J31" i="33" s="1"/>
  <c r="I30" i="33"/>
  <c r="M30" i="33" s="1"/>
  <c r="I29" i="33"/>
  <c r="M29" i="33" s="1"/>
  <c r="I28" i="33"/>
  <c r="I26" i="33"/>
  <c r="J26" i="33" s="1"/>
  <c r="I25" i="33"/>
  <c r="M25" i="33" s="1"/>
  <c r="I24" i="33"/>
  <c r="J24" i="33" s="1"/>
  <c r="I23" i="33"/>
  <c r="M23" i="33" s="1"/>
  <c r="I21" i="33"/>
  <c r="J21" i="33" s="1"/>
  <c r="I20" i="33"/>
  <c r="J20" i="33" s="1"/>
  <c r="G210" i="34"/>
  <c r="G183" i="34"/>
  <c r="C171" i="34"/>
  <c r="B171" i="34"/>
  <c r="A171" i="34"/>
  <c r="C148" i="34"/>
  <c r="B148" i="34"/>
  <c r="A148" i="34"/>
  <c r="C84" i="34"/>
  <c r="B84" i="34"/>
  <c r="G82" i="34"/>
  <c r="C54" i="34"/>
  <c r="B54" i="34"/>
  <c r="A54" i="34"/>
  <c r="G25" i="34"/>
  <c r="G23" i="34"/>
  <c r="G22" i="34"/>
  <c r="H17" i="34"/>
  <c r="G17" i="34"/>
  <c r="G14" i="34"/>
  <c r="C11" i="34"/>
  <c r="B11" i="34"/>
  <c r="A11" i="34"/>
  <c r="K295" i="33"/>
  <c r="L295" i="33"/>
  <c r="L294" i="33"/>
  <c r="K294" i="33"/>
  <c r="K293" i="33"/>
  <c r="L293" i="33"/>
  <c r="K292" i="33"/>
  <c r="K291" i="33"/>
  <c r="L291" i="33"/>
  <c r="L290" i="33"/>
  <c r="K290" i="33"/>
  <c r="K289" i="33"/>
  <c r="L289" i="33"/>
  <c r="K288" i="33"/>
  <c r="K287" i="33"/>
  <c r="L287" i="33"/>
  <c r="L286" i="33"/>
  <c r="K286" i="33"/>
  <c r="K285" i="33"/>
  <c r="L285" i="33"/>
  <c r="E285" i="33"/>
  <c r="D285" i="33"/>
  <c r="C285" i="33"/>
  <c r="B285" i="33"/>
  <c r="K284" i="33"/>
  <c r="K283" i="33"/>
  <c r="L283" i="33"/>
  <c r="L282" i="33"/>
  <c r="K282" i="33"/>
  <c r="K281" i="33"/>
  <c r="L281" i="33"/>
  <c r="K280" i="33"/>
  <c r="K279" i="33"/>
  <c r="L279" i="33"/>
  <c r="L278" i="33"/>
  <c r="K278" i="33"/>
  <c r="K277" i="33"/>
  <c r="L277" i="33"/>
  <c r="K276" i="33"/>
  <c r="L276" i="33"/>
  <c r="K275" i="33"/>
  <c r="L275" i="33"/>
  <c r="L274" i="33"/>
  <c r="K274" i="33"/>
  <c r="K273" i="33"/>
  <c r="L273" i="33"/>
  <c r="K272" i="33"/>
  <c r="K271" i="33"/>
  <c r="L271" i="33"/>
  <c r="L270" i="33"/>
  <c r="K270" i="33"/>
  <c r="K269" i="33"/>
  <c r="L269" i="33"/>
  <c r="K267" i="33"/>
  <c r="L267" i="33"/>
  <c r="L266" i="33"/>
  <c r="K266" i="33"/>
  <c r="K265" i="33"/>
  <c r="L265" i="33"/>
  <c r="K264" i="33"/>
  <c r="K263" i="33"/>
  <c r="L263" i="33"/>
  <c r="K262" i="33"/>
  <c r="L262" i="33"/>
  <c r="K261" i="33"/>
  <c r="L261" i="33"/>
  <c r="K260" i="33"/>
  <c r="K259" i="33"/>
  <c r="L259" i="33"/>
  <c r="K258" i="33"/>
  <c r="L258" i="33"/>
  <c r="K257" i="33"/>
  <c r="L257" i="33"/>
  <c r="K256" i="33"/>
  <c r="P255" i="33"/>
  <c r="L254" i="33"/>
  <c r="K254" i="33"/>
  <c r="L253" i="33"/>
  <c r="K253" i="33"/>
  <c r="L252" i="33"/>
  <c r="K252" i="33"/>
  <c r="K251" i="33"/>
  <c r="L251" i="33"/>
  <c r="K250" i="33"/>
  <c r="L250" i="33"/>
  <c r="K249" i="33"/>
  <c r="L249" i="33"/>
  <c r="K248" i="33"/>
  <c r="K247" i="33"/>
  <c r="L247" i="33"/>
  <c r="K246" i="33"/>
  <c r="L246" i="33"/>
  <c r="K245" i="33"/>
  <c r="L245" i="33"/>
  <c r="P244" i="33"/>
  <c r="L243" i="33"/>
  <c r="K243" i="33"/>
  <c r="L242" i="33"/>
  <c r="K242" i="33"/>
  <c r="L241" i="33"/>
  <c r="K241" i="33"/>
  <c r="L240" i="33"/>
  <c r="K240" i="33"/>
  <c r="L239" i="33"/>
  <c r="K239" i="33"/>
  <c r="L238" i="33"/>
  <c r="K238" i="33"/>
  <c r="L237" i="33"/>
  <c r="K237" i="33"/>
  <c r="P236" i="33"/>
  <c r="K235" i="33"/>
  <c r="L235" i="33"/>
  <c r="L234" i="33"/>
  <c r="K234" i="33"/>
  <c r="K233" i="33"/>
  <c r="L233" i="33"/>
  <c r="K232" i="33"/>
  <c r="K231" i="33"/>
  <c r="L231" i="33"/>
  <c r="L230" i="33"/>
  <c r="K230" i="33"/>
  <c r="K229" i="33"/>
  <c r="L229" i="33"/>
  <c r="K228" i="33"/>
  <c r="P227" i="33"/>
  <c r="L226" i="33"/>
  <c r="K226" i="33"/>
  <c r="L225" i="33"/>
  <c r="K225" i="33"/>
  <c r="K224" i="33"/>
  <c r="L223" i="33"/>
  <c r="K223" i="33"/>
  <c r="L222" i="33"/>
  <c r="K222" i="33"/>
  <c r="P221" i="33"/>
  <c r="K220" i="33"/>
  <c r="L219" i="33"/>
  <c r="K219" i="33"/>
  <c r="K218" i="33"/>
  <c r="L218" i="33"/>
  <c r="L217" i="33"/>
  <c r="K217" i="33"/>
  <c r="K216" i="33"/>
  <c r="K215" i="33"/>
  <c r="L215" i="33"/>
  <c r="P214" i="33"/>
  <c r="L213" i="33"/>
  <c r="K213" i="33"/>
  <c r="K212" i="33"/>
  <c r="K211" i="33"/>
  <c r="L211" i="33"/>
  <c r="P210" i="33"/>
  <c r="L209" i="33"/>
  <c r="K209" i="33"/>
  <c r="K208" i="33"/>
  <c r="L207" i="33"/>
  <c r="K207" i="33"/>
  <c r="K206" i="33"/>
  <c r="L206" i="33"/>
  <c r="L205" i="33"/>
  <c r="K205" i="33"/>
  <c r="K204" i="33"/>
  <c r="L203" i="33"/>
  <c r="K203" i="33"/>
  <c r="K202" i="33"/>
  <c r="L202" i="33"/>
  <c r="L201" i="33"/>
  <c r="K201" i="33"/>
  <c r="K200" i="33"/>
  <c r="L199" i="33"/>
  <c r="K199" i="33"/>
  <c r="P198" i="33"/>
  <c r="K197" i="33"/>
  <c r="L197" i="33"/>
  <c r="K196" i="33"/>
  <c r="K195" i="33"/>
  <c r="L195" i="33"/>
  <c r="P194" i="33"/>
  <c r="K193" i="33"/>
  <c r="J193" i="33"/>
  <c r="K192" i="33"/>
  <c r="L192" i="33"/>
  <c r="K191" i="33"/>
  <c r="K190" i="33"/>
  <c r="L190" i="33"/>
  <c r="K189" i="33"/>
  <c r="K188" i="33"/>
  <c r="L188" i="33"/>
  <c r="K187" i="33"/>
  <c r="K186" i="33"/>
  <c r="L186" i="33"/>
  <c r="K185" i="33"/>
  <c r="P184" i="33"/>
  <c r="K183" i="33"/>
  <c r="K182" i="33"/>
  <c r="L182" i="33"/>
  <c r="K181" i="33"/>
  <c r="L181" i="33"/>
  <c r="L180" i="33"/>
  <c r="K180" i="33"/>
  <c r="K179" i="33"/>
  <c r="K178" i="33"/>
  <c r="L178" i="33"/>
  <c r="K177" i="33"/>
  <c r="L177" i="33"/>
  <c r="K176" i="33"/>
  <c r="K175" i="33"/>
  <c r="K174" i="33"/>
  <c r="L174" i="33"/>
  <c r="K173" i="33"/>
  <c r="L173" i="33"/>
  <c r="K172" i="33"/>
  <c r="K171" i="33"/>
  <c r="P170" i="33"/>
  <c r="L169" i="33"/>
  <c r="K169" i="33"/>
  <c r="K168" i="33"/>
  <c r="L167" i="33"/>
  <c r="K167" i="33"/>
  <c r="P166" i="33"/>
  <c r="P165" i="33"/>
  <c r="K164" i="33"/>
  <c r="L164" i="33"/>
  <c r="K163" i="33"/>
  <c r="L163" i="33"/>
  <c r="K162" i="33"/>
  <c r="L162" i="33"/>
  <c r="P161" i="33"/>
  <c r="K160" i="33"/>
  <c r="K159" i="33"/>
  <c r="L159" i="33"/>
  <c r="K158" i="33"/>
  <c r="L158" i="33"/>
  <c r="K157" i="33"/>
  <c r="L157" i="33"/>
  <c r="K156" i="33"/>
  <c r="K155" i="33"/>
  <c r="L155" i="33"/>
  <c r="K154" i="33"/>
  <c r="L154" i="33"/>
  <c r="K153" i="33"/>
  <c r="L153" i="33"/>
  <c r="K152" i="33"/>
  <c r="K151" i="33"/>
  <c r="L151" i="33"/>
  <c r="K150" i="33"/>
  <c r="L150" i="33"/>
  <c r="K149" i="33"/>
  <c r="L149" i="33"/>
  <c r="K148" i="33"/>
  <c r="K147" i="33"/>
  <c r="L147" i="33"/>
  <c r="P146" i="33"/>
  <c r="K145" i="33"/>
  <c r="K144" i="33"/>
  <c r="L144" i="33"/>
  <c r="K143" i="33"/>
  <c r="L143" i="33"/>
  <c r="L142" i="33"/>
  <c r="K142" i="33"/>
  <c r="P141" i="33"/>
  <c r="K140" i="33"/>
  <c r="L139" i="33"/>
  <c r="K139" i="33"/>
  <c r="L138" i="33"/>
  <c r="K138" i="33"/>
  <c r="L137" i="33"/>
  <c r="K137" i="33"/>
  <c r="L136" i="33"/>
  <c r="K136" i="33"/>
  <c r="P135" i="33"/>
  <c r="K134" i="33"/>
  <c r="L134" i="33"/>
  <c r="K133" i="33"/>
  <c r="L133" i="33"/>
  <c r="K132" i="33"/>
  <c r="L132" i="33"/>
  <c r="P131" i="33"/>
  <c r="K130" i="33"/>
  <c r="L130" i="33"/>
  <c r="K129" i="33"/>
  <c r="L129" i="33"/>
  <c r="K128" i="33"/>
  <c r="K127" i="33"/>
  <c r="K126" i="33"/>
  <c r="L126" i="33"/>
  <c r="P125" i="33"/>
  <c r="K124" i="33"/>
  <c r="K123" i="33"/>
  <c r="L123" i="33"/>
  <c r="P122" i="33"/>
  <c r="L121" i="33"/>
  <c r="K121" i="33"/>
  <c r="K120" i="33"/>
  <c r="K119" i="33"/>
  <c r="L119" i="33"/>
  <c r="K118" i="33"/>
  <c r="L118" i="33"/>
  <c r="K117" i="33"/>
  <c r="L117" i="33"/>
  <c r="K116" i="33"/>
  <c r="K115" i="33"/>
  <c r="L115" i="33"/>
  <c r="K114" i="33"/>
  <c r="L114" i="33"/>
  <c r="P113" i="33"/>
  <c r="K112" i="33"/>
  <c r="K111" i="33"/>
  <c r="L111" i="33"/>
  <c r="K110" i="33"/>
  <c r="L110" i="33"/>
  <c r="K109" i="33"/>
  <c r="L109" i="33"/>
  <c r="K108" i="33"/>
  <c r="P107" i="33"/>
  <c r="L106" i="33"/>
  <c r="K106" i="33"/>
  <c r="K105" i="33"/>
  <c r="K104" i="33"/>
  <c r="K103" i="33"/>
  <c r="L103" i="33"/>
  <c r="K102" i="33"/>
  <c r="L102" i="33"/>
  <c r="K101" i="33"/>
  <c r="L101" i="33"/>
  <c r="K100" i="33"/>
  <c r="K99" i="33"/>
  <c r="L99" i="33"/>
  <c r="K98" i="33"/>
  <c r="L98" i="33"/>
  <c r="P97" i="33"/>
  <c r="K96" i="33"/>
  <c r="K95" i="33"/>
  <c r="L95" i="33"/>
  <c r="K94" i="33"/>
  <c r="L94" i="33"/>
  <c r="K93" i="33"/>
  <c r="L93" i="33"/>
  <c r="K92" i="33"/>
  <c r="K91" i="33"/>
  <c r="L91" i="33"/>
  <c r="K90" i="33"/>
  <c r="L90" i="33"/>
  <c r="K89" i="33"/>
  <c r="L89" i="33"/>
  <c r="K88" i="33"/>
  <c r="P87" i="33"/>
  <c r="K86" i="33"/>
  <c r="K85" i="33"/>
  <c r="L85" i="33"/>
  <c r="P84" i="33"/>
  <c r="K83" i="33"/>
  <c r="L83" i="33"/>
  <c r="K82" i="33"/>
  <c r="L82" i="33"/>
  <c r="K81" i="33"/>
  <c r="L81" i="33"/>
  <c r="K80" i="33"/>
  <c r="L80" i="33"/>
  <c r="K79" i="33"/>
  <c r="L79" i="33"/>
  <c r="P78" i="33"/>
  <c r="P77" i="33"/>
  <c r="K76" i="33"/>
  <c r="L76" i="33"/>
  <c r="K75" i="33"/>
  <c r="L75" i="33"/>
  <c r="P74" i="33"/>
  <c r="P73" i="33"/>
  <c r="K72" i="33"/>
  <c r="L72" i="33"/>
  <c r="K71" i="33"/>
  <c r="L71" i="33"/>
  <c r="K70" i="33"/>
  <c r="L70" i="33"/>
  <c r="K69" i="33"/>
  <c r="L69" i="33"/>
  <c r="K68" i="33"/>
  <c r="P67" i="33"/>
  <c r="K66" i="33"/>
  <c r="L66" i="33"/>
  <c r="K65" i="33"/>
  <c r="L65" i="33"/>
  <c r="K64" i="33"/>
  <c r="L64" i="33"/>
  <c r="K63" i="33"/>
  <c r="L63" i="33"/>
  <c r="K62" i="33"/>
  <c r="L62" i="33"/>
  <c r="K61" i="33"/>
  <c r="L61" i="33"/>
  <c r="K60" i="33"/>
  <c r="P59" i="33"/>
  <c r="K58" i="33"/>
  <c r="L58" i="33"/>
  <c r="K57" i="33"/>
  <c r="L57" i="33"/>
  <c r="K56" i="33"/>
  <c r="L56" i="33"/>
  <c r="K55" i="33"/>
  <c r="L55" i="33"/>
  <c r="K54" i="33"/>
  <c r="L54" i="33"/>
  <c r="K53" i="33"/>
  <c r="L53" i="33"/>
  <c r="K52" i="33"/>
  <c r="P51" i="33"/>
  <c r="K50" i="33"/>
  <c r="L50" i="33"/>
  <c r="K49" i="33"/>
  <c r="L49" i="33"/>
  <c r="K48" i="33"/>
  <c r="K47" i="33"/>
  <c r="L47" i="33"/>
  <c r="K46" i="33"/>
  <c r="L46" i="33"/>
  <c r="K45" i="33"/>
  <c r="L45" i="33"/>
  <c r="K44" i="33"/>
  <c r="P43" i="33"/>
  <c r="P42" i="33"/>
  <c r="K41" i="33"/>
  <c r="L41" i="33"/>
  <c r="K40" i="33"/>
  <c r="K39" i="33"/>
  <c r="L39" i="33"/>
  <c r="K38" i="33"/>
  <c r="L38" i="33"/>
  <c r="K37" i="33"/>
  <c r="L37" i="33"/>
  <c r="K36" i="33"/>
  <c r="K35" i="33"/>
  <c r="L35" i="33"/>
  <c r="K34" i="33"/>
  <c r="L34" i="33"/>
  <c r="K33" i="33"/>
  <c r="L33" i="33"/>
  <c r="K32" i="33"/>
  <c r="L32" i="33"/>
  <c r="K31" i="33"/>
  <c r="L31" i="33"/>
  <c r="K30" i="33"/>
  <c r="L30" i="33"/>
  <c r="K29" i="33"/>
  <c r="L29" i="33"/>
  <c r="K28" i="33"/>
  <c r="P27" i="33"/>
  <c r="K26" i="33"/>
  <c r="L26" i="33"/>
  <c r="K25" i="33"/>
  <c r="L25" i="33"/>
  <c r="K24" i="33"/>
  <c r="K23" i="33"/>
  <c r="L23" i="33"/>
  <c r="P22" i="33"/>
  <c r="K21" i="33"/>
  <c r="L21" i="33"/>
  <c r="K20" i="33"/>
  <c r="L20" i="33"/>
  <c r="E228" i="32"/>
  <c r="E211" i="32"/>
  <c r="E210" i="32"/>
  <c r="G210" i="32"/>
  <c r="E201" i="32"/>
  <c r="E200" i="32"/>
  <c r="E199" i="32"/>
  <c r="E190" i="32"/>
  <c r="E189" i="32"/>
  <c r="E187" i="32"/>
  <c r="E183" i="32"/>
  <c r="E175" i="32"/>
  <c r="E74" i="32"/>
  <c r="E73" i="32"/>
  <c r="K96" i="31"/>
  <c r="L96" i="31"/>
  <c r="K121" i="31"/>
  <c r="L121" i="31"/>
  <c r="K266" i="31"/>
  <c r="L266" i="31"/>
  <c r="K213" i="31"/>
  <c r="L213" i="31"/>
  <c r="K219" i="31"/>
  <c r="L219" i="31"/>
  <c r="K220" i="31"/>
  <c r="L220" i="31"/>
  <c r="K226" i="31"/>
  <c r="L226" i="31"/>
  <c r="I242" i="31"/>
  <c r="J242" i="31" s="1"/>
  <c r="K242" i="31"/>
  <c r="L242" i="31"/>
  <c r="I243" i="31"/>
  <c r="J243" i="31" s="1"/>
  <c r="K243" i="31"/>
  <c r="L243" i="31"/>
  <c r="I21" i="31"/>
  <c r="I23" i="31"/>
  <c r="I24" i="31"/>
  <c r="I25" i="31"/>
  <c r="I26" i="31"/>
  <c r="I28" i="31"/>
  <c r="I29" i="31"/>
  <c r="I30" i="31"/>
  <c r="I31" i="31"/>
  <c r="I32" i="31"/>
  <c r="I33" i="31"/>
  <c r="I34" i="31"/>
  <c r="I35" i="31"/>
  <c r="I36" i="31"/>
  <c r="I37" i="31"/>
  <c r="I38" i="31"/>
  <c r="I39" i="31"/>
  <c r="I40" i="31"/>
  <c r="I41" i="31"/>
  <c r="I44" i="31"/>
  <c r="I45" i="31"/>
  <c r="I46" i="31"/>
  <c r="I47" i="31"/>
  <c r="I48" i="31"/>
  <c r="I49" i="31"/>
  <c r="I50" i="31"/>
  <c r="I52" i="31"/>
  <c r="I53" i="31"/>
  <c r="I54" i="31"/>
  <c r="I55" i="31"/>
  <c r="I56" i="31"/>
  <c r="I57" i="31"/>
  <c r="I58" i="31"/>
  <c r="I60" i="31"/>
  <c r="I61" i="31"/>
  <c r="I62" i="31"/>
  <c r="I63" i="31"/>
  <c r="I64" i="31"/>
  <c r="I65" i="31"/>
  <c r="I66" i="31"/>
  <c r="I68" i="31"/>
  <c r="I69" i="31"/>
  <c r="I70" i="31"/>
  <c r="I71" i="31"/>
  <c r="I72" i="31"/>
  <c r="I75" i="31"/>
  <c r="I76" i="31"/>
  <c r="I79" i="31"/>
  <c r="I80" i="31"/>
  <c r="I81" i="31"/>
  <c r="I82" i="31"/>
  <c r="I83" i="31"/>
  <c r="I85" i="31"/>
  <c r="I86" i="31"/>
  <c r="I88" i="31"/>
  <c r="I89" i="31"/>
  <c r="I90" i="31"/>
  <c r="I91" i="31"/>
  <c r="I92" i="31"/>
  <c r="I93" i="31"/>
  <c r="I94" i="31"/>
  <c r="I95" i="31"/>
  <c r="I96" i="31"/>
  <c r="M96" i="31" s="1"/>
  <c r="I98" i="31"/>
  <c r="I99" i="31"/>
  <c r="I100" i="31"/>
  <c r="I101" i="31"/>
  <c r="I102" i="31"/>
  <c r="I103" i="31"/>
  <c r="I104" i="31"/>
  <c r="I105" i="31"/>
  <c r="I106" i="31"/>
  <c r="I108" i="31"/>
  <c r="I109" i="31"/>
  <c r="I110" i="31"/>
  <c r="I111" i="31"/>
  <c r="I112" i="31"/>
  <c r="I114" i="31"/>
  <c r="I115" i="31"/>
  <c r="I116" i="31"/>
  <c r="I117" i="31"/>
  <c r="I118" i="31"/>
  <c r="I119" i="31"/>
  <c r="I120" i="31"/>
  <c r="I121" i="31"/>
  <c r="J121" i="31" s="1"/>
  <c r="I122" i="31"/>
  <c r="I123" i="31"/>
  <c r="I124" i="31"/>
  <c r="I125" i="31"/>
  <c r="I126" i="31"/>
  <c r="I127" i="31"/>
  <c r="I128" i="31"/>
  <c r="I129" i="31"/>
  <c r="I130" i="31"/>
  <c r="I131" i="31"/>
  <c r="I132" i="31"/>
  <c r="I133" i="31"/>
  <c r="I134" i="31"/>
  <c r="I136" i="31"/>
  <c r="I137" i="31"/>
  <c r="I138" i="31"/>
  <c r="I139" i="31"/>
  <c r="I140" i="31"/>
  <c r="I142" i="31"/>
  <c r="I143" i="31"/>
  <c r="I144" i="31"/>
  <c r="I145" i="31"/>
  <c r="I147" i="31"/>
  <c r="I148" i="31"/>
  <c r="I149" i="31"/>
  <c r="I150" i="31"/>
  <c r="I151" i="31"/>
  <c r="I152" i="31"/>
  <c r="I153" i="31"/>
  <c r="I154" i="31"/>
  <c r="I155" i="31"/>
  <c r="I156" i="31"/>
  <c r="I157" i="31"/>
  <c r="I158" i="31"/>
  <c r="I159" i="31"/>
  <c r="I160" i="31"/>
  <c r="I162" i="31"/>
  <c r="I163" i="31"/>
  <c r="I164" i="31"/>
  <c r="I167" i="31"/>
  <c r="I168" i="31"/>
  <c r="I169" i="31"/>
  <c r="I171" i="31"/>
  <c r="I172" i="31"/>
  <c r="I173" i="31"/>
  <c r="I174" i="31"/>
  <c r="I175" i="31"/>
  <c r="I176" i="31"/>
  <c r="I177" i="31"/>
  <c r="I178" i="31"/>
  <c r="I179" i="31"/>
  <c r="I180" i="31"/>
  <c r="I181" i="31"/>
  <c r="I182" i="31"/>
  <c r="I183" i="31"/>
  <c r="I185" i="31"/>
  <c r="I186" i="31"/>
  <c r="I187" i="31"/>
  <c r="I188" i="31"/>
  <c r="I189" i="31"/>
  <c r="I190" i="31"/>
  <c r="I191" i="31"/>
  <c r="I192" i="31"/>
  <c r="I193" i="31"/>
  <c r="I195" i="31"/>
  <c r="I196" i="31"/>
  <c r="I197" i="31"/>
  <c r="I199" i="31"/>
  <c r="I200" i="31"/>
  <c r="I201" i="31"/>
  <c r="I202" i="31"/>
  <c r="I203" i="31"/>
  <c r="I204" i="31"/>
  <c r="I205" i="31"/>
  <c r="I206" i="31"/>
  <c r="I207" i="31"/>
  <c r="I208" i="31"/>
  <c r="I209" i="31"/>
  <c r="I211" i="31"/>
  <c r="I212" i="31"/>
  <c r="I213" i="31"/>
  <c r="J213" i="31" s="1"/>
  <c r="I215" i="31"/>
  <c r="I216" i="31"/>
  <c r="I217" i="31"/>
  <c r="I218" i="31"/>
  <c r="I219" i="31"/>
  <c r="J219" i="31" s="1"/>
  <c r="I220" i="31"/>
  <c r="J220" i="31" s="1"/>
  <c r="I222" i="31"/>
  <c r="I223" i="31"/>
  <c r="I224" i="31"/>
  <c r="I225" i="31"/>
  <c r="I226" i="31"/>
  <c r="J226" i="31" s="1"/>
  <c r="I228" i="31"/>
  <c r="I229" i="31"/>
  <c r="I230" i="31"/>
  <c r="I231" i="31"/>
  <c r="I232" i="31"/>
  <c r="I233" i="31"/>
  <c r="I234" i="31"/>
  <c r="I235" i="31"/>
  <c r="I237" i="31"/>
  <c r="I238" i="31"/>
  <c r="I239" i="31"/>
  <c r="I240" i="31"/>
  <c r="I241" i="31"/>
  <c r="I245" i="31"/>
  <c r="I246" i="31"/>
  <c r="I247" i="31"/>
  <c r="I248" i="31"/>
  <c r="I249" i="31"/>
  <c r="I250" i="31"/>
  <c r="I251" i="31"/>
  <c r="I252" i="31"/>
  <c r="M252" i="31" s="1"/>
  <c r="I253" i="31"/>
  <c r="M253" i="31" s="1"/>
  <c r="I254" i="31"/>
  <c r="J254" i="31" s="1"/>
  <c r="I256" i="31"/>
  <c r="I257" i="31"/>
  <c r="I258" i="31"/>
  <c r="I259" i="31"/>
  <c r="I260" i="31"/>
  <c r="I261" i="31"/>
  <c r="I262" i="31"/>
  <c r="I263" i="31"/>
  <c r="I264" i="31"/>
  <c r="I265" i="31"/>
  <c r="I266" i="31"/>
  <c r="J266" i="31" s="1"/>
  <c r="I267" i="31"/>
  <c r="I268" i="31"/>
  <c r="I269" i="31"/>
  <c r="I270" i="31"/>
  <c r="M270" i="31" s="1"/>
  <c r="I271" i="31"/>
  <c r="M271" i="31" s="1"/>
  <c r="I272" i="31"/>
  <c r="M272" i="31" s="1"/>
  <c r="I273" i="31"/>
  <c r="I274" i="31"/>
  <c r="M274" i="31" s="1"/>
  <c r="I275" i="31"/>
  <c r="M275" i="31" s="1"/>
  <c r="I276" i="31"/>
  <c r="J276" i="31" s="1"/>
  <c r="I277" i="31"/>
  <c r="M277" i="31" s="1"/>
  <c r="I278" i="31"/>
  <c r="M278" i="31" s="1"/>
  <c r="I279" i="31"/>
  <c r="I280" i="31"/>
  <c r="J280" i="31" s="1"/>
  <c r="I281" i="31"/>
  <c r="M281" i="31" s="1"/>
  <c r="I282" i="31"/>
  <c r="M282" i="31" s="1"/>
  <c r="I283" i="31"/>
  <c r="I284" i="31"/>
  <c r="J284" i="31" s="1"/>
  <c r="I285" i="31"/>
  <c r="M285" i="31" s="1"/>
  <c r="I286" i="31"/>
  <c r="I287" i="31"/>
  <c r="I288" i="31"/>
  <c r="J288" i="31" s="1"/>
  <c r="I289" i="31"/>
  <c r="I290" i="31"/>
  <c r="I291" i="31"/>
  <c r="M291" i="31" s="1"/>
  <c r="I292" i="31"/>
  <c r="J292" i="31" s="1"/>
  <c r="I293" i="31"/>
  <c r="M293" i="31" s="1"/>
  <c r="I294" i="31"/>
  <c r="M294" i="31" s="1"/>
  <c r="I295" i="31"/>
  <c r="I20" i="31"/>
  <c r="K252" i="31"/>
  <c r="L252" i="31"/>
  <c r="K253" i="31"/>
  <c r="L253" i="31"/>
  <c r="K254" i="31"/>
  <c r="L254" i="31"/>
  <c r="H270" i="31"/>
  <c r="K270" i="31"/>
  <c r="L270" i="31"/>
  <c r="H271" i="31"/>
  <c r="J271" i="31" s="1"/>
  <c r="K271" i="31"/>
  <c r="L271" i="31"/>
  <c r="H272" i="31"/>
  <c r="K272" i="31"/>
  <c r="L272" i="31"/>
  <c r="H273" i="31"/>
  <c r="L273" i="31" s="1"/>
  <c r="K273" i="31"/>
  <c r="H274" i="31"/>
  <c r="L274" i="31" s="1"/>
  <c r="K274" i="31"/>
  <c r="H275" i="31"/>
  <c r="K275" i="31"/>
  <c r="L275" i="31"/>
  <c r="H276" i="31"/>
  <c r="K276" i="31"/>
  <c r="L276" i="31"/>
  <c r="H277" i="31"/>
  <c r="L277" i="31" s="1"/>
  <c r="K277" i="31"/>
  <c r="H278" i="31"/>
  <c r="L278" i="31" s="1"/>
  <c r="K278" i="31"/>
  <c r="H279" i="31"/>
  <c r="K279" i="31"/>
  <c r="L279" i="31"/>
  <c r="H280" i="31"/>
  <c r="K280" i="31"/>
  <c r="L280" i="31"/>
  <c r="H281" i="31"/>
  <c r="L281" i="31" s="1"/>
  <c r="K281" i="31"/>
  <c r="H282" i="31"/>
  <c r="L282" i="31" s="1"/>
  <c r="K282" i="31"/>
  <c r="H283" i="31"/>
  <c r="K283" i="31"/>
  <c r="L283" i="31"/>
  <c r="H284" i="31"/>
  <c r="K284" i="31"/>
  <c r="L284" i="31"/>
  <c r="H285" i="31"/>
  <c r="L285" i="31" s="1"/>
  <c r="K285" i="31"/>
  <c r="H286" i="31"/>
  <c r="L286" i="31" s="1"/>
  <c r="K286" i="31"/>
  <c r="H287" i="31"/>
  <c r="K287" i="31"/>
  <c r="L287" i="31"/>
  <c r="H288" i="31"/>
  <c r="K288" i="31"/>
  <c r="L288" i="31"/>
  <c r="H289" i="31"/>
  <c r="L289" i="31" s="1"/>
  <c r="K289" i="31"/>
  <c r="H290" i="31"/>
  <c r="L290" i="31" s="1"/>
  <c r="K290" i="31"/>
  <c r="H291" i="31"/>
  <c r="K291" i="31"/>
  <c r="L291" i="31"/>
  <c r="H292" i="31"/>
  <c r="K292" i="31"/>
  <c r="L292" i="31"/>
  <c r="H293" i="31"/>
  <c r="L293" i="31" s="1"/>
  <c r="K293" i="31"/>
  <c r="H294" i="31"/>
  <c r="L294" i="31" s="1"/>
  <c r="K294" i="31"/>
  <c r="H295" i="31"/>
  <c r="K295" i="31"/>
  <c r="L295" i="31"/>
  <c r="K269" i="31"/>
  <c r="H269" i="31"/>
  <c r="L269" i="31" s="1"/>
  <c r="E285" i="31"/>
  <c r="D285" i="31"/>
  <c r="C285" i="31"/>
  <c r="B285" i="31"/>
  <c r="C84" i="32"/>
  <c r="B84" i="32"/>
  <c r="N228" i="39" l="1"/>
  <c r="P228" i="39" s="1"/>
  <c r="N300" i="39"/>
  <c r="M300" i="39"/>
  <c r="M7" i="39" s="1"/>
  <c r="L228" i="37"/>
  <c r="N228" i="37" s="1"/>
  <c r="P228" i="37" s="1"/>
  <c r="J228" i="37"/>
  <c r="L197" i="37"/>
  <c r="N197" i="37" s="1"/>
  <c r="P197" i="37" s="1"/>
  <c r="J197" i="37"/>
  <c r="J178" i="37"/>
  <c r="L178" i="37"/>
  <c r="N178" i="37" s="1"/>
  <c r="P178" i="37" s="1"/>
  <c r="L220" i="37"/>
  <c r="N220" i="37" s="1"/>
  <c r="P220" i="37" s="1"/>
  <c r="J220" i="37"/>
  <c r="L85" i="37"/>
  <c r="N85" i="37" s="1"/>
  <c r="P85" i="37" s="1"/>
  <c r="J85" i="37"/>
  <c r="L121" i="37"/>
  <c r="N121" i="37" s="1"/>
  <c r="J121" i="37"/>
  <c r="L38" i="37"/>
  <c r="N38" i="37" s="1"/>
  <c r="P38" i="37" s="1"/>
  <c r="J38" i="37"/>
  <c r="J102" i="37"/>
  <c r="L102" i="37"/>
  <c r="N102" i="37" s="1"/>
  <c r="P102" i="37" s="1"/>
  <c r="L39" i="37"/>
  <c r="N39" i="37" s="1"/>
  <c r="P39" i="37" s="1"/>
  <c r="J39" i="37"/>
  <c r="L95" i="37"/>
  <c r="N95" i="37" s="1"/>
  <c r="P95" i="37" s="1"/>
  <c r="J95" i="37"/>
  <c r="L91" i="37"/>
  <c r="N91" i="37" s="1"/>
  <c r="P91" i="37" s="1"/>
  <c r="J91" i="37"/>
  <c r="J173" i="37"/>
  <c r="L173" i="37"/>
  <c r="N173" i="37" s="1"/>
  <c r="P173" i="37" s="1"/>
  <c r="L254" i="37"/>
  <c r="N254" i="37" s="1"/>
  <c r="P254" i="37" s="1"/>
  <c r="J254" i="37"/>
  <c r="L90" i="37"/>
  <c r="N90" i="37" s="1"/>
  <c r="P90" i="37" s="1"/>
  <c r="J90" i="37"/>
  <c r="L232" i="37"/>
  <c r="N232" i="37" s="1"/>
  <c r="P232" i="37" s="1"/>
  <c r="J232" i="37"/>
  <c r="J105" i="37"/>
  <c r="L105" i="37"/>
  <c r="N105" i="37" s="1"/>
  <c r="P105" i="37" s="1"/>
  <c r="L54" i="37"/>
  <c r="N54" i="37" s="1"/>
  <c r="P54" i="37" s="1"/>
  <c r="J54" i="37"/>
  <c r="L163" i="37"/>
  <c r="N163" i="37" s="1"/>
  <c r="P163" i="37" s="1"/>
  <c r="J163" i="37"/>
  <c r="L252" i="37"/>
  <c r="N252" i="37" s="1"/>
  <c r="P252" i="37" s="1"/>
  <c r="J252" i="37"/>
  <c r="L211" i="37"/>
  <c r="N211" i="37" s="1"/>
  <c r="P211" i="37" s="1"/>
  <c r="J211" i="37"/>
  <c r="L143" i="37"/>
  <c r="N143" i="37" s="1"/>
  <c r="P143" i="37" s="1"/>
  <c r="J143" i="37"/>
  <c r="J282" i="37"/>
  <c r="L282" i="37"/>
  <c r="N282" i="37" s="1"/>
  <c r="P282" i="37" s="1"/>
  <c r="J283" i="37"/>
  <c r="L283" i="37"/>
  <c r="N283" i="37" s="1"/>
  <c r="P283" i="37" s="1"/>
  <c r="J222" i="37"/>
  <c r="L222" i="37"/>
  <c r="N222" i="37" s="1"/>
  <c r="P222" i="37" s="1"/>
  <c r="L288" i="37"/>
  <c r="N288" i="37" s="1"/>
  <c r="P288" i="37" s="1"/>
  <c r="J288" i="37"/>
  <c r="L272" i="37"/>
  <c r="N272" i="37" s="1"/>
  <c r="P272" i="37" s="1"/>
  <c r="J272" i="37"/>
  <c r="L277" i="37"/>
  <c r="N277" i="37" s="1"/>
  <c r="P277" i="37" s="1"/>
  <c r="J277" i="37"/>
  <c r="L233" i="37"/>
  <c r="N233" i="37" s="1"/>
  <c r="P233" i="37" s="1"/>
  <c r="J233" i="37"/>
  <c r="L119" i="37"/>
  <c r="N119" i="37" s="1"/>
  <c r="P119" i="37" s="1"/>
  <c r="J119" i="37"/>
  <c r="L289" i="37"/>
  <c r="N289" i="37" s="1"/>
  <c r="P289" i="37" s="1"/>
  <c r="J289" i="37"/>
  <c r="L273" i="37"/>
  <c r="N273" i="37" s="1"/>
  <c r="P273" i="37" s="1"/>
  <c r="J273" i="37"/>
  <c r="L36" i="37"/>
  <c r="N36" i="37" s="1"/>
  <c r="P36" i="37" s="1"/>
  <c r="J36" i="37"/>
  <c r="L28" i="37"/>
  <c r="N28" i="37" s="1"/>
  <c r="P28" i="37" s="1"/>
  <c r="J28" i="37"/>
  <c r="L82" i="37"/>
  <c r="N82" i="37" s="1"/>
  <c r="P82" i="37" s="1"/>
  <c r="J82" i="37"/>
  <c r="L71" i="37"/>
  <c r="N71" i="37" s="1"/>
  <c r="P71" i="37" s="1"/>
  <c r="J71" i="37"/>
  <c r="L37" i="37"/>
  <c r="N37" i="37" s="1"/>
  <c r="P37" i="37" s="1"/>
  <c r="J37" i="37"/>
  <c r="L29" i="37"/>
  <c r="N29" i="37" s="1"/>
  <c r="P29" i="37" s="1"/>
  <c r="J29" i="37"/>
  <c r="L190" i="37"/>
  <c r="N190" i="37" s="1"/>
  <c r="P190" i="37" s="1"/>
  <c r="J190" i="37"/>
  <c r="L213" i="37"/>
  <c r="N213" i="37" s="1"/>
  <c r="P213" i="37" s="1"/>
  <c r="J213" i="37"/>
  <c r="L81" i="37"/>
  <c r="N81" i="37" s="1"/>
  <c r="P81" i="37" s="1"/>
  <c r="J81" i="37"/>
  <c r="L118" i="37"/>
  <c r="N118" i="37" s="1"/>
  <c r="P118" i="37" s="1"/>
  <c r="J118" i="37"/>
  <c r="L46" i="37"/>
  <c r="N46" i="37" s="1"/>
  <c r="P46" i="37" s="1"/>
  <c r="J46" i="37"/>
  <c r="J129" i="37"/>
  <c r="L129" i="37"/>
  <c r="N129" i="37" s="1"/>
  <c r="P129" i="37" s="1"/>
  <c r="J138" i="37"/>
  <c r="L138" i="37"/>
  <c r="N138" i="37" s="1"/>
  <c r="P138" i="37" s="1"/>
  <c r="L72" i="37"/>
  <c r="N72" i="37" s="1"/>
  <c r="P72" i="37" s="1"/>
  <c r="J72" i="37"/>
  <c r="L250" i="37"/>
  <c r="N250" i="37" s="1"/>
  <c r="P250" i="37" s="1"/>
  <c r="J250" i="37"/>
  <c r="L162" i="37"/>
  <c r="N162" i="37" s="1"/>
  <c r="P162" i="37" s="1"/>
  <c r="J162" i="37"/>
  <c r="J101" i="37"/>
  <c r="L101" i="37"/>
  <c r="N101" i="37" s="1"/>
  <c r="P101" i="37" s="1"/>
  <c r="L70" i="37"/>
  <c r="N70" i="37" s="1"/>
  <c r="P70" i="37" s="1"/>
  <c r="J70" i="37"/>
  <c r="L201" i="37"/>
  <c r="N201" i="37" s="1"/>
  <c r="P201" i="37" s="1"/>
  <c r="J201" i="37"/>
  <c r="L88" i="37"/>
  <c r="N88" i="37" s="1"/>
  <c r="P88" i="37" s="1"/>
  <c r="J88" i="37"/>
  <c r="L251" i="37"/>
  <c r="N251" i="37" s="1"/>
  <c r="P251" i="37" s="1"/>
  <c r="J251" i="37"/>
  <c r="L49" i="37"/>
  <c r="N49" i="37" s="1"/>
  <c r="P49" i="37" s="1"/>
  <c r="J49" i="37"/>
  <c r="L206" i="37"/>
  <c r="N206" i="37" s="1"/>
  <c r="P206" i="37" s="1"/>
  <c r="J206" i="37"/>
  <c r="J57" i="37"/>
  <c r="L57" i="37"/>
  <c r="N57" i="37" s="1"/>
  <c r="P57" i="37" s="1"/>
  <c r="J225" i="37"/>
  <c r="L225" i="37"/>
  <c r="N225" i="37" s="1"/>
  <c r="P225" i="37" s="1"/>
  <c r="L229" i="37"/>
  <c r="N229" i="37" s="1"/>
  <c r="P229" i="37" s="1"/>
  <c r="J229" i="37"/>
  <c r="L195" i="37"/>
  <c r="N195" i="37" s="1"/>
  <c r="P195" i="37" s="1"/>
  <c r="J195" i="37"/>
  <c r="L235" i="37"/>
  <c r="N235" i="37" s="1"/>
  <c r="P235" i="37" s="1"/>
  <c r="J235" i="37"/>
  <c r="L182" i="37"/>
  <c r="N182" i="37" s="1"/>
  <c r="P182" i="37" s="1"/>
  <c r="J182" i="37"/>
  <c r="L174" i="37"/>
  <c r="N174" i="37" s="1"/>
  <c r="P174" i="37" s="1"/>
  <c r="J174" i="37"/>
  <c r="J216" i="37"/>
  <c r="L216" i="37"/>
  <c r="N216" i="37" s="1"/>
  <c r="P216" i="37" s="1"/>
  <c r="L281" i="37"/>
  <c r="N281" i="37" s="1"/>
  <c r="P281" i="37" s="1"/>
  <c r="J281" i="37"/>
  <c r="L134" i="37"/>
  <c r="N134" i="37" s="1"/>
  <c r="P134" i="37" s="1"/>
  <c r="J134" i="37"/>
  <c r="L86" i="37"/>
  <c r="N86" i="37" s="1"/>
  <c r="P86" i="37" s="1"/>
  <c r="J86" i="37"/>
  <c r="L133" i="37"/>
  <c r="N133" i="37" s="1"/>
  <c r="P133" i="37" s="1"/>
  <c r="J133" i="37"/>
  <c r="L117" i="37"/>
  <c r="N117" i="37" s="1"/>
  <c r="P117" i="37" s="1"/>
  <c r="J117" i="37"/>
  <c r="L80" i="37"/>
  <c r="N80" i="37" s="1"/>
  <c r="P80" i="37" s="1"/>
  <c r="J80" i="37"/>
  <c r="L65" i="37"/>
  <c r="N65" i="37" s="1"/>
  <c r="P65" i="37" s="1"/>
  <c r="J65" i="37"/>
  <c r="L34" i="37"/>
  <c r="N34" i="37" s="1"/>
  <c r="P34" i="37" s="1"/>
  <c r="J34" i="37"/>
  <c r="J98" i="37"/>
  <c r="L98" i="37"/>
  <c r="N98" i="37" s="1"/>
  <c r="P98" i="37" s="1"/>
  <c r="L35" i="37"/>
  <c r="N35" i="37" s="1"/>
  <c r="P35" i="37" s="1"/>
  <c r="J35" i="37"/>
  <c r="L139" i="37"/>
  <c r="N139" i="37" s="1"/>
  <c r="P139" i="37" s="1"/>
  <c r="J139" i="37"/>
  <c r="L64" i="37"/>
  <c r="N64" i="37" s="1"/>
  <c r="P64" i="37" s="1"/>
  <c r="J64" i="37"/>
  <c r="J181" i="37"/>
  <c r="L181" i="37"/>
  <c r="N181" i="37" s="1"/>
  <c r="P181" i="37" s="1"/>
  <c r="L157" i="37"/>
  <c r="N157" i="37" s="1"/>
  <c r="P157" i="37" s="1"/>
  <c r="J157" i="37"/>
  <c r="L60" i="37"/>
  <c r="N60" i="37" s="1"/>
  <c r="P60" i="37" s="1"/>
  <c r="J60" i="37"/>
  <c r="L23" i="37"/>
  <c r="N23" i="37" s="1"/>
  <c r="J23" i="37"/>
  <c r="L266" i="37"/>
  <c r="N266" i="37" s="1"/>
  <c r="P266" i="37" s="1"/>
  <c r="J266" i="37"/>
  <c r="L267" i="37"/>
  <c r="N267" i="37" s="1"/>
  <c r="P267" i="37" s="1"/>
  <c r="J267" i="37"/>
  <c r="L246" i="37"/>
  <c r="N246" i="37" s="1"/>
  <c r="P246" i="37" s="1"/>
  <c r="J246" i="37"/>
  <c r="L144" i="37"/>
  <c r="N144" i="37" s="1"/>
  <c r="P144" i="37" s="1"/>
  <c r="J144" i="37"/>
  <c r="L96" i="37"/>
  <c r="N96" i="37" s="1"/>
  <c r="J96" i="37"/>
  <c r="L56" i="37"/>
  <c r="N56" i="37" s="1"/>
  <c r="P56" i="37" s="1"/>
  <c r="J56" i="37"/>
  <c r="L104" i="37"/>
  <c r="N104" i="37" s="1"/>
  <c r="P104" i="37" s="1"/>
  <c r="J104" i="37"/>
  <c r="L260" i="37"/>
  <c r="N260" i="37" s="1"/>
  <c r="P260" i="37" s="1"/>
  <c r="J260" i="37"/>
  <c r="L247" i="37"/>
  <c r="N247" i="37" s="1"/>
  <c r="P247" i="37" s="1"/>
  <c r="J247" i="37"/>
  <c r="L219" i="37"/>
  <c r="N219" i="37" s="1"/>
  <c r="P219" i="37" s="1"/>
  <c r="J219" i="37"/>
  <c r="L238" i="37"/>
  <c r="N238" i="37" s="1"/>
  <c r="P238" i="37" s="1"/>
  <c r="J238" i="37"/>
  <c r="J243" i="37"/>
  <c r="L243" i="37"/>
  <c r="N243" i="37" s="1"/>
  <c r="P243" i="37" s="1"/>
  <c r="J106" i="37"/>
  <c r="L106" i="37"/>
  <c r="N106" i="37" s="1"/>
  <c r="P106" i="37" s="1"/>
  <c r="L62" i="37"/>
  <c r="N62" i="37" s="1"/>
  <c r="P62" i="37" s="1"/>
  <c r="J62" i="37"/>
  <c r="L191" i="37"/>
  <c r="N191" i="37" s="1"/>
  <c r="P191" i="37" s="1"/>
  <c r="J191" i="37"/>
  <c r="L226" i="37"/>
  <c r="N226" i="37" s="1"/>
  <c r="J226" i="37"/>
  <c r="J168" i="37"/>
  <c r="L168" i="37"/>
  <c r="L30" i="37"/>
  <c r="N30" i="37" s="1"/>
  <c r="P30" i="37" s="1"/>
  <c r="J30" i="37"/>
  <c r="L93" i="37"/>
  <c r="N93" i="37" s="1"/>
  <c r="P93" i="37" s="1"/>
  <c r="J93" i="37"/>
  <c r="L31" i="37"/>
  <c r="N31" i="37" s="1"/>
  <c r="P31" i="37" s="1"/>
  <c r="J31" i="37"/>
  <c r="L149" i="37"/>
  <c r="N149" i="37" s="1"/>
  <c r="P149" i="37" s="1"/>
  <c r="J149" i="37"/>
  <c r="L50" i="37"/>
  <c r="N50" i="37" s="1"/>
  <c r="P50" i="37" s="1"/>
  <c r="J50" i="37"/>
  <c r="J193" i="37"/>
  <c r="L193" i="37"/>
  <c r="N193" i="37" s="1"/>
  <c r="P193" i="37" s="1"/>
  <c r="J152" i="37"/>
  <c r="L152" i="37"/>
  <c r="N152" i="37" s="1"/>
  <c r="P152" i="37" s="1"/>
  <c r="J259" i="37"/>
  <c r="L259" i="37"/>
  <c r="N259" i="37" s="1"/>
  <c r="P259" i="37" s="1"/>
  <c r="L76" i="37"/>
  <c r="N76" i="37" s="1"/>
  <c r="P76" i="37" s="1"/>
  <c r="J76" i="37"/>
  <c r="J24" i="37"/>
  <c r="L24" i="37"/>
  <c r="N24" i="37" s="1"/>
  <c r="P24" i="37" s="1"/>
  <c r="L150" i="37"/>
  <c r="N150" i="37" s="1"/>
  <c r="P150" i="37" s="1"/>
  <c r="J150" i="37"/>
  <c r="L108" i="37"/>
  <c r="N108" i="37" s="1"/>
  <c r="P108" i="37" s="1"/>
  <c r="J108" i="37"/>
  <c r="J128" i="37"/>
  <c r="L128" i="37"/>
  <c r="N128" i="37" s="1"/>
  <c r="P128" i="37" s="1"/>
  <c r="L290" i="37"/>
  <c r="N290" i="37" s="1"/>
  <c r="P290" i="37" s="1"/>
  <c r="J290" i="37"/>
  <c r="J274" i="37"/>
  <c r="L274" i="37"/>
  <c r="N274" i="37" s="1"/>
  <c r="P274" i="37" s="1"/>
  <c r="L291" i="37"/>
  <c r="N291" i="37" s="1"/>
  <c r="P291" i="37" s="1"/>
  <c r="J291" i="37"/>
  <c r="J275" i="37"/>
  <c r="L275" i="37"/>
  <c r="N275" i="37" s="1"/>
  <c r="P275" i="37" s="1"/>
  <c r="L280" i="37"/>
  <c r="N280" i="37" s="1"/>
  <c r="P280" i="37" s="1"/>
  <c r="J280" i="37"/>
  <c r="L176" i="37"/>
  <c r="N176" i="37" s="1"/>
  <c r="P176" i="37" s="1"/>
  <c r="J176" i="37"/>
  <c r="L223" i="37"/>
  <c r="N223" i="37" s="1"/>
  <c r="P223" i="37" s="1"/>
  <c r="J223" i="37"/>
  <c r="L204" i="37"/>
  <c r="N204" i="37" s="1"/>
  <c r="P204" i="37" s="1"/>
  <c r="J204" i="37"/>
  <c r="L89" i="37"/>
  <c r="N89" i="37" s="1"/>
  <c r="P89" i="37" s="1"/>
  <c r="J89" i="37"/>
  <c r="L294" i="37"/>
  <c r="N294" i="37" s="1"/>
  <c r="P294" i="37" s="1"/>
  <c r="J294" i="37"/>
  <c r="J286" i="37"/>
  <c r="L286" i="37"/>
  <c r="N286" i="37" s="1"/>
  <c r="P286" i="37" s="1"/>
  <c r="L278" i="37"/>
  <c r="N278" i="37" s="1"/>
  <c r="P278" i="37" s="1"/>
  <c r="J278" i="37"/>
  <c r="L270" i="37"/>
  <c r="N270" i="37" s="1"/>
  <c r="P270" i="37" s="1"/>
  <c r="J270" i="37"/>
  <c r="L295" i="37"/>
  <c r="N295" i="37" s="1"/>
  <c r="P295" i="37" s="1"/>
  <c r="J295" i="37"/>
  <c r="J287" i="37"/>
  <c r="L287" i="37"/>
  <c r="N287" i="37" s="1"/>
  <c r="P287" i="37" s="1"/>
  <c r="L279" i="37"/>
  <c r="N279" i="37" s="1"/>
  <c r="P279" i="37" s="1"/>
  <c r="J279" i="37"/>
  <c r="L271" i="37"/>
  <c r="N271" i="37" s="1"/>
  <c r="P271" i="37" s="1"/>
  <c r="J271" i="37"/>
  <c r="L196" i="37"/>
  <c r="N196" i="37" s="1"/>
  <c r="P196" i="37" s="1"/>
  <c r="J196" i="37"/>
  <c r="L212" i="37"/>
  <c r="N212" i="37" s="1"/>
  <c r="P212" i="37" s="1"/>
  <c r="J212" i="37"/>
  <c r="L292" i="37"/>
  <c r="N292" i="37" s="1"/>
  <c r="P292" i="37" s="1"/>
  <c r="J292" i="37"/>
  <c r="L284" i="37"/>
  <c r="N284" i="37" s="1"/>
  <c r="P284" i="37" s="1"/>
  <c r="J284" i="37"/>
  <c r="L276" i="37"/>
  <c r="N276" i="37" s="1"/>
  <c r="P276" i="37" s="1"/>
  <c r="J276" i="37"/>
  <c r="L224" i="37"/>
  <c r="N224" i="37" s="1"/>
  <c r="P224" i="37" s="1"/>
  <c r="J224" i="37"/>
  <c r="J180" i="37"/>
  <c r="L180" i="37"/>
  <c r="N180" i="37" s="1"/>
  <c r="P180" i="37" s="1"/>
  <c r="J218" i="37"/>
  <c r="L218" i="37"/>
  <c r="N218" i="37" s="1"/>
  <c r="P218" i="37" s="1"/>
  <c r="L75" i="37"/>
  <c r="N75" i="37" s="1"/>
  <c r="P75" i="37" s="1"/>
  <c r="J75" i="37"/>
  <c r="L293" i="37"/>
  <c r="N293" i="37" s="1"/>
  <c r="P293" i="37" s="1"/>
  <c r="J293" i="37"/>
  <c r="L269" i="37"/>
  <c r="N269" i="37" s="1"/>
  <c r="P269" i="37" s="1"/>
  <c r="J269" i="37"/>
  <c r="L208" i="37"/>
  <c r="N208" i="37" s="1"/>
  <c r="P208" i="37" s="1"/>
  <c r="J208" i="37"/>
  <c r="L200" i="37"/>
  <c r="N200" i="37" s="1"/>
  <c r="P200" i="37" s="1"/>
  <c r="J200" i="37"/>
  <c r="L124" i="37"/>
  <c r="N124" i="37" s="1"/>
  <c r="P124" i="37" s="1"/>
  <c r="J124" i="37"/>
  <c r="L115" i="37"/>
  <c r="N115" i="37" s="1"/>
  <c r="P115" i="37" s="1"/>
  <c r="J115" i="37"/>
  <c r="L285" i="37"/>
  <c r="N285" i="37" s="1"/>
  <c r="P285" i="37" s="1"/>
  <c r="J285" i="37"/>
  <c r="L40" i="37"/>
  <c r="N40" i="37" s="1"/>
  <c r="P40" i="37" s="1"/>
  <c r="J40" i="37"/>
  <c r="L32" i="37"/>
  <c r="N32" i="37" s="1"/>
  <c r="P32" i="37" s="1"/>
  <c r="J32" i="37"/>
  <c r="L61" i="37"/>
  <c r="N61" i="37" s="1"/>
  <c r="P61" i="37" s="1"/>
  <c r="J61" i="37"/>
  <c r="L41" i="37"/>
  <c r="N41" i="37" s="1"/>
  <c r="P41" i="37" s="1"/>
  <c r="J41" i="37"/>
  <c r="L33" i="37"/>
  <c r="N33" i="37" s="1"/>
  <c r="P33" i="37" s="1"/>
  <c r="J33" i="37"/>
  <c r="L69" i="37"/>
  <c r="N69" i="37" s="1"/>
  <c r="P69" i="37" s="1"/>
  <c r="J69" i="37"/>
  <c r="L100" i="37"/>
  <c r="N100" i="37" s="1"/>
  <c r="P100" i="37" s="1"/>
  <c r="J100" i="37"/>
  <c r="L186" i="37"/>
  <c r="N186" i="37" s="1"/>
  <c r="P186" i="37" s="1"/>
  <c r="J186" i="37"/>
  <c r="L114" i="37"/>
  <c r="N114" i="37" s="1"/>
  <c r="P114" i="37" s="1"/>
  <c r="J114" i="37"/>
  <c r="L177" i="37"/>
  <c r="N177" i="37" s="1"/>
  <c r="P177" i="37" s="1"/>
  <c r="J177" i="37"/>
  <c r="L153" i="37"/>
  <c r="N153" i="37" s="1"/>
  <c r="P153" i="37" s="1"/>
  <c r="J153" i="37"/>
  <c r="L109" i="37"/>
  <c r="N109" i="37" s="1"/>
  <c r="P109" i="37" s="1"/>
  <c r="J109" i="37"/>
  <c r="L55" i="37"/>
  <c r="N55" i="37" s="1"/>
  <c r="P55" i="37" s="1"/>
  <c r="J55" i="37"/>
  <c r="L241" i="37"/>
  <c r="N241" i="37" s="1"/>
  <c r="P241" i="37" s="1"/>
  <c r="J241" i="37"/>
  <c r="J185" i="37"/>
  <c r="L185" i="37"/>
  <c r="N185" i="37" s="1"/>
  <c r="P185" i="37" s="1"/>
  <c r="L240" i="37"/>
  <c r="N240" i="37" s="1"/>
  <c r="P240" i="37" s="1"/>
  <c r="J240" i="37"/>
  <c r="L103" i="37"/>
  <c r="N103" i="37" s="1"/>
  <c r="P103" i="37" s="1"/>
  <c r="J103" i="37"/>
  <c r="L263" i="37"/>
  <c r="N263" i="37" s="1"/>
  <c r="P263" i="37" s="1"/>
  <c r="J263" i="37"/>
  <c r="L237" i="37"/>
  <c r="N237" i="37" s="1"/>
  <c r="P237" i="37" s="1"/>
  <c r="J237" i="37"/>
  <c r="J110" i="37"/>
  <c r="L110" i="37"/>
  <c r="N110" i="37" s="1"/>
  <c r="P110" i="37" s="1"/>
  <c r="L92" i="37"/>
  <c r="N92" i="37" s="1"/>
  <c r="P92" i="37" s="1"/>
  <c r="J92" i="37"/>
  <c r="L52" i="37"/>
  <c r="N52" i="37" s="1"/>
  <c r="P52" i="37" s="1"/>
  <c r="J52" i="37"/>
  <c r="L136" i="37"/>
  <c r="N136" i="37" s="1"/>
  <c r="P136" i="37" s="1"/>
  <c r="J136" i="37"/>
  <c r="L154" i="37"/>
  <c r="N154" i="37" s="1"/>
  <c r="P154" i="37" s="1"/>
  <c r="J154" i="37"/>
  <c r="J242" i="37"/>
  <c r="L242" i="37"/>
  <c r="N242" i="37" s="1"/>
  <c r="P242" i="37" s="1"/>
  <c r="L158" i="37"/>
  <c r="N158" i="37" s="1"/>
  <c r="P158" i="37" s="1"/>
  <c r="J158" i="37"/>
  <c r="L205" i="37"/>
  <c r="N205" i="37" s="1"/>
  <c r="P205" i="37" s="1"/>
  <c r="J205" i="37"/>
  <c r="J164" i="37"/>
  <c r="L164" i="37"/>
  <c r="N164" i="37" s="1"/>
  <c r="P164" i="37" s="1"/>
  <c r="J116" i="37"/>
  <c r="L116" i="37"/>
  <c r="N116" i="37" s="1"/>
  <c r="P116" i="37" s="1"/>
  <c r="J137" i="37"/>
  <c r="L137" i="37"/>
  <c r="N137" i="37" s="1"/>
  <c r="P137" i="37" s="1"/>
  <c r="L83" i="37"/>
  <c r="N83" i="37" s="1"/>
  <c r="P83" i="37" s="1"/>
  <c r="J83" i="37"/>
  <c r="L48" i="37"/>
  <c r="N48" i="37" s="1"/>
  <c r="P48" i="37" s="1"/>
  <c r="J48" i="37"/>
  <c r="J202" i="37"/>
  <c r="L202" i="37"/>
  <c r="N202" i="37" s="1"/>
  <c r="P202" i="37" s="1"/>
  <c r="N209" i="35"/>
  <c r="P209" i="35" s="1"/>
  <c r="N140" i="35"/>
  <c r="P140" i="35" s="1"/>
  <c r="N215" i="35"/>
  <c r="P215" i="35" s="1"/>
  <c r="L296" i="35"/>
  <c r="N88" i="35"/>
  <c r="P88" i="35" s="1"/>
  <c r="M296" i="35"/>
  <c r="M7" i="35" s="1"/>
  <c r="N20" i="35"/>
  <c r="M103" i="33"/>
  <c r="J156" i="33"/>
  <c r="M176" i="33"/>
  <c r="N176" i="33" s="1"/>
  <c r="P176" i="33" s="1"/>
  <c r="J266" i="33"/>
  <c r="M143" i="33"/>
  <c r="M217" i="33"/>
  <c r="N217" i="33" s="1"/>
  <c r="P217" i="33" s="1"/>
  <c r="M226" i="33"/>
  <c r="J279" i="33"/>
  <c r="M283" i="33"/>
  <c r="N283" i="33" s="1"/>
  <c r="P283" i="33" s="1"/>
  <c r="J287" i="33"/>
  <c r="J291" i="33"/>
  <c r="J295" i="33"/>
  <c r="M21" i="33"/>
  <c r="N21" i="33" s="1"/>
  <c r="P21" i="33" s="1"/>
  <c r="M133" i="33"/>
  <c r="N133" i="33" s="1"/>
  <c r="P133" i="33" s="1"/>
  <c r="J160" i="33"/>
  <c r="M189" i="33"/>
  <c r="J199" i="33"/>
  <c r="M271" i="33"/>
  <c r="N271" i="33" s="1"/>
  <c r="P271" i="33" s="1"/>
  <c r="J203" i="33"/>
  <c r="M249" i="33"/>
  <c r="N249" i="33" s="1"/>
  <c r="P249" i="33" s="1"/>
  <c r="J263" i="33"/>
  <c r="J173" i="33"/>
  <c r="M177" i="33"/>
  <c r="N177" i="33" s="1"/>
  <c r="P177" i="33" s="1"/>
  <c r="M190" i="33"/>
  <c r="N190" i="33" s="1"/>
  <c r="P190" i="33" s="1"/>
  <c r="J104" i="33"/>
  <c r="J126" i="33"/>
  <c r="M181" i="33"/>
  <c r="N181" i="33" s="1"/>
  <c r="P181" i="33" s="1"/>
  <c r="J218" i="33"/>
  <c r="M228" i="33"/>
  <c r="J232" i="33"/>
  <c r="M55" i="33"/>
  <c r="N55" i="33" s="1"/>
  <c r="P55" i="33" s="1"/>
  <c r="M100" i="33"/>
  <c r="N100" i="33" s="1"/>
  <c r="P100" i="33" s="1"/>
  <c r="J130" i="33"/>
  <c r="M128" i="33"/>
  <c r="J240" i="33"/>
  <c r="J180" i="33"/>
  <c r="J172" i="33"/>
  <c r="J152" i="33"/>
  <c r="J148" i="33"/>
  <c r="J25" i="33"/>
  <c r="J54" i="33"/>
  <c r="M116" i="33"/>
  <c r="N116" i="33" s="1"/>
  <c r="P116" i="33" s="1"/>
  <c r="J129" i="33"/>
  <c r="M185" i="33"/>
  <c r="J207" i="33"/>
  <c r="J245" i="33"/>
  <c r="M275" i="33"/>
  <c r="N275" i="33" s="1"/>
  <c r="P275" i="33" s="1"/>
  <c r="M159" i="33"/>
  <c r="N159" i="33" s="1"/>
  <c r="P159" i="33" s="1"/>
  <c r="J175" i="33"/>
  <c r="J155" i="33"/>
  <c r="M20" i="33"/>
  <c r="N20" i="33" s="1"/>
  <c r="M151" i="33"/>
  <c r="N151" i="33" s="1"/>
  <c r="P151" i="33" s="1"/>
  <c r="M197" i="33"/>
  <c r="N197" i="33" s="1"/>
  <c r="P197" i="33" s="1"/>
  <c r="M179" i="33"/>
  <c r="M230" i="33"/>
  <c r="N230" i="33" s="1"/>
  <c r="P230" i="33" s="1"/>
  <c r="J257" i="33"/>
  <c r="J261" i="33"/>
  <c r="J106" i="33"/>
  <c r="M111" i="33"/>
  <c r="N111" i="33" s="1"/>
  <c r="P111" i="33" s="1"/>
  <c r="M243" i="33"/>
  <c r="N243" i="33" s="1"/>
  <c r="P243" i="33" s="1"/>
  <c r="M26" i="33"/>
  <c r="N26" i="33" s="1"/>
  <c r="P26" i="33" s="1"/>
  <c r="J58" i="33"/>
  <c r="M142" i="33"/>
  <c r="N142" i="33" s="1"/>
  <c r="P142" i="33" s="1"/>
  <c r="J147" i="33"/>
  <c r="M206" i="33"/>
  <c r="N206" i="33" s="1"/>
  <c r="P206" i="33" s="1"/>
  <c r="M265" i="33"/>
  <c r="N265" i="33" s="1"/>
  <c r="P265" i="33" s="1"/>
  <c r="J209" i="33"/>
  <c r="J281" i="33"/>
  <c r="M293" i="33"/>
  <c r="N293" i="33" s="1"/>
  <c r="P293" i="33" s="1"/>
  <c r="M53" i="33"/>
  <c r="N53" i="33" s="1"/>
  <c r="P53" i="33" s="1"/>
  <c r="M57" i="33"/>
  <c r="N57" i="33" s="1"/>
  <c r="P57" i="33" s="1"/>
  <c r="J171" i="33"/>
  <c r="J183" i="33"/>
  <c r="N192" i="33"/>
  <c r="P192" i="33" s="1"/>
  <c r="M202" i="33"/>
  <c r="N202" i="33" s="1"/>
  <c r="P202" i="33" s="1"/>
  <c r="J234" i="33"/>
  <c r="J248" i="33"/>
  <c r="J277" i="33"/>
  <c r="N291" i="33"/>
  <c r="P291" i="33" s="1"/>
  <c r="N246" i="33"/>
  <c r="P246" i="33" s="1"/>
  <c r="J86" i="33"/>
  <c r="M204" i="33"/>
  <c r="N204" i="33" s="1"/>
  <c r="P204" i="33" s="1"/>
  <c r="J259" i="33"/>
  <c r="J40" i="33"/>
  <c r="J32" i="33"/>
  <c r="J28" i="33"/>
  <c r="M109" i="33"/>
  <c r="N109" i="33" s="1"/>
  <c r="P109" i="33" s="1"/>
  <c r="J186" i="33"/>
  <c r="J196" i="33"/>
  <c r="J246" i="33"/>
  <c r="M250" i="33"/>
  <c r="N250" i="33" s="1"/>
  <c r="P250" i="33" s="1"/>
  <c r="J174" i="33"/>
  <c r="J285" i="33"/>
  <c r="M289" i="33"/>
  <c r="N289" i="33" s="1"/>
  <c r="P289" i="33" s="1"/>
  <c r="J201" i="33"/>
  <c r="J252" i="33"/>
  <c r="J192" i="33"/>
  <c r="J188" i="33"/>
  <c r="J164" i="33"/>
  <c r="J132" i="33"/>
  <c r="J108" i="33"/>
  <c r="J72" i="33"/>
  <c r="M269" i="33"/>
  <c r="N269" i="33" s="1"/>
  <c r="P269" i="33" s="1"/>
  <c r="M273" i="33"/>
  <c r="N273" i="33" s="1"/>
  <c r="P273" i="33" s="1"/>
  <c r="N281" i="33"/>
  <c r="P281" i="33" s="1"/>
  <c r="J256" i="33"/>
  <c r="J48" i="33"/>
  <c r="J44" i="33"/>
  <c r="N143" i="33"/>
  <c r="P143" i="33" s="1"/>
  <c r="M154" i="33"/>
  <c r="N154" i="33" s="1"/>
  <c r="P154" i="33" s="1"/>
  <c r="N173" i="33"/>
  <c r="P173" i="33" s="1"/>
  <c r="N188" i="33"/>
  <c r="P188" i="33" s="1"/>
  <c r="J205" i="33"/>
  <c r="J219" i="33"/>
  <c r="J272" i="33"/>
  <c r="J208" i="33"/>
  <c r="J144" i="33"/>
  <c r="J124" i="33"/>
  <c r="J92" i="33"/>
  <c r="J88" i="33"/>
  <c r="J76" i="33"/>
  <c r="N110" i="33"/>
  <c r="P110" i="33" s="1"/>
  <c r="N196" i="33"/>
  <c r="P196" i="33" s="1"/>
  <c r="L28" i="33"/>
  <c r="N38" i="33"/>
  <c r="P38" i="33" s="1"/>
  <c r="L44" i="33"/>
  <c r="L48" i="33"/>
  <c r="L108" i="33"/>
  <c r="L124" i="33"/>
  <c r="N144" i="33"/>
  <c r="P144" i="33" s="1"/>
  <c r="N147" i="33"/>
  <c r="P147" i="33" s="1"/>
  <c r="J200" i="33"/>
  <c r="L208" i="33"/>
  <c r="N218" i="33"/>
  <c r="P218" i="33" s="1"/>
  <c r="N226" i="33"/>
  <c r="N234" i="33"/>
  <c r="P234" i="33" s="1"/>
  <c r="N245" i="33"/>
  <c r="P245" i="33" s="1"/>
  <c r="N252" i="33"/>
  <c r="P252" i="33" s="1"/>
  <c r="L256" i="33"/>
  <c r="N259" i="33"/>
  <c r="P259" i="33" s="1"/>
  <c r="N263" i="33"/>
  <c r="P263" i="33" s="1"/>
  <c r="N219" i="33"/>
  <c r="P219" i="33" s="1"/>
  <c r="J276" i="33"/>
  <c r="L40" i="33"/>
  <c r="L88" i="33"/>
  <c r="L92" i="33"/>
  <c r="L148" i="33"/>
  <c r="N148" i="33" s="1"/>
  <c r="P148" i="33" s="1"/>
  <c r="L152" i="33"/>
  <c r="N152" i="33" s="1"/>
  <c r="P152" i="33" s="1"/>
  <c r="N156" i="33"/>
  <c r="P156" i="33" s="1"/>
  <c r="N160" i="33"/>
  <c r="L272" i="33"/>
  <c r="N54" i="33"/>
  <c r="P54" i="33" s="1"/>
  <c r="N58" i="33"/>
  <c r="P58" i="33" s="1"/>
  <c r="N85" i="33"/>
  <c r="P85" i="33" s="1"/>
  <c r="J112" i="33"/>
  <c r="N30" i="33"/>
  <c r="P30" i="33" s="1"/>
  <c r="N104" i="33"/>
  <c r="P104" i="33" s="1"/>
  <c r="N120" i="33"/>
  <c r="P120" i="33" s="1"/>
  <c r="N164" i="33"/>
  <c r="P164" i="33" s="1"/>
  <c r="N228" i="33"/>
  <c r="P228" i="33" s="1"/>
  <c r="N232" i="33"/>
  <c r="P232" i="33" s="1"/>
  <c r="N277" i="33"/>
  <c r="P277" i="33" s="1"/>
  <c r="N295" i="33"/>
  <c r="P295" i="33" s="1"/>
  <c r="M52" i="33"/>
  <c r="N52" i="33" s="1"/>
  <c r="P52" i="33" s="1"/>
  <c r="M56" i="33"/>
  <c r="N56" i="33" s="1"/>
  <c r="P56" i="33" s="1"/>
  <c r="M112" i="33"/>
  <c r="N112" i="33" s="1"/>
  <c r="P112" i="33" s="1"/>
  <c r="M123" i="33"/>
  <c r="N123" i="33" s="1"/>
  <c r="P123" i="33" s="1"/>
  <c r="J127" i="33"/>
  <c r="M150" i="33"/>
  <c r="N150" i="33" s="1"/>
  <c r="P150" i="33" s="1"/>
  <c r="M182" i="33"/>
  <c r="N182" i="33" s="1"/>
  <c r="P182" i="33" s="1"/>
  <c r="J191" i="33"/>
  <c r="M242" i="33"/>
  <c r="N242" i="33" s="1"/>
  <c r="P242" i="33" s="1"/>
  <c r="N279" i="33"/>
  <c r="P279" i="33" s="1"/>
  <c r="M292" i="33"/>
  <c r="N292" i="33" s="1"/>
  <c r="P292" i="33" s="1"/>
  <c r="M24" i="33"/>
  <c r="N24" i="33" s="1"/>
  <c r="P24" i="33" s="1"/>
  <c r="J145" i="33"/>
  <c r="M158" i="33"/>
  <c r="N158" i="33" s="1"/>
  <c r="P158" i="33" s="1"/>
  <c r="M163" i="33"/>
  <c r="N163" i="33" s="1"/>
  <c r="P163" i="33" s="1"/>
  <c r="M178" i="33"/>
  <c r="N178" i="33" s="1"/>
  <c r="P178" i="33" s="1"/>
  <c r="M215" i="33"/>
  <c r="N215" i="33" s="1"/>
  <c r="P215" i="33" s="1"/>
  <c r="J105" i="33"/>
  <c r="N186" i="33"/>
  <c r="P186" i="33" s="1"/>
  <c r="J187" i="33"/>
  <c r="N285" i="33"/>
  <c r="P285" i="33" s="1"/>
  <c r="N287" i="33"/>
  <c r="P287" i="33" s="1"/>
  <c r="N33" i="33"/>
  <c r="P33" i="33" s="1"/>
  <c r="N60" i="33"/>
  <c r="P60" i="33" s="1"/>
  <c r="N25" i="33"/>
  <c r="P25" i="33" s="1"/>
  <c r="N29" i="33"/>
  <c r="P29" i="33" s="1"/>
  <c r="N23" i="33"/>
  <c r="N36" i="33"/>
  <c r="P36" i="33" s="1"/>
  <c r="N63" i="33"/>
  <c r="P63" i="33" s="1"/>
  <c r="N69" i="33"/>
  <c r="P69" i="33" s="1"/>
  <c r="N81" i="33"/>
  <c r="P81" i="33" s="1"/>
  <c r="N99" i="33"/>
  <c r="P99" i="33" s="1"/>
  <c r="N117" i="33"/>
  <c r="P117" i="33" s="1"/>
  <c r="N37" i="33"/>
  <c r="P37" i="33" s="1"/>
  <c r="N64" i="33"/>
  <c r="P64" i="33" s="1"/>
  <c r="N70" i="33"/>
  <c r="P70" i="33" s="1"/>
  <c r="N82" i="33"/>
  <c r="P82" i="33" s="1"/>
  <c r="N66" i="33"/>
  <c r="N68" i="33"/>
  <c r="P68" i="33" s="1"/>
  <c r="N80" i="33"/>
  <c r="P80" i="33" s="1"/>
  <c r="N98" i="33"/>
  <c r="P98" i="33" s="1"/>
  <c r="N103" i="33"/>
  <c r="P103" i="33" s="1"/>
  <c r="N115" i="33"/>
  <c r="P115" i="33" s="1"/>
  <c r="M28" i="33"/>
  <c r="N28" i="33" s="1"/>
  <c r="P28" i="33" s="1"/>
  <c r="M31" i="33"/>
  <c r="N31" i="33" s="1"/>
  <c r="P31" i="33" s="1"/>
  <c r="M32" i="33"/>
  <c r="N32" i="33" s="1"/>
  <c r="P32" i="33" s="1"/>
  <c r="M35" i="33"/>
  <c r="N35" i="33" s="1"/>
  <c r="P35" i="33" s="1"/>
  <c r="M39" i="33"/>
  <c r="N39" i="33" s="1"/>
  <c r="P39" i="33" s="1"/>
  <c r="M40" i="33"/>
  <c r="N40" i="33" s="1"/>
  <c r="P40" i="33" s="1"/>
  <c r="M41" i="33"/>
  <c r="N41" i="33" s="1"/>
  <c r="P41" i="33" s="1"/>
  <c r="M61" i="33"/>
  <c r="N61" i="33" s="1"/>
  <c r="P61" i="33" s="1"/>
  <c r="M62" i="33"/>
  <c r="N62" i="33" s="1"/>
  <c r="P62" i="33" s="1"/>
  <c r="M72" i="33"/>
  <c r="N72" i="33" s="1"/>
  <c r="P72" i="33" s="1"/>
  <c r="M83" i="33"/>
  <c r="N83" i="33" s="1"/>
  <c r="P83" i="33" s="1"/>
  <c r="L105" i="33"/>
  <c r="J211" i="33"/>
  <c r="M211" i="33"/>
  <c r="N211" i="33" s="1"/>
  <c r="P211" i="33" s="1"/>
  <c r="K296" i="33"/>
  <c r="J23" i="33"/>
  <c r="J29" i="33"/>
  <c r="J30" i="33"/>
  <c r="J33" i="33"/>
  <c r="J34" i="33"/>
  <c r="J36" i="33"/>
  <c r="J37" i="33"/>
  <c r="J38" i="33"/>
  <c r="J60" i="33"/>
  <c r="J63" i="33"/>
  <c r="J64" i="33"/>
  <c r="J65" i="33"/>
  <c r="J66" i="33"/>
  <c r="J68" i="33"/>
  <c r="J69" i="33"/>
  <c r="J70" i="33"/>
  <c r="J71" i="33"/>
  <c r="J79" i="33"/>
  <c r="J80" i="33"/>
  <c r="J81" i="33"/>
  <c r="J82" i="33"/>
  <c r="M96" i="33"/>
  <c r="N96" i="33" s="1"/>
  <c r="J99" i="33"/>
  <c r="M102" i="33"/>
  <c r="N102" i="33" s="1"/>
  <c r="P102" i="33" s="1"/>
  <c r="N105" i="33"/>
  <c r="P105" i="33" s="1"/>
  <c r="J115" i="33"/>
  <c r="J120" i="33"/>
  <c r="L127" i="33"/>
  <c r="L128" i="33"/>
  <c r="N130" i="33"/>
  <c r="P130" i="33" s="1"/>
  <c r="M162" i="33"/>
  <c r="N162" i="33" s="1"/>
  <c r="P162" i="33" s="1"/>
  <c r="J162" i="33"/>
  <c r="J213" i="33"/>
  <c r="M213" i="33"/>
  <c r="N213" i="33" s="1"/>
  <c r="P213" i="33" s="1"/>
  <c r="J235" i="33"/>
  <c r="M235" i="33"/>
  <c r="N235" i="33" s="1"/>
  <c r="P235" i="33" s="1"/>
  <c r="L86" i="33"/>
  <c r="M153" i="33"/>
  <c r="N153" i="33" s="1"/>
  <c r="P153" i="33" s="1"/>
  <c r="J153" i="33"/>
  <c r="M44" i="33"/>
  <c r="N44" i="33" s="1"/>
  <c r="P44" i="33" s="1"/>
  <c r="M46" i="33"/>
  <c r="N46" i="33" s="1"/>
  <c r="P46" i="33" s="1"/>
  <c r="M48" i="33"/>
  <c r="N48" i="33" s="1"/>
  <c r="P48" i="33" s="1"/>
  <c r="M50" i="33"/>
  <c r="N50" i="33" s="1"/>
  <c r="P50" i="33" s="1"/>
  <c r="M75" i="33"/>
  <c r="N75" i="33" s="1"/>
  <c r="P75" i="33" s="1"/>
  <c r="M76" i="33"/>
  <c r="N76" i="33" s="1"/>
  <c r="P76" i="33" s="1"/>
  <c r="J85" i="33"/>
  <c r="M88" i="33"/>
  <c r="N88" i="33" s="1"/>
  <c r="P88" i="33" s="1"/>
  <c r="M89" i="33"/>
  <c r="N89" i="33" s="1"/>
  <c r="P89" i="33" s="1"/>
  <c r="M90" i="33"/>
  <c r="N90" i="33" s="1"/>
  <c r="P90" i="33" s="1"/>
  <c r="M91" i="33"/>
  <c r="N91" i="33" s="1"/>
  <c r="P91" i="33" s="1"/>
  <c r="M92" i="33"/>
  <c r="N92" i="33" s="1"/>
  <c r="P92" i="33" s="1"/>
  <c r="M93" i="33"/>
  <c r="N93" i="33" s="1"/>
  <c r="P93" i="33" s="1"/>
  <c r="M94" i="33"/>
  <c r="N94" i="33" s="1"/>
  <c r="P94" i="33" s="1"/>
  <c r="M95" i="33"/>
  <c r="N95" i="33" s="1"/>
  <c r="P95" i="33" s="1"/>
  <c r="J98" i="33"/>
  <c r="M101" i="33"/>
  <c r="N101" i="33" s="1"/>
  <c r="P101" i="33" s="1"/>
  <c r="J110" i="33"/>
  <c r="M114" i="33"/>
  <c r="N114" i="33" s="1"/>
  <c r="P114" i="33" s="1"/>
  <c r="J117" i="33"/>
  <c r="N119" i="33"/>
  <c r="P119" i="33" s="1"/>
  <c r="M132" i="33"/>
  <c r="N132" i="33" s="1"/>
  <c r="P132" i="33" s="1"/>
  <c r="J137" i="33"/>
  <c r="M137" i="33"/>
  <c r="N137" i="33" s="1"/>
  <c r="P137" i="33" s="1"/>
  <c r="M149" i="33"/>
  <c r="N149" i="33" s="1"/>
  <c r="P149" i="33" s="1"/>
  <c r="J149" i="33"/>
  <c r="M157" i="33"/>
  <c r="N157" i="33" s="1"/>
  <c r="P157" i="33" s="1"/>
  <c r="J157" i="33"/>
  <c r="N174" i="33"/>
  <c r="P174" i="33" s="1"/>
  <c r="N187" i="33"/>
  <c r="P187" i="33" s="1"/>
  <c r="J223" i="33"/>
  <c r="M223" i="33"/>
  <c r="N223" i="33" s="1"/>
  <c r="P223" i="33" s="1"/>
  <c r="J139" i="33"/>
  <c r="M139" i="33"/>
  <c r="N139" i="33" s="1"/>
  <c r="P139" i="33" s="1"/>
  <c r="M45" i="33"/>
  <c r="N45" i="33" s="1"/>
  <c r="P45" i="33" s="1"/>
  <c r="M47" i="33"/>
  <c r="N47" i="33" s="1"/>
  <c r="P47" i="33" s="1"/>
  <c r="M49" i="33"/>
  <c r="N49" i="33" s="1"/>
  <c r="P49" i="33" s="1"/>
  <c r="M108" i="33"/>
  <c r="N108" i="33" s="1"/>
  <c r="P108" i="33" s="1"/>
  <c r="J118" i="33"/>
  <c r="M118" i="33"/>
  <c r="N118" i="33" s="1"/>
  <c r="P118" i="33" s="1"/>
  <c r="J119" i="33"/>
  <c r="N127" i="33"/>
  <c r="P127" i="33" s="1"/>
  <c r="N168" i="33"/>
  <c r="P168" i="33" s="1"/>
  <c r="L172" i="33"/>
  <c r="N172" i="33" s="1"/>
  <c r="P172" i="33" s="1"/>
  <c r="N180" i="33"/>
  <c r="P180" i="33" s="1"/>
  <c r="L185" i="33"/>
  <c r="N199" i="33"/>
  <c r="P199" i="33" s="1"/>
  <c r="N200" i="33"/>
  <c r="P200" i="33" s="1"/>
  <c r="N201" i="33"/>
  <c r="P201" i="33" s="1"/>
  <c r="N203" i="33"/>
  <c r="P203" i="33" s="1"/>
  <c r="N205" i="33"/>
  <c r="P205" i="33" s="1"/>
  <c r="N207" i="33"/>
  <c r="P207" i="33" s="1"/>
  <c r="N208" i="33"/>
  <c r="P208" i="33" s="1"/>
  <c r="N209" i="33"/>
  <c r="P209" i="33" s="1"/>
  <c r="J231" i="33"/>
  <c r="M231" i="33"/>
  <c r="N231" i="33" s="1"/>
  <c r="P231" i="33" s="1"/>
  <c r="N136" i="33"/>
  <c r="P136" i="33" s="1"/>
  <c r="N138" i="33"/>
  <c r="P138" i="33" s="1"/>
  <c r="N140" i="33"/>
  <c r="P140" i="33" s="1"/>
  <c r="L145" i="33"/>
  <c r="N145" i="33" s="1"/>
  <c r="P145" i="33" s="1"/>
  <c r="J168" i="33"/>
  <c r="L171" i="33"/>
  <c r="N171" i="33" s="1"/>
  <c r="P171" i="33" s="1"/>
  <c r="L175" i="33"/>
  <c r="N175" i="33" s="1"/>
  <c r="P175" i="33" s="1"/>
  <c r="L179" i="33"/>
  <c r="L183" i="33"/>
  <c r="N183" i="33" s="1"/>
  <c r="P183" i="33" s="1"/>
  <c r="L187" i="33"/>
  <c r="L189" i="33"/>
  <c r="L191" i="33"/>
  <c r="N191" i="33" s="1"/>
  <c r="P191" i="33" s="1"/>
  <c r="L193" i="33"/>
  <c r="N193" i="33" s="1"/>
  <c r="P193" i="33" s="1"/>
  <c r="J224" i="33"/>
  <c r="M224" i="33"/>
  <c r="N224" i="33" s="1"/>
  <c r="P224" i="33" s="1"/>
  <c r="J237" i="33"/>
  <c r="M237" i="33"/>
  <c r="N237" i="33" s="1"/>
  <c r="P237" i="33" s="1"/>
  <c r="M258" i="33"/>
  <c r="N258" i="33" s="1"/>
  <c r="P258" i="33" s="1"/>
  <c r="J258" i="33"/>
  <c r="N261" i="33"/>
  <c r="P261" i="33" s="1"/>
  <c r="M121" i="33"/>
  <c r="N121" i="33" s="1"/>
  <c r="M124" i="33"/>
  <c r="N124" i="33" s="1"/>
  <c r="P124" i="33" s="1"/>
  <c r="M134" i="33"/>
  <c r="N134" i="33" s="1"/>
  <c r="P134" i="33" s="1"/>
  <c r="J136" i="33"/>
  <c r="J138" i="33"/>
  <c r="J140" i="33"/>
  <c r="M167" i="33"/>
  <c r="N167" i="33" s="1"/>
  <c r="P167" i="33" s="1"/>
  <c r="M169" i="33"/>
  <c r="N169" i="33" s="1"/>
  <c r="P169" i="33" s="1"/>
  <c r="J220" i="33"/>
  <c r="M220" i="33"/>
  <c r="N220" i="33" s="1"/>
  <c r="P220" i="33" s="1"/>
  <c r="J239" i="33"/>
  <c r="M239" i="33"/>
  <c r="N239" i="33" s="1"/>
  <c r="P239" i="33" s="1"/>
  <c r="N248" i="33"/>
  <c r="P248" i="33" s="1"/>
  <c r="M195" i="33"/>
  <c r="N195" i="33" s="1"/>
  <c r="P195" i="33" s="1"/>
  <c r="M212" i="33"/>
  <c r="N212" i="33" s="1"/>
  <c r="P212" i="33" s="1"/>
  <c r="M216" i="33"/>
  <c r="N216" i="33" s="1"/>
  <c r="P216" i="33" s="1"/>
  <c r="J222" i="33"/>
  <c r="M222" i="33"/>
  <c r="N222" i="33" s="1"/>
  <c r="P222" i="33" s="1"/>
  <c r="J241" i="33"/>
  <c r="M241" i="33"/>
  <c r="N241" i="33" s="1"/>
  <c r="P241" i="33" s="1"/>
  <c r="N257" i="33"/>
  <c r="P257" i="33" s="1"/>
  <c r="M262" i="33"/>
  <c r="N262" i="33" s="1"/>
  <c r="P262" i="33" s="1"/>
  <c r="J262" i="33"/>
  <c r="N267" i="33"/>
  <c r="P267" i="33" s="1"/>
  <c r="M225" i="33"/>
  <c r="N225" i="33" s="1"/>
  <c r="P225" i="33" s="1"/>
  <c r="M238" i="33"/>
  <c r="N238" i="33" s="1"/>
  <c r="P238" i="33" s="1"/>
  <c r="M240" i="33"/>
  <c r="N240" i="33" s="1"/>
  <c r="P240" i="33" s="1"/>
  <c r="M253" i="33"/>
  <c r="N253" i="33" s="1"/>
  <c r="P253" i="33" s="1"/>
  <c r="M256" i="33"/>
  <c r="N256" i="33" s="1"/>
  <c r="P256" i="33" s="1"/>
  <c r="M260" i="33"/>
  <c r="N260" i="33" s="1"/>
  <c r="P260" i="33" s="1"/>
  <c r="M264" i="33"/>
  <c r="N264" i="33" s="1"/>
  <c r="P264" i="33" s="1"/>
  <c r="J267" i="33"/>
  <c r="M270" i="33"/>
  <c r="N270" i="33" s="1"/>
  <c r="P270" i="33" s="1"/>
  <c r="M272" i="33"/>
  <c r="N272" i="33" s="1"/>
  <c r="P272" i="33" s="1"/>
  <c r="M274" i="33"/>
  <c r="N274" i="33" s="1"/>
  <c r="P274" i="33" s="1"/>
  <c r="M276" i="33"/>
  <c r="N276" i="33" s="1"/>
  <c r="P276" i="33" s="1"/>
  <c r="M278" i="33"/>
  <c r="N278" i="33" s="1"/>
  <c r="P278" i="33" s="1"/>
  <c r="M280" i="33"/>
  <c r="N280" i="33" s="1"/>
  <c r="P280" i="33" s="1"/>
  <c r="M282" i="33"/>
  <c r="N282" i="33" s="1"/>
  <c r="P282" i="33" s="1"/>
  <c r="M284" i="33"/>
  <c r="N284" i="33" s="1"/>
  <c r="P284" i="33" s="1"/>
  <c r="M286" i="33"/>
  <c r="N286" i="33" s="1"/>
  <c r="P286" i="33" s="1"/>
  <c r="M288" i="33"/>
  <c r="N288" i="33" s="1"/>
  <c r="P288" i="33" s="1"/>
  <c r="N290" i="33"/>
  <c r="P290" i="33" s="1"/>
  <c r="N294" i="33"/>
  <c r="P294" i="33" s="1"/>
  <c r="M229" i="33"/>
  <c r="N229" i="33" s="1"/>
  <c r="P229" i="33" s="1"/>
  <c r="M233" i="33"/>
  <c r="N233" i="33" s="1"/>
  <c r="P233" i="33" s="1"/>
  <c r="M247" i="33"/>
  <c r="N247" i="33" s="1"/>
  <c r="P247" i="33" s="1"/>
  <c r="M251" i="33"/>
  <c r="N251" i="33" s="1"/>
  <c r="P251" i="33" s="1"/>
  <c r="M254" i="33"/>
  <c r="N254" i="33" s="1"/>
  <c r="P254" i="33" s="1"/>
  <c r="J290" i="33"/>
  <c r="J294" i="33"/>
  <c r="J295" i="31"/>
  <c r="N291" i="31"/>
  <c r="J287" i="31"/>
  <c r="J283" i="31"/>
  <c r="J279" i="31"/>
  <c r="N275" i="31"/>
  <c r="N271" i="31"/>
  <c r="N294" i="31"/>
  <c r="J290" i="31"/>
  <c r="J286" i="31"/>
  <c r="N282" i="31"/>
  <c r="N278" i="31"/>
  <c r="N274" i="31"/>
  <c r="N270" i="31"/>
  <c r="N272" i="31"/>
  <c r="N293" i="31"/>
  <c r="J289" i="31"/>
  <c r="N285" i="31"/>
  <c r="N281" i="31"/>
  <c r="N277" i="31"/>
  <c r="J273" i="31"/>
  <c r="J269" i="31"/>
  <c r="M283" i="31"/>
  <c r="N283" i="31" s="1"/>
  <c r="M273" i="31"/>
  <c r="N273" i="31" s="1"/>
  <c r="M295" i="31"/>
  <c r="N295" i="31" s="1"/>
  <c r="J291" i="31"/>
  <c r="M279" i="31"/>
  <c r="N279" i="31" s="1"/>
  <c r="J275" i="31"/>
  <c r="M287" i="31"/>
  <c r="N287" i="31" s="1"/>
  <c r="M266" i="31"/>
  <c r="N266" i="31" s="1"/>
  <c r="J96" i="31"/>
  <c r="N96" i="31"/>
  <c r="M121" i="31"/>
  <c r="N121" i="31" s="1"/>
  <c r="M286" i="31"/>
  <c r="N286" i="31" s="1"/>
  <c r="M213" i="31"/>
  <c r="N213" i="31" s="1"/>
  <c r="P213" i="31" s="1"/>
  <c r="M290" i="31"/>
  <c r="N290" i="31" s="1"/>
  <c r="J282" i="31"/>
  <c r="M242" i="31"/>
  <c r="N242" i="31" s="1"/>
  <c r="P242" i="31" s="1"/>
  <c r="M219" i="31"/>
  <c r="N219" i="31" s="1"/>
  <c r="J274" i="31"/>
  <c r="M254" i="31"/>
  <c r="N254" i="31" s="1"/>
  <c r="J281" i="31"/>
  <c r="J277" i="31"/>
  <c r="J253" i="31"/>
  <c r="M220" i="31"/>
  <c r="N220" i="31" s="1"/>
  <c r="J285" i="31"/>
  <c r="M289" i="31"/>
  <c r="N289" i="31" s="1"/>
  <c r="M226" i="31"/>
  <c r="N226" i="31" s="1"/>
  <c r="J294" i="31"/>
  <c r="M243" i="31"/>
  <c r="N243" i="31" s="1"/>
  <c r="P243" i="31" s="1"/>
  <c r="J293" i="31"/>
  <c r="J278" i="31"/>
  <c r="J270" i="31"/>
  <c r="N253" i="31"/>
  <c r="N252" i="31"/>
  <c r="J272" i="31"/>
  <c r="J252" i="31"/>
  <c r="M288" i="31"/>
  <c r="N288" i="31" s="1"/>
  <c r="M280" i="31"/>
  <c r="N280" i="31" s="1"/>
  <c r="M292" i="31"/>
  <c r="N292" i="31" s="1"/>
  <c r="M284" i="31"/>
  <c r="N284" i="31" s="1"/>
  <c r="M276" i="31"/>
  <c r="N276" i="31" s="1"/>
  <c r="M269" i="31"/>
  <c r="P300" i="39" l="1"/>
  <c r="N296" i="37"/>
  <c r="L296" i="37"/>
  <c r="N168" i="37"/>
  <c r="P168" i="37" s="1"/>
  <c r="N296" i="35"/>
  <c r="P20" i="35"/>
  <c r="N189" i="33"/>
  <c r="P189" i="33" s="1"/>
  <c r="N179" i="33"/>
  <c r="P179" i="33" s="1"/>
  <c r="N128" i="33"/>
  <c r="P128" i="33" s="1"/>
  <c r="N185" i="33"/>
  <c r="P185" i="33" s="1"/>
  <c r="P20" i="33"/>
  <c r="N86" i="33"/>
  <c r="P86" i="33" s="1"/>
  <c r="M296" i="33"/>
  <c r="M7" i="33" s="1"/>
  <c r="N269" i="31"/>
  <c r="Q302" i="39" l="1"/>
  <c r="S302" i="39" s="1"/>
  <c r="P296" i="37"/>
  <c r="Q296" i="37"/>
  <c r="P296" i="35"/>
  <c r="Q296" i="35"/>
  <c r="N296" i="33"/>
  <c r="P296" i="33" s="1"/>
  <c r="E57" i="32"/>
  <c r="H267" i="31" l="1"/>
  <c r="H265" i="31"/>
  <c r="L265" i="31" s="1"/>
  <c r="H264" i="31"/>
  <c r="L264" i="31" s="1"/>
  <c r="H263" i="31"/>
  <c r="H262" i="31"/>
  <c r="L262" i="31" s="1"/>
  <c r="H261" i="31"/>
  <c r="L261" i="31" s="1"/>
  <c r="H260" i="31"/>
  <c r="H259" i="31"/>
  <c r="L259" i="31" s="1"/>
  <c r="H258" i="31"/>
  <c r="L258" i="31" s="1"/>
  <c r="H257" i="31"/>
  <c r="L257" i="31" s="1"/>
  <c r="H256" i="31"/>
  <c r="L256" i="31" s="1"/>
  <c r="H251" i="31"/>
  <c r="L251" i="31" s="1"/>
  <c r="H250" i="31"/>
  <c r="H249" i="31"/>
  <c r="L249" i="31" s="1"/>
  <c r="H248" i="31"/>
  <c r="L248" i="31" s="1"/>
  <c r="H247" i="31"/>
  <c r="L247" i="31" s="1"/>
  <c r="H246" i="31"/>
  <c r="L246" i="31" s="1"/>
  <c r="H245" i="31"/>
  <c r="L245" i="31" s="1"/>
  <c r="H241" i="31"/>
  <c r="H240" i="31"/>
  <c r="H239" i="31"/>
  <c r="L239" i="31" s="1"/>
  <c r="H238" i="31"/>
  <c r="H237" i="31"/>
  <c r="L237" i="31" s="1"/>
  <c r="H235" i="31"/>
  <c r="L235" i="31" s="1"/>
  <c r="H234" i="31"/>
  <c r="L234" i="31" s="1"/>
  <c r="H233" i="31"/>
  <c r="L233" i="31" s="1"/>
  <c r="H232" i="31"/>
  <c r="L232" i="31" s="1"/>
  <c r="H231" i="31"/>
  <c r="L231" i="31" s="1"/>
  <c r="H230" i="31"/>
  <c r="L230" i="31" s="1"/>
  <c r="H229" i="31"/>
  <c r="L229" i="31" s="1"/>
  <c r="H228" i="31"/>
  <c r="L228" i="31" s="1"/>
  <c r="H225" i="31"/>
  <c r="L225" i="31" s="1"/>
  <c r="H224" i="31"/>
  <c r="L224" i="31" s="1"/>
  <c r="H223" i="31"/>
  <c r="L223" i="31" s="1"/>
  <c r="H222" i="31"/>
  <c r="L222" i="31" s="1"/>
  <c r="H218" i="31"/>
  <c r="L218" i="31" s="1"/>
  <c r="H217" i="31"/>
  <c r="L217" i="31" s="1"/>
  <c r="H216" i="31"/>
  <c r="L216" i="31" s="1"/>
  <c r="H215" i="31"/>
  <c r="L215" i="31" s="1"/>
  <c r="H212" i="31"/>
  <c r="H211" i="31"/>
  <c r="H209" i="31"/>
  <c r="L209" i="31" s="1"/>
  <c r="H208" i="31"/>
  <c r="L208" i="31" s="1"/>
  <c r="H207" i="31"/>
  <c r="L207" i="31" s="1"/>
  <c r="H206" i="31"/>
  <c r="L206" i="31" s="1"/>
  <c r="H205" i="31"/>
  <c r="L205" i="31" s="1"/>
  <c r="H204" i="31"/>
  <c r="L204" i="31" s="1"/>
  <c r="H203" i="31"/>
  <c r="L203" i="31" s="1"/>
  <c r="H202" i="31"/>
  <c r="L202" i="31" s="1"/>
  <c r="H201" i="31"/>
  <c r="L201" i="31" s="1"/>
  <c r="H200" i="31"/>
  <c r="L200" i="31" s="1"/>
  <c r="H199" i="31"/>
  <c r="L199" i="31" s="1"/>
  <c r="H197" i="31"/>
  <c r="L197" i="31" s="1"/>
  <c r="H196" i="31"/>
  <c r="L196" i="31" s="1"/>
  <c r="H195" i="31"/>
  <c r="L195" i="31" s="1"/>
  <c r="H193" i="31"/>
  <c r="L193" i="31" s="1"/>
  <c r="H192" i="31"/>
  <c r="L192" i="31" s="1"/>
  <c r="H191" i="31"/>
  <c r="L191" i="31" s="1"/>
  <c r="H190" i="31"/>
  <c r="L190" i="31" s="1"/>
  <c r="H189" i="31"/>
  <c r="L189" i="31" s="1"/>
  <c r="H188" i="31"/>
  <c r="L188" i="31" s="1"/>
  <c r="H187" i="31"/>
  <c r="L187" i="31" s="1"/>
  <c r="H186" i="31"/>
  <c r="L186" i="31" s="1"/>
  <c r="H185" i="31"/>
  <c r="L185" i="31" s="1"/>
  <c r="H183" i="31"/>
  <c r="L183" i="31" s="1"/>
  <c r="H182" i="31"/>
  <c r="L182" i="31" s="1"/>
  <c r="H181" i="31"/>
  <c r="L181" i="31" s="1"/>
  <c r="H180" i="31"/>
  <c r="L180" i="31" s="1"/>
  <c r="H179" i="31"/>
  <c r="L179" i="31" s="1"/>
  <c r="H178" i="31"/>
  <c r="L178" i="31" s="1"/>
  <c r="H177" i="31"/>
  <c r="L177" i="31" s="1"/>
  <c r="H176" i="31"/>
  <c r="L176" i="31" s="1"/>
  <c r="H175" i="31"/>
  <c r="L175" i="31" s="1"/>
  <c r="H174" i="31"/>
  <c r="L174" i="31" s="1"/>
  <c r="H173" i="31"/>
  <c r="H172" i="31"/>
  <c r="L172" i="31" s="1"/>
  <c r="H171" i="31"/>
  <c r="H169" i="31"/>
  <c r="L169" i="31" s="1"/>
  <c r="H168" i="31"/>
  <c r="H167" i="31"/>
  <c r="L167" i="31" s="1"/>
  <c r="H164" i="31"/>
  <c r="L164" i="31" s="1"/>
  <c r="H163" i="31"/>
  <c r="L163" i="31" s="1"/>
  <c r="H162" i="31"/>
  <c r="L162" i="31" s="1"/>
  <c r="H160" i="31"/>
  <c r="L160" i="31" s="1"/>
  <c r="H159" i="31"/>
  <c r="L159" i="31" s="1"/>
  <c r="H158" i="31"/>
  <c r="L158" i="31" s="1"/>
  <c r="H157" i="31"/>
  <c r="H156" i="31"/>
  <c r="H155" i="31"/>
  <c r="L155" i="31" s="1"/>
  <c r="H154" i="31"/>
  <c r="L154" i="31" s="1"/>
  <c r="H153" i="31"/>
  <c r="L153" i="31" s="1"/>
  <c r="H152" i="31"/>
  <c r="L152" i="31" s="1"/>
  <c r="H151" i="31"/>
  <c r="L151" i="31" s="1"/>
  <c r="H150" i="31"/>
  <c r="L150" i="31" s="1"/>
  <c r="H149" i="31"/>
  <c r="L149" i="31" s="1"/>
  <c r="H148" i="31"/>
  <c r="H147" i="31"/>
  <c r="L147" i="31" s="1"/>
  <c r="H145" i="31"/>
  <c r="L145" i="31" s="1"/>
  <c r="H144" i="31"/>
  <c r="H143" i="31"/>
  <c r="L143" i="31" s="1"/>
  <c r="H142" i="31"/>
  <c r="L142" i="31" s="1"/>
  <c r="H140" i="31"/>
  <c r="L140" i="31" s="1"/>
  <c r="H139" i="31"/>
  <c r="H138" i="31"/>
  <c r="H137" i="31"/>
  <c r="L137" i="31" s="1"/>
  <c r="H136" i="31"/>
  <c r="L136" i="31" s="1"/>
  <c r="H134" i="31"/>
  <c r="H133" i="31"/>
  <c r="L133" i="31" s="1"/>
  <c r="H132" i="31"/>
  <c r="L132" i="31" s="1"/>
  <c r="H130" i="31"/>
  <c r="L130" i="31" s="1"/>
  <c r="H129" i="31"/>
  <c r="L129" i="31" s="1"/>
  <c r="H128" i="31"/>
  <c r="H127" i="31"/>
  <c r="L127" i="31" s="1"/>
  <c r="H126" i="31"/>
  <c r="L126" i="31" s="1"/>
  <c r="H124" i="31"/>
  <c r="H123" i="31"/>
  <c r="L123" i="31" s="1"/>
  <c r="H120" i="31"/>
  <c r="H119" i="31"/>
  <c r="L119" i="31" s="1"/>
  <c r="H118" i="31"/>
  <c r="L118" i="31" s="1"/>
  <c r="H117" i="31"/>
  <c r="H116" i="31"/>
  <c r="H115" i="31"/>
  <c r="L115" i="31" s="1"/>
  <c r="H114" i="31"/>
  <c r="L114" i="31" s="1"/>
  <c r="H112" i="31"/>
  <c r="L112" i="31" s="1"/>
  <c r="H111" i="31"/>
  <c r="L111" i="31" s="1"/>
  <c r="H110" i="31"/>
  <c r="L110" i="31" s="1"/>
  <c r="H109" i="31"/>
  <c r="L109" i="31" s="1"/>
  <c r="H108" i="31"/>
  <c r="L108" i="31" s="1"/>
  <c r="H106" i="31"/>
  <c r="L106" i="31" s="1"/>
  <c r="H105" i="31"/>
  <c r="L105" i="31" s="1"/>
  <c r="H104" i="31"/>
  <c r="L104" i="31" s="1"/>
  <c r="H103" i="31"/>
  <c r="L103" i="31" s="1"/>
  <c r="H102" i="31"/>
  <c r="L102" i="31" s="1"/>
  <c r="H101" i="31"/>
  <c r="L101" i="31" s="1"/>
  <c r="H100" i="31"/>
  <c r="L100" i="31" s="1"/>
  <c r="H99" i="31"/>
  <c r="L99" i="31" s="1"/>
  <c r="H98" i="31"/>
  <c r="L98" i="31" s="1"/>
  <c r="H95" i="31"/>
  <c r="L95" i="31" s="1"/>
  <c r="H94" i="31"/>
  <c r="L94" i="31" s="1"/>
  <c r="H93" i="31"/>
  <c r="L93" i="31" s="1"/>
  <c r="H92" i="31"/>
  <c r="L92" i="31" s="1"/>
  <c r="H91" i="31"/>
  <c r="L91" i="31" s="1"/>
  <c r="H90" i="31"/>
  <c r="L90" i="31" s="1"/>
  <c r="H89" i="31"/>
  <c r="L89" i="31" s="1"/>
  <c r="H88" i="31"/>
  <c r="L88" i="31" s="1"/>
  <c r="H86" i="31"/>
  <c r="L86" i="31" s="1"/>
  <c r="H85" i="31"/>
  <c r="L85" i="31" s="1"/>
  <c r="H83" i="31"/>
  <c r="H82" i="31"/>
  <c r="L82" i="31" s="1"/>
  <c r="H81" i="31"/>
  <c r="L81" i="31" s="1"/>
  <c r="H80" i="31"/>
  <c r="H79" i="31"/>
  <c r="L79" i="31" s="1"/>
  <c r="H76" i="31"/>
  <c r="L76" i="31" s="1"/>
  <c r="H75" i="31"/>
  <c r="L75" i="31" s="1"/>
  <c r="H72" i="31"/>
  <c r="L72" i="31" s="1"/>
  <c r="H71" i="31"/>
  <c r="L71" i="31" s="1"/>
  <c r="H70" i="31"/>
  <c r="L70" i="31" s="1"/>
  <c r="H69" i="31"/>
  <c r="L69" i="31" s="1"/>
  <c r="H68" i="31"/>
  <c r="L68" i="31" s="1"/>
  <c r="H66" i="31"/>
  <c r="L66" i="31" s="1"/>
  <c r="H65" i="31"/>
  <c r="L65" i="31" s="1"/>
  <c r="H64" i="31"/>
  <c r="L64" i="31" s="1"/>
  <c r="H63" i="31"/>
  <c r="L63" i="31" s="1"/>
  <c r="H62" i="31"/>
  <c r="L62" i="31" s="1"/>
  <c r="H61" i="31"/>
  <c r="H60" i="31"/>
  <c r="L60" i="31" s="1"/>
  <c r="H58" i="31"/>
  <c r="L58" i="31" s="1"/>
  <c r="H57" i="31"/>
  <c r="L57" i="31" s="1"/>
  <c r="H56" i="31"/>
  <c r="L56" i="31" s="1"/>
  <c r="H55" i="31"/>
  <c r="H54" i="31"/>
  <c r="L54" i="31" s="1"/>
  <c r="H53" i="31"/>
  <c r="L53" i="31" s="1"/>
  <c r="H52" i="31"/>
  <c r="L52" i="31" s="1"/>
  <c r="H50" i="31"/>
  <c r="L50" i="31" s="1"/>
  <c r="H49" i="31"/>
  <c r="L49" i="31" s="1"/>
  <c r="H48" i="31"/>
  <c r="L48" i="31" s="1"/>
  <c r="H47" i="31"/>
  <c r="L47" i="31" s="1"/>
  <c r="H46" i="31"/>
  <c r="L46" i="31" s="1"/>
  <c r="H45" i="31"/>
  <c r="L45" i="31" s="1"/>
  <c r="H44" i="31"/>
  <c r="L44" i="31" s="1"/>
  <c r="H41" i="31"/>
  <c r="L41" i="31" s="1"/>
  <c r="H40" i="31"/>
  <c r="L40" i="31" s="1"/>
  <c r="H39" i="31"/>
  <c r="H38" i="31"/>
  <c r="L38" i="31" s="1"/>
  <c r="H37" i="31"/>
  <c r="H36" i="31"/>
  <c r="L36" i="31" s="1"/>
  <c r="H35" i="31"/>
  <c r="H34" i="31"/>
  <c r="L34" i="31" s="1"/>
  <c r="H33" i="31"/>
  <c r="L33" i="31" s="1"/>
  <c r="H32" i="31"/>
  <c r="L32" i="31" s="1"/>
  <c r="H31" i="31"/>
  <c r="L31" i="31" s="1"/>
  <c r="H30" i="31"/>
  <c r="L30" i="31" s="1"/>
  <c r="H29" i="31"/>
  <c r="L29" i="31" s="1"/>
  <c r="H28" i="31"/>
  <c r="L28" i="31" s="1"/>
  <c r="H26" i="31"/>
  <c r="L26" i="31" s="1"/>
  <c r="H25" i="31"/>
  <c r="L25" i="31" s="1"/>
  <c r="H24" i="31"/>
  <c r="L24" i="31" s="1"/>
  <c r="H23" i="31"/>
  <c r="L23" i="31" s="1"/>
  <c r="H21" i="31"/>
  <c r="L21" i="31" s="1"/>
  <c r="H20" i="31"/>
  <c r="G183" i="32"/>
  <c r="C171" i="32"/>
  <c r="B171" i="32"/>
  <c r="A171" i="32"/>
  <c r="C148" i="32"/>
  <c r="B148" i="32"/>
  <c r="A148" i="32"/>
  <c r="G82" i="32"/>
  <c r="C54" i="32"/>
  <c r="B54" i="32"/>
  <c r="A54" i="32"/>
  <c r="G25" i="32"/>
  <c r="G23" i="32"/>
  <c r="G22" i="32"/>
  <c r="G17" i="32"/>
  <c r="H17" i="32" s="1"/>
  <c r="G14" i="32"/>
  <c r="C11" i="32"/>
  <c r="B11" i="32"/>
  <c r="A11" i="32"/>
  <c r="M35" i="31" s="1"/>
  <c r="K267" i="31"/>
  <c r="L267" i="31"/>
  <c r="K265" i="31"/>
  <c r="K264" i="31"/>
  <c r="K263" i="31"/>
  <c r="K262" i="31"/>
  <c r="K261" i="31"/>
  <c r="K260" i="31"/>
  <c r="L260" i="31"/>
  <c r="K259" i="31"/>
  <c r="K258" i="31"/>
  <c r="K257" i="31"/>
  <c r="K256" i="31"/>
  <c r="P255" i="31"/>
  <c r="K251" i="31"/>
  <c r="K250" i="31"/>
  <c r="L250" i="31"/>
  <c r="K249" i="31"/>
  <c r="K248" i="31"/>
  <c r="K247" i="31"/>
  <c r="K246" i="31"/>
  <c r="K245" i="31"/>
  <c r="P244" i="31"/>
  <c r="L241" i="31"/>
  <c r="K241" i="31"/>
  <c r="K240" i="31"/>
  <c r="K239" i="31"/>
  <c r="K238" i="31"/>
  <c r="K237" i="31"/>
  <c r="P236" i="31"/>
  <c r="K235" i="31"/>
  <c r="K234" i="31"/>
  <c r="K233" i="31"/>
  <c r="K232" i="31"/>
  <c r="K231" i="31"/>
  <c r="K230" i="31"/>
  <c r="K229" i="31"/>
  <c r="K228" i="31"/>
  <c r="P227" i="31"/>
  <c r="K225" i="31"/>
  <c r="K224" i="31"/>
  <c r="K223" i="31"/>
  <c r="K222" i="31"/>
  <c r="P221" i="31"/>
  <c r="K218" i="31"/>
  <c r="K217" i="31"/>
  <c r="K216" i="31"/>
  <c r="K215" i="31"/>
  <c r="P214" i="31"/>
  <c r="K212" i="31"/>
  <c r="L211" i="31"/>
  <c r="K211" i="31"/>
  <c r="P210" i="31"/>
  <c r="K209" i="31"/>
  <c r="K208" i="31"/>
  <c r="K207" i="31"/>
  <c r="K206" i="31"/>
  <c r="K205" i="31"/>
  <c r="K204" i="31"/>
  <c r="K203" i="31"/>
  <c r="K202" i="31"/>
  <c r="K201" i="31"/>
  <c r="K200" i="31"/>
  <c r="K199" i="31"/>
  <c r="P198" i="31"/>
  <c r="K197" i="31"/>
  <c r="K196" i="31"/>
  <c r="K195" i="31"/>
  <c r="P194" i="31"/>
  <c r="K193" i="31"/>
  <c r="K192" i="31"/>
  <c r="K191" i="31"/>
  <c r="K190" i="31"/>
  <c r="K189" i="31"/>
  <c r="K188" i="31"/>
  <c r="K187" i="31"/>
  <c r="K186" i="31"/>
  <c r="K185" i="31"/>
  <c r="P184" i="31"/>
  <c r="K183" i="31"/>
  <c r="K182" i="31"/>
  <c r="K181" i="31"/>
  <c r="K180" i="31"/>
  <c r="K179" i="31"/>
  <c r="K178" i="31"/>
  <c r="K177" i="31"/>
  <c r="K176" i="31"/>
  <c r="K175" i="31"/>
  <c r="K174" i="31"/>
  <c r="L173" i="31"/>
  <c r="K173" i="31"/>
  <c r="K172" i="31"/>
  <c r="K171" i="31"/>
  <c r="L171" i="31"/>
  <c r="P170" i="31"/>
  <c r="K169" i="31"/>
  <c r="K168" i="31"/>
  <c r="L168" i="31"/>
  <c r="K167" i="31"/>
  <c r="P166" i="31"/>
  <c r="P165" i="31"/>
  <c r="K164" i="31"/>
  <c r="K163" i="31"/>
  <c r="K162" i="31"/>
  <c r="P161" i="31"/>
  <c r="K160" i="31"/>
  <c r="K159" i="31"/>
  <c r="K158" i="31"/>
  <c r="K157" i="31"/>
  <c r="L157" i="31"/>
  <c r="L156" i="31"/>
  <c r="K156" i="31"/>
  <c r="K155" i="31"/>
  <c r="K154" i="31"/>
  <c r="K153" i="31"/>
  <c r="K152" i="31"/>
  <c r="K151" i="31"/>
  <c r="K150" i="31"/>
  <c r="K149" i="31"/>
  <c r="K148" i="31"/>
  <c r="K147" i="31"/>
  <c r="P146" i="31"/>
  <c r="K145" i="31"/>
  <c r="K144" i="31"/>
  <c r="L144" i="31"/>
  <c r="K143" i="31"/>
  <c r="K142" i="31"/>
  <c r="P141" i="31"/>
  <c r="K140" i="31"/>
  <c r="K139" i="31"/>
  <c r="K138" i="31"/>
  <c r="K137" i="31"/>
  <c r="K136" i="31"/>
  <c r="P135" i="31"/>
  <c r="K134" i="31"/>
  <c r="L134" i="31"/>
  <c r="K133" i="31"/>
  <c r="K132" i="31"/>
  <c r="P131" i="31"/>
  <c r="K130" i="31"/>
  <c r="K129" i="31"/>
  <c r="K128" i="31"/>
  <c r="K127" i="31"/>
  <c r="K126" i="31"/>
  <c r="P125" i="31"/>
  <c r="K124" i="31"/>
  <c r="L124" i="31"/>
  <c r="K123" i="31"/>
  <c r="P122" i="31"/>
  <c r="K120" i="31"/>
  <c r="K119" i="31"/>
  <c r="K118" i="31"/>
  <c r="K117" i="31"/>
  <c r="K116" i="31"/>
  <c r="K115" i="31"/>
  <c r="K114" i="31"/>
  <c r="P113" i="31"/>
  <c r="K112" i="31"/>
  <c r="K111" i="31"/>
  <c r="K110" i="31"/>
  <c r="K109" i="31"/>
  <c r="K108" i="31"/>
  <c r="P107" i="31"/>
  <c r="K106" i="31"/>
  <c r="K105" i="31"/>
  <c r="K104" i="31"/>
  <c r="K103" i="31"/>
  <c r="K102" i="31"/>
  <c r="K101" i="31"/>
  <c r="K100" i="31"/>
  <c r="K99" i="31"/>
  <c r="K98" i="31"/>
  <c r="P97" i="31"/>
  <c r="K95" i="31"/>
  <c r="K94" i="31"/>
  <c r="K93" i="31"/>
  <c r="K92" i="31"/>
  <c r="K91" i="31"/>
  <c r="K90" i="31"/>
  <c r="K89" i="31"/>
  <c r="K88" i="31"/>
  <c r="P87" i="31"/>
  <c r="K86" i="31"/>
  <c r="K85" i="31"/>
  <c r="P84" i="31"/>
  <c r="K83" i="31"/>
  <c r="L83" i="31"/>
  <c r="K82" i="31"/>
  <c r="K81" i="31"/>
  <c r="L80" i="31"/>
  <c r="K80" i="31"/>
  <c r="K79" i="31"/>
  <c r="P78" i="31"/>
  <c r="P77" i="31"/>
  <c r="K76" i="31"/>
  <c r="K75" i="31"/>
  <c r="P74" i="31"/>
  <c r="P73" i="31"/>
  <c r="K72" i="31"/>
  <c r="K71" i="31"/>
  <c r="K70" i="31"/>
  <c r="K69" i="31"/>
  <c r="K68" i="31"/>
  <c r="P67" i="31"/>
  <c r="K66" i="31"/>
  <c r="K65" i="31"/>
  <c r="K64" i="31"/>
  <c r="K63" i="31"/>
  <c r="K62" i="31"/>
  <c r="K61" i="31"/>
  <c r="L61" i="31"/>
  <c r="K60" i="31"/>
  <c r="P59" i="31"/>
  <c r="K58" i="31"/>
  <c r="K57" i="31"/>
  <c r="K56" i="31"/>
  <c r="K55" i="31"/>
  <c r="K54" i="31"/>
  <c r="K53" i="31"/>
  <c r="K52" i="31"/>
  <c r="P51" i="31"/>
  <c r="K50" i="31"/>
  <c r="K49" i="31"/>
  <c r="K48" i="31"/>
  <c r="K47" i="31"/>
  <c r="K46" i="31"/>
  <c r="K45" i="31"/>
  <c r="K44" i="31"/>
  <c r="P43" i="31"/>
  <c r="P42" i="31"/>
  <c r="K41" i="31"/>
  <c r="K40" i="31"/>
  <c r="L39" i="31"/>
  <c r="K39" i="31"/>
  <c r="K38" i="31"/>
  <c r="K37" i="31"/>
  <c r="L37" i="31"/>
  <c r="K36" i="31"/>
  <c r="K35" i="31"/>
  <c r="L35" i="31"/>
  <c r="K34" i="31"/>
  <c r="K33" i="31"/>
  <c r="K32" i="31"/>
  <c r="K31" i="31"/>
  <c r="K30" i="31"/>
  <c r="K29" i="31"/>
  <c r="K28" i="31"/>
  <c r="P27" i="31"/>
  <c r="K26" i="31"/>
  <c r="K25" i="31"/>
  <c r="K24" i="31"/>
  <c r="K23" i="31"/>
  <c r="P22" i="31"/>
  <c r="K21" i="31"/>
  <c r="K20" i="31"/>
  <c r="L20" i="31"/>
  <c r="E68" i="30"/>
  <c r="E67" i="30"/>
  <c r="K296" i="31" l="1"/>
  <c r="J29" i="31"/>
  <c r="M24" i="31"/>
  <c r="N24" i="31" s="1"/>
  <c r="P24" i="31" s="1"/>
  <c r="J33" i="31"/>
  <c r="M26" i="31"/>
  <c r="N26" i="31" s="1"/>
  <c r="P26" i="31" s="1"/>
  <c r="M25" i="31"/>
  <c r="N25" i="31" s="1"/>
  <c r="P25" i="31" s="1"/>
  <c r="J30" i="31"/>
  <c r="M34" i="31"/>
  <c r="N34" i="31" s="1"/>
  <c r="P34" i="31" s="1"/>
  <c r="M38" i="31"/>
  <c r="N38" i="31" s="1"/>
  <c r="P38" i="31" s="1"/>
  <c r="J44" i="31"/>
  <c r="M48" i="31"/>
  <c r="N48" i="31" s="1"/>
  <c r="P48" i="31" s="1"/>
  <c r="M57" i="31"/>
  <c r="N57" i="31" s="1"/>
  <c r="P57" i="31" s="1"/>
  <c r="J62" i="31"/>
  <c r="J66" i="31"/>
  <c r="M79" i="31"/>
  <c r="N79" i="31" s="1"/>
  <c r="P79" i="31" s="1"/>
  <c r="M83" i="31"/>
  <c r="N83" i="31" s="1"/>
  <c r="P83" i="31" s="1"/>
  <c r="M89" i="31"/>
  <c r="N89" i="31" s="1"/>
  <c r="P89" i="31" s="1"/>
  <c r="M99" i="31"/>
  <c r="N99" i="31" s="1"/>
  <c r="P99" i="31" s="1"/>
  <c r="M103" i="31"/>
  <c r="N103" i="31" s="1"/>
  <c r="P103" i="31" s="1"/>
  <c r="J108" i="31"/>
  <c r="M117" i="31"/>
  <c r="M123" i="31"/>
  <c r="N123" i="31" s="1"/>
  <c r="P123" i="31" s="1"/>
  <c r="M128" i="31"/>
  <c r="M138" i="31"/>
  <c r="M143" i="31"/>
  <c r="N143" i="31" s="1"/>
  <c r="P143" i="31" s="1"/>
  <c r="M148" i="31"/>
  <c r="J156" i="31"/>
  <c r="J160" i="31"/>
  <c r="J167" i="31"/>
  <c r="J180" i="31"/>
  <c r="M185" i="31"/>
  <c r="N185" i="31" s="1"/>
  <c r="P185" i="31" s="1"/>
  <c r="M189" i="31"/>
  <c r="M193" i="31"/>
  <c r="N193" i="31" s="1"/>
  <c r="P193" i="31" s="1"/>
  <c r="M199" i="31"/>
  <c r="N199" i="31" s="1"/>
  <c r="P199" i="31" s="1"/>
  <c r="J203" i="31"/>
  <c r="M207" i="31"/>
  <c r="N207" i="31" s="1"/>
  <c r="P207" i="31" s="1"/>
  <c r="M212" i="31"/>
  <c r="M218" i="31"/>
  <c r="N218" i="31" s="1"/>
  <c r="P218" i="31" s="1"/>
  <c r="M225" i="31"/>
  <c r="N225" i="31" s="1"/>
  <c r="P225" i="31" s="1"/>
  <c r="M235" i="31"/>
  <c r="N235" i="31" s="1"/>
  <c r="P235" i="31" s="1"/>
  <c r="M240" i="31"/>
  <c r="M247" i="31"/>
  <c r="N247" i="31" s="1"/>
  <c r="P247" i="31" s="1"/>
  <c r="M251" i="31"/>
  <c r="N251" i="31" s="1"/>
  <c r="P251" i="31" s="1"/>
  <c r="M259" i="31"/>
  <c r="N259" i="31" s="1"/>
  <c r="P259" i="31" s="1"/>
  <c r="M263" i="31"/>
  <c r="J39" i="31"/>
  <c r="M45" i="31"/>
  <c r="N45" i="31" s="1"/>
  <c r="P45" i="31" s="1"/>
  <c r="M54" i="31"/>
  <c r="N54" i="31" s="1"/>
  <c r="P54" i="31" s="1"/>
  <c r="M63" i="31"/>
  <c r="N63" i="31" s="1"/>
  <c r="P63" i="31" s="1"/>
  <c r="M68" i="31"/>
  <c r="N68" i="31" s="1"/>
  <c r="P68" i="31" s="1"/>
  <c r="M72" i="31"/>
  <c r="N72" i="31" s="1"/>
  <c r="P72" i="31" s="1"/>
  <c r="J80" i="31"/>
  <c r="M85" i="31"/>
  <c r="N85" i="31" s="1"/>
  <c r="P85" i="31" s="1"/>
  <c r="M90" i="31"/>
  <c r="N90" i="31" s="1"/>
  <c r="P90" i="31" s="1"/>
  <c r="M109" i="31"/>
  <c r="N109" i="31" s="1"/>
  <c r="P109" i="31" s="1"/>
  <c r="M114" i="31"/>
  <c r="N114" i="31" s="1"/>
  <c r="P114" i="31" s="1"/>
  <c r="M124" i="31"/>
  <c r="N124" i="31" s="1"/>
  <c r="P124" i="31" s="1"/>
  <c r="M129" i="31"/>
  <c r="N129" i="31" s="1"/>
  <c r="P129" i="31" s="1"/>
  <c r="M134" i="31"/>
  <c r="N134" i="31" s="1"/>
  <c r="P134" i="31" s="1"/>
  <c r="M144" i="31"/>
  <c r="N144" i="31" s="1"/>
  <c r="P144" i="31" s="1"/>
  <c r="M149" i="31"/>
  <c r="N149" i="31" s="1"/>
  <c r="P149" i="31" s="1"/>
  <c r="M157" i="31"/>
  <c r="N157" i="31" s="1"/>
  <c r="P157" i="31" s="1"/>
  <c r="J162" i="31"/>
  <c r="M168" i="31"/>
  <c r="N168" i="31" s="1"/>
  <c r="P168" i="31" s="1"/>
  <c r="M173" i="31"/>
  <c r="N173" i="31" s="1"/>
  <c r="P173" i="31" s="1"/>
  <c r="J177" i="31"/>
  <c r="J181" i="31"/>
  <c r="M186" i="31"/>
  <c r="N186" i="31" s="1"/>
  <c r="P186" i="31" s="1"/>
  <c r="J200" i="31"/>
  <c r="J204" i="31"/>
  <c r="J208" i="31"/>
  <c r="M228" i="31"/>
  <c r="N228" i="31" s="1"/>
  <c r="P228" i="31" s="1"/>
  <c r="M232" i="31"/>
  <c r="N232" i="31" s="1"/>
  <c r="P232" i="31" s="1"/>
  <c r="M256" i="31"/>
  <c r="N256" i="31" s="1"/>
  <c r="P256" i="31" s="1"/>
  <c r="M23" i="31"/>
  <c r="N23" i="31" s="1"/>
  <c r="J28" i="31"/>
  <c r="J32" i="31"/>
  <c r="M36" i="31"/>
  <c r="N36" i="31" s="1"/>
  <c r="P36" i="31" s="1"/>
  <c r="M40" i="31"/>
  <c r="J60" i="31"/>
  <c r="J64" i="31"/>
  <c r="J69" i="31"/>
  <c r="M81" i="31"/>
  <c r="N81" i="31" s="1"/>
  <c r="P81" i="31" s="1"/>
  <c r="M91" i="31"/>
  <c r="N91" i="31" s="1"/>
  <c r="P91" i="31" s="1"/>
  <c r="M110" i="31"/>
  <c r="N110" i="31" s="1"/>
  <c r="P110" i="31" s="1"/>
  <c r="J154" i="31"/>
  <c r="J158" i="31"/>
  <c r="J163" i="31"/>
  <c r="M174" i="31"/>
  <c r="N174" i="31" s="1"/>
  <c r="P174" i="31" s="1"/>
  <c r="M178" i="31"/>
  <c r="N178" i="31" s="1"/>
  <c r="P178" i="31" s="1"/>
  <c r="M182" i="31"/>
  <c r="N182" i="31" s="1"/>
  <c r="P182" i="31" s="1"/>
  <c r="M201" i="31"/>
  <c r="N201" i="31" s="1"/>
  <c r="P201" i="31" s="1"/>
  <c r="J205" i="31"/>
  <c r="M209" i="31"/>
  <c r="N209" i="31" s="1"/>
  <c r="P209" i="31" s="1"/>
  <c r="J229" i="31"/>
  <c r="M233" i="31"/>
  <c r="N233" i="31" s="1"/>
  <c r="P233" i="31" s="1"/>
  <c r="M238" i="31"/>
  <c r="M37" i="31"/>
  <c r="N37" i="31" s="1"/>
  <c r="P37" i="31" s="1"/>
  <c r="J41" i="31"/>
  <c r="M47" i="31"/>
  <c r="N47" i="31" s="1"/>
  <c r="P47" i="31" s="1"/>
  <c r="M52" i="31"/>
  <c r="N52" i="31" s="1"/>
  <c r="P52" i="31" s="1"/>
  <c r="J56" i="31"/>
  <c r="M61" i="31"/>
  <c r="N61" i="31" s="1"/>
  <c r="P61" i="31" s="1"/>
  <c r="M65" i="31"/>
  <c r="N65" i="31" s="1"/>
  <c r="P65" i="31" s="1"/>
  <c r="M70" i="31"/>
  <c r="N70" i="31" s="1"/>
  <c r="P70" i="31" s="1"/>
  <c r="M76" i="31"/>
  <c r="N76" i="31" s="1"/>
  <c r="P76" i="31" s="1"/>
  <c r="J82" i="31"/>
  <c r="M88" i="31"/>
  <c r="N88" i="31" s="1"/>
  <c r="P88" i="31" s="1"/>
  <c r="M92" i="31"/>
  <c r="N92" i="31" s="1"/>
  <c r="P92" i="31" s="1"/>
  <c r="M98" i="31"/>
  <c r="N98" i="31" s="1"/>
  <c r="P98" i="31" s="1"/>
  <c r="M102" i="31"/>
  <c r="N102" i="31" s="1"/>
  <c r="P102" i="31" s="1"/>
  <c r="M106" i="31"/>
  <c r="N106" i="31" s="1"/>
  <c r="P106" i="31" s="1"/>
  <c r="M111" i="31"/>
  <c r="N111" i="31" s="1"/>
  <c r="P111" i="31" s="1"/>
  <c r="M116" i="31"/>
  <c r="J127" i="31"/>
  <c r="M132" i="31"/>
  <c r="N132" i="31" s="1"/>
  <c r="P132" i="31" s="1"/>
  <c r="M137" i="31"/>
  <c r="N137" i="31" s="1"/>
  <c r="P137" i="31" s="1"/>
  <c r="M142" i="31"/>
  <c r="N142" i="31" s="1"/>
  <c r="P142" i="31" s="1"/>
  <c r="M147" i="31"/>
  <c r="N147" i="31" s="1"/>
  <c r="P147" i="31" s="1"/>
  <c r="J151" i="31"/>
  <c r="J155" i="31"/>
  <c r="M159" i="31"/>
  <c r="N159" i="31" s="1"/>
  <c r="P159" i="31" s="1"/>
  <c r="J164" i="31"/>
  <c r="M171" i="31"/>
  <c r="N171" i="31" s="1"/>
  <c r="P171" i="31" s="1"/>
  <c r="M175" i="31"/>
  <c r="N175" i="31" s="1"/>
  <c r="P175" i="31" s="1"/>
  <c r="M179" i="31"/>
  <c r="N179" i="31" s="1"/>
  <c r="P179" i="31" s="1"/>
  <c r="M183" i="31"/>
  <c r="N183" i="31" s="1"/>
  <c r="M192" i="31"/>
  <c r="N192" i="31" s="1"/>
  <c r="P192" i="31" s="1"/>
  <c r="J197" i="31"/>
  <c r="J202" i="31"/>
  <c r="M206" i="31"/>
  <c r="N206" i="31" s="1"/>
  <c r="P206" i="31" s="1"/>
  <c r="M224" i="31"/>
  <c r="N224" i="31" s="1"/>
  <c r="P224" i="31" s="1"/>
  <c r="M230" i="31"/>
  <c r="N230" i="31" s="1"/>
  <c r="P230" i="31" s="1"/>
  <c r="M234" i="31"/>
  <c r="N234" i="31" s="1"/>
  <c r="P234" i="31" s="1"/>
  <c r="M262" i="31"/>
  <c r="N262" i="31" s="1"/>
  <c r="P262" i="31" s="1"/>
  <c r="J53" i="31"/>
  <c r="J71" i="31"/>
  <c r="J93" i="31"/>
  <c r="J176" i="31"/>
  <c r="J21" i="31"/>
  <c r="J31" i="31"/>
  <c r="J45" i="31"/>
  <c r="J90" i="31"/>
  <c r="N189" i="31"/>
  <c r="P189" i="31" s="1"/>
  <c r="M93" i="31"/>
  <c r="N93" i="31" s="1"/>
  <c r="P93" i="31" s="1"/>
  <c r="L128" i="31"/>
  <c r="L148" i="31"/>
  <c r="J152" i="31"/>
  <c r="L212" i="31"/>
  <c r="L263" i="31"/>
  <c r="J133" i="31"/>
  <c r="J149" i="31"/>
  <c r="J20" i="31"/>
  <c r="J99" i="31"/>
  <c r="J251" i="31"/>
  <c r="J112" i="31"/>
  <c r="J172" i="31"/>
  <c r="N35" i="31"/>
  <c r="P35" i="31" s="1"/>
  <c r="M53" i="31"/>
  <c r="N53" i="31" s="1"/>
  <c r="P53" i="31" s="1"/>
  <c r="M31" i="31"/>
  <c r="N31" i="31" s="1"/>
  <c r="P31" i="31" s="1"/>
  <c r="J40" i="31"/>
  <c r="L55" i="31"/>
  <c r="L296" i="31" s="1"/>
  <c r="J109" i="31"/>
  <c r="J231" i="31"/>
  <c r="M231" i="31"/>
  <c r="N231" i="31" s="1"/>
  <c r="P231" i="31" s="1"/>
  <c r="J26" i="31"/>
  <c r="M29" i="31"/>
  <c r="N29" i="31" s="1"/>
  <c r="P29" i="31" s="1"/>
  <c r="J57" i="31"/>
  <c r="J63" i="31"/>
  <c r="J68" i="31"/>
  <c r="J79" i="31"/>
  <c r="J23" i="31"/>
  <c r="J34" i="31"/>
  <c r="J35" i="31"/>
  <c r="M71" i="31"/>
  <c r="N71" i="31" s="1"/>
  <c r="P71" i="31" s="1"/>
  <c r="L116" i="31"/>
  <c r="L120" i="31"/>
  <c r="M133" i="31"/>
  <c r="N133" i="31" s="1"/>
  <c r="P133" i="31" s="1"/>
  <c r="L138" i="31"/>
  <c r="M162" i="31"/>
  <c r="N162" i="31" s="1"/>
  <c r="P162" i="31" s="1"/>
  <c r="J168" i="31"/>
  <c r="M200" i="31"/>
  <c r="N200" i="31" s="1"/>
  <c r="P200" i="31" s="1"/>
  <c r="M20" i="31"/>
  <c r="M21" i="31"/>
  <c r="N21" i="31" s="1"/>
  <c r="P21" i="31" s="1"/>
  <c r="N40" i="31"/>
  <c r="P40" i="31" s="1"/>
  <c r="L240" i="31"/>
  <c r="J38" i="31"/>
  <c r="M112" i="31"/>
  <c r="N112" i="31" s="1"/>
  <c r="P112" i="31" s="1"/>
  <c r="L117" i="31"/>
  <c r="L139" i="31"/>
  <c r="M152" i="31"/>
  <c r="N152" i="31" s="1"/>
  <c r="P152" i="31" s="1"/>
  <c r="M156" i="31"/>
  <c r="N156" i="31" s="1"/>
  <c r="P156" i="31" s="1"/>
  <c r="M172" i="31"/>
  <c r="N172" i="31" s="1"/>
  <c r="P172" i="31" s="1"/>
  <c r="M176" i="31"/>
  <c r="N176" i="31" s="1"/>
  <c r="P176" i="31" s="1"/>
  <c r="M180" i="31"/>
  <c r="N180" i="31" s="1"/>
  <c r="P180" i="31" s="1"/>
  <c r="J189" i="31"/>
  <c r="J193" i="31"/>
  <c r="M204" i="31"/>
  <c r="N204" i="31" s="1"/>
  <c r="P204" i="31" s="1"/>
  <c r="J207" i="31"/>
  <c r="L238" i="31"/>
  <c r="J228" i="31"/>
  <c r="L256" i="29"/>
  <c r="L35" i="27"/>
  <c r="N35" i="27" s="1"/>
  <c r="K35" i="29"/>
  <c r="M35" i="27"/>
  <c r="H35" i="29"/>
  <c r="L35" i="29" s="1"/>
  <c r="L57" i="29"/>
  <c r="L256" i="27"/>
  <c r="H21" i="29"/>
  <c r="I21" i="29"/>
  <c r="J21" i="29" s="1"/>
  <c r="H23" i="29"/>
  <c r="I23" i="29"/>
  <c r="J23" i="29" s="1"/>
  <c r="H24" i="29"/>
  <c r="H25" i="29"/>
  <c r="I25" i="29"/>
  <c r="J25" i="29" s="1"/>
  <c r="H26" i="29"/>
  <c r="H28" i="29"/>
  <c r="I28" i="29"/>
  <c r="J28" i="29" s="1"/>
  <c r="H29" i="29"/>
  <c r="H30" i="29"/>
  <c r="I30" i="29"/>
  <c r="J30" i="29" s="1"/>
  <c r="H31" i="29"/>
  <c r="H32" i="29"/>
  <c r="I32" i="29"/>
  <c r="M32" i="29" s="1"/>
  <c r="H33" i="29"/>
  <c r="H34" i="29"/>
  <c r="I34" i="29"/>
  <c r="M34" i="29" s="1"/>
  <c r="N34" i="29" s="1"/>
  <c r="P34" i="29" s="1"/>
  <c r="I35" i="29"/>
  <c r="M35" i="29" s="1"/>
  <c r="H36" i="29"/>
  <c r="H37" i="29"/>
  <c r="I37" i="29"/>
  <c r="M37" i="29" s="1"/>
  <c r="H38" i="29"/>
  <c r="H39" i="29"/>
  <c r="I39" i="29"/>
  <c r="M39" i="29" s="1"/>
  <c r="H40" i="29"/>
  <c r="H41" i="29"/>
  <c r="I41" i="29"/>
  <c r="M41" i="29" s="1"/>
  <c r="H44" i="29"/>
  <c r="H45" i="29"/>
  <c r="I45" i="29"/>
  <c r="J45" i="29" s="1"/>
  <c r="H46" i="29"/>
  <c r="H47" i="29"/>
  <c r="I47" i="29"/>
  <c r="J47" i="29" s="1"/>
  <c r="H48" i="29"/>
  <c r="H49" i="29"/>
  <c r="I49" i="29"/>
  <c r="J49" i="29" s="1"/>
  <c r="H50" i="29"/>
  <c r="H52" i="29"/>
  <c r="I52" i="29"/>
  <c r="M52" i="29" s="1"/>
  <c r="N52" i="29" s="1"/>
  <c r="P52" i="29" s="1"/>
  <c r="H53" i="29"/>
  <c r="H54" i="29"/>
  <c r="I54" i="29"/>
  <c r="M54" i="29" s="1"/>
  <c r="H55" i="29"/>
  <c r="H56" i="29"/>
  <c r="I56" i="29"/>
  <c r="M56" i="29" s="1"/>
  <c r="N56" i="29" s="1"/>
  <c r="P56" i="29" s="1"/>
  <c r="H57" i="29"/>
  <c r="H58" i="29"/>
  <c r="I58" i="29"/>
  <c r="M58" i="29" s="1"/>
  <c r="H60" i="29"/>
  <c r="H61" i="29"/>
  <c r="I61" i="29"/>
  <c r="J61" i="29" s="1"/>
  <c r="H62" i="29"/>
  <c r="H63" i="29"/>
  <c r="I63" i="29"/>
  <c r="J63" i="29" s="1"/>
  <c r="H64" i="29"/>
  <c r="H65" i="29"/>
  <c r="I65" i="29"/>
  <c r="J65" i="29" s="1"/>
  <c r="H66" i="29"/>
  <c r="H68" i="29"/>
  <c r="I68" i="29"/>
  <c r="J68" i="29" s="1"/>
  <c r="H69" i="29"/>
  <c r="H70" i="29"/>
  <c r="I70" i="29"/>
  <c r="J70" i="29" s="1"/>
  <c r="H71" i="29"/>
  <c r="H72" i="29"/>
  <c r="I72" i="29"/>
  <c r="J72" i="29" s="1"/>
  <c r="H75" i="29"/>
  <c r="H76" i="29"/>
  <c r="I76" i="29"/>
  <c r="J76" i="29" s="1"/>
  <c r="H79" i="29"/>
  <c r="H80" i="29"/>
  <c r="I80" i="29"/>
  <c r="M80" i="29" s="1"/>
  <c r="N80" i="29" s="1"/>
  <c r="P80" i="29" s="1"/>
  <c r="H81" i="29"/>
  <c r="H82" i="29"/>
  <c r="I82" i="29"/>
  <c r="J82" i="29" s="1"/>
  <c r="H83" i="29"/>
  <c r="H85" i="29"/>
  <c r="I85" i="29"/>
  <c r="J85" i="29" s="1"/>
  <c r="H86" i="29"/>
  <c r="H88" i="29"/>
  <c r="I88" i="29"/>
  <c r="J88" i="29" s="1"/>
  <c r="H89" i="29"/>
  <c r="H90" i="29"/>
  <c r="I90" i="29"/>
  <c r="H91" i="29"/>
  <c r="H92" i="29"/>
  <c r="I92" i="29"/>
  <c r="J92" i="29" s="1"/>
  <c r="H93" i="29"/>
  <c r="I93" i="29"/>
  <c r="J93" i="29" s="1"/>
  <c r="H94" i="29"/>
  <c r="I94" i="29"/>
  <c r="M94" i="29" s="1"/>
  <c r="H95" i="29"/>
  <c r="I95" i="29"/>
  <c r="J95" i="29" s="1"/>
  <c r="H97" i="29"/>
  <c r="I97" i="29"/>
  <c r="M97" i="29" s="1"/>
  <c r="N97" i="29" s="1"/>
  <c r="P97" i="29" s="1"/>
  <c r="H98" i="29"/>
  <c r="I98" i="29"/>
  <c r="M98" i="29" s="1"/>
  <c r="H99" i="29"/>
  <c r="I99" i="29"/>
  <c r="M99" i="29" s="1"/>
  <c r="N99" i="29" s="1"/>
  <c r="P99" i="29" s="1"/>
  <c r="H100" i="29"/>
  <c r="I100" i="29"/>
  <c r="M100" i="29" s="1"/>
  <c r="H101" i="29"/>
  <c r="I101" i="29"/>
  <c r="M101" i="29" s="1"/>
  <c r="N101" i="29" s="1"/>
  <c r="P101" i="29" s="1"/>
  <c r="H102" i="29"/>
  <c r="I102" i="29"/>
  <c r="M102" i="29" s="1"/>
  <c r="H103" i="29"/>
  <c r="I103" i="29"/>
  <c r="M103" i="29" s="1"/>
  <c r="N103" i="29" s="1"/>
  <c r="P103" i="29" s="1"/>
  <c r="H104" i="29"/>
  <c r="I104" i="29"/>
  <c r="M104" i="29" s="1"/>
  <c r="H105" i="29"/>
  <c r="I105" i="29"/>
  <c r="M105" i="29" s="1"/>
  <c r="H107" i="29"/>
  <c r="I107" i="29"/>
  <c r="J107" i="29" s="1"/>
  <c r="H108" i="29"/>
  <c r="I108" i="29"/>
  <c r="J108" i="29" s="1"/>
  <c r="H109" i="29"/>
  <c r="I109" i="29"/>
  <c r="J109" i="29" s="1"/>
  <c r="H110" i="29"/>
  <c r="I110" i="29"/>
  <c r="J110" i="29" s="1"/>
  <c r="H111" i="29"/>
  <c r="I111" i="29"/>
  <c r="J111" i="29" s="1"/>
  <c r="H113" i="29"/>
  <c r="I113" i="29"/>
  <c r="M113" i="29" s="1"/>
  <c r="N113" i="29" s="1"/>
  <c r="P113" i="29" s="1"/>
  <c r="H114" i="29"/>
  <c r="I114" i="29"/>
  <c r="M114" i="29" s="1"/>
  <c r="H115" i="29"/>
  <c r="I115" i="29"/>
  <c r="M115" i="29" s="1"/>
  <c r="N115" i="29" s="1"/>
  <c r="P115" i="29" s="1"/>
  <c r="H116" i="29"/>
  <c r="I116" i="29"/>
  <c r="M116" i="29" s="1"/>
  <c r="N116" i="29" s="1"/>
  <c r="P116" i="29" s="1"/>
  <c r="H117" i="29"/>
  <c r="I117" i="29"/>
  <c r="M117" i="29" s="1"/>
  <c r="N117" i="29" s="1"/>
  <c r="P117" i="29" s="1"/>
  <c r="H118" i="29"/>
  <c r="I118" i="29"/>
  <c r="M118" i="29" s="1"/>
  <c r="H119" i="29"/>
  <c r="I119" i="29"/>
  <c r="M119" i="29" s="1"/>
  <c r="N119" i="29" s="1"/>
  <c r="P119" i="29" s="1"/>
  <c r="H121" i="29"/>
  <c r="I121" i="29"/>
  <c r="M121" i="29" s="1"/>
  <c r="H122" i="29"/>
  <c r="I122" i="29"/>
  <c r="M122" i="29" s="1"/>
  <c r="N122" i="29" s="1"/>
  <c r="P122" i="29" s="1"/>
  <c r="H124" i="29"/>
  <c r="I124" i="29"/>
  <c r="M124" i="29" s="1"/>
  <c r="H125" i="29"/>
  <c r="I125" i="29"/>
  <c r="M125" i="29" s="1"/>
  <c r="H126" i="29"/>
  <c r="I126" i="29"/>
  <c r="M126" i="29" s="1"/>
  <c r="H127" i="29"/>
  <c r="I127" i="29"/>
  <c r="M127" i="29" s="1"/>
  <c r="H128" i="29"/>
  <c r="I128" i="29"/>
  <c r="M128" i="29" s="1"/>
  <c r="H130" i="29"/>
  <c r="I130" i="29"/>
  <c r="H131" i="29"/>
  <c r="I131" i="29"/>
  <c r="M131" i="29" s="1"/>
  <c r="N131" i="29" s="1"/>
  <c r="P131" i="29" s="1"/>
  <c r="H132" i="29"/>
  <c r="I132" i="29"/>
  <c r="H134" i="29"/>
  <c r="I134" i="29"/>
  <c r="M134" i="29" s="1"/>
  <c r="H135" i="29"/>
  <c r="I135" i="29"/>
  <c r="H136" i="29"/>
  <c r="I136" i="29"/>
  <c r="M136" i="29" s="1"/>
  <c r="N136" i="29" s="1"/>
  <c r="P136" i="29" s="1"/>
  <c r="H137" i="29"/>
  <c r="I137" i="29"/>
  <c r="M137" i="29" s="1"/>
  <c r="H138" i="29"/>
  <c r="I138" i="29"/>
  <c r="M138" i="29" s="1"/>
  <c r="N138" i="29" s="1"/>
  <c r="P138" i="29" s="1"/>
  <c r="H140" i="29"/>
  <c r="I140" i="29"/>
  <c r="M140" i="29" s="1"/>
  <c r="N140" i="29" s="1"/>
  <c r="P140" i="29" s="1"/>
  <c r="H141" i="29"/>
  <c r="I141" i="29"/>
  <c r="M141" i="29" s="1"/>
  <c r="N141" i="29" s="1"/>
  <c r="P141" i="29" s="1"/>
  <c r="H142" i="29"/>
  <c r="I142" i="29"/>
  <c r="M142" i="29" s="1"/>
  <c r="N142" i="29" s="1"/>
  <c r="P142" i="29" s="1"/>
  <c r="H143" i="29"/>
  <c r="I143" i="29"/>
  <c r="M143" i="29" s="1"/>
  <c r="H145" i="29"/>
  <c r="I145" i="29"/>
  <c r="M145" i="29" s="1"/>
  <c r="H146" i="29"/>
  <c r="I146" i="29"/>
  <c r="M146" i="29" s="1"/>
  <c r="H147" i="29"/>
  <c r="I147" i="29"/>
  <c r="M147" i="29" s="1"/>
  <c r="N147" i="29" s="1"/>
  <c r="P147" i="29" s="1"/>
  <c r="H148" i="29"/>
  <c r="I148" i="29"/>
  <c r="M148" i="29" s="1"/>
  <c r="N148" i="29" s="1"/>
  <c r="P148" i="29" s="1"/>
  <c r="H149" i="29"/>
  <c r="I149" i="29"/>
  <c r="M149" i="29" s="1"/>
  <c r="H150" i="29"/>
  <c r="I150" i="29"/>
  <c r="M150" i="29" s="1"/>
  <c r="H151" i="29"/>
  <c r="I151" i="29"/>
  <c r="M151" i="29" s="1"/>
  <c r="N151" i="29" s="1"/>
  <c r="P151" i="29" s="1"/>
  <c r="H152" i="29"/>
  <c r="I152" i="29"/>
  <c r="M152" i="29" s="1"/>
  <c r="N152" i="29" s="1"/>
  <c r="P152" i="29" s="1"/>
  <c r="H153" i="29"/>
  <c r="I153" i="29"/>
  <c r="M153" i="29" s="1"/>
  <c r="H154" i="29"/>
  <c r="I154" i="29"/>
  <c r="M154" i="29" s="1"/>
  <c r="H155" i="29"/>
  <c r="I155" i="29"/>
  <c r="M155" i="29" s="1"/>
  <c r="H156" i="29"/>
  <c r="I156" i="29"/>
  <c r="M156" i="29" s="1"/>
  <c r="N156" i="29" s="1"/>
  <c r="P156" i="29" s="1"/>
  <c r="H157" i="29"/>
  <c r="I157" i="29"/>
  <c r="M157" i="29" s="1"/>
  <c r="H158" i="29"/>
  <c r="I158" i="29"/>
  <c r="J158" i="29" s="1"/>
  <c r="H160" i="29"/>
  <c r="I160" i="29"/>
  <c r="H161" i="29"/>
  <c r="I161" i="29"/>
  <c r="H162" i="29"/>
  <c r="I162" i="29"/>
  <c r="H165" i="29"/>
  <c r="I165" i="29"/>
  <c r="M165" i="29" s="1"/>
  <c r="N165" i="29" s="1"/>
  <c r="P165" i="29" s="1"/>
  <c r="H166" i="29"/>
  <c r="I166" i="29"/>
  <c r="M166" i="29" s="1"/>
  <c r="H167" i="29"/>
  <c r="I167" i="29"/>
  <c r="M167" i="29" s="1"/>
  <c r="H169" i="29"/>
  <c r="I169" i="29"/>
  <c r="J169" i="29" s="1"/>
  <c r="H170" i="29"/>
  <c r="I170" i="29"/>
  <c r="J170" i="29" s="1"/>
  <c r="H171" i="29"/>
  <c r="I171" i="29"/>
  <c r="J171" i="29" s="1"/>
  <c r="H172" i="29"/>
  <c r="I172" i="29"/>
  <c r="J172" i="29" s="1"/>
  <c r="H173" i="29"/>
  <c r="I173" i="29"/>
  <c r="J173" i="29" s="1"/>
  <c r="H174" i="29"/>
  <c r="I174" i="29"/>
  <c r="J174" i="29" s="1"/>
  <c r="H175" i="29"/>
  <c r="I175" i="29"/>
  <c r="J175" i="29" s="1"/>
  <c r="H176" i="29"/>
  <c r="I176" i="29"/>
  <c r="J176" i="29" s="1"/>
  <c r="H177" i="29"/>
  <c r="I177" i="29"/>
  <c r="J177" i="29" s="1"/>
  <c r="H178" i="29"/>
  <c r="I178" i="29"/>
  <c r="J178" i="29" s="1"/>
  <c r="H179" i="29"/>
  <c r="I179" i="29"/>
  <c r="J179" i="29" s="1"/>
  <c r="H180" i="29"/>
  <c r="I180" i="29"/>
  <c r="H181" i="29"/>
  <c r="I181" i="29"/>
  <c r="J181" i="29" s="1"/>
  <c r="H183" i="29"/>
  <c r="H184" i="29"/>
  <c r="I184" i="29"/>
  <c r="M184" i="29" s="1"/>
  <c r="N184" i="29" s="1"/>
  <c r="P184" i="29" s="1"/>
  <c r="H185" i="29"/>
  <c r="H186" i="29"/>
  <c r="I186" i="29"/>
  <c r="M186" i="29" s="1"/>
  <c r="N186" i="29" s="1"/>
  <c r="P186" i="29" s="1"/>
  <c r="H187" i="29"/>
  <c r="H188" i="29"/>
  <c r="I188" i="29"/>
  <c r="M188" i="29" s="1"/>
  <c r="N188" i="29" s="1"/>
  <c r="P188" i="29" s="1"/>
  <c r="H189" i="29"/>
  <c r="H190" i="29"/>
  <c r="I190" i="29"/>
  <c r="M190" i="29" s="1"/>
  <c r="N190" i="29" s="1"/>
  <c r="P190" i="29" s="1"/>
  <c r="H191" i="29"/>
  <c r="H193" i="29"/>
  <c r="I193" i="29"/>
  <c r="M193" i="29" s="1"/>
  <c r="H194" i="29"/>
  <c r="H195" i="29"/>
  <c r="I195" i="29"/>
  <c r="J195" i="29" s="1"/>
  <c r="H197" i="29"/>
  <c r="H198" i="29"/>
  <c r="I198" i="29"/>
  <c r="M198" i="29" s="1"/>
  <c r="H199" i="29"/>
  <c r="H200" i="29"/>
  <c r="I200" i="29"/>
  <c r="J200" i="29" s="1"/>
  <c r="H201" i="29"/>
  <c r="H202" i="29"/>
  <c r="I202" i="29"/>
  <c r="J202" i="29" s="1"/>
  <c r="H203" i="29"/>
  <c r="H204" i="29"/>
  <c r="I204" i="29"/>
  <c r="J204" i="29" s="1"/>
  <c r="H205" i="29"/>
  <c r="H206" i="29"/>
  <c r="I206" i="29"/>
  <c r="M206" i="29" s="1"/>
  <c r="H207" i="29"/>
  <c r="H209" i="29"/>
  <c r="I209" i="29"/>
  <c r="H210" i="29"/>
  <c r="H212" i="29"/>
  <c r="I212" i="29"/>
  <c r="J212" i="29" s="1"/>
  <c r="H213" i="29"/>
  <c r="H214" i="29"/>
  <c r="I214" i="29"/>
  <c r="J214" i="29" s="1"/>
  <c r="H215" i="29"/>
  <c r="H217" i="29"/>
  <c r="I217" i="29"/>
  <c r="H218" i="29"/>
  <c r="H219" i="29"/>
  <c r="I219" i="29"/>
  <c r="J219" i="29" s="1"/>
  <c r="H220" i="29"/>
  <c r="H222" i="29"/>
  <c r="I222" i="29"/>
  <c r="M222" i="29" s="1"/>
  <c r="H223" i="29"/>
  <c r="H224" i="29"/>
  <c r="I224" i="29"/>
  <c r="M224" i="29" s="1"/>
  <c r="N224" i="29" s="1"/>
  <c r="P224" i="29" s="1"/>
  <c r="H225" i="29"/>
  <c r="H226" i="29"/>
  <c r="I226" i="29"/>
  <c r="M226" i="29" s="1"/>
  <c r="H227" i="29"/>
  <c r="H228" i="29"/>
  <c r="I228" i="29"/>
  <c r="M228" i="29" s="1"/>
  <c r="N228" i="29" s="1"/>
  <c r="P228" i="29" s="1"/>
  <c r="H229" i="29"/>
  <c r="H231" i="29"/>
  <c r="I231" i="29"/>
  <c r="J231" i="29" s="1"/>
  <c r="H232" i="29"/>
  <c r="H233" i="29"/>
  <c r="I233" i="29"/>
  <c r="J233" i="29" s="1"/>
  <c r="H234" i="29"/>
  <c r="H235" i="29"/>
  <c r="I235" i="29"/>
  <c r="J235" i="29" s="1"/>
  <c r="H237" i="29"/>
  <c r="H238" i="29"/>
  <c r="I238" i="29"/>
  <c r="J238" i="29" s="1"/>
  <c r="H239" i="29"/>
  <c r="H240" i="29"/>
  <c r="I240" i="29"/>
  <c r="J240" i="29" s="1"/>
  <c r="H241" i="29"/>
  <c r="H242" i="29"/>
  <c r="I242" i="29"/>
  <c r="J242" i="29" s="1"/>
  <c r="H243" i="29"/>
  <c r="H245" i="29"/>
  <c r="I245" i="29"/>
  <c r="J245" i="29" s="1"/>
  <c r="H246" i="29"/>
  <c r="H247" i="29"/>
  <c r="I247" i="29"/>
  <c r="J247" i="29" s="1"/>
  <c r="H248" i="29"/>
  <c r="H249" i="29"/>
  <c r="I249" i="29"/>
  <c r="J249" i="29" s="1"/>
  <c r="H250" i="29"/>
  <c r="H251" i="29"/>
  <c r="I251" i="29"/>
  <c r="J251" i="29" s="1"/>
  <c r="H252" i="29"/>
  <c r="H253" i="29"/>
  <c r="I253" i="29"/>
  <c r="J253" i="29" s="1"/>
  <c r="H254" i="29"/>
  <c r="H255" i="29"/>
  <c r="I255" i="29"/>
  <c r="J255" i="29" s="1"/>
  <c r="I20" i="29"/>
  <c r="H20" i="29"/>
  <c r="G181" i="30"/>
  <c r="C169" i="30"/>
  <c r="B169" i="30"/>
  <c r="A169" i="30"/>
  <c r="I185" i="29" s="1"/>
  <c r="M185" i="29" s="1"/>
  <c r="N185" i="29" s="1"/>
  <c r="P185" i="29" s="1"/>
  <c r="C146" i="30"/>
  <c r="B146" i="30"/>
  <c r="A146" i="30"/>
  <c r="G82" i="30"/>
  <c r="C54" i="30"/>
  <c r="B54" i="30"/>
  <c r="A54" i="30"/>
  <c r="G25" i="30"/>
  <c r="G23" i="30"/>
  <c r="G22" i="30"/>
  <c r="G17" i="30"/>
  <c r="H17" i="30" s="1"/>
  <c r="G14" i="30"/>
  <c r="C11" i="30"/>
  <c r="B11" i="30"/>
  <c r="A11" i="30"/>
  <c r="I24" i="29" s="1"/>
  <c r="J24" i="29" s="1"/>
  <c r="K255" i="29"/>
  <c r="L255" i="29"/>
  <c r="K254" i="29"/>
  <c r="L254" i="29"/>
  <c r="K253" i="29"/>
  <c r="L253" i="29"/>
  <c r="K252" i="29"/>
  <c r="L252" i="29"/>
  <c r="K251" i="29"/>
  <c r="L251" i="29"/>
  <c r="K250" i="29"/>
  <c r="L250" i="29"/>
  <c r="K249" i="29"/>
  <c r="L249" i="29"/>
  <c r="K248" i="29"/>
  <c r="L248" i="29"/>
  <c r="K247" i="29"/>
  <c r="L247" i="29"/>
  <c r="K246" i="29"/>
  <c r="L246" i="29"/>
  <c r="K245" i="29"/>
  <c r="L245" i="29"/>
  <c r="P244" i="29"/>
  <c r="K243" i="29"/>
  <c r="L243" i="29"/>
  <c r="K242" i="29"/>
  <c r="L242" i="29"/>
  <c r="K241" i="29"/>
  <c r="L241" i="29"/>
  <c r="K240" i="29"/>
  <c r="L240" i="29"/>
  <c r="K239" i="29"/>
  <c r="L239" i="29"/>
  <c r="K238" i="29"/>
  <c r="L238" i="29"/>
  <c r="K237" i="29"/>
  <c r="L237" i="29"/>
  <c r="P236" i="29"/>
  <c r="K235" i="29"/>
  <c r="L235" i="29"/>
  <c r="K234" i="29"/>
  <c r="L234" i="29"/>
  <c r="K233" i="29"/>
  <c r="L233" i="29"/>
  <c r="K232" i="29"/>
  <c r="L232" i="29"/>
  <c r="K231" i="29"/>
  <c r="L231" i="29"/>
  <c r="P230" i="29"/>
  <c r="K229" i="29"/>
  <c r="L229" i="29"/>
  <c r="K228" i="29"/>
  <c r="L228" i="29"/>
  <c r="K227" i="29"/>
  <c r="L227" i="29"/>
  <c r="K226" i="29"/>
  <c r="L226" i="29"/>
  <c r="K225" i="29"/>
  <c r="L225" i="29"/>
  <c r="K224" i="29"/>
  <c r="L224" i="29"/>
  <c r="K223" i="29"/>
  <c r="L223" i="29"/>
  <c r="K222" i="29"/>
  <c r="L222" i="29"/>
  <c r="P221" i="29"/>
  <c r="K220" i="29"/>
  <c r="L220" i="29"/>
  <c r="K219" i="29"/>
  <c r="L219" i="29"/>
  <c r="K218" i="29"/>
  <c r="L218" i="29"/>
  <c r="K217" i="29"/>
  <c r="L217" i="29"/>
  <c r="P216" i="29"/>
  <c r="L215" i="29"/>
  <c r="K215" i="29"/>
  <c r="K214" i="29"/>
  <c r="L214" i="29"/>
  <c r="L213" i="29"/>
  <c r="K213" i="29"/>
  <c r="K212" i="29"/>
  <c r="L212" i="29"/>
  <c r="P211" i="29"/>
  <c r="K210" i="29"/>
  <c r="L210" i="29"/>
  <c r="K209" i="29"/>
  <c r="L209" i="29"/>
  <c r="P208" i="29"/>
  <c r="K207" i="29"/>
  <c r="K206" i="29"/>
  <c r="L206" i="29"/>
  <c r="K205" i="29"/>
  <c r="K204" i="29"/>
  <c r="L204" i="29"/>
  <c r="K203" i="29"/>
  <c r="K202" i="29"/>
  <c r="L202" i="29"/>
  <c r="K201" i="29"/>
  <c r="K200" i="29"/>
  <c r="L200" i="29"/>
  <c r="K199" i="29"/>
  <c r="K198" i="29"/>
  <c r="L198" i="29"/>
  <c r="K197" i="29"/>
  <c r="P196" i="29"/>
  <c r="K195" i="29"/>
  <c r="L195" i="29"/>
  <c r="K194" i="29"/>
  <c r="L194" i="29"/>
  <c r="K193" i="29"/>
  <c r="L193" i="29"/>
  <c r="P192" i="29"/>
  <c r="K191" i="29"/>
  <c r="L191" i="29"/>
  <c r="K190" i="29"/>
  <c r="L190" i="29"/>
  <c r="K189" i="29"/>
  <c r="L189" i="29"/>
  <c r="K188" i="29"/>
  <c r="L188" i="29"/>
  <c r="K187" i="29"/>
  <c r="L187" i="29"/>
  <c r="K186" i="29"/>
  <c r="L186" i="29"/>
  <c r="K185" i="29"/>
  <c r="L185" i="29"/>
  <c r="K184" i="29"/>
  <c r="L184" i="29"/>
  <c r="L183" i="29"/>
  <c r="K183" i="29"/>
  <c r="P182" i="29"/>
  <c r="L181" i="29"/>
  <c r="K181" i="29"/>
  <c r="K180" i="29"/>
  <c r="L180" i="29"/>
  <c r="K179" i="29"/>
  <c r="L179" i="29"/>
  <c r="K178" i="29"/>
  <c r="L178" i="29"/>
  <c r="K177" i="29"/>
  <c r="L177" i="29"/>
  <c r="K176" i="29"/>
  <c r="L176" i="29"/>
  <c r="K175" i="29"/>
  <c r="L175" i="29"/>
  <c r="K174" i="29"/>
  <c r="L174" i="29"/>
  <c r="K173" i="29"/>
  <c r="L173" i="29"/>
  <c r="K172" i="29"/>
  <c r="L172" i="29"/>
  <c r="K171" i="29"/>
  <c r="L171" i="29"/>
  <c r="K170" i="29"/>
  <c r="L170" i="29"/>
  <c r="K169" i="29"/>
  <c r="L169" i="29"/>
  <c r="P168" i="29"/>
  <c r="K167" i="29"/>
  <c r="L167" i="29"/>
  <c r="K166" i="29"/>
  <c r="L166" i="29"/>
  <c r="K165" i="29"/>
  <c r="L165" i="29"/>
  <c r="P164" i="29"/>
  <c r="P163" i="29"/>
  <c r="L162" i="29"/>
  <c r="K162" i="29"/>
  <c r="L161" i="29"/>
  <c r="K161" i="29"/>
  <c r="L160" i="29"/>
  <c r="K160" i="29"/>
  <c r="P159" i="29"/>
  <c r="L158" i="29"/>
  <c r="K158" i="29"/>
  <c r="K157" i="29"/>
  <c r="L157" i="29"/>
  <c r="K156" i="29"/>
  <c r="L156" i="29"/>
  <c r="K155" i="29"/>
  <c r="L155" i="29"/>
  <c r="K154" i="29"/>
  <c r="L154" i="29"/>
  <c r="K153" i="29"/>
  <c r="L153" i="29"/>
  <c r="K152" i="29"/>
  <c r="L152" i="29"/>
  <c r="K151" i="29"/>
  <c r="L151" i="29"/>
  <c r="K150" i="29"/>
  <c r="L150" i="29"/>
  <c r="K149" i="29"/>
  <c r="L149" i="29"/>
  <c r="K148" i="29"/>
  <c r="L148" i="29"/>
  <c r="K147" i="29"/>
  <c r="L147" i="29"/>
  <c r="K146" i="29"/>
  <c r="L146" i="29"/>
  <c r="K145" i="29"/>
  <c r="L145" i="29"/>
  <c r="P144" i="29"/>
  <c r="K143" i="29"/>
  <c r="L142" i="29"/>
  <c r="K142" i="29"/>
  <c r="L141" i="29"/>
  <c r="K141" i="29"/>
  <c r="L140" i="29"/>
  <c r="K140" i="29"/>
  <c r="P139" i="29"/>
  <c r="K138" i="29"/>
  <c r="L138" i="29"/>
  <c r="L137" i="29"/>
  <c r="K137" i="29"/>
  <c r="K136" i="29"/>
  <c r="L136" i="29"/>
  <c r="L135" i="29"/>
  <c r="K135" i="29"/>
  <c r="L134" i="29"/>
  <c r="K134" i="29"/>
  <c r="P133" i="29"/>
  <c r="K132" i="29"/>
  <c r="L132" i="29"/>
  <c r="K131" i="29"/>
  <c r="L131" i="29"/>
  <c r="K130" i="29"/>
  <c r="L130" i="29"/>
  <c r="P129" i="29"/>
  <c r="K128" i="29"/>
  <c r="L128" i="29"/>
  <c r="K127" i="29"/>
  <c r="L127" i="29"/>
  <c r="K126" i="29"/>
  <c r="L126" i="29"/>
  <c r="K125" i="29"/>
  <c r="L125" i="29"/>
  <c r="K124" i="29"/>
  <c r="L124" i="29"/>
  <c r="P123" i="29"/>
  <c r="L122" i="29"/>
  <c r="K122" i="29"/>
  <c r="K121" i="29"/>
  <c r="L121" i="29"/>
  <c r="P120" i="29"/>
  <c r="L119" i="29"/>
  <c r="K119" i="29"/>
  <c r="L118" i="29"/>
  <c r="K118" i="29"/>
  <c r="L117" i="29"/>
  <c r="K117" i="29"/>
  <c r="L116" i="29"/>
  <c r="K116" i="29"/>
  <c r="L115" i="29"/>
  <c r="K115" i="29"/>
  <c r="L114" i="29"/>
  <c r="K114" i="29"/>
  <c r="L113" i="29"/>
  <c r="K113" i="29"/>
  <c r="P112" i="29"/>
  <c r="K111" i="29"/>
  <c r="L111" i="29"/>
  <c r="K110" i="29"/>
  <c r="L110" i="29"/>
  <c r="K109" i="29"/>
  <c r="L109" i="29"/>
  <c r="K108" i="29"/>
  <c r="L108" i="29"/>
  <c r="K107" i="29"/>
  <c r="L107" i="29"/>
  <c r="P106" i="29"/>
  <c r="K105" i="29"/>
  <c r="L105" i="29"/>
  <c r="K104" i="29"/>
  <c r="L104" i="29"/>
  <c r="K103" i="29"/>
  <c r="L103" i="29"/>
  <c r="K102" i="29"/>
  <c r="L102" i="29"/>
  <c r="K101" i="29"/>
  <c r="L101" i="29"/>
  <c r="K100" i="29"/>
  <c r="L100" i="29"/>
  <c r="K99" i="29"/>
  <c r="L99" i="29"/>
  <c r="K98" i="29"/>
  <c r="L98" i="29"/>
  <c r="K97" i="29"/>
  <c r="L97" i="29"/>
  <c r="P96" i="29"/>
  <c r="L95" i="29"/>
  <c r="K95" i="29"/>
  <c r="K94" i="29"/>
  <c r="K93" i="29"/>
  <c r="L92" i="29"/>
  <c r="K92" i="29"/>
  <c r="L91" i="29"/>
  <c r="K91" i="29"/>
  <c r="K90" i="29"/>
  <c r="L90" i="29"/>
  <c r="K89" i="29"/>
  <c r="L89" i="29"/>
  <c r="L88" i="29"/>
  <c r="K88" i="29"/>
  <c r="P87" i="29"/>
  <c r="K86" i="29"/>
  <c r="L86" i="29"/>
  <c r="K85" i="29"/>
  <c r="L85" i="29"/>
  <c r="P84" i="29"/>
  <c r="K83" i="29"/>
  <c r="L83" i="29"/>
  <c r="K82" i="29"/>
  <c r="L82" i="29"/>
  <c r="K81" i="29"/>
  <c r="L81" i="29"/>
  <c r="K80" i="29"/>
  <c r="L80" i="29"/>
  <c r="K79" i="29"/>
  <c r="L79" i="29"/>
  <c r="P78" i="29"/>
  <c r="P77" i="29"/>
  <c r="L76" i="29"/>
  <c r="K76" i="29"/>
  <c r="K75" i="29"/>
  <c r="L75" i="29"/>
  <c r="P74" i="29"/>
  <c r="P73" i="29"/>
  <c r="K72" i="29"/>
  <c r="L72" i="29"/>
  <c r="K71" i="29"/>
  <c r="L71" i="29"/>
  <c r="K70" i="29"/>
  <c r="L70" i="29"/>
  <c r="K69" i="29"/>
  <c r="L69" i="29"/>
  <c r="K68" i="29"/>
  <c r="L68" i="29"/>
  <c r="P67" i="29"/>
  <c r="L66" i="29"/>
  <c r="K66" i="29"/>
  <c r="K65" i="29"/>
  <c r="L65" i="29"/>
  <c r="K64" i="29"/>
  <c r="L64" i="29"/>
  <c r="K63" i="29"/>
  <c r="L63" i="29"/>
  <c r="K62" i="29"/>
  <c r="L62" i="29"/>
  <c r="K61" i="29"/>
  <c r="L61" i="29"/>
  <c r="K60" i="29"/>
  <c r="L60" i="29"/>
  <c r="P59" i="29"/>
  <c r="K58" i="29"/>
  <c r="L58" i="29"/>
  <c r="K57" i="29"/>
  <c r="K56" i="29"/>
  <c r="L56" i="29"/>
  <c r="K55" i="29"/>
  <c r="L55" i="29"/>
  <c r="K54" i="29"/>
  <c r="L54" i="29"/>
  <c r="K53" i="29"/>
  <c r="L53" i="29"/>
  <c r="K52" i="29"/>
  <c r="L52" i="29"/>
  <c r="P51" i="29"/>
  <c r="K50" i="29"/>
  <c r="L50" i="29"/>
  <c r="K49" i="29"/>
  <c r="L49" i="29"/>
  <c r="K48" i="29"/>
  <c r="L48" i="29"/>
  <c r="K47" i="29"/>
  <c r="L47" i="29"/>
  <c r="K46" i="29"/>
  <c r="L46" i="29"/>
  <c r="K45" i="29"/>
  <c r="L45" i="29"/>
  <c r="K44" i="29"/>
  <c r="L44" i="29"/>
  <c r="P43" i="29"/>
  <c r="P42" i="29"/>
  <c r="K41" i="29"/>
  <c r="L41" i="29"/>
  <c r="K40" i="29"/>
  <c r="L40" i="29"/>
  <c r="K39" i="29"/>
  <c r="L39" i="29"/>
  <c r="K38" i="29"/>
  <c r="L38" i="29"/>
  <c r="K37" i="29"/>
  <c r="L37" i="29"/>
  <c r="K36" i="29"/>
  <c r="L36" i="29"/>
  <c r="K34" i="29"/>
  <c r="L34" i="29"/>
  <c r="K33" i="29"/>
  <c r="L33" i="29"/>
  <c r="K32" i="29"/>
  <c r="L32" i="29"/>
  <c r="K31" i="29"/>
  <c r="L31" i="29"/>
  <c r="L30" i="29"/>
  <c r="K30" i="29"/>
  <c r="K29" i="29"/>
  <c r="L29" i="29"/>
  <c r="K28" i="29"/>
  <c r="L28" i="29"/>
  <c r="P27" i="29"/>
  <c r="K26" i="29"/>
  <c r="L26" i="29"/>
  <c r="K25" i="29"/>
  <c r="L25" i="29"/>
  <c r="K24" i="29"/>
  <c r="L24" i="29"/>
  <c r="L23" i="29"/>
  <c r="K23" i="29"/>
  <c r="P22" i="29"/>
  <c r="K21" i="29"/>
  <c r="L21" i="29"/>
  <c r="K20" i="29"/>
  <c r="K256" i="29" s="1"/>
  <c r="J20" i="29"/>
  <c r="L20" i="29"/>
  <c r="E169" i="28"/>
  <c r="E146" i="28"/>
  <c r="E83" i="28"/>
  <c r="E54" i="28"/>
  <c r="E46" i="28"/>
  <c r="D46" i="28"/>
  <c r="D24" i="28"/>
  <c r="E11" i="28"/>
  <c r="C169" i="28"/>
  <c r="B169" i="28"/>
  <c r="A169" i="28"/>
  <c r="K181" i="27"/>
  <c r="L181" i="27"/>
  <c r="C146" i="28"/>
  <c r="B146" i="28"/>
  <c r="A146" i="28"/>
  <c r="K158" i="27"/>
  <c r="L158" i="27"/>
  <c r="C54" i="28"/>
  <c r="B54" i="28"/>
  <c r="A54" i="28"/>
  <c r="K66" i="27"/>
  <c r="L66" i="27"/>
  <c r="C11" i="28"/>
  <c r="B11" i="28"/>
  <c r="A11" i="28"/>
  <c r="I23" i="27" s="1"/>
  <c r="K23" i="27"/>
  <c r="L23" i="27"/>
  <c r="N212" i="31" l="1"/>
  <c r="P212" i="31" s="1"/>
  <c r="J25" i="31"/>
  <c r="M164" i="31"/>
  <c r="N164" i="31" s="1"/>
  <c r="P164" i="31" s="1"/>
  <c r="J102" i="31"/>
  <c r="J106" i="31"/>
  <c r="J134" i="31"/>
  <c r="J103" i="31"/>
  <c r="M41" i="31"/>
  <c r="N41" i="31" s="1"/>
  <c r="P41" i="31" s="1"/>
  <c r="J24" i="31"/>
  <c r="M208" i="31"/>
  <c r="N208" i="31" s="1"/>
  <c r="P208" i="31" s="1"/>
  <c r="J65" i="31"/>
  <c r="J238" i="31"/>
  <c r="J81" i="31"/>
  <c r="J147" i="31"/>
  <c r="M202" i="31"/>
  <c r="N202" i="31" s="1"/>
  <c r="P202" i="31" s="1"/>
  <c r="J142" i="31"/>
  <c r="M229" i="31"/>
  <c r="N229" i="31" s="1"/>
  <c r="P229" i="31" s="1"/>
  <c r="M33" i="31"/>
  <c r="N33" i="31" s="1"/>
  <c r="P33" i="31" s="1"/>
  <c r="J247" i="31"/>
  <c r="N128" i="31"/>
  <c r="P128" i="31" s="1"/>
  <c r="J98" i="31"/>
  <c r="J225" i="31"/>
  <c r="J137" i="31"/>
  <c r="J111" i="31"/>
  <c r="J209" i="31"/>
  <c r="J159" i="31"/>
  <c r="J36" i="31"/>
  <c r="M82" i="31"/>
  <c r="N82" i="31" s="1"/>
  <c r="P82" i="31" s="1"/>
  <c r="M181" i="31"/>
  <c r="N181" i="31" s="1"/>
  <c r="P181" i="31" s="1"/>
  <c r="J179" i="31"/>
  <c r="J233" i="31"/>
  <c r="M154" i="31"/>
  <c r="N154" i="31" s="1"/>
  <c r="P154" i="31" s="1"/>
  <c r="J174" i="31"/>
  <c r="N263" i="31"/>
  <c r="P263" i="31" s="1"/>
  <c r="N238" i="31"/>
  <c r="P238" i="31" s="1"/>
  <c r="J235" i="31"/>
  <c r="M158" i="31"/>
  <c r="N158" i="31" s="1"/>
  <c r="P158" i="31" s="1"/>
  <c r="N117" i="31"/>
  <c r="P117" i="31" s="1"/>
  <c r="J224" i="31"/>
  <c r="M177" i="31"/>
  <c r="N177" i="31" s="1"/>
  <c r="P177" i="31" s="1"/>
  <c r="N138" i="31"/>
  <c r="P138" i="31" s="1"/>
  <c r="M60" i="31"/>
  <c r="N60" i="31" s="1"/>
  <c r="P60" i="31" s="1"/>
  <c r="J178" i="31"/>
  <c r="J76" i="31"/>
  <c r="J129" i="31"/>
  <c r="J259" i="31"/>
  <c r="M127" i="31"/>
  <c r="N127" i="31" s="1"/>
  <c r="P127" i="31" s="1"/>
  <c r="J37" i="31"/>
  <c r="M66" i="31"/>
  <c r="N66" i="31" s="1"/>
  <c r="M39" i="31"/>
  <c r="N39" i="31" s="1"/>
  <c r="P39" i="31" s="1"/>
  <c r="J175" i="31"/>
  <c r="J48" i="31"/>
  <c r="M64" i="31"/>
  <c r="N64" i="31" s="1"/>
  <c r="P64" i="31" s="1"/>
  <c r="J218" i="31"/>
  <c r="J173" i="31"/>
  <c r="J234" i="31"/>
  <c r="M108" i="31"/>
  <c r="N108" i="31" s="1"/>
  <c r="P108" i="31" s="1"/>
  <c r="M155" i="31"/>
  <c r="N155" i="31" s="1"/>
  <c r="P155" i="31" s="1"/>
  <c r="N116" i="31"/>
  <c r="P116" i="31" s="1"/>
  <c r="M80" i="31"/>
  <c r="N80" i="31" s="1"/>
  <c r="P80" i="31" s="1"/>
  <c r="J157" i="31"/>
  <c r="M30" i="31"/>
  <c r="N30" i="31" s="1"/>
  <c r="P30" i="31" s="1"/>
  <c r="M32" i="31"/>
  <c r="N32" i="31" s="1"/>
  <c r="P32" i="31" s="1"/>
  <c r="J89" i="31"/>
  <c r="M160" i="31"/>
  <c r="N160" i="31" s="1"/>
  <c r="M197" i="31"/>
  <c r="N197" i="31" s="1"/>
  <c r="P197" i="31" s="1"/>
  <c r="M167" i="31"/>
  <c r="N167" i="31" s="1"/>
  <c r="P167" i="31" s="1"/>
  <c r="M205" i="31"/>
  <c r="N205" i="31" s="1"/>
  <c r="P205" i="31" s="1"/>
  <c r="J72" i="31"/>
  <c r="M56" i="31"/>
  <c r="N56" i="31" s="1"/>
  <c r="P56" i="31" s="1"/>
  <c r="J61" i="31"/>
  <c r="J116" i="31"/>
  <c r="J128" i="31"/>
  <c r="J185" i="31"/>
  <c r="M203" i="31"/>
  <c r="N203" i="31" s="1"/>
  <c r="P203" i="31" s="1"/>
  <c r="J110" i="31"/>
  <c r="M69" i="31"/>
  <c r="N69" i="31" s="1"/>
  <c r="P69" i="31" s="1"/>
  <c r="J91" i="31"/>
  <c r="N148" i="31"/>
  <c r="P148" i="31" s="1"/>
  <c r="J192" i="31"/>
  <c r="J232" i="31"/>
  <c r="J206" i="31"/>
  <c r="J132" i="31"/>
  <c r="M62" i="31"/>
  <c r="N62" i="31" s="1"/>
  <c r="P62" i="31" s="1"/>
  <c r="J83" i="31"/>
  <c r="J92" i="31"/>
  <c r="M151" i="31"/>
  <c r="N151" i="31" s="1"/>
  <c r="P151" i="31" s="1"/>
  <c r="J171" i="31"/>
  <c r="J201" i="31"/>
  <c r="J240" i="31"/>
  <c r="J230" i="31"/>
  <c r="J47" i="31"/>
  <c r="M28" i="31"/>
  <c r="N28" i="31" s="1"/>
  <c r="P28" i="31" s="1"/>
  <c r="M44" i="31"/>
  <c r="N44" i="31" s="1"/>
  <c r="P44" i="31" s="1"/>
  <c r="J183" i="31"/>
  <c r="J52" i="31"/>
  <c r="J54" i="31"/>
  <c r="J117" i="31"/>
  <c r="J199" i="31"/>
  <c r="N240" i="31"/>
  <c r="P240" i="31" s="1"/>
  <c r="J182" i="31"/>
  <c r="M163" i="31"/>
  <c r="N163" i="31" s="1"/>
  <c r="P163" i="31" s="1"/>
  <c r="J70" i="31"/>
  <c r="J88" i="31"/>
  <c r="J262" i="31"/>
  <c r="J246" i="31"/>
  <c r="M246" i="31"/>
  <c r="N246" i="31" s="1"/>
  <c r="P246" i="31" s="1"/>
  <c r="J261" i="31"/>
  <c r="M261" i="31"/>
  <c r="N261" i="31" s="1"/>
  <c r="P261" i="31" s="1"/>
  <c r="J216" i="31"/>
  <c r="M216" i="31"/>
  <c r="N216" i="31" s="1"/>
  <c r="P216" i="31" s="1"/>
  <c r="M196" i="31"/>
  <c r="N196" i="31" s="1"/>
  <c r="P196" i="31" s="1"/>
  <c r="J196" i="31"/>
  <c r="J140" i="31"/>
  <c r="M140" i="31"/>
  <c r="N140" i="31" s="1"/>
  <c r="P140" i="31" s="1"/>
  <c r="M119" i="31"/>
  <c r="N119" i="31" s="1"/>
  <c r="P119" i="31" s="1"/>
  <c r="J119" i="31"/>
  <c r="M101" i="31"/>
  <c r="N101" i="31" s="1"/>
  <c r="P101" i="31" s="1"/>
  <c r="J101" i="31"/>
  <c r="J248" i="31"/>
  <c r="M248" i="31"/>
  <c r="N248" i="31" s="1"/>
  <c r="P248" i="31" s="1"/>
  <c r="M49" i="31"/>
  <c r="N49" i="31" s="1"/>
  <c r="P49" i="31" s="1"/>
  <c r="J49" i="31"/>
  <c r="J186" i="31"/>
  <c r="J85" i="31"/>
  <c r="J148" i="31"/>
  <c r="J123" i="31"/>
  <c r="J239" i="31"/>
  <c r="M239" i="31"/>
  <c r="N239" i="31" s="1"/>
  <c r="P239" i="31" s="1"/>
  <c r="J217" i="31"/>
  <c r="M217" i="31"/>
  <c r="N217" i="31" s="1"/>
  <c r="P217" i="31" s="1"/>
  <c r="M120" i="31"/>
  <c r="N120" i="31" s="1"/>
  <c r="P120" i="31" s="1"/>
  <c r="J120" i="31"/>
  <c r="M257" i="31"/>
  <c r="N257" i="31" s="1"/>
  <c r="P257" i="31" s="1"/>
  <c r="J257" i="31"/>
  <c r="M191" i="31"/>
  <c r="N191" i="31" s="1"/>
  <c r="P191" i="31" s="1"/>
  <c r="J191" i="31"/>
  <c r="M136" i="31"/>
  <c r="N136" i="31" s="1"/>
  <c r="P136" i="31" s="1"/>
  <c r="J136" i="31"/>
  <c r="J115" i="31"/>
  <c r="M115" i="31"/>
  <c r="N115" i="31" s="1"/>
  <c r="P115" i="31" s="1"/>
  <c r="M95" i="31"/>
  <c r="N95" i="31" s="1"/>
  <c r="P95" i="31" s="1"/>
  <c r="J95" i="31"/>
  <c r="J75" i="31"/>
  <c r="M75" i="31"/>
  <c r="N75" i="31" s="1"/>
  <c r="P75" i="31" s="1"/>
  <c r="M55" i="31"/>
  <c r="N55" i="31" s="1"/>
  <c r="P55" i="31" s="1"/>
  <c r="J55" i="31"/>
  <c r="J264" i="31"/>
  <c r="M264" i="31"/>
  <c r="N264" i="31" s="1"/>
  <c r="P264" i="31" s="1"/>
  <c r="M241" i="31"/>
  <c r="N241" i="31" s="1"/>
  <c r="P241" i="31" s="1"/>
  <c r="J241" i="31"/>
  <c r="J222" i="31"/>
  <c r="M222" i="31"/>
  <c r="N222" i="31" s="1"/>
  <c r="P222" i="31" s="1"/>
  <c r="J104" i="31"/>
  <c r="M104" i="31"/>
  <c r="N104" i="31" s="1"/>
  <c r="P104" i="31" s="1"/>
  <c r="J144" i="31"/>
  <c r="J143" i="31"/>
  <c r="M258" i="31"/>
  <c r="N258" i="31" s="1"/>
  <c r="P258" i="31" s="1"/>
  <c r="J258" i="31"/>
  <c r="M211" i="31"/>
  <c r="N211" i="31" s="1"/>
  <c r="P211" i="31" s="1"/>
  <c r="J211" i="31"/>
  <c r="J249" i="31"/>
  <c r="M249" i="31"/>
  <c r="N249" i="31" s="1"/>
  <c r="P249" i="31" s="1"/>
  <c r="J187" i="31"/>
  <c r="M187" i="31"/>
  <c r="N187" i="31" s="1"/>
  <c r="P187" i="31" s="1"/>
  <c r="J169" i="31"/>
  <c r="M169" i="31"/>
  <c r="N169" i="31" s="1"/>
  <c r="P169" i="31" s="1"/>
  <c r="M150" i="31"/>
  <c r="N150" i="31" s="1"/>
  <c r="P150" i="31" s="1"/>
  <c r="J150" i="31"/>
  <c r="M130" i="31"/>
  <c r="N130" i="31" s="1"/>
  <c r="P130" i="31" s="1"/>
  <c r="J130" i="31"/>
  <c r="J50" i="31"/>
  <c r="M50" i="31"/>
  <c r="N50" i="31" s="1"/>
  <c r="P50" i="31" s="1"/>
  <c r="J260" i="31"/>
  <c r="M260" i="31"/>
  <c r="N260" i="31" s="1"/>
  <c r="P260" i="31" s="1"/>
  <c r="J237" i="31"/>
  <c r="M237" i="31"/>
  <c r="N237" i="31" s="1"/>
  <c r="P237" i="31" s="1"/>
  <c r="J215" i="31"/>
  <c r="M215" i="31"/>
  <c r="N215" i="31" s="1"/>
  <c r="P215" i="31" s="1"/>
  <c r="M195" i="31"/>
  <c r="N195" i="31" s="1"/>
  <c r="P195" i="31" s="1"/>
  <c r="J195" i="31"/>
  <c r="M139" i="31"/>
  <c r="N139" i="31" s="1"/>
  <c r="P139" i="31" s="1"/>
  <c r="J139" i="31"/>
  <c r="M118" i="31"/>
  <c r="N118" i="31" s="1"/>
  <c r="P118" i="31" s="1"/>
  <c r="J118" i="31"/>
  <c r="J100" i="31"/>
  <c r="M100" i="31"/>
  <c r="N100" i="31" s="1"/>
  <c r="P100" i="31" s="1"/>
  <c r="M58" i="31"/>
  <c r="N58" i="31" s="1"/>
  <c r="P58" i="31" s="1"/>
  <c r="J58" i="31"/>
  <c r="J124" i="31"/>
  <c r="J263" i="31"/>
  <c r="J138" i="31"/>
  <c r="J250" i="31"/>
  <c r="M250" i="31"/>
  <c r="N250" i="31" s="1"/>
  <c r="P250" i="31" s="1"/>
  <c r="M188" i="31"/>
  <c r="N188" i="31" s="1"/>
  <c r="P188" i="31" s="1"/>
  <c r="J188" i="31"/>
  <c r="J265" i="31"/>
  <c r="M265" i="31"/>
  <c r="N265" i="31" s="1"/>
  <c r="P265" i="31" s="1"/>
  <c r="J245" i="31"/>
  <c r="M245" i="31"/>
  <c r="N245" i="31" s="1"/>
  <c r="P245" i="31" s="1"/>
  <c r="J223" i="31"/>
  <c r="M223" i="31"/>
  <c r="N223" i="31" s="1"/>
  <c r="P223" i="31" s="1"/>
  <c r="J145" i="31"/>
  <c r="M145" i="31"/>
  <c r="N145" i="31" s="1"/>
  <c r="P145" i="31" s="1"/>
  <c r="J126" i="31"/>
  <c r="M126" i="31"/>
  <c r="N126" i="31" s="1"/>
  <c r="P126" i="31" s="1"/>
  <c r="J105" i="31"/>
  <c r="M105" i="31"/>
  <c r="N105" i="31" s="1"/>
  <c r="P105" i="31" s="1"/>
  <c r="J86" i="31"/>
  <c r="M86" i="31"/>
  <c r="N86" i="31" s="1"/>
  <c r="P86" i="31" s="1"/>
  <c r="M46" i="31"/>
  <c r="N46" i="31" s="1"/>
  <c r="P46" i="31" s="1"/>
  <c r="J46" i="31"/>
  <c r="M190" i="31"/>
  <c r="N190" i="31" s="1"/>
  <c r="P190" i="31" s="1"/>
  <c r="J190" i="31"/>
  <c r="M153" i="31"/>
  <c r="N153" i="31" s="1"/>
  <c r="P153" i="31" s="1"/>
  <c r="J153" i="31"/>
  <c r="M94" i="31"/>
  <c r="N94" i="31" s="1"/>
  <c r="P94" i="31" s="1"/>
  <c r="J94" i="31"/>
  <c r="J256" i="31"/>
  <c r="J114" i="31"/>
  <c r="J212" i="31"/>
  <c r="J267" i="31"/>
  <c r="M267" i="31"/>
  <c r="N267" i="31" s="1"/>
  <c r="P267" i="31" s="1"/>
  <c r="N20" i="31"/>
  <c r="I252" i="29"/>
  <c r="J252" i="29" s="1"/>
  <c r="I248" i="29"/>
  <c r="J248" i="29" s="1"/>
  <c r="I243" i="29"/>
  <c r="J243" i="29" s="1"/>
  <c r="I239" i="29"/>
  <c r="J239" i="29" s="1"/>
  <c r="I234" i="29"/>
  <c r="J234" i="29" s="1"/>
  <c r="I229" i="29"/>
  <c r="M229" i="29" s="1"/>
  <c r="N229" i="29" s="1"/>
  <c r="P229" i="29" s="1"/>
  <c r="I225" i="29"/>
  <c r="M225" i="29" s="1"/>
  <c r="N225" i="29" s="1"/>
  <c r="P225" i="29" s="1"/>
  <c r="I223" i="29"/>
  <c r="M223" i="29" s="1"/>
  <c r="N223" i="29" s="1"/>
  <c r="P223" i="29" s="1"/>
  <c r="I215" i="29"/>
  <c r="J215" i="29" s="1"/>
  <c r="I210" i="29"/>
  <c r="M210" i="29" s="1"/>
  <c r="N210" i="29" s="1"/>
  <c r="P210" i="29" s="1"/>
  <c r="I207" i="29"/>
  <c r="M207" i="29" s="1"/>
  <c r="I201" i="29"/>
  <c r="J201" i="29" s="1"/>
  <c r="I197" i="29"/>
  <c r="J197" i="29" s="1"/>
  <c r="I194" i="29"/>
  <c r="M194" i="29" s="1"/>
  <c r="N194" i="29" s="1"/>
  <c r="P194" i="29" s="1"/>
  <c r="I187" i="29"/>
  <c r="J187" i="29" s="1"/>
  <c r="I183" i="29"/>
  <c r="J183" i="29" s="1"/>
  <c r="I91" i="29"/>
  <c r="J91" i="29" s="1"/>
  <c r="I89" i="29"/>
  <c r="J89" i="29" s="1"/>
  <c r="I86" i="29"/>
  <c r="M86" i="29" s="1"/>
  <c r="N86" i="29" s="1"/>
  <c r="P86" i="29" s="1"/>
  <c r="I83" i="29"/>
  <c r="J83" i="29" s="1"/>
  <c r="I81" i="29"/>
  <c r="M81" i="29" s="1"/>
  <c r="N81" i="29" s="1"/>
  <c r="P81" i="29" s="1"/>
  <c r="I79" i="29"/>
  <c r="J79" i="29" s="1"/>
  <c r="I75" i="29"/>
  <c r="M75" i="29" s="1"/>
  <c r="N75" i="29" s="1"/>
  <c r="P75" i="29" s="1"/>
  <c r="I71" i="29"/>
  <c r="M71" i="29" s="1"/>
  <c r="N71" i="29" s="1"/>
  <c r="P71" i="29" s="1"/>
  <c r="I69" i="29"/>
  <c r="M69" i="29" s="1"/>
  <c r="I66" i="29"/>
  <c r="J66" i="29" s="1"/>
  <c r="I64" i="29"/>
  <c r="J64" i="29" s="1"/>
  <c r="I62" i="29"/>
  <c r="J62" i="29" s="1"/>
  <c r="I60" i="29"/>
  <c r="J60" i="29" s="1"/>
  <c r="I57" i="29"/>
  <c r="M57" i="29" s="1"/>
  <c r="N57" i="29" s="1"/>
  <c r="P57" i="29" s="1"/>
  <c r="I55" i="29"/>
  <c r="M55" i="29" s="1"/>
  <c r="N55" i="29" s="1"/>
  <c r="P55" i="29" s="1"/>
  <c r="I53" i="29"/>
  <c r="M53" i="29" s="1"/>
  <c r="N53" i="29" s="1"/>
  <c r="P53" i="29" s="1"/>
  <c r="I50" i="29"/>
  <c r="J50" i="29" s="1"/>
  <c r="I48" i="29"/>
  <c r="J48" i="29" s="1"/>
  <c r="I46" i="29"/>
  <c r="J46" i="29" s="1"/>
  <c r="I44" i="29"/>
  <c r="J44" i="29" s="1"/>
  <c r="I40" i="29"/>
  <c r="M40" i="29" s="1"/>
  <c r="I38" i="29"/>
  <c r="M38" i="29" s="1"/>
  <c r="N38" i="29" s="1"/>
  <c r="P38" i="29" s="1"/>
  <c r="I36" i="29"/>
  <c r="M36" i="29" s="1"/>
  <c r="N36" i="29" s="1"/>
  <c r="P36" i="29" s="1"/>
  <c r="I254" i="29"/>
  <c r="J254" i="29" s="1"/>
  <c r="I250" i="29"/>
  <c r="J250" i="29" s="1"/>
  <c r="I246" i="29"/>
  <c r="J246" i="29" s="1"/>
  <c r="I241" i="29"/>
  <c r="J241" i="29" s="1"/>
  <c r="I237" i="29"/>
  <c r="J237" i="29" s="1"/>
  <c r="I232" i="29"/>
  <c r="J232" i="29" s="1"/>
  <c r="I227" i="29"/>
  <c r="M227" i="29" s="1"/>
  <c r="N227" i="29" s="1"/>
  <c r="P227" i="29" s="1"/>
  <c r="I220" i="29"/>
  <c r="J220" i="29" s="1"/>
  <c r="I218" i="29"/>
  <c r="J218" i="29" s="1"/>
  <c r="I213" i="29"/>
  <c r="J213" i="29" s="1"/>
  <c r="I205" i="29"/>
  <c r="J205" i="29" s="1"/>
  <c r="I203" i="29"/>
  <c r="M203" i="29" s="1"/>
  <c r="I199" i="29"/>
  <c r="M199" i="29" s="1"/>
  <c r="I191" i="29"/>
  <c r="M191" i="29" s="1"/>
  <c r="N191" i="29" s="1"/>
  <c r="P191" i="29" s="1"/>
  <c r="I189" i="29"/>
  <c r="M189" i="29" s="1"/>
  <c r="N189" i="29" s="1"/>
  <c r="P189" i="29" s="1"/>
  <c r="I33" i="29"/>
  <c r="M33" i="29" s="1"/>
  <c r="N33" i="29" s="1"/>
  <c r="P33" i="29" s="1"/>
  <c r="I31" i="29"/>
  <c r="J31" i="29" s="1"/>
  <c r="I29" i="29"/>
  <c r="J29" i="29" s="1"/>
  <c r="I26" i="29"/>
  <c r="M26" i="29" s="1"/>
  <c r="N26" i="29" s="1"/>
  <c r="P26" i="29" s="1"/>
  <c r="J131" i="29"/>
  <c r="J103" i="29"/>
  <c r="J149" i="29"/>
  <c r="M63" i="29"/>
  <c r="N63" i="29" s="1"/>
  <c r="P63" i="29" s="1"/>
  <c r="J125" i="29"/>
  <c r="J100" i="29"/>
  <c r="M197" i="29"/>
  <c r="M61" i="29"/>
  <c r="N61" i="29" s="1"/>
  <c r="P61" i="29" s="1"/>
  <c r="J94" i="29"/>
  <c r="J122" i="29"/>
  <c r="J153" i="29"/>
  <c r="M65" i="29"/>
  <c r="N65" i="29" s="1"/>
  <c r="P65" i="29" s="1"/>
  <c r="J141" i="29"/>
  <c r="J145" i="29"/>
  <c r="J193" i="29"/>
  <c r="M204" i="29"/>
  <c r="N204" i="29" s="1"/>
  <c r="P204" i="29" s="1"/>
  <c r="J206" i="29"/>
  <c r="J222" i="29"/>
  <c r="J126" i="29"/>
  <c r="J157" i="29"/>
  <c r="J166" i="29"/>
  <c r="M91" i="29"/>
  <c r="N91" i="29" s="1"/>
  <c r="P91" i="29" s="1"/>
  <c r="J99" i="29"/>
  <c r="J151" i="29"/>
  <c r="M240" i="29"/>
  <c r="N240" i="29" s="1"/>
  <c r="P240" i="29" s="1"/>
  <c r="M60" i="29"/>
  <c r="N60" i="29" s="1"/>
  <c r="P60" i="29" s="1"/>
  <c r="J80" i="29"/>
  <c r="M85" i="29"/>
  <c r="N85" i="29" s="1"/>
  <c r="P85" i="29" s="1"/>
  <c r="J104" i="29"/>
  <c r="J140" i="29"/>
  <c r="J147" i="29"/>
  <c r="J155" i="29"/>
  <c r="J226" i="29"/>
  <c r="J146" i="29"/>
  <c r="J165" i="29"/>
  <c r="M93" i="29"/>
  <c r="J98" i="29"/>
  <c r="J128" i="29"/>
  <c r="J143" i="29"/>
  <c r="J185" i="29"/>
  <c r="M215" i="29"/>
  <c r="N215" i="29" s="1"/>
  <c r="P215" i="29" s="1"/>
  <c r="J81" i="29"/>
  <c r="J138" i="29"/>
  <c r="J150" i="29"/>
  <c r="J154" i="29"/>
  <c r="M95" i="29"/>
  <c r="N95" i="29" s="1"/>
  <c r="P95" i="29" s="1"/>
  <c r="J102" i="29"/>
  <c r="M92" i="29"/>
  <c r="N92" i="29" s="1"/>
  <c r="P92" i="29" s="1"/>
  <c r="J97" i="29"/>
  <c r="J101" i="29"/>
  <c r="J105" i="29"/>
  <c r="J127" i="29"/>
  <c r="J142" i="29"/>
  <c r="J148" i="29"/>
  <c r="J152" i="29"/>
  <c r="J156" i="29"/>
  <c r="J167" i="29"/>
  <c r="J198" i="29"/>
  <c r="J224" i="29"/>
  <c r="J228" i="29"/>
  <c r="M238" i="29"/>
  <c r="N238" i="29" s="1"/>
  <c r="P238" i="29" s="1"/>
  <c r="M242" i="29"/>
  <c r="N242" i="29" s="1"/>
  <c r="P242" i="29" s="1"/>
  <c r="N126" i="29"/>
  <c r="P126" i="29" s="1"/>
  <c r="N35" i="29"/>
  <c r="P35" i="29" s="1"/>
  <c r="M70" i="29"/>
  <c r="N70" i="29" s="1"/>
  <c r="P70" i="29" s="1"/>
  <c r="N124" i="29"/>
  <c r="P124" i="29" s="1"/>
  <c r="M202" i="29"/>
  <c r="N202" i="29" s="1"/>
  <c r="P202" i="29" s="1"/>
  <c r="N125" i="29"/>
  <c r="P125" i="29" s="1"/>
  <c r="N127" i="29"/>
  <c r="P127" i="29" s="1"/>
  <c r="N98" i="29"/>
  <c r="P98" i="29" s="1"/>
  <c r="N100" i="29"/>
  <c r="P100" i="29" s="1"/>
  <c r="N102" i="29"/>
  <c r="P102" i="29" s="1"/>
  <c r="N104" i="29"/>
  <c r="P104" i="29" s="1"/>
  <c r="N114" i="29"/>
  <c r="P114" i="29" s="1"/>
  <c r="N118" i="29"/>
  <c r="P118" i="29" s="1"/>
  <c r="N166" i="29"/>
  <c r="P166" i="29" s="1"/>
  <c r="M200" i="29"/>
  <c r="N200" i="29" s="1"/>
  <c r="P200" i="29" s="1"/>
  <c r="N222" i="29"/>
  <c r="P222" i="29" s="1"/>
  <c r="N128" i="29"/>
  <c r="P128" i="29" s="1"/>
  <c r="N105" i="29"/>
  <c r="P105" i="29" s="1"/>
  <c r="N167" i="29"/>
  <c r="P167" i="29" s="1"/>
  <c r="M212" i="29"/>
  <c r="N212" i="29" s="1"/>
  <c r="P212" i="29" s="1"/>
  <c r="M214" i="29"/>
  <c r="N214" i="29" s="1"/>
  <c r="P214" i="29" s="1"/>
  <c r="N226" i="29"/>
  <c r="P226" i="29" s="1"/>
  <c r="N69" i="29"/>
  <c r="P69" i="29" s="1"/>
  <c r="N37" i="29"/>
  <c r="P37" i="29" s="1"/>
  <c r="N41" i="29"/>
  <c r="P41" i="29" s="1"/>
  <c r="N32" i="29"/>
  <c r="P32" i="29" s="1"/>
  <c r="N40" i="29"/>
  <c r="P40" i="29" s="1"/>
  <c r="N54" i="29"/>
  <c r="P54" i="29" s="1"/>
  <c r="N58" i="29"/>
  <c r="P58" i="29" s="1"/>
  <c r="N39" i="29"/>
  <c r="P39" i="29" s="1"/>
  <c r="M24" i="29"/>
  <c r="N24" i="29" s="1"/>
  <c r="P24" i="29" s="1"/>
  <c r="M25" i="29"/>
  <c r="N25" i="29" s="1"/>
  <c r="P25" i="29" s="1"/>
  <c r="M20" i="29"/>
  <c r="M21" i="29"/>
  <c r="N21" i="29" s="1"/>
  <c r="P21" i="29" s="1"/>
  <c r="M23" i="29"/>
  <c r="N23" i="29" s="1"/>
  <c r="M28" i="29"/>
  <c r="N28" i="29" s="1"/>
  <c r="P28" i="29" s="1"/>
  <c r="M30" i="29"/>
  <c r="N30" i="29" s="1"/>
  <c r="P30" i="29" s="1"/>
  <c r="J52" i="29"/>
  <c r="J54" i="29"/>
  <c r="J56" i="29"/>
  <c r="J58" i="29"/>
  <c r="M76" i="29"/>
  <c r="N76" i="29" s="1"/>
  <c r="P76" i="29" s="1"/>
  <c r="L93" i="29"/>
  <c r="M107" i="29"/>
  <c r="N107" i="29" s="1"/>
  <c r="P107" i="29" s="1"/>
  <c r="M108" i="29"/>
  <c r="N108" i="29" s="1"/>
  <c r="P108" i="29" s="1"/>
  <c r="M109" i="29"/>
  <c r="N109" i="29" s="1"/>
  <c r="P109" i="29" s="1"/>
  <c r="M110" i="29"/>
  <c r="N110" i="29" s="1"/>
  <c r="P110" i="29" s="1"/>
  <c r="M111" i="29"/>
  <c r="N111" i="29" s="1"/>
  <c r="P111" i="29" s="1"/>
  <c r="N121" i="29"/>
  <c r="P121" i="29" s="1"/>
  <c r="J32" i="29"/>
  <c r="J34" i="29"/>
  <c r="J35" i="29"/>
  <c r="J37" i="29"/>
  <c r="J39" i="29"/>
  <c r="J40" i="29"/>
  <c r="J41" i="29"/>
  <c r="M68" i="29"/>
  <c r="N68" i="29" s="1"/>
  <c r="P68" i="29" s="1"/>
  <c r="M72" i="29"/>
  <c r="N72" i="29" s="1"/>
  <c r="P72" i="29" s="1"/>
  <c r="M82" i="29"/>
  <c r="N82" i="29" s="1"/>
  <c r="P82" i="29" s="1"/>
  <c r="L94" i="29"/>
  <c r="J135" i="29"/>
  <c r="M135" i="29"/>
  <c r="N135" i="29" s="1"/>
  <c r="P135" i="29" s="1"/>
  <c r="M45" i="29"/>
  <c r="N45" i="29" s="1"/>
  <c r="P45" i="29" s="1"/>
  <c r="M47" i="29"/>
  <c r="N47" i="29" s="1"/>
  <c r="P47" i="29" s="1"/>
  <c r="M49" i="29"/>
  <c r="N49" i="29" s="1"/>
  <c r="P49" i="29" s="1"/>
  <c r="M50" i="29"/>
  <c r="N50" i="29" s="1"/>
  <c r="P50" i="29" s="1"/>
  <c r="J90" i="29"/>
  <c r="N94" i="29"/>
  <c r="P94" i="29" s="1"/>
  <c r="J130" i="29"/>
  <c r="M130" i="29"/>
  <c r="N130" i="29" s="1"/>
  <c r="P130" i="29" s="1"/>
  <c r="J132" i="29"/>
  <c r="M132" i="29"/>
  <c r="N132" i="29" s="1"/>
  <c r="P132" i="29" s="1"/>
  <c r="M88" i="29"/>
  <c r="N88" i="29" s="1"/>
  <c r="P88" i="29" s="1"/>
  <c r="M90" i="29"/>
  <c r="N90" i="29" s="1"/>
  <c r="P90" i="29" s="1"/>
  <c r="J113" i="29"/>
  <c r="J114" i="29"/>
  <c r="J115" i="29"/>
  <c r="J116" i="29"/>
  <c r="J117" i="29"/>
  <c r="J118" i="29"/>
  <c r="J119" i="29"/>
  <c r="J124" i="29"/>
  <c r="N134" i="29"/>
  <c r="P134" i="29" s="1"/>
  <c r="J137" i="29"/>
  <c r="L143" i="29"/>
  <c r="N143" i="29" s="1"/>
  <c r="P143" i="29" s="1"/>
  <c r="N146" i="29"/>
  <c r="P146" i="29" s="1"/>
  <c r="N150" i="29"/>
  <c r="P150" i="29" s="1"/>
  <c r="N154" i="29"/>
  <c r="P154" i="29" s="1"/>
  <c r="J160" i="29"/>
  <c r="J161" i="29"/>
  <c r="J162" i="29"/>
  <c r="M169" i="29"/>
  <c r="N169" i="29" s="1"/>
  <c r="P169" i="29" s="1"/>
  <c r="M170" i="29"/>
  <c r="N170" i="29" s="1"/>
  <c r="P170" i="29" s="1"/>
  <c r="M171" i="29"/>
  <c r="N171" i="29" s="1"/>
  <c r="P171" i="29" s="1"/>
  <c r="M172" i="29"/>
  <c r="N172" i="29" s="1"/>
  <c r="P172" i="29" s="1"/>
  <c r="M173" i="29"/>
  <c r="N173" i="29" s="1"/>
  <c r="P173" i="29" s="1"/>
  <c r="M174" i="29"/>
  <c r="N174" i="29" s="1"/>
  <c r="P174" i="29" s="1"/>
  <c r="M175" i="29"/>
  <c r="N175" i="29" s="1"/>
  <c r="P175" i="29" s="1"/>
  <c r="M176" i="29"/>
  <c r="N176" i="29" s="1"/>
  <c r="P176" i="29" s="1"/>
  <c r="M177" i="29"/>
  <c r="N177" i="29" s="1"/>
  <c r="P177" i="29" s="1"/>
  <c r="M178" i="29"/>
  <c r="N178" i="29" s="1"/>
  <c r="P178" i="29" s="1"/>
  <c r="M179" i="29"/>
  <c r="N179" i="29" s="1"/>
  <c r="P179" i="29" s="1"/>
  <c r="N198" i="29"/>
  <c r="P198" i="29" s="1"/>
  <c r="N206" i="29"/>
  <c r="P206" i="29" s="1"/>
  <c r="J121" i="29"/>
  <c r="J134" i="29"/>
  <c r="N155" i="29"/>
  <c r="P155" i="29" s="1"/>
  <c r="J209" i="29"/>
  <c r="M209" i="29"/>
  <c r="N209" i="29" s="1"/>
  <c r="P209" i="29" s="1"/>
  <c r="J180" i="29"/>
  <c r="M180" i="29"/>
  <c r="N180" i="29" s="1"/>
  <c r="P180" i="29" s="1"/>
  <c r="L197" i="29"/>
  <c r="L199" i="29"/>
  <c r="L201" i="29"/>
  <c r="L203" i="29"/>
  <c r="L205" i="29"/>
  <c r="L207" i="29"/>
  <c r="J136" i="29"/>
  <c r="N137" i="29"/>
  <c r="P137" i="29" s="1"/>
  <c r="N145" i="29"/>
  <c r="P145" i="29" s="1"/>
  <c r="N149" i="29"/>
  <c r="P149" i="29" s="1"/>
  <c r="N153" i="29"/>
  <c r="P153" i="29" s="1"/>
  <c r="N157" i="29"/>
  <c r="P157" i="29" s="1"/>
  <c r="J217" i="29"/>
  <c r="M217" i="29"/>
  <c r="N217" i="29" s="1"/>
  <c r="P217" i="29" s="1"/>
  <c r="M158" i="29"/>
  <c r="N158" i="29" s="1"/>
  <c r="M160" i="29"/>
  <c r="N160" i="29" s="1"/>
  <c r="P160" i="29" s="1"/>
  <c r="M161" i="29"/>
  <c r="N161" i="29" s="1"/>
  <c r="P161" i="29" s="1"/>
  <c r="M162" i="29"/>
  <c r="N162" i="29" s="1"/>
  <c r="P162" i="29" s="1"/>
  <c r="M181" i="29"/>
  <c r="N181" i="29" s="1"/>
  <c r="J184" i="29"/>
  <c r="J186" i="29"/>
  <c r="J188" i="29"/>
  <c r="J190" i="29"/>
  <c r="M195" i="29"/>
  <c r="N195" i="29" s="1"/>
  <c r="P195" i="29" s="1"/>
  <c r="M231" i="29"/>
  <c r="N231" i="29" s="1"/>
  <c r="P231" i="29" s="1"/>
  <c r="M233" i="29"/>
  <c r="N233" i="29" s="1"/>
  <c r="P233" i="29" s="1"/>
  <c r="M234" i="29"/>
  <c r="N234" i="29" s="1"/>
  <c r="P234" i="29" s="1"/>
  <c r="N193" i="29"/>
  <c r="P193" i="29" s="1"/>
  <c r="M219" i="29"/>
  <c r="N219" i="29" s="1"/>
  <c r="P219" i="29" s="1"/>
  <c r="M245" i="29"/>
  <c r="N245" i="29" s="1"/>
  <c r="P245" i="29" s="1"/>
  <c r="M246" i="29"/>
  <c r="N246" i="29" s="1"/>
  <c r="P246" i="29" s="1"/>
  <c r="M247" i="29"/>
  <c r="N247" i="29" s="1"/>
  <c r="P247" i="29" s="1"/>
  <c r="M249" i="29"/>
  <c r="N249" i="29" s="1"/>
  <c r="P249" i="29" s="1"/>
  <c r="M250" i="29"/>
  <c r="N250" i="29" s="1"/>
  <c r="P250" i="29" s="1"/>
  <c r="M251" i="29"/>
  <c r="N251" i="29" s="1"/>
  <c r="P251" i="29" s="1"/>
  <c r="M252" i="29"/>
  <c r="N252" i="29" s="1"/>
  <c r="P252" i="29" s="1"/>
  <c r="M253" i="29"/>
  <c r="N253" i="29" s="1"/>
  <c r="P253" i="29" s="1"/>
  <c r="M255" i="29"/>
  <c r="N255" i="29" s="1"/>
  <c r="P255" i="29" s="1"/>
  <c r="M235" i="29"/>
  <c r="N235" i="29" s="1"/>
  <c r="P235" i="29" s="1"/>
  <c r="I181" i="27"/>
  <c r="M181" i="27" s="1"/>
  <c r="N181" i="27" s="1"/>
  <c r="I158" i="27"/>
  <c r="J158" i="27" s="1"/>
  <c r="I66" i="27"/>
  <c r="M23" i="27"/>
  <c r="N23" i="27" s="1"/>
  <c r="J23" i="27"/>
  <c r="M296" i="31" l="1"/>
  <c r="M7" i="31" s="1"/>
  <c r="N296" i="31"/>
  <c r="P296" i="31" s="1"/>
  <c r="P20" i="31"/>
  <c r="J57" i="29"/>
  <c r="J69" i="29"/>
  <c r="J223" i="29"/>
  <c r="M248" i="29"/>
  <c r="N248" i="29" s="1"/>
  <c r="P248" i="29" s="1"/>
  <c r="M89" i="29"/>
  <c r="N89" i="29" s="1"/>
  <c r="P89" i="29" s="1"/>
  <c r="M66" i="29"/>
  <c r="N66" i="29" s="1"/>
  <c r="J229" i="29"/>
  <c r="J227" i="29"/>
  <c r="M241" i="29"/>
  <c r="N241" i="29" s="1"/>
  <c r="P241" i="29" s="1"/>
  <c r="M187" i="29"/>
  <c r="N187" i="29" s="1"/>
  <c r="P187" i="29" s="1"/>
  <c r="M48" i="29"/>
  <c r="N48" i="29" s="1"/>
  <c r="P48" i="29" s="1"/>
  <c r="J38" i="29"/>
  <c r="J210" i="29"/>
  <c r="M79" i="29"/>
  <c r="N79" i="29" s="1"/>
  <c r="P79" i="29" s="1"/>
  <c r="J26" i="29"/>
  <c r="J191" i="29"/>
  <c r="M232" i="29"/>
  <c r="N232" i="29" s="1"/>
  <c r="P232" i="29" s="1"/>
  <c r="J55" i="29"/>
  <c r="M205" i="29"/>
  <c r="N205" i="29" s="1"/>
  <c r="P205" i="29" s="1"/>
  <c r="M64" i="29"/>
  <c r="N64" i="29" s="1"/>
  <c r="P64" i="29" s="1"/>
  <c r="N207" i="29"/>
  <c r="P207" i="29" s="1"/>
  <c r="N199" i="29"/>
  <c r="P199" i="29" s="1"/>
  <c r="J86" i="29"/>
  <c r="M243" i="29"/>
  <c r="N243" i="29" s="1"/>
  <c r="P243" i="29" s="1"/>
  <c r="J194" i="29"/>
  <c r="M44" i="29"/>
  <c r="N44" i="29" s="1"/>
  <c r="P44" i="29" s="1"/>
  <c r="M29" i="29"/>
  <c r="N29" i="29" s="1"/>
  <c r="P29" i="29" s="1"/>
  <c r="N203" i="29"/>
  <c r="P203" i="29" s="1"/>
  <c r="J75" i="29"/>
  <c r="M46" i="29"/>
  <c r="N46" i="29" s="1"/>
  <c r="P46" i="29" s="1"/>
  <c r="J33" i="29"/>
  <c r="M201" i="29"/>
  <c r="J203" i="29"/>
  <c r="M239" i="29"/>
  <c r="N239" i="29" s="1"/>
  <c r="P239" i="29" s="1"/>
  <c r="M220" i="29"/>
  <c r="N220" i="29" s="1"/>
  <c r="P220" i="29" s="1"/>
  <c r="J36" i="29"/>
  <c r="M31" i="29"/>
  <c r="N31" i="29" s="1"/>
  <c r="P31" i="29" s="1"/>
  <c r="J207" i="29"/>
  <c r="J225" i="29"/>
  <c r="M62" i="29"/>
  <c r="N62" i="29" s="1"/>
  <c r="P62" i="29" s="1"/>
  <c r="J189" i="29"/>
  <c r="M213" i="29"/>
  <c r="N213" i="29" s="1"/>
  <c r="P213" i="29" s="1"/>
  <c r="M254" i="29"/>
  <c r="N254" i="29" s="1"/>
  <c r="P254" i="29" s="1"/>
  <c r="M218" i="29"/>
  <c r="N218" i="29" s="1"/>
  <c r="P218" i="29" s="1"/>
  <c r="M183" i="29"/>
  <c r="N183" i="29" s="1"/>
  <c r="P183" i="29" s="1"/>
  <c r="J53" i="29"/>
  <c r="J71" i="29"/>
  <c r="M83" i="29"/>
  <c r="N83" i="29" s="1"/>
  <c r="P83" i="29" s="1"/>
  <c r="J199" i="29"/>
  <c r="M237" i="29"/>
  <c r="N237" i="29" s="1"/>
  <c r="P237" i="29" s="1"/>
  <c r="N197" i="29"/>
  <c r="P197" i="29" s="1"/>
  <c r="N201" i="29"/>
  <c r="P201" i="29" s="1"/>
  <c r="N93" i="29"/>
  <c r="P93" i="29" s="1"/>
  <c r="N20" i="29"/>
  <c r="J181" i="27"/>
  <c r="M158" i="27"/>
  <c r="N158" i="27" s="1"/>
  <c r="M66" i="27"/>
  <c r="N66" i="27" s="1"/>
  <c r="J66" i="27"/>
  <c r="M256" i="29" l="1"/>
  <c r="M7" i="29" s="1"/>
  <c r="N256" i="29"/>
  <c r="P256" i="29" s="1"/>
  <c r="P20" i="29"/>
  <c r="H21" i="27"/>
  <c r="L21" i="27" s="1"/>
  <c r="I21" i="27"/>
  <c r="M21" i="27" s="1"/>
  <c r="H24" i="27"/>
  <c r="I24" i="27"/>
  <c r="H25" i="27"/>
  <c r="I25" i="27"/>
  <c r="J25" i="27" s="1"/>
  <c r="H26" i="27"/>
  <c r="I26" i="27"/>
  <c r="H28" i="27"/>
  <c r="L28" i="27" s="1"/>
  <c r="I28" i="27"/>
  <c r="J28" i="27" s="1"/>
  <c r="H29" i="27"/>
  <c r="I29" i="27"/>
  <c r="M29" i="27" s="1"/>
  <c r="H30" i="27"/>
  <c r="I30" i="27"/>
  <c r="J30" i="27" s="1"/>
  <c r="H31" i="27"/>
  <c r="I31" i="27"/>
  <c r="M31" i="27" s="1"/>
  <c r="H32" i="27"/>
  <c r="I32" i="27"/>
  <c r="J32" i="27" s="1"/>
  <c r="H33" i="27"/>
  <c r="I33" i="27"/>
  <c r="M33" i="27" s="1"/>
  <c r="H34" i="27"/>
  <c r="I34" i="27"/>
  <c r="J34" i="27" s="1"/>
  <c r="H35" i="27"/>
  <c r="I35" i="27"/>
  <c r="H36" i="27"/>
  <c r="I36" i="27"/>
  <c r="J36" i="27" s="1"/>
  <c r="H37" i="27"/>
  <c r="I37" i="27"/>
  <c r="M37" i="27" s="1"/>
  <c r="H38" i="27"/>
  <c r="I38" i="27"/>
  <c r="J38" i="27" s="1"/>
  <c r="H39" i="27"/>
  <c r="I39" i="27"/>
  <c r="M39" i="27" s="1"/>
  <c r="H40" i="27"/>
  <c r="I40" i="27"/>
  <c r="J40" i="27" s="1"/>
  <c r="H41" i="27"/>
  <c r="I41" i="27"/>
  <c r="M41" i="27" s="1"/>
  <c r="H44" i="27"/>
  <c r="L44" i="27" s="1"/>
  <c r="I44" i="27"/>
  <c r="J44" i="27" s="1"/>
  <c r="H45" i="27"/>
  <c r="I45" i="27"/>
  <c r="M45" i="27" s="1"/>
  <c r="H46" i="27"/>
  <c r="L46" i="27" s="1"/>
  <c r="I46" i="27"/>
  <c r="J46" i="27" s="1"/>
  <c r="H47" i="27"/>
  <c r="I47" i="27"/>
  <c r="J47" i="27" s="1"/>
  <c r="H48" i="27"/>
  <c r="L48" i="27" s="1"/>
  <c r="I48" i="27"/>
  <c r="J48" i="27" s="1"/>
  <c r="H49" i="27"/>
  <c r="I49" i="27"/>
  <c r="M49" i="27" s="1"/>
  <c r="H50" i="27"/>
  <c r="L50" i="27" s="1"/>
  <c r="I50" i="27"/>
  <c r="J50" i="27" s="1"/>
  <c r="H52" i="27"/>
  <c r="I52" i="27"/>
  <c r="M52" i="27" s="1"/>
  <c r="H53" i="27"/>
  <c r="L53" i="27" s="1"/>
  <c r="I53" i="27"/>
  <c r="M53" i="27" s="1"/>
  <c r="H54" i="27"/>
  <c r="I54" i="27"/>
  <c r="J54" i="27" s="1"/>
  <c r="H55" i="27"/>
  <c r="L55" i="27" s="1"/>
  <c r="I55" i="27"/>
  <c r="M55" i="27" s="1"/>
  <c r="H56" i="27"/>
  <c r="I56" i="27"/>
  <c r="J56" i="27" s="1"/>
  <c r="H57" i="27"/>
  <c r="L57" i="27" s="1"/>
  <c r="I57" i="27"/>
  <c r="M57" i="27" s="1"/>
  <c r="H58" i="27"/>
  <c r="I58" i="27"/>
  <c r="J58" i="27" s="1"/>
  <c r="H60" i="27"/>
  <c r="I60" i="27"/>
  <c r="M60" i="27" s="1"/>
  <c r="H61" i="27"/>
  <c r="I61" i="27"/>
  <c r="J61" i="27" s="1"/>
  <c r="H62" i="27"/>
  <c r="I62" i="27"/>
  <c r="M62" i="27" s="1"/>
  <c r="H63" i="27"/>
  <c r="I63" i="27"/>
  <c r="J63" i="27" s="1"/>
  <c r="H64" i="27"/>
  <c r="I64" i="27"/>
  <c r="M64" i="27" s="1"/>
  <c r="H65" i="27"/>
  <c r="I65" i="27"/>
  <c r="J65" i="27" s="1"/>
  <c r="H68" i="27"/>
  <c r="I68" i="27"/>
  <c r="J68" i="27" s="1"/>
  <c r="H69" i="27"/>
  <c r="I69" i="27"/>
  <c r="J69" i="27" s="1"/>
  <c r="H70" i="27"/>
  <c r="I70" i="27"/>
  <c r="M70" i="27" s="1"/>
  <c r="H71" i="27"/>
  <c r="I71" i="27"/>
  <c r="M71" i="27" s="1"/>
  <c r="H72" i="27"/>
  <c r="I72" i="27"/>
  <c r="J72" i="27" s="1"/>
  <c r="H75" i="27"/>
  <c r="I75" i="27"/>
  <c r="M75" i="27" s="1"/>
  <c r="H76" i="27"/>
  <c r="L76" i="27" s="1"/>
  <c r="I76" i="27"/>
  <c r="J76" i="27" s="1"/>
  <c r="H79" i="27"/>
  <c r="I79" i="27"/>
  <c r="J79" i="27" s="1"/>
  <c r="H80" i="27"/>
  <c r="L80" i="27" s="1"/>
  <c r="I80" i="27"/>
  <c r="J80" i="27" s="1"/>
  <c r="H81" i="27"/>
  <c r="I81" i="27"/>
  <c r="J81" i="27" s="1"/>
  <c r="H82" i="27"/>
  <c r="L82" i="27" s="1"/>
  <c r="I82" i="27"/>
  <c r="M82" i="27" s="1"/>
  <c r="H83" i="27"/>
  <c r="I83" i="27"/>
  <c r="M83" i="27" s="1"/>
  <c r="H85" i="27"/>
  <c r="I85" i="27"/>
  <c r="J85" i="27" s="1"/>
  <c r="H86" i="27"/>
  <c r="I86" i="27"/>
  <c r="M86" i="27" s="1"/>
  <c r="H88" i="27"/>
  <c r="L88" i="27" s="1"/>
  <c r="I88" i="27"/>
  <c r="M88" i="27" s="1"/>
  <c r="H89" i="27"/>
  <c r="I89" i="27"/>
  <c r="J89" i="27" s="1"/>
  <c r="H90" i="27"/>
  <c r="L90" i="27" s="1"/>
  <c r="I90" i="27"/>
  <c r="J90" i="27" s="1"/>
  <c r="H91" i="27"/>
  <c r="I91" i="27"/>
  <c r="M91" i="27" s="1"/>
  <c r="H92" i="27"/>
  <c r="L92" i="27" s="1"/>
  <c r="I92" i="27"/>
  <c r="M92" i="27" s="1"/>
  <c r="H93" i="27"/>
  <c r="I93" i="27"/>
  <c r="J93" i="27" s="1"/>
  <c r="H94" i="27"/>
  <c r="L94" i="27" s="1"/>
  <c r="I94" i="27"/>
  <c r="J94" i="27" s="1"/>
  <c r="H95" i="27"/>
  <c r="I95" i="27"/>
  <c r="M95" i="27" s="1"/>
  <c r="H97" i="27"/>
  <c r="L97" i="27" s="1"/>
  <c r="I97" i="27"/>
  <c r="J97" i="27" s="1"/>
  <c r="H98" i="27"/>
  <c r="I98" i="27"/>
  <c r="M98" i="27" s="1"/>
  <c r="H99" i="27"/>
  <c r="L99" i="27" s="1"/>
  <c r="I99" i="27"/>
  <c r="J99" i="27" s="1"/>
  <c r="H100" i="27"/>
  <c r="I100" i="27"/>
  <c r="M100" i="27" s="1"/>
  <c r="H101" i="27"/>
  <c r="L101" i="27" s="1"/>
  <c r="I101" i="27"/>
  <c r="J101" i="27" s="1"/>
  <c r="H102" i="27"/>
  <c r="I102" i="27"/>
  <c r="M102" i="27" s="1"/>
  <c r="H103" i="27"/>
  <c r="L103" i="27" s="1"/>
  <c r="I103" i="27"/>
  <c r="J103" i="27" s="1"/>
  <c r="H104" i="27"/>
  <c r="I104" i="27"/>
  <c r="M104" i="27" s="1"/>
  <c r="H105" i="27"/>
  <c r="L105" i="27" s="1"/>
  <c r="I105" i="27"/>
  <c r="J105" i="27" s="1"/>
  <c r="H107" i="27"/>
  <c r="I107" i="27"/>
  <c r="J107" i="27" s="1"/>
  <c r="H108" i="27"/>
  <c r="I108" i="27"/>
  <c r="J108" i="27" s="1"/>
  <c r="H109" i="27"/>
  <c r="I109" i="27"/>
  <c r="M109" i="27" s="1"/>
  <c r="H110" i="27"/>
  <c r="I110" i="27"/>
  <c r="J110" i="27" s="1"/>
  <c r="H111" i="27"/>
  <c r="I111" i="27"/>
  <c r="J111" i="27" s="1"/>
  <c r="H113" i="27"/>
  <c r="L113" i="27" s="1"/>
  <c r="I113" i="27"/>
  <c r="J113" i="27" s="1"/>
  <c r="H114" i="27"/>
  <c r="I114" i="27"/>
  <c r="J114" i="27" s="1"/>
  <c r="H115" i="27"/>
  <c r="L115" i="27" s="1"/>
  <c r="I115" i="27"/>
  <c r="M115" i="27" s="1"/>
  <c r="H116" i="27"/>
  <c r="I116" i="27"/>
  <c r="J116" i="27" s="1"/>
  <c r="H117" i="27"/>
  <c r="L117" i="27" s="1"/>
  <c r="I117" i="27"/>
  <c r="M117" i="27" s="1"/>
  <c r="H118" i="27"/>
  <c r="I118" i="27"/>
  <c r="M118" i="27" s="1"/>
  <c r="H119" i="27"/>
  <c r="L119" i="27" s="1"/>
  <c r="I119" i="27"/>
  <c r="M119" i="27" s="1"/>
  <c r="H121" i="27"/>
  <c r="I121" i="27"/>
  <c r="J121" i="27" s="1"/>
  <c r="H122" i="27"/>
  <c r="I122" i="27"/>
  <c r="M122" i="27" s="1"/>
  <c r="H124" i="27"/>
  <c r="I124" i="27"/>
  <c r="J124" i="27" s="1"/>
  <c r="H125" i="27"/>
  <c r="L125" i="27" s="1"/>
  <c r="I125" i="27"/>
  <c r="M125" i="27" s="1"/>
  <c r="H126" i="27"/>
  <c r="I126" i="27"/>
  <c r="J126" i="27" s="1"/>
  <c r="H127" i="27"/>
  <c r="L127" i="27" s="1"/>
  <c r="I127" i="27"/>
  <c r="H128" i="27"/>
  <c r="I128" i="27"/>
  <c r="H130" i="27"/>
  <c r="I130" i="27"/>
  <c r="J130" i="27" s="1"/>
  <c r="H131" i="27"/>
  <c r="I131" i="27"/>
  <c r="J131" i="27" s="1"/>
  <c r="H132" i="27"/>
  <c r="I132" i="27"/>
  <c r="J132" i="27" s="1"/>
  <c r="H134" i="27"/>
  <c r="I134" i="27"/>
  <c r="M134" i="27" s="1"/>
  <c r="H135" i="27"/>
  <c r="I135" i="27"/>
  <c r="M135" i="27" s="1"/>
  <c r="N135" i="27" s="1"/>
  <c r="H136" i="27"/>
  <c r="I136" i="27"/>
  <c r="M136" i="27" s="1"/>
  <c r="N136" i="27" s="1"/>
  <c r="H137" i="27"/>
  <c r="I137" i="27"/>
  <c r="M137" i="27" s="1"/>
  <c r="H138" i="27"/>
  <c r="I138" i="27"/>
  <c r="M138" i="27" s="1"/>
  <c r="H140" i="27"/>
  <c r="L140" i="27" s="1"/>
  <c r="I140" i="27"/>
  <c r="M140" i="27" s="1"/>
  <c r="H141" i="27"/>
  <c r="I141" i="27"/>
  <c r="J141" i="27" s="1"/>
  <c r="H142" i="27"/>
  <c r="I142" i="27"/>
  <c r="J142" i="27" s="1"/>
  <c r="H143" i="27"/>
  <c r="I143" i="27"/>
  <c r="M143" i="27" s="1"/>
  <c r="H145" i="27"/>
  <c r="L145" i="27" s="1"/>
  <c r="I145" i="27"/>
  <c r="J145" i="27" s="1"/>
  <c r="H146" i="27"/>
  <c r="I146" i="27"/>
  <c r="J146" i="27" s="1"/>
  <c r="H147" i="27"/>
  <c r="L147" i="27" s="1"/>
  <c r="I147" i="27"/>
  <c r="H148" i="27"/>
  <c r="I148" i="27"/>
  <c r="H149" i="27"/>
  <c r="I149" i="27"/>
  <c r="J149" i="27" s="1"/>
  <c r="H150" i="27"/>
  <c r="I150" i="27"/>
  <c r="J150" i="27" s="1"/>
  <c r="H151" i="27"/>
  <c r="L151" i="27" s="1"/>
  <c r="I151" i="27"/>
  <c r="H152" i="27"/>
  <c r="I152" i="27"/>
  <c r="H153" i="27"/>
  <c r="I153" i="27"/>
  <c r="J153" i="27" s="1"/>
  <c r="H154" i="27"/>
  <c r="I154" i="27"/>
  <c r="J154" i="27" s="1"/>
  <c r="H155" i="27"/>
  <c r="I155" i="27"/>
  <c r="M155" i="27" s="1"/>
  <c r="H156" i="27"/>
  <c r="I156" i="27"/>
  <c r="J156" i="27" s="1"/>
  <c r="H157" i="27"/>
  <c r="L157" i="27" s="1"/>
  <c r="I157" i="27"/>
  <c r="J157" i="27" s="1"/>
  <c r="H160" i="27"/>
  <c r="I160" i="27"/>
  <c r="M160" i="27" s="1"/>
  <c r="H161" i="27"/>
  <c r="L161" i="27" s="1"/>
  <c r="I161" i="27"/>
  <c r="M161" i="27" s="1"/>
  <c r="H162" i="27"/>
  <c r="I162" i="27"/>
  <c r="M162" i="27" s="1"/>
  <c r="H165" i="27"/>
  <c r="I165" i="27"/>
  <c r="J165" i="27" s="1"/>
  <c r="H166" i="27"/>
  <c r="I166" i="27"/>
  <c r="J166" i="27" s="1"/>
  <c r="H167" i="27"/>
  <c r="I167" i="27"/>
  <c r="J167" i="27" s="1"/>
  <c r="H169" i="27"/>
  <c r="I169" i="27"/>
  <c r="M169" i="27" s="1"/>
  <c r="H170" i="27"/>
  <c r="I170" i="27"/>
  <c r="J170" i="27" s="1"/>
  <c r="H171" i="27"/>
  <c r="I171" i="27"/>
  <c r="M171" i="27" s="1"/>
  <c r="H172" i="27"/>
  <c r="I172" i="27"/>
  <c r="M172" i="27" s="1"/>
  <c r="H173" i="27"/>
  <c r="I173" i="27"/>
  <c r="J173" i="27" s="1"/>
  <c r="H174" i="27"/>
  <c r="I174" i="27"/>
  <c r="M174" i="27" s="1"/>
  <c r="H175" i="27"/>
  <c r="I175" i="27"/>
  <c r="M175" i="27" s="1"/>
  <c r="H176" i="27"/>
  <c r="I176" i="27"/>
  <c r="M176" i="27" s="1"/>
  <c r="H177" i="27"/>
  <c r="I177" i="27"/>
  <c r="J177" i="27" s="1"/>
  <c r="H178" i="27"/>
  <c r="L178" i="27" s="1"/>
  <c r="I178" i="27"/>
  <c r="M178" i="27" s="1"/>
  <c r="H179" i="27"/>
  <c r="I179" i="27"/>
  <c r="M179" i="27" s="1"/>
  <c r="H180" i="27"/>
  <c r="L180" i="27" s="1"/>
  <c r="I180" i="27"/>
  <c r="M180" i="27" s="1"/>
  <c r="H183" i="27"/>
  <c r="I183" i="27"/>
  <c r="M183" i="27" s="1"/>
  <c r="H184" i="27"/>
  <c r="I184" i="27"/>
  <c r="M184" i="27" s="1"/>
  <c r="H185" i="27"/>
  <c r="I185" i="27"/>
  <c r="M185" i="27" s="1"/>
  <c r="H186" i="27"/>
  <c r="I186" i="27"/>
  <c r="M186" i="27" s="1"/>
  <c r="H187" i="27"/>
  <c r="I187" i="27"/>
  <c r="M187" i="27" s="1"/>
  <c r="H188" i="27"/>
  <c r="I188" i="27"/>
  <c r="M188" i="27" s="1"/>
  <c r="H189" i="27"/>
  <c r="I189" i="27"/>
  <c r="M189" i="27" s="1"/>
  <c r="H190" i="27"/>
  <c r="I190" i="27"/>
  <c r="M190" i="27" s="1"/>
  <c r="H191" i="27"/>
  <c r="I191" i="27"/>
  <c r="M191" i="27" s="1"/>
  <c r="H193" i="27"/>
  <c r="L193" i="27" s="1"/>
  <c r="I193" i="27"/>
  <c r="J193" i="27" s="1"/>
  <c r="H194" i="27"/>
  <c r="I194" i="27"/>
  <c r="J194" i="27" s="1"/>
  <c r="H195" i="27"/>
  <c r="L195" i="27" s="1"/>
  <c r="I195" i="27"/>
  <c r="M195" i="27" s="1"/>
  <c r="H197" i="27"/>
  <c r="I197" i="27"/>
  <c r="J197" i="27" s="1"/>
  <c r="H198" i="27"/>
  <c r="L198" i="27" s="1"/>
  <c r="I198" i="27"/>
  <c r="J198" i="27" s="1"/>
  <c r="H199" i="27"/>
  <c r="I199" i="27"/>
  <c r="J199" i="27" s="1"/>
  <c r="H200" i="27"/>
  <c r="L200" i="27" s="1"/>
  <c r="I200" i="27"/>
  <c r="J200" i="27" s="1"/>
  <c r="H201" i="27"/>
  <c r="I201" i="27"/>
  <c r="J201" i="27" s="1"/>
  <c r="H202" i="27"/>
  <c r="L202" i="27" s="1"/>
  <c r="I202" i="27"/>
  <c r="J202" i="27" s="1"/>
  <c r="H203" i="27"/>
  <c r="I203" i="27"/>
  <c r="J203" i="27" s="1"/>
  <c r="H204" i="27"/>
  <c r="L204" i="27" s="1"/>
  <c r="I204" i="27"/>
  <c r="J204" i="27" s="1"/>
  <c r="H205" i="27"/>
  <c r="I205" i="27"/>
  <c r="J205" i="27" s="1"/>
  <c r="H206" i="27"/>
  <c r="L206" i="27" s="1"/>
  <c r="I206" i="27"/>
  <c r="J206" i="27" s="1"/>
  <c r="H207" i="27"/>
  <c r="I207" i="27"/>
  <c r="J207" i="27" s="1"/>
  <c r="H209" i="27"/>
  <c r="I209" i="27"/>
  <c r="M209" i="27" s="1"/>
  <c r="H210" i="27"/>
  <c r="I210" i="27"/>
  <c r="J210" i="27" s="1"/>
  <c r="H212" i="27"/>
  <c r="I212" i="27"/>
  <c r="M212" i="27" s="1"/>
  <c r="H213" i="27"/>
  <c r="I213" i="27"/>
  <c r="M213" i="27" s="1"/>
  <c r="H214" i="27"/>
  <c r="I214" i="27"/>
  <c r="M214" i="27" s="1"/>
  <c r="H215" i="27"/>
  <c r="I215" i="27"/>
  <c r="M215" i="27" s="1"/>
  <c r="H217" i="27"/>
  <c r="I217" i="27"/>
  <c r="J217" i="27" s="1"/>
  <c r="H218" i="27"/>
  <c r="I218" i="27"/>
  <c r="J218" i="27" s="1"/>
  <c r="H219" i="27"/>
  <c r="I219" i="27"/>
  <c r="J219" i="27" s="1"/>
  <c r="H220" i="27"/>
  <c r="I220" i="27"/>
  <c r="J220" i="27" s="1"/>
  <c r="H222" i="27"/>
  <c r="L222" i="27" s="1"/>
  <c r="I222" i="27"/>
  <c r="J222" i="27" s="1"/>
  <c r="H223" i="27"/>
  <c r="I223" i="27"/>
  <c r="J223" i="27" s="1"/>
  <c r="H224" i="27"/>
  <c r="L224" i="27" s="1"/>
  <c r="I224" i="27"/>
  <c r="J224" i="27" s="1"/>
  <c r="H225" i="27"/>
  <c r="I225" i="27"/>
  <c r="J225" i="27" s="1"/>
  <c r="H226" i="27"/>
  <c r="L226" i="27" s="1"/>
  <c r="I226" i="27"/>
  <c r="J226" i="27" s="1"/>
  <c r="H227" i="27"/>
  <c r="I227" i="27"/>
  <c r="J227" i="27" s="1"/>
  <c r="H228" i="27"/>
  <c r="L228" i="27" s="1"/>
  <c r="I228" i="27"/>
  <c r="J228" i="27" s="1"/>
  <c r="H229" i="27"/>
  <c r="I229" i="27"/>
  <c r="J229" i="27" s="1"/>
  <c r="H231" i="27"/>
  <c r="I231" i="27"/>
  <c r="M231" i="27" s="1"/>
  <c r="H232" i="27"/>
  <c r="I232" i="27"/>
  <c r="J232" i="27" s="1"/>
  <c r="H233" i="27"/>
  <c r="I233" i="27"/>
  <c r="M233" i="27" s="1"/>
  <c r="H234" i="27"/>
  <c r="I234" i="27"/>
  <c r="J234" i="27" s="1"/>
  <c r="H235" i="27"/>
  <c r="I235" i="27"/>
  <c r="M235" i="27" s="1"/>
  <c r="H237" i="27"/>
  <c r="I237" i="27"/>
  <c r="M237" i="27" s="1"/>
  <c r="H238" i="27"/>
  <c r="I238" i="27"/>
  <c r="M238" i="27" s="1"/>
  <c r="H239" i="27"/>
  <c r="I239" i="27"/>
  <c r="M239" i="27" s="1"/>
  <c r="N239" i="27" s="1"/>
  <c r="H240" i="27"/>
  <c r="I240" i="27"/>
  <c r="M240" i="27" s="1"/>
  <c r="H241" i="27"/>
  <c r="I241" i="27"/>
  <c r="M241" i="27" s="1"/>
  <c r="H242" i="27"/>
  <c r="I242" i="27"/>
  <c r="M242" i="27" s="1"/>
  <c r="H243" i="27"/>
  <c r="I243" i="27"/>
  <c r="M243" i="27" s="1"/>
  <c r="N243" i="27" s="1"/>
  <c r="H245" i="27"/>
  <c r="I245" i="27"/>
  <c r="J245" i="27" s="1"/>
  <c r="H246" i="27"/>
  <c r="L246" i="27" s="1"/>
  <c r="I246" i="27"/>
  <c r="J246" i="27" s="1"/>
  <c r="H247" i="27"/>
  <c r="I247" i="27"/>
  <c r="J247" i="27" s="1"/>
  <c r="H248" i="27"/>
  <c r="I248" i="27"/>
  <c r="J248" i="27" s="1"/>
  <c r="H249" i="27"/>
  <c r="I249" i="27"/>
  <c r="J249" i="27" s="1"/>
  <c r="H250" i="27"/>
  <c r="I250" i="27"/>
  <c r="J250" i="27" s="1"/>
  <c r="H251" i="27"/>
  <c r="I251" i="27"/>
  <c r="J251" i="27" s="1"/>
  <c r="H252" i="27"/>
  <c r="I252" i="27"/>
  <c r="J252" i="27" s="1"/>
  <c r="H253" i="27"/>
  <c r="I253" i="27"/>
  <c r="J253" i="27" s="1"/>
  <c r="H254" i="27"/>
  <c r="L254" i="27" s="1"/>
  <c r="I254" i="27"/>
  <c r="J254" i="27" s="1"/>
  <c r="H255" i="27"/>
  <c r="I255" i="27"/>
  <c r="J255" i="27" s="1"/>
  <c r="I20" i="27"/>
  <c r="H20" i="27"/>
  <c r="L20" i="27" s="1"/>
  <c r="G181" i="28"/>
  <c r="G82" i="28"/>
  <c r="G25" i="28"/>
  <c r="G23" i="28"/>
  <c r="G22" i="28"/>
  <c r="H17" i="28"/>
  <c r="G17" i="28"/>
  <c r="G14" i="28"/>
  <c r="K255" i="27"/>
  <c r="L255" i="27"/>
  <c r="K254" i="27"/>
  <c r="K253" i="27"/>
  <c r="L253" i="27"/>
  <c r="K252" i="27"/>
  <c r="L252" i="27"/>
  <c r="K251" i="27"/>
  <c r="L251" i="27"/>
  <c r="K250" i="27"/>
  <c r="L250" i="27"/>
  <c r="K249" i="27"/>
  <c r="L249" i="27"/>
  <c r="K248" i="27"/>
  <c r="L248" i="27"/>
  <c r="K247" i="27"/>
  <c r="L247" i="27"/>
  <c r="K246" i="27"/>
  <c r="K245" i="27"/>
  <c r="L245" i="27"/>
  <c r="P244" i="27"/>
  <c r="K243" i="27"/>
  <c r="L243" i="27"/>
  <c r="K242" i="27"/>
  <c r="L242" i="27"/>
  <c r="K241" i="27"/>
  <c r="L241" i="27"/>
  <c r="K240" i="27"/>
  <c r="L240" i="27"/>
  <c r="K239" i="27"/>
  <c r="L239" i="27"/>
  <c r="K238" i="27"/>
  <c r="L238" i="27"/>
  <c r="K237" i="27"/>
  <c r="L237" i="27"/>
  <c r="P236" i="27"/>
  <c r="K235" i="27"/>
  <c r="L235" i="27"/>
  <c r="K234" i="27"/>
  <c r="L234" i="27"/>
  <c r="K233" i="27"/>
  <c r="L233" i="27"/>
  <c r="K232" i="27"/>
  <c r="L232" i="27"/>
  <c r="K231" i="27"/>
  <c r="L231" i="27"/>
  <c r="P230" i="27"/>
  <c r="K229" i="27"/>
  <c r="L229" i="27"/>
  <c r="K228" i="27"/>
  <c r="K227" i="27"/>
  <c r="L227" i="27"/>
  <c r="K226" i="27"/>
  <c r="K225" i="27"/>
  <c r="L225" i="27"/>
  <c r="K224" i="27"/>
  <c r="K223" i="27"/>
  <c r="L223" i="27"/>
  <c r="K222" i="27"/>
  <c r="P221" i="27"/>
  <c r="K220" i="27"/>
  <c r="L220" i="27"/>
  <c r="K219" i="27"/>
  <c r="L219" i="27"/>
  <c r="K218" i="27"/>
  <c r="L218" i="27"/>
  <c r="K217" i="27"/>
  <c r="L217" i="27"/>
  <c r="P216" i="27"/>
  <c r="K215" i="27"/>
  <c r="L215" i="27"/>
  <c r="K214" i="27"/>
  <c r="L214" i="27"/>
  <c r="K213" i="27"/>
  <c r="L213" i="27"/>
  <c r="K212" i="27"/>
  <c r="L212" i="27"/>
  <c r="P211" i="27"/>
  <c r="K210" i="27"/>
  <c r="L210" i="27"/>
  <c r="K209" i="27"/>
  <c r="L209" i="27"/>
  <c r="P208" i="27"/>
  <c r="K207" i="27"/>
  <c r="L207" i="27"/>
  <c r="K206" i="27"/>
  <c r="K205" i="27"/>
  <c r="L205" i="27"/>
  <c r="K204" i="27"/>
  <c r="K203" i="27"/>
  <c r="L203" i="27"/>
  <c r="K202" i="27"/>
  <c r="K201" i="27"/>
  <c r="L201" i="27"/>
  <c r="K200" i="27"/>
  <c r="K199" i="27"/>
  <c r="L199" i="27"/>
  <c r="K198" i="27"/>
  <c r="K197" i="27"/>
  <c r="L197" i="27"/>
  <c r="P196" i="27"/>
  <c r="K195" i="27"/>
  <c r="K194" i="27"/>
  <c r="L194" i="27"/>
  <c r="K193" i="27"/>
  <c r="P192" i="27"/>
  <c r="K191" i="27"/>
  <c r="L191" i="27"/>
  <c r="K190" i="27"/>
  <c r="L190" i="27"/>
  <c r="K189" i="27"/>
  <c r="L189" i="27"/>
  <c r="K188" i="27"/>
  <c r="L188" i="27"/>
  <c r="K187" i="27"/>
  <c r="L187" i="27"/>
  <c r="K186" i="27"/>
  <c r="L186" i="27"/>
  <c r="K185" i="27"/>
  <c r="L185" i="27"/>
  <c r="K184" i="27"/>
  <c r="L184" i="27"/>
  <c r="K183" i="27"/>
  <c r="L183" i="27"/>
  <c r="P182" i="27"/>
  <c r="K180" i="27"/>
  <c r="K179" i="27"/>
  <c r="K178" i="27"/>
  <c r="K177" i="27"/>
  <c r="K176" i="27"/>
  <c r="K175" i="27"/>
  <c r="L174" i="27"/>
  <c r="K174" i="27"/>
  <c r="K173" i="27"/>
  <c r="K172" i="27"/>
  <c r="K171" i="27"/>
  <c r="K170" i="27"/>
  <c r="K169" i="27"/>
  <c r="P168" i="27"/>
  <c r="L167" i="27"/>
  <c r="K167" i="27"/>
  <c r="K166" i="27"/>
  <c r="L166" i="27"/>
  <c r="L165" i="27"/>
  <c r="K165" i="27"/>
  <c r="P164" i="27"/>
  <c r="P163" i="27"/>
  <c r="K162" i="27"/>
  <c r="L162" i="27"/>
  <c r="K161" i="27"/>
  <c r="K160" i="27"/>
  <c r="L160" i="27"/>
  <c r="P159" i="27"/>
  <c r="K157" i="27"/>
  <c r="L156" i="27"/>
  <c r="K156" i="27"/>
  <c r="K155" i="27"/>
  <c r="K154" i="27"/>
  <c r="L153" i="27"/>
  <c r="K153" i="27"/>
  <c r="L152" i="27"/>
  <c r="K152" i="27"/>
  <c r="K151" i="27"/>
  <c r="K150" i="27"/>
  <c r="L150" i="27"/>
  <c r="L149" i="27"/>
  <c r="K149" i="27"/>
  <c r="L148" i="27"/>
  <c r="K148" i="27"/>
  <c r="K147" i="27"/>
  <c r="K146" i="27"/>
  <c r="L146" i="27"/>
  <c r="K145" i="27"/>
  <c r="P144" i="27"/>
  <c r="K143" i="27"/>
  <c r="L143" i="27"/>
  <c r="K142" i="27"/>
  <c r="L142" i="27"/>
  <c r="L141" i="27"/>
  <c r="K141" i="27"/>
  <c r="K140" i="27"/>
  <c r="P139" i="27"/>
  <c r="K138" i="27"/>
  <c r="L138" i="27"/>
  <c r="K137" i="27"/>
  <c r="L137" i="27"/>
  <c r="K136" i="27"/>
  <c r="L136" i="27"/>
  <c r="K135" i="27"/>
  <c r="L135" i="27"/>
  <c r="K134" i="27"/>
  <c r="L134" i="27"/>
  <c r="P133" i="27"/>
  <c r="K132" i="27"/>
  <c r="L132" i="27"/>
  <c r="K131" i="27"/>
  <c r="L131" i="27"/>
  <c r="K130" i="27"/>
  <c r="L130" i="27"/>
  <c r="P129" i="27"/>
  <c r="L128" i="27"/>
  <c r="K128" i="27"/>
  <c r="K127" i="27"/>
  <c r="L126" i="27"/>
  <c r="K126" i="27"/>
  <c r="K125" i="27"/>
  <c r="L124" i="27"/>
  <c r="K124" i="27"/>
  <c r="P123" i="27"/>
  <c r="K122" i="27"/>
  <c r="L122" i="27"/>
  <c r="K121" i="27"/>
  <c r="L121" i="27"/>
  <c r="P120" i="27"/>
  <c r="K119" i="27"/>
  <c r="K118" i="27"/>
  <c r="L118" i="27"/>
  <c r="K117" i="27"/>
  <c r="K116" i="27"/>
  <c r="L116" i="27"/>
  <c r="K115" i="27"/>
  <c r="K114" i="27"/>
  <c r="L114" i="27"/>
  <c r="K113" i="27"/>
  <c r="P112" i="27"/>
  <c r="K111" i="27"/>
  <c r="L111" i="27"/>
  <c r="K110" i="27"/>
  <c r="L110" i="27"/>
  <c r="K109" i="27"/>
  <c r="L109" i="27"/>
  <c r="K108" i="27"/>
  <c r="K107" i="27"/>
  <c r="L107" i="27"/>
  <c r="P106" i="27"/>
  <c r="K105" i="27"/>
  <c r="K104" i="27"/>
  <c r="L104" i="27"/>
  <c r="K103" i="27"/>
  <c r="K102" i="27"/>
  <c r="L102" i="27"/>
  <c r="K101" i="27"/>
  <c r="K100" i="27"/>
  <c r="L100" i="27"/>
  <c r="K99" i="27"/>
  <c r="K98" i="27"/>
  <c r="L98" i="27"/>
  <c r="K97" i="27"/>
  <c r="P96" i="27"/>
  <c r="K95" i="27"/>
  <c r="L95" i="27"/>
  <c r="K94" i="27"/>
  <c r="K93" i="27"/>
  <c r="L93" i="27"/>
  <c r="K92" i="27"/>
  <c r="K91" i="27"/>
  <c r="L91" i="27"/>
  <c r="K90" i="27"/>
  <c r="K89" i="27"/>
  <c r="L89" i="27"/>
  <c r="K88" i="27"/>
  <c r="P87" i="27"/>
  <c r="K86" i="27"/>
  <c r="L86" i="27"/>
  <c r="K85" i="27"/>
  <c r="L85" i="27"/>
  <c r="P84" i="27"/>
  <c r="K83" i="27"/>
  <c r="L83" i="27"/>
  <c r="K82" i="27"/>
  <c r="L81" i="27"/>
  <c r="K81" i="27"/>
  <c r="K80" i="27"/>
  <c r="K79" i="27"/>
  <c r="L79" i="27"/>
  <c r="P78" i="27"/>
  <c r="P77" i="27"/>
  <c r="K76" i="27"/>
  <c r="K75" i="27"/>
  <c r="L75" i="27"/>
  <c r="P74" i="27"/>
  <c r="P73" i="27"/>
  <c r="K72" i="27"/>
  <c r="L72" i="27"/>
  <c r="K71" i="27"/>
  <c r="L71" i="27"/>
  <c r="K70" i="27"/>
  <c r="L70" i="27"/>
  <c r="K69" i="27"/>
  <c r="K68" i="27"/>
  <c r="L68" i="27"/>
  <c r="P67" i="27"/>
  <c r="L65" i="27"/>
  <c r="K65" i="27"/>
  <c r="K64" i="27"/>
  <c r="L64" i="27"/>
  <c r="L63" i="27"/>
  <c r="K63" i="27"/>
  <c r="K62" i="27"/>
  <c r="L62" i="27"/>
  <c r="L61" i="27"/>
  <c r="K61" i="27"/>
  <c r="K60" i="27"/>
  <c r="L60" i="27"/>
  <c r="P59" i="27"/>
  <c r="K58" i="27"/>
  <c r="L58" i="27"/>
  <c r="K57" i="27"/>
  <c r="K56" i="27"/>
  <c r="L56" i="27"/>
  <c r="K55" i="27"/>
  <c r="K54" i="27"/>
  <c r="L54" i="27"/>
  <c r="K53" i="27"/>
  <c r="K52" i="27"/>
  <c r="L52" i="27"/>
  <c r="P51" i="27"/>
  <c r="K50" i="27"/>
  <c r="K49" i="27"/>
  <c r="L49" i="27"/>
  <c r="K48" i="27"/>
  <c r="K47" i="27"/>
  <c r="L47" i="27"/>
  <c r="K46" i="27"/>
  <c r="K45" i="27"/>
  <c r="L45" i="27"/>
  <c r="K44" i="27"/>
  <c r="P43" i="27"/>
  <c r="P42" i="27"/>
  <c r="K41" i="27"/>
  <c r="L41" i="27"/>
  <c r="L40" i="27"/>
  <c r="K40" i="27"/>
  <c r="K39" i="27"/>
  <c r="L39" i="27"/>
  <c r="L38" i="27"/>
  <c r="K38" i="27"/>
  <c r="K37" i="27"/>
  <c r="L37" i="27"/>
  <c r="L36" i="27"/>
  <c r="K36" i="27"/>
  <c r="K35" i="27"/>
  <c r="L34" i="27"/>
  <c r="K34" i="27"/>
  <c r="K33" i="27"/>
  <c r="L33" i="27"/>
  <c r="L32" i="27"/>
  <c r="K32" i="27"/>
  <c r="K31" i="27"/>
  <c r="L31" i="27"/>
  <c r="L30" i="27"/>
  <c r="K30" i="27"/>
  <c r="K29" i="27"/>
  <c r="L29" i="27"/>
  <c r="K28" i="27"/>
  <c r="P27" i="27"/>
  <c r="K26" i="27"/>
  <c r="M26" i="27"/>
  <c r="L26" i="27"/>
  <c r="K25" i="27"/>
  <c r="L25" i="27"/>
  <c r="K24" i="27"/>
  <c r="J24" i="27"/>
  <c r="L24" i="27"/>
  <c r="P22" i="27"/>
  <c r="K21" i="27"/>
  <c r="K20" i="27"/>
  <c r="M20" i="27"/>
  <c r="E183" i="26"/>
  <c r="E182" i="26"/>
  <c r="E181" i="26"/>
  <c r="I194" i="25" s="1"/>
  <c r="M194" i="25" s="1"/>
  <c r="E179" i="26"/>
  <c r="E177" i="26"/>
  <c r="G177" i="26"/>
  <c r="E168" i="26"/>
  <c r="E170" i="26"/>
  <c r="E173" i="26"/>
  <c r="E175" i="26"/>
  <c r="E172" i="26"/>
  <c r="E169" i="26"/>
  <c r="E167" i="26"/>
  <c r="E171" i="26"/>
  <c r="E163" i="26"/>
  <c r="E35" i="26"/>
  <c r="E33" i="26"/>
  <c r="E32" i="26"/>
  <c r="E36" i="26"/>
  <c r="E31" i="26"/>
  <c r="E37" i="26"/>
  <c r="D37" i="26"/>
  <c r="I47" i="25"/>
  <c r="E52" i="26"/>
  <c r="E51" i="26"/>
  <c r="E50" i="26"/>
  <c r="E49" i="26"/>
  <c r="D49" i="26"/>
  <c r="E45" i="26"/>
  <c r="D45" i="26"/>
  <c r="E43" i="26"/>
  <c r="E42" i="26"/>
  <c r="E41" i="26"/>
  <c r="E40" i="26"/>
  <c r="E133" i="26"/>
  <c r="E72" i="26"/>
  <c r="E71" i="26"/>
  <c r="E56" i="26"/>
  <c r="E54" i="26"/>
  <c r="E55" i="26"/>
  <c r="I21" i="25"/>
  <c r="M21" i="25" s="1"/>
  <c r="I23" i="25"/>
  <c r="M23" i="25" s="1"/>
  <c r="I24" i="25"/>
  <c r="I25" i="25"/>
  <c r="I27" i="25"/>
  <c r="M27" i="25" s="1"/>
  <c r="I28" i="25"/>
  <c r="M28" i="25" s="1"/>
  <c r="I29" i="25"/>
  <c r="I30" i="25"/>
  <c r="I31" i="25"/>
  <c r="I32" i="25"/>
  <c r="M32" i="25" s="1"/>
  <c r="I33" i="25"/>
  <c r="M33" i="25" s="1"/>
  <c r="I34" i="25"/>
  <c r="I35" i="25"/>
  <c r="I36" i="25"/>
  <c r="I37" i="25"/>
  <c r="I38" i="25"/>
  <c r="I39" i="25"/>
  <c r="I40" i="25"/>
  <c r="I43" i="25"/>
  <c r="I44" i="25"/>
  <c r="I45" i="25"/>
  <c r="I46" i="25"/>
  <c r="I48" i="25"/>
  <c r="I49" i="25"/>
  <c r="M49" i="25" s="1"/>
  <c r="I51" i="25"/>
  <c r="I52" i="25"/>
  <c r="I53" i="25"/>
  <c r="M53" i="25" s="1"/>
  <c r="I54" i="25"/>
  <c r="I55" i="25"/>
  <c r="M55" i="25" s="1"/>
  <c r="I56" i="25"/>
  <c r="I57" i="25"/>
  <c r="I59" i="25"/>
  <c r="I60" i="25"/>
  <c r="I61" i="25"/>
  <c r="I62" i="25"/>
  <c r="M62" i="25" s="1"/>
  <c r="I63" i="25"/>
  <c r="I64" i="25"/>
  <c r="I66" i="25"/>
  <c r="M66" i="25" s="1"/>
  <c r="I67" i="25"/>
  <c r="M67" i="25" s="1"/>
  <c r="I68" i="25"/>
  <c r="I69" i="25"/>
  <c r="M69" i="25" s="1"/>
  <c r="I70" i="25"/>
  <c r="I73" i="25"/>
  <c r="I74" i="25"/>
  <c r="I77" i="25"/>
  <c r="M77" i="25" s="1"/>
  <c r="I78" i="25"/>
  <c r="M78" i="25" s="1"/>
  <c r="I79" i="25"/>
  <c r="I80" i="25"/>
  <c r="M80" i="25" s="1"/>
  <c r="I81" i="25"/>
  <c r="M81" i="25" s="1"/>
  <c r="I83" i="25"/>
  <c r="I84" i="25"/>
  <c r="I86" i="25"/>
  <c r="M86" i="25" s="1"/>
  <c r="I87" i="25"/>
  <c r="M87" i="25" s="1"/>
  <c r="I88" i="25"/>
  <c r="M88" i="25" s="1"/>
  <c r="I89" i="25"/>
  <c r="M89" i="25" s="1"/>
  <c r="I90" i="25"/>
  <c r="I91" i="25"/>
  <c r="I92" i="25"/>
  <c r="M92" i="25" s="1"/>
  <c r="I93" i="25"/>
  <c r="M93" i="25" s="1"/>
  <c r="I95" i="25"/>
  <c r="M95" i="25" s="1"/>
  <c r="I96" i="25"/>
  <c r="I97" i="25"/>
  <c r="I98" i="25"/>
  <c r="M98" i="25" s="1"/>
  <c r="I99" i="25"/>
  <c r="M99" i="25" s="1"/>
  <c r="I100" i="25"/>
  <c r="M100" i="25" s="1"/>
  <c r="I101" i="25"/>
  <c r="I102" i="25"/>
  <c r="I103" i="25"/>
  <c r="M103" i="25" s="1"/>
  <c r="I105" i="25"/>
  <c r="I106" i="25"/>
  <c r="I107" i="25"/>
  <c r="I108" i="25"/>
  <c r="I109" i="25"/>
  <c r="I111" i="25"/>
  <c r="M111" i="25" s="1"/>
  <c r="I112" i="25"/>
  <c r="M112" i="25" s="1"/>
  <c r="I113" i="25"/>
  <c r="I114" i="25"/>
  <c r="M114" i="25" s="1"/>
  <c r="I115" i="25"/>
  <c r="M115" i="25" s="1"/>
  <c r="I116" i="25"/>
  <c r="M116" i="25" s="1"/>
  <c r="I117" i="25"/>
  <c r="I119" i="25"/>
  <c r="M119" i="25" s="1"/>
  <c r="I120" i="25"/>
  <c r="I122" i="25"/>
  <c r="I123" i="25"/>
  <c r="M123" i="25" s="1"/>
  <c r="I124" i="25"/>
  <c r="M124" i="25" s="1"/>
  <c r="I125" i="25"/>
  <c r="I126" i="25"/>
  <c r="I128" i="25"/>
  <c r="I129" i="25"/>
  <c r="I130" i="25"/>
  <c r="I132" i="25"/>
  <c r="M132" i="25" s="1"/>
  <c r="I133" i="25"/>
  <c r="I134" i="25"/>
  <c r="I135" i="25"/>
  <c r="M135" i="25" s="1"/>
  <c r="I136" i="25"/>
  <c r="M136" i="25" s="1"/>
  <c r="I138" i="25"/>
  <c r="I139" i="25"/>
  <c r="I140" i="25"/>
  <c r="M140" i="25" s="1"/>
  <c r="I141" i="25"/>
  <c r="M141" i="25" s="1"/>
  <c r="I143" i="25"/>
  <c r="I144" i="25"/>
  <c r="I145" i="25"/>
  <c r="I146" i="25"/>
  <c r="M146" i="25" s="1"/>
  <c r="I147" i="25"/>
  <c r="M147" i="25" s="1"/>
  <c r="I148" i="25"/>
  <c r="M148" i="25" s="1"/>
  <c r="I149" i="25"/>
  <c r="I150" i="25"/>
  <c r="I151" i="25"/>
  <c r="M151" i="25" s="1"/>
  <c r="I152" i="25"/>
  <c r="M152" i="25" s="1"/>
  <c r="I153" i="25"/>
  <c r="I154" i="25"/>
  <c r="I155" i="25"/>
  <c r="I157" i="25"/>
  <c r="I158" i="25"/>
  <c r="I159" i="25"/>
  <c r="I162" i="25"/>
  <c r="I163" i="25"/>
  <c r="I164" i="25"/>
  <c r="I166" i="25"/>
  <c r="M166" i="25" s="1"/>
  <c r="I167" i="25"/>
  <c r="I168" i="25"/>
  <c r="I169" i="25"/>
  <c r="I170" i="25"/>
  <c r="M170" i="25" s="1"/>
  <c r="I171" i="25"/>
  <c r="I172" i="25"/>
  <c r="I173" i="25"/>
  <c r="I174" i="25"/>
  <c r="M174" i="25" s="1"/>
  <c r="I175" i="25"/>
  <c r="M175" i="25" s="1"/>
  <c r="I176" i="25"/>
  <c r="I177" i="25"/>
  <c r="I179" i="25"/>
  <c r="M179" i="25" s="1"/>
  <c r="I180" i="25"/>
  <c r="I181" i="25"/>
  <c r="I182" i="25"/>
  <c r="I183" i="25"/>
  <c r="M183" i="25" s="1"/>
  <c r="I184" i="25"/>
  <c r="I185" i="25"/>
  <c r="I186" i="25"/>
  <c r="I187" i="25"/>
  <c r="M187" i="25" s="1"/>
  <c r="I189" i="25"/>
  <c r="I190" i="25"/>
  <c r="I191" i="25"/>
  <c r="I193" i="25"/>
  <c r="I195" i="25"/>
  <c r="M195" i="25" s="1"/>
  <c r="I196" i="25"/>
  <c r="I197" i="25"/>
  <c r="I198" i="25"/>
  <c r="I199" i="25"/>
  <c r="I200" i="25"/>
  <c r="I201" i="25"/>
  <c r="I202" i="25"/>
  <c r="I203" i="25"/>
  <c r="M203" i="25" s="1"/>
  <c r="I205" i="25"/>
  <c r="I206" i="25"/>
  <c r="I208" i="25"/>
  <c r="I209" i="25"/>
  <c r="I210" i="25"/>
  <c r="I211" i="25"/>
  <c r="I213" i="25"/>
  <c r="M213" i="25" s="1"/>
  <c r="I214" i="25"/>
  <c r="I215" i="25"/>
  <c r="I216" i="25"/>
  <c r="I218" i="25"/>
  <c r="I219" i="25"/>
  <c r="I220" i="25"/>
  <c r="I221" i="25"/>
  <c r="I222" i="25"/>
  <c r="I223" i="25"/>
  <c r="M223" i="25" s="1"/>
  <c r="I224" i="25"/>
  <c r="I225" i="25"/>
  <c r="M225" i="25" s="1"/>
  <c r="I227" i="25"/>
  <c r="I228" i="25"/>
  <c r="I229" i="25"/>
  <c r="I230" i="25"/>
  <c r="I231" i="25"/>
  <c r="I233" i="25"/>
  <c r="I234" i="25"/>
  <c r="I235" i="25"/>
  <c r="I236" i="25"/>
  <c r="I237" i="25"/>
  <c r="I238" i="25"/>
  <c r="I239" i="25"/>
  <c r="I241" i="25"/>
  <c r="M241" i="25" s="1"/>
  <c r="I242" i="25"/>
  <c r="I243" i="25"/>
  <c r="I244" i="25"/>
  <c r="M244" i="25" s="1"/>
  <c r="I245" i="25"/>
  <c r="M245" i="25" s="1"/>
  <c r="I246" i="25"/>
  <c r="I247" i="25"/>
  <c r="I248" i="25"/>
  <c r="I249" i="25"/>
  <c r="I250" i="25"/>
  <c r="I251" i="25"/>
  <c r="I20" i="25"/>
  <c r="G80" i="26"/>
  <c r="G24" i="26"/>
  <c r="G22" i="26"/>
  <c r="G21" i="26"/>
  <c r="H16" i="26"/>
  <c r="G16" i="26"/>
  <c r="G13" i="26"/>
  <c r="K251" i="25"/>
  <c r="K250" i="25"/>
  <c r="K249" i="25"/>
  <c r="K248" i="25"/>
  <c r="K247" i="25"/>
  <c r="K246" i="25"/>
  <c r="K245" i="25"/>
  <c r="K244" i="25"/>
  <c r="K243" i="25"/>
  <c r="K242" i="25"/>
  <c r="K241" i="25"/>
  <c r="P240" i="25"/>
  <c r="K239" i="25"/>
  <c r="K238" i="25"/>
  <c r="K237" i="25"/>
  <c r="K236" i="25"/>
  <c r="K235" i="25"/>
  <c r="K234" i="25"/>
  <c r="K233" i="25"/>
  <c r="P232" i="25"/>
  <c r="K231" i="25"/>
  <c r="K230" i="25"/>
  <c r="K229" i="25"/>
  <c r="K228" i="25"/>
  <c r="K227" i="25"/>
  <c r="P226" i="25"/>
  <c r="K225" i="25"/>
  <c r="K224" i="25"/>
  <c r="K223" i="25"/>
  <c r="K222" i="25"/>
  <c r="K221" i="25"/>
  <c r="K220" i="25"/>
  <c r="K219" i="25"/>
  <c r="K218" i="25"/>
  <c r="P217" i="25"/>
  <c r="K216" i="25"/>
  <c r="K215" i="25"/>
  <c r="K214" i="25"/>
  <c r="K213" i="25"/>
  <c r="P212" i="25"/>
  <c r="K211" i="25"/>
  <c r="K210" i="25"/>
  <c r="K209" i="25"/>
  <c r="K208" i="25"/>
  <c r="P207" i="25"/>
  <c r="K206" i="25"/>
  <c r="K205" i="25"/>
  <c r="P204" i="25"/>
  <c r="K203" i="25"/>
  <c r="K202" i="25"/>
  <c r="K201" i="25"/>
  <c r="K200" i="25"/>
  <c r="K199" i="25"/>
  <c r="K198" i="25"/>
  <c r="K197" i="25"/>
  <c r="K196" i="25"/>
  <c r="K195" i="25"/>
  <c r="K194" i="25"/>
  <c r="K193" i="25"/>
  <c r="P192" i="25"/>
  <c r="K191" i="25"/>
  <c r="K190" i="25"/>
  <c r="K189" i="25"/>
  <c r="P188" i="25"/>
  <c r="K187" i="25"/>
  <c r="K186" i="25"/>
  <c r="K185" i="25"/>
  <c r="K184" i="25"/>
  <c r="K183" i="25"/>
  <c r="K182" i="25"/>
  <c r="K181" i="25"/>
  <c r="K180" i="25"/>
  <c r="K179" i="25"/>
  <c r="P178" i="25"/>
  <c r="K177" i="25"/>
  <c r="K176" i="25"/>
  <c r="K175" i="25"/>
  <c r="K174" i="25"/>
  <c r="K173" i="25"/>
  <c r="K172" i="25"/>
  <c r="K171" i="25"/>
  <c r="K170" i="25"/>
  <c r="K169" i="25"/>
  <c r="K168" i="25"/>
  <c r="K167" i="25"/>
  <c r="K166" i="25"/>
  <c r="P165" i="25"/>
  <c r="K164" i="25"/>
  <c r="K163" i="25"/>
  <c r="K162" i="25"/>
  <c r="P161" i="25"/>
  <c r="P160" i="25"/>
  <c r="K159" i="25"/>
  <c r="K158" i="25"/>
  <c r="K157" i="25"/>
  <c r="P156" i="25"/>
  <c r="K155" i="25"/>
  <c r="K154" i="25"/>
  <c r="K153" i="25"/>
  <c r="K152" i="25"/>
  <c r="K151" i="25"/>
  <c r="K150" i="25"/>
  <c r="K149" i="25"/>
  <c r="K148" i="25"/>
  <c r="K147" i="25"/>
  <c r="K146" i="25"/>
  <c r="K145" i="25"/>
  <c r="K144" i="25"/>
  <c r="K143" i="25"/>
  <c r="P142" i="25"/>
  <c r="K141" i="25"/>
  <c r="K140" i="25"/>
  <c r="K139" i="25"/>
  <c r="K138" i="25"/>
  <c r="P137" i="25"/>
  <c r="K136" i="25"/>
  <c r="K135" i="25"/>
  <c r="K134" i="25"/>
  <c r="K133" i="25"/>
  <c r="K132" i="25"/>
  <c r="P131" i="25"/>
  <c r="K130" i="25"/>
  <c r="K129" i="25"/>
  <c r="K128" i="25"/>
  <c r="P127" i="25"/>
  <c r="K126" i="25"/>
  <c r="K125" i="25"/>
  <c r="K124" i="25"/>
  <c r="K123" i="25"/>
  <c r="K122" i="25"/>
  <c r="P121" i="25"/>
  <c r="K120" i="25"/>
  <c r="K119" i="25"/>
  <c r="P118" i="25"/>
  <c r="K117" i="25"/>
  <c r="K116" i="25"/>
  <c r="K115" i="25"/>
  <c r="K114" i="25"/>
  <c r="K113" i="25"/>
  <c r="K112" i="25"/>
  <c r="K111" i="25"/>
  <c r="P110" i="25"/>
  <c r="K109" i="25"/>
  <c r="K108" i="25"/>
  <c r="K107" i="25"/>
  <c r="K106" i="25"/>
  <c r="K105" i="25"/>
  <c r="P104" i="25"/>
  <c r="K103" i="25"/>
  <c r="K102" i="25"/>
  <c r="K101" i="25"/>
  <c r="K100" i="25"/>
  <c r="K99" i="25"/>
  <c r="K98" i="25"/>
  <c r="K97" i="25"/>
  <c r="K96" i="25"/>
  <c r="K95" i="25"/>
  <c r="P94" i="25"/>
  <c r="K93" i="25"/>
  <c r="K92" i="25"/>
  <c r="K91" i="25"/>
  <c r="K90" i="25"/>
  <c r="K89" i="25"/>
  <c r="K88" i="25"/>
  <c r="K87" i="25"/>
  <c r="K86" i="25"/>
  <c r="P85" i="25"/>
  <c r="K84" i="25"/>
  <c r="K83" i="25"/>
  <c r="P82" i="25"/>
  <c r="K81" i="25"/>
  <c r="K80" i="25"/>
  <c r="K79" i="25"/>
  <c r="K78" i="25"/>
  <c r="K77" i="25"/>
  <c r="P76" i="25"/>
  <c r="P75" i="25"/>
  <c r="K74" i="25"/>
  <c r="K73" i="25"/>
  <c r="P72" i="25"/>
  <c r="P71" i="25"/>
  <c r="K70" i="25"/>
  <c r="K69" i="25"/>
  <c r="K68" i="25"/>
  <c r="K67" i="25"/>
  <c r="K66" i="25"/>
  <c r="P65" i="25"/>
  <c r="K64" i="25"/>
  <c r="K63" i="25"/>
  <c r="K62" i="25"/>
  <c r="K61" i="25"/>
  <c r="K60" i="25"/>
  <c r="K59" i="25"/>
  <c r="P58" i="25"/>
  <c r="K57" i="25"/>
  <c r="K56" i="25"/>
  <c r="K55" i="25"/>
  <c r="K54" i="25"/>
  <c r="K53" i="25"/>
  <c r="K52" i="25"/>
  <c r="K51" i="25"/>
  <c r="P50" i="25"/>
  <c r="K49" i="25"/>
  <c r="K48" i="25"/>
  <c r="K47" i="25"/>
  <c r="K46" i="25"/>
  <c r="K45" i="25"/>
  <c r="K44" i="25"/>
  <c r="K43" i="25"/>
  <c r="P42" i="25"/>
  <c r="P41" i="25"/>
  <c r="K40" i="25"/>
  <c r="K39" i="25"/>
  <c r="K38" i="25"/>
  <c r="K37" i="25"/>
  <c r="K36" i="25"/>
  <c r="K35" i="25"/>
  <c r="K34" i="25"/>
  <c r="K33" i="25"/>
  <c r="K32" i="25"/>
  <c r="K31" i="25"/>
  <c r="K30" i="25"/>
  <c r="K29" i="25"/>
  <c r="K28" i="25"/>
  <c r="K27" i="25"/>
  <c r="P26" i="25"/>
  <c r="K25" i="25"/>
  <c r="K24" i="25"/>
  <c r="K23" i="25"/>
  <c r="P22" i="25"/>
  <c r="K21" i="25"/>
  <c r="K20" i="25"/>
  <c r="E151" i="24"/>
  <c r="H16" i="24"/>
  <c r="G16" i="24"/>
  <c r="E174" i="24"/>
  <c r="E173" i="24"/>
  <c r="E170" i="24"/>
  <c r="E161" i="24"/>
  <c r="E160" i="24"/>
  <c r="E158" i="24"/>
  <c r="E159" i="24"/>
  <c r="E157" i="24"/>
  <c r="E156" i="24"/>
  <c r="E155" i="24"/>
  <c r="E150" i="24"/>
  <c r="E37" i="24"/>
  <c r="E36" i="24"/>
  <c r="G35" i="24"/>
  <c r="E34" i="24"/>
  <c r="H34" i="24"/>
  <c r="E33" i="24"/>
  <c r="H33" i="24"/>
  <c r="E32" i="24"/>
  <c r="H32" i="24"/>
  <c r="E31" i="24"/>
  <c r="G34" i="24"/>
  <c r="G33" i="24"/>
  <c r="G32" i="24"/>
  <c r="E12" i="24"/>
  <c r="E23" i="24"/>
  <c r="E25" i="24"/>
  <c r="E24" i="24"/>
  <c r="E22" i="24"/>
  <c r="G24" i="24"/>
  <c r="G22" i="24"/>
  <c r="E21" i="24"/>
  <c r="G21" i="24"/>
  <c r="I37" i="22"/>
  <c r="E26" i="24"/>
  <c r="I38" i="22" s="1"/>
  <c r="E28" i="24"/>
  <c r="I34" i="22"/>
  <c r="E20" i="24"/>
  <c r="I32" i="22" s="1"/>
  <c r="E17" i="24"/>
  <c r="P22" i="22"/>
  <c r="P26" i="22"/>
  <c r="P41" i="22"/>
  <c r="P42" i="22"/>
  <c r="P50" i="22"/>
  <c r="P58" i="22"/>
  <c r="P65" i="22"/>
  <c r="P71" i="22"/>
  <c r="P72" i="22"/>
  <c r="P75" i="22"/>
  <c r="P76" i="22"/>
  <c r="P82" i="22"/>
  <c r="P85" i="22"/>
  <c r="P94" i="22"/>
  <c r="P104" i="22"/>
  <c r="P110" i="22"/>
  <c r="P118" i="22"/>
  <c r="P121" i="22"/>
  <c r="P127" i="22"/>
  <c r="P131" i="22"/>
  <c r="P137" i="22"/>
  <c r="P142" i="22"/>
  <c r="P156" i="22"/>
  <c r="P160" i="22"/>
  <c r="P161" i="22"/>
  <c r="P165" i="22"/>
  <c r="P178" i="22"/>
  <c r="P188" i="22"/>
  <c r="P192" i="22"/>
  <c r="P204" i="22"/>
  <c r="P207" i="22"/>
  <c r="P212" i="22"/>
  <c r="P217" i="22"/>
  <c r="P226" i="22"/>
  <c r="P232" i="22"/>
  <c r="P240" i="22"/>
  <c r="E181" i="24"/>
  <c r="E177" i="24"/>
  <c r="G80" i="24"/>
  <c r="E81" i="24"/>
  <c r="G13" i="24"/>
  <c r="E75" i="24"/>
  <c r="E54" i="24"/>
  <c r="I29" i="22"/>
  <c r="E9" i="24"/>
  <c r="E8" i="24"/>
  <c r="I21" i="22"/>
  <c r="I23" i="22"/>
  <c r="I24" i="22"/>
  <c r="I25" i="22"/>
  <c r="I27" i="22"/>
  <c r="I28" i="22"/>
  <c r="I30" i="22"/>
  <c r="I31" i="22"/>
  <c r="I33" i="22"/>
  <c r="I35" i="22"/>
  <c r="I36" i="22"/>
  <c r="I39" i="22"/>
  <c r="I40" i="22"/>
  <c r="I43" i="22"/>
  <c r="I44" i="22"/>
  <c r="I45" i="22"/>
  <c r="I46" i="22"/>
  <c r="I47" i="22"/>
  <c r="I48" i="22"/>
  <c r="I49" i="22"/>
  <c r="I51" i="22"/>
  <c r="I52" i="22"/>
  <c r="I53" i="22"/>
  <c r="I54" i="22"/>
  <c r="I55" i="22"/>
  <c r="I56" i="22"/>
  <c r="I57" i="22"/>
  <c r="I59" i="22"/>
  <c r="I60" i="22"/>
  <c r="I61" i="22"/>
  <c r="I62" i="22"/>
  <c r="I63" i="22"/>
  <c r="I64" i="22"/>
  <c r="I66" i="22"/>
  <c r="I67" i="22"/>
  <c r="I68" i="22"/>
  <c r="I69" i="22"/>
  <c r="I70" i="22"/>
  <c r="I73" i="22"/>
  <c r="I74" i="22"/>
  <c r="I77" i="22"/>
  <c r="I78" i="22"/>
  <c r="I79" i="22"/>
  <c r="I80" i="22"/>
  <c r="I81" i="22"/>
  <c r="I83" i="22"/>
  <c r="I84" i="22"/>
  <c r="I86" i="22"/>
  <c r="I87" i="22"/>
  <c r="I88" i="22"/>
  <c r="I89" i="22"/>
  <c r="I90" i="22"/>
  <c r="I91" i="22"/>
  <c r="I92" i="22"/>
  <c r="I93" i="22"/>
  <c r="I95" i="22"/>
  <c r="I96" i="22"/>
  <c r="I97" i="22"/>
  <c r="I98" i="22"/>
  <c r="I99" i="22"/>
  <c r="I100" i="22"/>
  <c r="I101" i="22"/>
  <c r="I102" i="22"/>
  <c r="I103" i="22"/>
  <c r="I105" i="22"/>
  <c r="I106" i="22"/>
  <c r="I107" i="22"/>
  <c r="I108" i="22"/>
  <c r="I109" i="22"/>
  <c r="I111" i="22"/>
  <c r="I112" i="22"/>
  <c r="I113" i="22"/>
  <c r="I114" i="22"/>
  <c r="I115" i="22"/>
  <c r="I116" i="22"/>
  <c r="I117" i="22"/>
  <c r="I119" i="22"/>
  <c r="I120" i="22"/>
  <c r="I122" i="22"/>
  <c r="I123" i="22"/>
  <c r="I124" i="22"/>
  <c r="I125" i="22"/>
  <c r="I126" i="22"/>
  <c r="I128" i="22"/>
  <c r="I129" i="22"/>
  <c r="I130" i="22"/>
  <c r="I132" i="22"/>
  <c r="I133" i="22"/>
  <c r="I134" i="22"/>
  <c r="I135" i="22"/>
  <c r="I136" i="22"/>
  <c r="I138" i="22"/>
  <c r="I139" i="22"/>
  <c r="I140" i="22"/>
  <c r="I141" i="22"/>
  <c r="I143" i="22"/>
  <c r="I144" i="22"/>
  <c r="I145" i="22"/>
  <c r="I146" i="22"/>
  <c r="I147" i="22"/>
  <c r="I148" i="22"/>
  <c r="I149" i="22"/>
  <c r="I150" i="22"/>
  <c r="I151" i="22"/>
  <c r="I152" i="22"/>
  <c r="I153" i="22"/>
  <c r="I154" i="22"/>
  <c r="I155" i="22"/>
  <c r="I157" i="22"/>
  <c r="I158" i="22"/>
  <c r="I159" i="22"/>
  <c r="I162" i="22"/>
  <c r="I163" i="22"/>
  <c r="I164" i="22"/>
  <c r="I166" i="22"/>
  <c r="I167" i="22"/>
  <c r="I168" i="22"/>
  <c r="I169" i="22"/>
  <c r="I170" i="22"/>
  <c r="I171" i="22"/>
  <c r="I172" i="22"/>
  <c r="I173" i="22"/>
  <c r="I174" i="22"/>
  <c r="I175" i="22"/>
  <c r="I176" i="22"/>
  <c r="I177" i="22"/>
  <c r="I179" i="22"/>
  <c r="I180" i="22"/>
  <c r="I181" i="22"/>
  <c r="I182" i="22"/>
  <c r="I183" i="22"/>
  <c r="I184" i="22"/>
  <c r="I185" i="22"/>
  <c r="I186" i="22"/>
  <c r="I187" i="22"/>
  <c r="I189" i="22"/>
  <c r="I190" i="22"/>
  <c r="I191" i="22"/>
  <c r="I193" i="22"/>
  <c r="I194" i="22"/>
  <c r="I195" i="22"/>
  <c r="I196" i="22"/>
  <c r="I197" i="22"/>
  <c r="I198" i="22"/>
  <c r="I199" i="22"/>
  <c r="I200" i="22"/>
  <c r="I201" i="22"/>
  <c r="I202" i="22"/>
  <c r="I203" i="22"/>
  <c r="I205" i="22"/>
  <c r="I206" i="22"/>
  <c r="I208" i="22"/>
  <c r="I209" i="22"/>
  <c r="I210" i="22"/>
  <c r="I211" i="22"/>
  <c r="I213" i="22"/>
  <c r="I214" i="22"/>
  <c r="I215" i="22"/>
  <c r="I216" i="22"/>
  <c r="I218" i="22"/>
  <c r="I219" i="22"/>
  <c r="I220" i="22"/>
  <c r="I221" i="22"/>
  <c r="I222" i="22"/>
  <c r="I223" i="22"/>
  <c r="I224" i="22"/>
  <c r="I225" i="22"/>
  <c r="I227" i="22"/>
  <c r="I228" i="22"/>
  <c r="I229" i="22"/>
  <c r="I230" i="22"/>
  <c r="I231" i="22"/>
  <c r="I233" i="22"/>
  <c r="I234" i="22"/>
  <c r="I235" i="22"/>
  <c r="I236" i="22"/>
  <c r="I237" i="22"/>
  <c r="I238" i="22"/>
  <c r="I239" i="22"/>
  <c r="I241" i="22"/>
  <c r="I242" i="22"/>
  <c r="I243" i="22"/>
  <c r="I244" i="22"/>
  <c r="I245" i="22"/>
  <c r="I246" i="22"/>
  <c r="I247" i="22"/>
  <c r="I248" i="22"/>
  <c r="I249" i="22"/>
  <c r="I250" i="22"/>
  <c r="I251" i="22"/>
  <c r="I20" i="22"/>
  <c r="J20" i="22" s="1"/>
  <c r="H20" i="25" s="1"/>
  <c r="L20" i="25" s="1"/>
  <c r="K256" i="27" l="1"/>
  <c r="N161" i="27"/>
  <c r="P161" i="27" s="1"/>
  <c r="N117" i="27"/>
  <c r="N118" i="27"/>
  <c r="P118" i="27" s="1"/>
  <c r="N195" i="27"/>
  <c r="P195" i="27" s="1"/>
  <c r="J20" i="27"/>
  <c r="N180" i="27"/>
  <c r="N86" i="27"/>
  <c r="P86" i="27" s="1"/>
  <c r="P136" i="27"/>
  <c r="J71" i="27"/>
  <c r="J118" i="27"/>
  <c r="J136" i="27"/>
  <c r="N186" i="27"/>
  <c r="P186" i="27" s="1"/>
  <c r="N119" i="27"/>
  <c r="P119" i="27" s="1"/>
  <c r="P117" i="27"/>
  <c r="J95" i="27"/>
  <c r="M227" i="27"/>
  <c r="N227" i="27" s="1"/>
  <c r="P227" i="27" s="1"/>
  <c r="N214" i="27"/>
  <c r="P214" i="27" s="1"/>
  <c r="P180" i="27"/>
  <c r="N185" i="27"/>
  <c r="P185" i="27" s="1"/>
  <c r="N109" i="27"/>
  <c r="P109" i="27" s="1"/>
  <c r="N75" i="27"/>
  <c r="P75" i="27" s="1"/>
  <c r="N190" i="27"/>
  <c r="P243" i="27"/>
  <c r="P239" i="27"/>
  <c r="N215" i="27"/>
  <c r="P215" i="27" s="1"/>
  <c r="N189" i="27"/>
  <c r="P189" i="27" s="1"/>
  <c r="J52" i="27"/>
  <c r="J86" i="27"/>
  <c r="M200" i="27"/>
  <c r="N200" i="27" s="1"/>
  <c r="P200" i="27" s="1"/>
  <c r="J117" i="27"/>
  <c r="M79" i="27"/>
  <c r="N79" i="27" s="1"/>
  <c r="P79" i="27" s="1"/>
  <c r="J91" i="27"/>
  <c r="M46" i="27"/>
  <c r="N46" i="27" s="1"/>
  <c r="P46" i="27" s="1"/>
  <c r="J57" i="27"/>
  <c r="M110" i="27"/>
  <c r="N110" i="27" s="1"/>
  <c r="P110" i="27" s="1"/>
  <c r="M56" i="27"/>
  <c r="M69" i="27"/>
  <c r="J75" i="27"/>
  <c r="J83" i="27"/>
  <c r="M131" i="27"/>
  <c r="N131" i="27" s="1"/>
  <c r="P131" i="27" s="1"/>
  <c r="M157" i="27"/>
  <c r="N157" i="27" s="1"/>
  <c r="P157" i="27" s="1"/>
  <c r="M223" i="27"/>
  <c r="N223" i="27" s="1"/>
  <c r="P223" i="27" s="1"/>
  <c r="J21" i="27"/>
  <c r="M48" i="27"/>
  <c r="N48" i="27" s="1"/>
  <c r="P48" i="27" s="1"/>
  <c r="M50" i="27"/>
  <c r="N50" i="27" s="1"/>
  <c r="P50" i="27" s="1"/>
  <c r="M76" i="27"/>
  <c r="N76" i="27" s="1"/>
  <c r="P76" i="27" s="1"/>
  <c r="M80" i="27"/>
  <c r="N80" i="27" s="1"/>
  <c r="P80" i="27" s="1"/>
  <c r="J161" i="27"/>
  <c r="J169" i="27"/>
  <c r="J171" i="27"/>
  <c r="M202" i="27"/>
  <c r="N202" i="27" s="1"/>
  <c r="P202" i="27" s="1"/>
  <c r="M229" i="27"/>
  <c r="N229" i="27" s="1"/>
  <c r="P229" i="27" s="1"/>
  <c r="J235" i="27"/>
  <c r="M204" i="27"/>
  <c r="N204" i="27" s="1"/>
  <c r="P204" i="27" s="1"/>
  <c r="M81" i="27"/>
  <c r="N81" i="27" s="1"/>
  <c r="P81" i="27" s="1"/>
  <c r="J92" i="27"/>
  <c r="M170" i="27"/>
  <c r="J175" i="27"/>
  <c r="J180" i="27"/>
  <c r="M198" i="27"/>
  <c r="N198" i="27" s="1"/>
  <c r="P198" i="27" s="1"/>
  <c r="M206" i="27"/>
  <c r="N206" i="27" s="1"/>
  <c r="P206" i="27" s="1"/>
  <c r="M225" i="27"/>
  <c r="N225" i="27" s="1"/>
  <c r="P225" i="27" s="1"/>
  <c r="P135" i="27"/>
  <c r="N115" i="27"/>
  <c r="P115" i="27" s="1"/>
  <c r="N53" i="27"/>
  <c r="P53" i="27" s="1"/>
  <c r="P190" i="27"/>
  <c r="N137" i="27"/>
  <c r="P137" i="27" s="1"/>
  <c r="N122" i="27"/>
  <c r="P122" i="27" s="1"/>
  <c r="M44" i="27"/>
  <c r="N44" i="27" s="1"/>
  <c r="P44" i="27" s="1"/>
  <c r="M85" i="27"/>
  <c r="N85" i="27" s="1"/>
  <c r="P85" i="27" s="1"/>
  <c r="J88" i="27"/>
  <c r="M108" i="27"/>
  <c r="M111" i="27"/>
  <c r="N111" i="27" s="1"/>
  <c r="P111" i="27" s="1"/>
  <c r="J122" i="27"/>
  <c r="M130" i="27"/>
  <c r="N130" i="27" s="1"/>
  <c r="P130" i="27" s="1"/>
  <c r="J138" i="27"/>
  <c r="J155" i="27"/>
  <c r="M173" i="27"/>
  <c r="M177" i="27"/>
  <c r="M197" i="27"/>
  <c r="N197" i="27" s="1"/>
  <c r="P197" i="27" s="1"/>
  <c r="M201" i="27"/>
  <c r="N201" i="27" s="1"/>
  <c r="P201" i="27" s="1"/>
  <c r="M205" i="27"/>
  <c r="N205" i="27" s="1"/>
  <c r="P205" i="27" s="1"/>
  <c r="M222" i="27"/>
  <c r="N222" i="27" s="1"/>
  <c r="P222" i="27" s="1"/>
  <c r="M226" i="27"/>
  <c r="N226" i="27" s="1"/>
  <c r="P226" i="27" s="1"/>
  <c r="J231" i="27"/>
  <c r="N138" i="27"/>
  <c r="P138" i="27" s="1"/>
  <c r="N134" i="27"/>
  <c r="P134" i="27" s="1"/>
  <c r="N83" i="27"/>
  <c r="P83" i="27" s="1"/>
  <c r="N49" i="27"/>
  <c r="P49" i="27" s="1"/>
  <c r="N26" i="27"/>
  <c r="P26" i="27" s="1"/>
  <c r="N45" i="27"/>
  <c r="P45" i="27" s="1"/>
  <c r="J53" i="27"/>
  <c r="M68" i="27"/>
  <c r="N68" i="27" s="1"/>
  <c r="P68" i="27" s="1"/>
  <c r="M72" i="27"/>
  <c r="N72" i="27" s="1"/>
  <c r="P72" i="27" s="1"/>
  <c r="M107" i="27"/>
  <c r="N107" i="27" s="1"/>
  <c r="P107" i="27" s="1"/>
  <c r="M116" i="27"/>
  <c r="N116" i="27" s="1"/>
  <c r="P116" i="27" s="1"/>
  <c r="M132" i="27"/>
  <c r="N132" i="27" s="1"/>
  <c r="P132" i="27" s="1"/>
  <c r="J134" i="27"/>
  <c r="M154" i="27"/>
  <c r="M156" i="27"/>
  <c r="N156" i="27" s="1"/>
  <c r="P156" i="27" s="1"/>
  <c r="J160" i="27"/>
  <c r="J174" i="27"/>
  <c r="J178" i="27"/>
  <c r="M199" i="27"/>
  <c r="N199" i="27" s="1"/>
  <c r="P199" i="27" s="1"/>
  <c r="M203" i="27"/>
  <c r="N203" i="27" s="1"/>
  <c r="P203" i="27" s="1"/>
  <c r="M207" i="27"/>
  <c r="N207" i="27" s="1"/>
  <c r="P207" i="27" s="1"/>
  <c r="J209" i="27"/>
  <c r="M224" i="27"/>
  <c r="N224" i="27" s="1"/>
  <c r="P224" i="27" s="1"/>
  <c r="M228" i="27"/>
  <c r="N228" i="27" s="1"/>
  <c r="P228" i="27" s="1"/>
  <c r="J233" i="27"/>
  <c r="N21" i="27"/>
  <c r="P21" i="27" s="1"/>
  <c r="M47" i="27"/>
  <c r="N47" i="27" s="1"/>
  <c r="P47" i="27" s="1"/>
  <c r="M113" i="27"/>
  <c r="N113" i="27" s="1"/>
  <c r="P113" i="27" s="1"/>
  <c r="M114" i="27"/>
  <c r="N114" i="27" s="1"/>
  <c r="P114" i="27" s="1"/>
  <c r="J135" i="27"/>
  <c r="J137" i="27"/>
  <c r="J162" i="27"/>
  <c r="M210" i="27"/>
  <c r="N210" i="27" s="1"/>
  <c r="P210" i="27" s="1"/>
  <c r="M232" i="27"/>
  <c r="N232" i="27" s="1"/>
  <c r="P232" i="27" s="1"/>
  <c r="M234" i="27"/>
  <c r="N234" i="27" s="1"/>
  <c r="P234" i="27" s="1"/>
  <c r="N160" i="27"/>
  <c r="P160" i="27" s="1"/>
  <c r="N52" i="27"/>
  <c r="P52" i="27" s="1"/>
  <c r="N71" i="27"/>
  <c r="P71" i="27" s="1"/>
  <c r="N82" i="27"/>
  <c r="P82" i="27" s="1"/>
  <c r="N91" i="27"/>
  <c r="P91" i="27" s="1"/>
  <c r="N92" i="27"/>
  <c r="P92" i="27" s="1"/>
  <c r="N56" i="27"/>
  <c r="P56" i="27" s="1"/>
  <c r="N57" i="27"/>
  <c r="P57" i="27" s="1"/>
  <c r="N70" i="27"/>
  <c r="P70" i="27" s="1"/>
  <c r="N20" i="27"/>
  <c r="N55" i="27"/>
  <c r="P55" i="27" s="1"/>
  <c r="N88" i="27"/>
  <c r="P88" i="27" s="1"/>
  <c r="N95" i="27"/>
  <c r="P95" i="27" s="1"/>
  <c r="M24" i="27"/>
  <c r="N24" i="27" s="1"/>
  <c r="P24" i="27" s="1"/>
  <c r="M25" i="27"/>
  <c r="N25" i="27" s="1"/>
  <c r="P25" i="27" s="1"/>
  <c r="N29" i="27"/>
  <c r="P29" i="27" s="1"/>
  <c r="N62" i="27"/>
  <c r="P62" i="27" s="1"/>
  <c r="L69" i="27"/>
  <c r="M90" i="27"/>
  <c r="N90" i="27" s="1"/>
  <c r="P90" i="27" s="1"/>
  <c r="M94" i="27"/>
  <c r="N94" i="27" s="1"/>
  <c r="P94" i="27" s="1"/>
  <c r="N100" i="27"/>
  <c r="P100" i="27" s="1"/>
  <c r="L108" i="27"/>
  <c r="M121" i="27"/>
  <c r="N121" i="27" s="1"/>
  <c r="P121" i="27" s="1"/>
  <c r="J176" i="27"/>
  <c r="L176" i="27"/>
  <c r="N176" i="27" s="1"/>
  <c r="P176" i="27" s="1"/>
  <c r="J26" i="27"/>
  <c r="J29" i="27"/>
  <c r="J33" i="27"/>
  <c r="J39" i="27"/>
  <c r="J41" i="27"/>
  <c r="J45" i="27"/>
  <c r="M54" i="27"/>
  <c r="N54" i="27" s="1"/>
  <c r="P54" i="27" s="1"/>
  <c r="M58" i="27"/>
  <c r="N58" i="27" s="1"/>
  <c r="P58" i="27" s="1"/>
  <c r="J62" i="27"/>
  <c r="J82" i="27"/>
  <c r="M89" i="27"/>
  <c r="N89" i="27" s="1"/>
  <c r="P89" i="27" s="1"/>
  <c r="M93" i="27"/>
  <c r="N93" i="27" s="1"/>
  <c r="P93" i="27" s="1"/>
  <c r="J100" i="27"/>
  <c r="J104" i="27"/>
  <c r="J109" i="27"/>
  <c r="J115" i="27"/>
  <c r="J119" i="27"/>
  <c r="J125" i="27"/>
  <c r="J127" i="27"/>
  <c r="N140" i="27"/>
  <c r="P140" i="27" s="1"/>
  <c r="J143" i="27"/>
  <c r="J147" i="27"/>
  <c r="J151" i="27"/>
  <c r="M166" i="27"/>
  <c r="N166" i="27" s="1"/>
  <c r="P166" i="27" s="1"/>
  <c r="N184" i="27"/>
  <c r="P184" i="27" s="1"/>
  <c r="N188" i="27"/>
  <c r="P188" i="27" s="1"/>
  <c r="N209" i="27"/>
  <c r="P209" i="27" s="1"/>
  <c r="N213" i="27"/>
  <c r="P213" i="27" s="1"/>
  <c r="N231" i="27"/>
  <c r="P231" i="27" s="1"/>
  <c r="N233" i="27"/>
  <c r="P233" i="27" s="1"/>
  <c r="N235" i="27"/>
  <c r="P235" i="27" s="1"/>
  <c r="N238" i="27"/>
  <c r="P238" i="27" s="1"/>
  <c r="N242" i="27"/>
  <c r="P242" i="27" s="1"/>
  <c r="N33" i="27"/>
  <c r="P33" i="27" s="1"/>
  <c r="N39" i="27"/>
  <c r="P39" i="27" s="1"/>
  <c r="N102" i="27"/>
  <c r="P102" i="27" s="1"/>
  <c r="N125" i="27"/>
  <c r="P125" i="27" s="1"/>
  <c r="N143" i="27"/>
  <c r="P143" i="27" s="1"/>
  <c r="J172" i="27"/>
  <c r="L172" i="27"/>
  <c r="N172" i="27" s="1"/>
  <c r="P172" i="27" s="1"/>
  <c r="M28" i="27"/>
  <c r="N28" i="27" s="1"/>
  <c r="P28" i="27" s="1"/>
  <c r="J31" i="27"/>
  <c r="J35" i="27"/>
  <c r="J37" i="27"/>
  <c r="J49" i="27"/>
  <c r="J55" i="27"/>
  <c r="J60" i="27"/>
  <c r="J64" i="27"/>
  <c r="J70" i="27"/>
  <c r="J98" i="27"/>
  <c r="J102" i="27"/>
  <c r="M30" i="27"/>
  <c r="N30" i="27" s="1"/>
  <c r="P30" i="27" s="1"/>
  <c r="M32" i="27"/>
  <c r="N32" i="27" s="1"/>
  <c r="P32" i="27" s="1"/>
  <c r="M34" i="27"/>
  <c r="N34" i="27" s="1"/>
  <c r="P34" i="27" s="1"/>
  <c r="M36" i="27"/>
  <c r="N36" i="27" s="1"/>
  <c r="P36" i="27" s="1"/>
  <c r="M38" i="27"/>
  <c r="N38" i="27" s="1"/>
  <c r="P38" i="27" s="1"/>
  <c r="M40" i="27"/>
  <c r="N40" i="27" s="1"/>
  <c r="P40" i="27" s="1"/>
  <c r="M61" i="27"/>
  <c r="N61" i="27" s="1"/>
  <c r="P61" i="27" s="1"/>
  <c r="M63" i="27"/>
  <c r="N63" i="27" s="1"/>
  <c r="P63" i="27" s="1"/>
  <c r="M65" i="27"/>
  <c r="N65" i="27" s="1"/>
  <c r="P65" i="27" s="1"/>
  <c r="M97" i="27"/>
  <c r="N97" i="27" s="1"/>
  <c r="P97" i="27" s="1"/>
  <c r="M99" i="27"/>
  <c r="N99" i="27" s="1"/>
  <c r="P99" i="27" s="1"/>
  <c r="M101" i="27"/>
  <c r="N101" i="27" s="1"/>
  <c r="P101" i="27" s="1"/>
  <c r="M103" i="27"/>
  <c r="N103" i="27" s="1"/>
  <c r="P103" i="27" s="1"/>
  <c r="M105" i="27"/>
  <c r="N105" i="27" s="1"/>
  <c r="P105" i="27" s="1"/>
  <c r="M124" i="27"/>
  <c r="N124" i="27" s="1"/>
  <c r="P124" i="27" s="1"/>
  <c r="M126" i="27"/>
  <c r="N126" i="27" s="1"/>
  <c r="P126" i="27" s="1"/>
  <c r="J128" i="27"/>
  <c r="J140" i="27"/>
  <c r="M141" i="27"/>
  <c r="N141" i="27" s="1"/>
  <c r="P141" i="27" s="1"/>
  <c r="J148" i="27"/>
  <c r="J152" i="27"/>
  <c r="L154" i="27"/>
  <c r="N31" i="27"/>
  <c r="P31" i="27" s="1"/>
  <c r="N37" i="27"/>
  <c r="P37" i="27" s="1"/>
  <c r="N41" i="27"/>
  <c r="P41" i="27" s="1"/>
  <c r="N60" i="27"/>
  <c r="P60" i="27" s="1"/>
  <c r="N64" i="27"/>
  <c r="P64" i="27" s="1"/>
  <c r="N98" i="27"/>
  <c r="P98" i="27" s="1"/>
  <c r="N104" i="27"/>
  <c r="P104" i="27" s="1"/>
  <c r="M142" i="27"/>
  <c r="N142" i="27" s="1"/>
  <c r="P142" i="27" s="1"/>
  <c r="L155" i="27"/>
  <c r="N155" i="27" s="1"/>
  <c r="P155" i="27" s="1"/>
  <c r="N162" i="27"/>
  <c r="P162" i="27" s="1"/>
  <c r="L169" i="27"/>
  <c r="N169" i="27" s="1"/>
  <c r="P169" i="27" s="1"/>
  <c r="L170" i="27"/>
  <c r="L173" i="27"/>
  <c r="L177" i="27"/>
  <c r="M127" i="27"/>
  <c r="N127" i="27" s="1"/>
  <c r="P127" i="27" s="1"/>
  <c r="M128" i="27"/>
  <c r="N128" i="27" s="1"/>
  <c r="P128" i="27" s="1"/>
  <c r="M145" i="27"/>
  <c r="N145" i="27" s="1"/>
  <c r="P145" i="27" s="1"/>
  <c r="M146" i="27"/>
  <c r="N146" i="27" s="1"/>
  <c r="P146" i="27" s="1"/>
  <c r="M147" i="27"/>
  <c r="N147" i="27" s="1"/>
  <c r="P147" i="27" s="1"/>
  <c r="M148" i="27"/>
  <c r="N148" i="27" s="1"/>
  <c r="P148" i="27" s="1"/>
  <c r="M149" i="27"/>
  <c r="N149" i="27" s="1"/>
  <c r="P149" i="27" s="1"/>
  <c r="M150" i="27"/>
  <c r="N150" i="27" s="1"/>
  <c r="P150" i="27" s="1"/>
  <c r="M151" i="27"/>
  <c r="N151" i="27" s="1"/>
  <c r="P151" i="27" s="1"/>
  <c r="M152" i="27"/>
  <c r="N152" i="27" s="1"/>
  <c r="P152" i="27" s="1"/>
  <c r="M153" i="27"/>
  <c r="N153" i="27" s="1"/>
  <c r="P153" i="27" s="1"/>
  <c r="M165" i="27"/>
  <c r="N165" i="27" s="1"/>
  <c r="P165" i="27" s="1"/>
  <c r="M167" i="27"/>
  <c r="N167" i="27" s="1"/>
  <c r="P167" i="27" s="1"/>
  <c r="L171" i="27"/>
  <c r="N171" i="27" s="1"/>
  <c r="P171" i="27" s="1"/>
  <c r="L175" i="27"/>
  <c r="N175" i="27" s="1"/>
  <c r="P175" i="27" s="1"/>
  <c r="N183" i="27"/>
  <c r="P183" i="27" s="1"/>
  <c r="N187" i="27"/>
  <c r="P187" i="27" s="1"/>
  <c r="N191" i="27"/>
  <c r="P191" i="27" s="1"/>
  <c r="N212" i="27"/>
  <c r="P212" i="27" s="1"/>
  <c r="N237" i="27"/>
  <c r="P237" i="27" s="1"/>
  <c r="N241" i="27"/>
  <c r="P241" i="27" s="1"/>
  <c r="N174" i="27"/>
  <c r="P174" i="27" s="1"/>
  <c r="N178" i="27"/>
  <c r="P178" i="27" s="1"/>
  <c r="J179" i="27"/>
  <c r="L179" i="27"/>
  <c r="N179" i="27" s="1"/>
  <c r="P179" i="27" s="1"/>
  <c r="N240" i="27"/>
  <c r="P240" i="27" s="1"/>
  <c r="J183" i="27"/>
  <c r="J184" i="27"/>
  <c r="J185" i="27"/>
  <c r="J186" i="27"/>
  <c r="J187" i="27"/>
  <c r="J188" i="27"/>
  <c r="J189" i="27"/>
  <c r="J190" i="27"/>
  <c r="J191" i="27"/>
  <c r="M193" i="27"/>
  <c r="N193" i="27" s="1"/>
  <c r="P193" i="27" s="1"/>
  <c r="M194" i="27"/>
  <c r="N194" i="27" s="1"/>
  <c r="P194" i="27" s="1"/>
  <c r="J212" i="27"/>
  <c r="J213" i="27"/>
  <c r="J214" i="27"/>
  <c r="J215" i="27"/>
  <c r="M217" i="27"/>
  <c r="N217" i="27" s="1"/>
  <c r="P217" i="27" s="1"/>
  <c r="M218" i="27"/>
  <c r="N218" i="27" s="1"/>
  <c r="P218" i="27" s="1"/>
  <c r="M219" i="27"/>
  <c r="N219" i="27" s="1"/>
  <c r="P219" i="27" s="1"/>
  <c r="M220" i="27"/>
  <c r="N220" i="27" s="1"/>
  <c r="P220" i="27" s="1"/>
  <c r="J237" i="27"/>
  <c r="J238" i="27"/>
  <c r="J239" i="27"/>
  <c r="J240" i="27"/>
  <c r="J241" i="27"/>
  <c r="J242" i="27"/>
  <c r="J243" i="27"/>
  <c r="M245" i="27"/>
  <c r="N245" i="27" s="1"/>
  <c r="P245" i="27" s="1"/>
  <c r="M246" i="27"/>
  <c r="N246" i="27" s="1"/>
  <c r="P246" i="27" s="1"/>
  <c r="M247" i="27"/>
  <c r="N247" i="27" s="1"/>
  <c r="P247" i="27" s="1"/>
  <c r="M248" i="27"/>
  <c r="N248" i="27" s="1"/>
  <c r="P248" i="27" s="1"/>
  <c r="M249" i="27"/>
  <c r="N249" i="27" s="1"/>
  <c r="P249" i="27" s="1"/>
  <c r="M250" i="27"/>
  <c r="N250" i="27" s="1"/>
  <c r="P250" i="27" s="1"/>
  <c r="M251" i="27"/>
  <c r="N251" i="27" s="1"/>
  <c r="P251" i="27" s="1"/>
  <c r="M252" i="27"/>
  <c r="N252" i="27" s="1"/>
  <c r="P252" i="27" s="1"/>
  <c r="M253" i="27"/>
  <c r="N253" i="27" s="1"/>
  <c r="P253" i="27" s="1"/>
  <c r="M254" i="27"/>
  <c r="N254" i="27" s="1"/>
  <c r="P254" i="27" s="1"/>
  <c r="M255" i="27"/>
  <c r="N255" i="27" s="1"/>
  <c r="P255" i="27" s="1"/>
  <c r="J195" i="27"/>
  <c r="J20" i="25"/>
  <c r="M90" i="25"/>
  <c r="M29" i="25"/>
  <c r="M20" i="25"/>
  <c r="N20" i="25" s="1"/>
  <c r="M54" i="25"/>
  <c r="M130" i="25"/>
  <c r="M143" i="25"/>
  <c r="M73" i="25"/>
  <c r="M106" i="25"/>
  <c r="M163" i="25"/>
  <c r="M167" i="25"/>
  <c r="M198" i="25"/>
  <c r="M35" i="25"/>
  <c r="M43" i="25"/>
  <c r="M51" i="25"/>
  <c r="M171" i="25"/>
  <c r="M45" i="25"/>
  <c r="M48" i="25"/>
  <c r="M61" i="25"/>
  <c r="M64" i="25"/>
  <c r="M109" i="25"/>
  <c r="M173" i="25"/>
  <c r="M37" i="25"/>
  <c r="M40" i="25"/>
  <c r="M74" i="25"/>
  <c r="M79" i="25"/>
  <c r="M155" i="25"/>
  <c r="M159" i="25"/>
  <c r="M169" i="25"/>
  <c r="M177" i="25"/>
  <c r="M189" i="25"/>
  <c r="M219" i="25"/>
  <c r="M229" i="25"/>
  <c r="M44" i="25"/>
  <c r="M60" i="25"/>
  <c r="M84" i="25"/>
  <c r="M117" i="25"/>
  <c r="M125" i="25"/>
  <c r="M138" i="25"/>
  <c r="M144" i="25"/>
  <c r="M153" i="25"/>
  <c r="M162" i="25"/>
  <c r="M168" i="25"/>
  <c r="M172" i="25"/>
  <c r="M176" i="25"/>
  <c r="M199" i="25"/>
  <c r="M228" i="25"/>
  <c r="M235" i="25"/>
  <c r="M36" i="25"/>
  <c r="M70" i="25"/>
  <c r="M96" i="25"/>
  <c r="M105" i="25"/>
  <c r="M129" i="25"/>
  <c r="M205" i="25"/>
  <c r="M211" i="25"/>
  <c r="M221" i="25"/>
  <c r="M239" i="25"/>
  <c r="M202" i="25"/>
  <c r="M216" i="25"/>
  <c r="M222" i="25"/>
  <c r="M248" i="25"/>
  <c r="M158" i="25"/>
  <c r="M218" i="25"/>
  <c r="M25" i="25"/>
  <c r="M39" i="25"/>
  <c r="M47" i="25"/>
  <c r="M57" i="25"/>
  <c r="M59" i="25"/>
  <c r="M31" i="25"/>
  <c r="M63" i="25"/>
  <c r="M134" i="25"/>
  <c r="M150" i="25"/>
  <c r="M193" i="25"/>
  <c r="M24" i="25"/>
  <c r="M30" i="25"/>
  <c r="M38" i="25"/>
  <c r="M52" i="25"/>
  <c r="M122" i="25"/>
  <c r="M128" i="25"/>
  <c r="M238" i="25"/>
  <c r="M102" i="25"/>
  <c r="M108" i="25"/>
  <c r="M201" i="25"/>
  <c r="K252" i="25"/>
  <c r="M34" i="25"/>
  <c r="M46" i="25"/>
  <c r="M56" i="25"/>
  <c r="M68" i="25"/>
  <c r="M83" i="25"/>
  <c r="M154" i="25"/>
  <c r="M182" i="25"/>
  <c r="M186" i="25"/>
  <c r="M210" i="25"/>
  <c r="M234" i="25"/>
  <c r="M91" i="25"/>
  <c r="M97" i="25"/>
  <c r="M120" i="25"/>
  <c r="M126" i="25"/>
  <c r="M139" i="25"/>
  <c r="M145" i="25"/>
  <c r="M181" i="25"/>
  <c r="M185" i="25"/>
  <c r="M209" i="25"/>
  <c r="M233" i="25"/>
  <c r="M237" i="25"/>
  <c r="M197" i="25"/>
  <c r="M101" i="25"/>
  <c r="M107" i="25"/>
  <c r="M113" i="25"/>
  <c r="M133" i="25"/>
  <c r="M149" i="25"/>
  <c r="M157" i="25"/>
  <c r="M164" i="25"/>
  <c r="M191" i="25"/>
  <c r="M215" i="25"/>
  <c r="M227" i="25"/>
  <c r="M231" i="25"/>
  <c r="M243" i="25"/>
  <c r="M247" i="25"/>
  <c r="M251" i="25"/>
  <c r="M180" i="25"/>
  <c r="M184" i="25"/>
  <c r="M190" i="25"/>
  <c r="M196" i="25"/>
  <c r="M200" i="25"/>
  <c r="M206" i="25"/>
  <c r="M208" i="25"/>
  <c r="M214" i="25"/>
  <c r="M220" i="25"/>
  <c r="M224" i="25"/>
  <c r="M230" i="25"/>
  <c r="M236" i="25"/>
  <c r="M242" i="25"/>
  <c r="M246" i="25"/>
  <c r="M250" i="25"/>
  <c r="M249" i="25"/>
  <c r="J179" i="22"/>
  <c r="H179" i="25" s="1"/>
  <c r="L179" i="25" s="1"/>
  <c r="N179" i="25" s="1"/>
  <c r="P179" i="25" s="1"/>
  <c r="J181" i="22"/>
  <c r="H181" i="25" s="1"/>
  <c r="L181" i="25" s="1"/>
  <c r="J164" i="22"/>
  <c r="H164" i="25" s="1"/>
  <c r="J163" i="22"/>
  <c r="H163" i="25" s="1"/>
  <c r="L163" i="25" s="1"/>
  <c r="M86" i="22"/>
  <c r="M40" i="22"/>
  <c r="M25" i="22"/>
  <c r="M24" i="22"/>
  <c r="K21" i="22"/>
  <c r="L21" i="22"/>
  <c r="K23" i="22"/>
  <c r="L23" i="22"/>
  <c r="K24" i="22"/>
  <c r="L24" i="22"/>
  <c r="K25" i="22"/>
  <c r="L25" i="22"/>
  <c r="K27" i="22"/>
  <c r="L27" i="22"/>
  <c r="K28" i="22"/>
  <c r="L28" i="22"/>
  <c r="K29" i="22"/>
  <c r="L29" i="22"/>
  <c r="K30" i="22"/>
  <c r="L30" i="22"/>
  <c r="K31" i="22"/>
  <c r="L31" i="22"/>
  <c r="K32" i="22"/>
  <c r="L32" i="22"/>
  <c r="K33" i="22"/>
  <c r="L33" i="22"/>
  <c r="K34" i="22"/>
  <c r="L34" i="22"/>
  <c r="K35" i="22"/>
  <c r="L35" i="22"/>
  <c r="K36" i="22"/>
  <c r="L36" i="22"/>
  <c r="K37" i="22"/>
  <c r="L37" i="22"/>
  <c r="K38" i="22"/>
  <c r="L38" i="22"/>
  <c r="K39" i="22"/>
  <c r="L39" i="22"/>
  <c r="K40" i="22"/>
  <c r="L40" i="22"/>
  <c r="K43" i="22"/>
  <c r="L43" i="22"/>
  <c r="K44" i="22"/>
  <c r="L44" i="22"/>
  <c r="K45" i="22"/>
  <c r="L45" i="22"/>
  <c r="K46" i="22"/>
  <c r="L46" i="22"/>
  <c r="J47" i="22"/>
  <c r="H47" i="25" s="1"/>
  <c r="K47" i="22"/>
  <c r="L47" i="22"/>
  <c r="M47" i="22"/>
  <c r="K48" i="22"/>
  <c r="L48" i="22"/>
  <c r="K49" i="22"/>
  <c r="L49" i="22"/>
  <c r="J51" i="22"/>
  <c r="H51" i="25" s="1"/>
  <c r="K51" i="22"/>
  <c r="L51" i="22"/>
  <c r="M51" i="22"/>
  <c r="J52" i="22"/>
  <c r="H52" i="25" s="1"/>
  <c r="K52" i="22"/>
  <c r="L52" i="22"/>
  <c r="M52" i="22"/>
  <c r="J53" i="22"/>
  <c r="H53" i="25" s="1"/>
  <c r="L53" i="25" s="1"/>
  <c r="N53" i="25" s="1"/>
  <c r="P53" i="25" s="1"/>
  <c r="K53" i="22"/>
  <c r="L53" i="22"/>
  <c r="M53" i="22"/>
  <c r="J54" i="22"/>
  <c r="H54" i="25" s="1"/>
  <c r="K54" i="22"/>
  <c r="L54" i="22"/>
  <c r="M54" i="22"/>
  <c r="J55" i="22"/>
  <c r="H55" i="25" s="1"/>
  <c r="L55" i="25" s="1"/>
  <c r="N55" i="25" s="1"/>
  <c r="P55" i="25" s="1"/>
  <c r="K55" i="22"/>
  <c r="L55" i="22"/>
  <c r="M55" i="22"/>
  <c r="J56" i="22"/>
  <c r="H56" i="25" s="1"/>
  <c r="L56" i="25" s="1"/>
  <c r="K56" i="22"/>
  <c r="L56" i="22"/>
  <c r="M56" i="22"/>
  <c r="J57" i="22"/>
  <c r="H57" i="25" s="1"/>
  <c r="L57" i="25" s="1"/>
  <c r="K57" i="22"/>
  <c r="L57" i="22"/>
  <c r="M57" i="22"/>
  <c r="J59" i="22"/>
  <c r="H59" i="25" s="1"/>
  <c r="L59" i="25" s="1"/>
  <c r="K59" i="22"/>
  <c r="L59" i="22"/>
  <c r="M59" i="22"/>
  <c r="J60" i="22"/>
  <c r="H60" i="25" s="1"/>
  <c r="K60" i="22"/>
  <c r="L60" i="22"/>
  <c r="M60" i="22"/>
  <c r="J61" i="22"/>
  <c r="H61" i="25" s="1"/>
  <c r="K61" i="22"/>
  <c r="L61" i="22"/>
  <c r="M61" i="22"/>
  <c r="J62" i="22"/>
  <c r="H62" i="25" s="1"/>
  <c r="L62" i="25" s="1"/>
  <c r="N62" i="25" s="1"/>
  <c r="P62" i="25" s="1"/>
  <c r="K62" i="22"/>
  <c r="L62" i="22"/>
  <c r="M62" i="22"/>
  <c r="J63" i="22"/>
  <c r="H63" i="25" s="1"/>
  <c r="K63" i="22"/>
  <c r="L63" i="22"/>
  <c r="M63" i="22"/>
  <c r="J64" i="22"/>
  <c r="H64" i="25" s="1"/>
  <c r="K64" i="22"/>
  <c r="L64" i="22"/>
  <c r="M64" i="22"/>
  <c r="K66" i="22"/>
  <c r="L66" i="22"/>
  <c r="J67" i="22"/>
  <c r="H67" i="25" s="1"/>
  <c r="L67" i="25" s="1"/>
  <c r="N67" i="25" s="1"/>
  <c r="P67" i="25" s="1"/>
  <c r="K67" i="22"/>
  <c r="L67" i="22"/>
  <c r="M67" i="22"/>
  <c r="J68" i="22"/>
  <c r="H68" i="25" s="1"/>
  <c r="K68" i="22"/>
  <c r="L68" i="22"/>
  <c r="M68" i="22"/>
  <c r="N68" i="22" s="1"/>
  <c r="P68" i="22" s="1"/>
  <c r="J69" i="22"/>
  <c r="H69" i="25" s="1"/>
  <c r="L69" i="25" s="1"/>
  <c r="N69" i="25" s="1"/>
  <c r="P69" i="25" s="1"/>
  <c r="K69" i="22"/>
  <c r="L69" i="22"/>
  <c r="M69" i="22"/>
  <c r="J70" i="22"/>
  <c r="H70" i="25" s="1"/>
  <c r="K70" i="22"/>
  <c r="L70" i="22"/>
  <c r="M70" i="22"/>
  <c r="N70" i="22" s="1"/>
  <c r="P70" i="22" s="1"/>
  <c r="J73" i="22"/>
  <c r="H73" i="25" s="1"/>
  <c r="K73" i="22"/>
  <c r="L73" i="22"/>
  <c r="M73" i="22"/>
  <c r="N73" i="22" s="1"/>
  <c r="P73" i="22" s="1"/>
  <c r="J74" i="22"/>
  <c r="H74" i="25" s="1"/>
  <c r="K74" i="22"/>
  <c r="L74" i="22"/>
  <c r="M74" i="22"/>
  <c r="J77" i="22"/>
  <c r="H77" i="25" s="1"/>
  <c r="K77" i="22"/>
  <c r="L77" i="22"/>
  <c r="M77" i="22"/>
  <c r="N77" i="22" s="1"/>
  <c r="P77" i="22" s="1"/>
  <c r="J78" i="22"/>
  <c r="H78" i="25" s="1"/>
  <c r="K78" i="22"/>
  <c r="L78" i="22"/>
  <c r="M78" i="22"/>
  <c r="N78" i="22" s="1"/>
  <c r="P78" i="22" s="1"/>
  <c r="J79" i="22"/>
  <c r="H79" i="25" s="1"/>
  <c r="K79" i="22"/>
  <c r="L79" i="22"/>
  <c r="M79" i="22"/>
  <c r="N79" i="22" s="1"/>
  <c r="P79" i="22" s="1"/>
  <c r="J80" i="22"/>
  <c r="H80" i="25" s="1"/>
  <c r="L80" i="25" s="1"/>
  <c r="N80" i="25" s="1"/>
  <c r="P80" i="25" s="1"/>
  <c r="K80" i="22"/>
  <c r="L80" i="22"/>
  <c r="M80" i="22"/>
  <c r="J81" i="22"/>
  <c r="H81" i="25" s="1"/>
  <c r="L81" i="25" s="1"/>
  <c r="N81" i="25" s="1"/>
  <c r="P81" i="25" s="1"/>
  <c r="K81" i="22"/>
  <c r="L81" i="22"/>
  <c r="M81" i="22"/>
  <c r="J83" i="22"/>
  <c r="H83" i="25" s="1"/>
  <c r="K83" i="22"/>
  <c r="L83" i="22"/>
  <c r="M83" i="22"/>
  <c r="J84" i="22"/>
  <c r="H84" i="25" s="1"/>
  <c r="L84" i="25" s="1"/>
  <c r="K84" i="22"/>
  <c r="L84" i="22"/>
  <c r="M84" i="22"/>
  <c r="N84" i="22" s="1"/>
  <c r="P84" i="22" s="1"/>
  <c r="K86" i="22"/>
  <c r="L86" i="22"/>
  <c r="K87" i="22"/>
  <c r="L87" i="22"/>
  <c r="J88" i="22"/>
  <c r="H88" i="25" s="1"/>
  <c r="L88" i="25" s="1"/>
  <c r="N88" i="25" s="1"/>
  <c r="P88" i="25" s="1"/>
  <c r="K88" i="22"/>
  <c r="L88" i="22"/>
  <c r="M88" i="22"/>
  <c r="J89" i="22"/>
  <c r="H89" i="25" s="1"/>
  <c r="L89" i="25" s="1"/>
  <c r="N89" i="25" s="1"/>
  <c r="P89" i="25" s="1"/>
  <c r="K89" i="22"/>
  <c r="L89" i="22"/>
  <c r="M89" i="22"/>
  <c r="N89" i="22" s="1"/>
  <c r="P89" i="22" s="1"/>
  <c r="J90" i="22"/>
  <c r="H90" i="25" s="1"/>
  <c r="K90" i="22"/>
  <c r="L90" i="22"/>
  <c r="M90" i="22"/>
  <c r="N90" i="22" s="1"/>
  <c r="P90" i="22" s="1"/>
  <c r="J91" i="22"/>
  <c r="H91" i="25" s="1"/>
  <c r="K91" i="22"/>
  <c r="L91" i="22"/>
  <c r="M91" i="22"/>
  <c r="K92" i="22"/>
  <c r="L92" i="22"/>
  <c r="K93" i="22"/>
  <c r="L93" i="22"/>
  <c r="J95" i="22"/>
  <c r="H95" i="25" s="1"/>
  <c r="K95" i="22"/>
  <c r="L95" i="22"/>
  <c r="M95" i="22"/>
  <c r="J96" i="22"/>
  <c r="H96" i="25" s="1"/>
  <c r="K96" i="22"/>
  <c r="L96" i="22"/>
  <c r="M96" i="22"/>
  <c r="J97" i="22"/>
  <c r="H97" i="25" s="1"/>
  <c r="L97" i="25" s="1"/>
  <c r="K97" i="22"/>
  <c r="L97" i="22"/>
  <c r="M97" i="22"/>
  <c r="J98" i="22"/>
  <c r="H98" i="25" s="1"/>
  <c r="L98" i="25" s="1"/>
  <c r="N98" i="25" s="1"/>
  <c r="P98" i="25" s="1"/>
  <c r="K98" i="22"/>
  <c r="L98" i="22"/>
  <c r="M98" i="22"/>
  <c r="J99" i="22"/>
  <c r="H99" i="25" s="1"/>
  <c r="L99" i="25" s="1"/>
  <c r="N99" i="25" s="1"/>
  <c r="P99" i="25" s="1"/>
  <c r="K99" i="22"/>
  <c r="L99" i="22"/>
  <c r="M99" i="22"/>
  <c r="J100" i="22"/>
  <c r="H100" i="25" s="1"/>
  <c r="L100" i="25" s="1"/>
  <c r="N100" i="25" s="1"/>
  <c r="P100" i="25" s="1"/>
  <c r="K100" i="22"/>
  <c r="L100" i="22"/>
  <c r="M100" i="22"/>
  <c r="J101" i="22"/>
  <c r="H101" i="25" s="1"/>
  <c r="K101" i="22"/>
  <c r="L101" i="22"/>
  <c r="M101" i="22"/>
  <c r="N101" i="22" s="1"/>
  <c r="P101" i="22" s="1"/>
  <c r="J102" i="22"/>
  <c r="H102" i="25" s="1"/>
  <c r="K102" i="22"/>
  <c r="L102" i="22"/>
  <c r="M102" i="22"/>
  <c r="N102" i="22" s="1"/>
  <c r="P102" i="22" s="1"/>
  <c r="J103" i="22"/>
  <c r="H103" i="25" s="1"/>
  <c r="L103" i="25" s="1"/>
  <c r="N103" i="25" s="1"/>
  <c r="P103" i="25" s="1"/>
  <c r="K103" i="22"/>
  <c r="L103" i="22"/>
  <c r="M103" i="22"/>
  <c r="J105" i="22"/>
  <c r="H105" i="25" s="1"/>
  <c r="L105" i="25" s="1"/>
  <c r="K105" i="22"/>
  <c r="L105" i="22"/>
  <c r="M105" i="22"/>
  <c r="N105" i="22" s="1"/>
  <c r="P105" i="22" s="1"/>
  <c r="J106" i="22"/>
  <c r="H106" i="25" s="1"/>
  <c r="K106" i="22"/>
  <c r="L106" i="22"/>
  <c r="M106" i="22"/>
  <c r="J107" i="22"/>
  <c r="H107" i="25" s="1"/>
  <c r="K107" i="22"/>
  <c r="L107" i="22"/>
  <c r="M107" i="22"/>
  <c r="J108" i="22"/>
  <c r="H108" i="25" s="1"/>
  <c r="K108" i="22"/>
  <c r="L108" i="22"/>
  <c r="M108" i="22"/>
  <c r="J109" i="22"/>
  <c r="H109" i="25" s="1"/>
  <c r="K109" i="22"/>
  <c r="L109" i="22"/>
  <c r="M109" i="22"/>
  <c r="J111" i="22"/>
  <c r="H111" i="25" s="1"/>
  <c r="L111" i="25" s="1"/>
  <c r="N111" i="25" s="1"/>
  <c r="P111" i="25" s="1"/>
  <c r="K111" i="22"/>
  <c r="L111" i="22"/>
  <c r="M111" i="22"/>
  <c r="J112" i="22"/>
  <c r="H112" i="25" s="1"/>
  <c r="K112" i="22"/>
  <c r="L112" i="22"/>
  <c r="M112" i="22"/>
  <c r="N112" i="22" s="1"/>
  <c r="P112" i="22" s="1"/>
  <c r="J113" i="22"/>
  <c r="H113" i="25" s="1"/>
  <c r="K113" i="22"/>
  <c r="L113" i="22"/>
  <c r="M113" i="22"/>
  <c r="N113" i="22" s="1"/>
  <c r="P113" i="22" s="1"/>
  <c r="J114" i="22"/>
  <c r="H114" i="25" s="1"/>
  <c r="L114" i="25" s="1"/>
  <c r="N114" i="25" s="1"/>
  <c r="P114" i="25" s="1"/>
  <c r="K114" i="22"/>
  <c r="L114" i="22"/>
  <c r="M114" i="22"/>
  <c r="J115" i="22"/>
  <c r="H115" i="25" s="1"/>
  <c r="K115" i="22"/>
  <c r="L115" i="22"/>
  <c r="M115" i="22"/>
  <c r="N115" i="22" s="1"/>
  <c r="P115" i="22" s="1"/>
  <c r="J116" i="22"/>
  <c r="H116" i="25" s="1"/>
  <c r="L116" i="25" s="1"/>
  <c r="N116" i="25" s="1"/>
  <c r="P116" i="25" s="1"/>
  <c r="K116" i="22"/>
  <c r="L116" i="22"/>
  <c r="M116" i="22"/>
  <c r="J117" i="22"/>
  <c r="H117" i="25" s="1"/>
  <c r="L117" i="25" s="1"/>
  <c r="K117" i="22"/>
  <c r="L117" i="22"/>
  <c r="M117" i="22"/>
  <c r="N117" i="22" s="1"/>
  <c r="P117" i="22" s="1"/>
  <c r="J119" i="22"/>
  <c r="H119" i="25" s="1"/>
  <c r="K119" i="22"/>
  <c r="L119" i="22"/>
  <c r="M119" i="22"/>
  <c r="N119" i="22" s="1"/>
  <c r="P119" i="22" s="1"/>
  <c r="J120" i="22"/>
  <c r="H120" i="25" s="1"/>
  <c r="K120" i="22"/>
  <c r="L120" i="22"/>
  <c r="M120" i="22"/>
  <c r="J122" i="22"/>
  <c r="H122" i="25" s="1"/>
  <c r="K122" i="22"/>
  <c r="L122" i="22"/>
  <c r="M122" i="22"/>
  <c r="J123" i="22"/>
  <c r="H123" i="25" s="1"/>
  <c r="L123" i="25" s="1"/>
  <c r="N123" i="25" s="1"/>
  <c r="P123" i="25" s="1"/>
  <c r="K123" i="22"/>
  <c r="L123" i="22"/>
  <c r="M123" i="22"/>
  <c r="J124" i="22"/>
  <c r="H124" i="25" s="1"/>
  <c r="K124" i="22"/>
  <c r="L124" i="22"/>
  <c r="M124" i="22"/>
  <c r="N124" i="22" s="1"/>
  <c r="P124" i="22" s="1"/>
  <c r="J125" i="22"/>
  <c r="H125" i="25" s="1"/>
  <c r="K125" i="22"/>
  <c r="L125" i="22"/>
  <c r="M125" i="22"/>
  <c r="N125" i="22" s="1"/>
  <c r="P125" i="22" s="1"/>
  <c r="J126" i="22"/>
  <c r="H126" i="25" s="1"/>
  <c r="K126" i="22"/>
  <c r="L126" i="22"/>
  <c r="M126" i="22"/>
  <c r="J128" i="22"/>
  <c r="H128" i="25" s="1"/>
  <c r="K128" i="22"/>
  <c r="L128" i="22"/>
  <c r="M128" i="22"/>
  <c r="N128" i="22" s="1"/>
  <c r="P128" i="22" s="1"/>
  <c r="J129" i="22"/>
  <c r="H129" i="25" s="1"/>
  <c r="K129" i="22"/>
  <c r="L129" i="22"/>
  <c r="M129" i="22"/>
  <c r="J130" i="22"/>
  <c r="H130" i="25" s="1"/>
  <c r="K130" i="22"/>
  <c r="L130" i="22"/>
  <c r="M130" i="22"/>
  <c r="N130" i="22" s="1"/>
  <c r="P130" i="22" s="1"/>
  <c r="J132" i="22"/>
  <c r="H132" i="25" s="1"/>
  <c r="K132" i="22"/>
  <c r="L132" i="22"/>
  <c r="M132" i="22"/>
  <c r="N132" i="22" s="1"/>
  <c r="P132" i="22" s="1"/>
  <c r="J133" i="22"/>
  <c r="H133" i="25" s="1"/>
  <c r="K133" i="22"/>
  <c r="L133" i="22"/>
  <c r="M133" i="22"/>
  <c r="N133" i="22" s="1"/>
  <c r="P133" i="22" s="1"/>
  <c r="J134" i="22"/>
  <c r="H134" i="25" s="1"/>
  <c r="K134" i="22"/>
  <c r="L134" i="22"/>
  <c r="M134" i="22"/>
  <c r="J135" i="22"/>
  <c r="H135" i="25" s="1"/>
  <c r="K135" i="22"/>
  <c r="L135" i="22"/>
  <c r="M135" i="22"/>
  <c r="N135" i="22" s="1"/>
  <c r="P135" i="22" s="1"/>
  <c r="J136" i="22"/>
  <c r="H136" i="25" s="1"/>
  <c r="K136" i="22"/>
  <c r="L136" i="22"/>
  <c r="M136" i="22"/>
  <c r="J138" i="22"/>
  <c r="H138" i="25" s="1"/>
  <c r="L138" i="25" s="1"/>
  <c r="K138" i="22"/>
  <c r="L138" i="22"/>
  <c r="M138" i="22"/>
  <c r="N138" i="22" s="1"/>
  <c r="P138" i="22" s="1"/>
  <c r="J139" i="22"/>
  <c r="H139" i="25" s="1"/>
  <c r="K139" i="22"/>
  <c r="L139" i="22"/>
  <c r="M139" i="22"/>
  <c r="J140" i="22"/>
  <c r="H140" i="25" s="1"/>
  <c r="L140" i="25" s="1"/>
  <c r="N140" i="25" s="1"/>
  <c r="P140" i="25" s="1"/>
  <c r="K140" i="22"/>
  <c r="L140" i="22"/>
  <c r="M140" i="22"/>
  <c r="N140" i="22" s="1"/>
  <c r="P140" i="22" s="1"/>
  <c r="J141" i="22"/>
  <c r="H141" i="25" s="1"/>
  <c r="L141" i="25" s="1"/>
  <c r="N141" i="25" s="1"/>
  <c r="P141" i="25" s="1"/>
  <c r="K141" i="22"/>
  <c r="L141" i="22"/>
  <c r="M141" i="22"/>
  <c r="J143" i="22"/>
  <c r="H143" i="25" s="1"/>
  <c r="K143" i="22"/>
  <c r="L143" i="22"/>
  <c r="M143" i="22"/>
  <c r="J144" i="22"/>
  <c r="H144" i="25" s="1"/>
  <c r="K144" i="22"/>
  <c r="L144" i="22"/>
  <c r="M144" i="22"/>
  <c r="J145" i="22"/>
  <c r="H145" i="25" s="1"/>
  <c r="K145" i="22"/>
  <c r="L145" i="22"/>
  <c r="M145" i="22"/>
  <c r="J146" i="22"/>
  <c r="H146" i="25" s="1"/>
  <c r="K146" i="22"/>
  <c r="L146" i="22"/>
  <c r="M146" i="22"/>
  <c r="J147" i="22"/>
  <c r="H147" i="25" s="1"/>
  <c r="K147" i="22"/>
  <c r="L147" i="22"/>
  <c r="M147" i="22"/>
  <c r="J148" i="22"/>
  <c r="H148" i="25" s="1"/>
  <c r="K148" i="22"/>
  <c r="L148" i="22"/>
  <c r="M148" i="22"/>
  <c r="J149" i="22"/>
  <c r="H149" i="25" s="1"/>
  <c r="K149" i="22"/>
  <c r="L149" i="22"/>
  <c r="M149" i="22"/>
  <c r="J150" i="22"/>
  <c r="H150" i="25" s="1"/>
  <c r="K150" i="22"/>
  <c r="L150" i="22"/>
  <c r="M150" i="22"/>
  <c r="J151" i="22"/>
  <c r="H151" i="25" s="1"/>
  <c r="K151" i="22"/>
  <c r="L151" i="22"/>
  <c r="M151" i="22"/>
  <c r="N151" i="22" s="1"/>
  <c r="P151" i="22" s="1"/>
  <c r="J152" i="22"/>
  <c r="H152" i="25" s="1"/>
  <c r="L152" i="25" s="1"/>
  <c r="N152" i="25" s="1"/>
  <c r="P152" i="25" s="1"/>
  <c r="K152" i="22"/>
  <c r="L152" i="22"/>
  <c r="M152" i="22"/>
  <c r="N152" i="22" s="1"/>
  <c r="P152" i="22" s="1"/>
  <c r="J153" i="22"/>
  <c r="H153" i="25" s="1"/>
  <c r="L153" i="25" s="1"/>
  <c r="K153" i="22"/>
  <c r="L153" i="22"/>
  <c r="M153" i="22"/>
  <c r="N153" i="22" s="1"/>
  <c r="P153" i="22" s="1"/>
  <c r="J154" i="22"/>
  <c r="H154" i="25" s="1"/>
  <c r="K154" i="22"/>
  <c r="L154" i="22"/>
  <c r="M154" i="22"/>
  <c r="J155" i="22"/>
  <c r="H155" i="25" s="1"/>
  <c r="L155" i="25" s="1"/>
  <c r="K155" i="22"/>
  <c r="L155" i="22"/>
  <c r="M155" i="22"/>
  <c r="J157" i="22"/>
  <c r="H157" i="25" s="1"/>
  <c r="K157" i="22"/>
  <c r="L157" i="22"/>
  <c r="M157" i="22"/>
  <c r="N157" i="22" s="1"/>
  <c r="P157" i="22" s="1"/>
  <c r="J158" i="22"/>
  <c r="H158" i="25" s="1"/>
  <c r="K158" i="22"/>
  <c r="L158" i="22"/>
  <c r="M158" i="22"/>
  <c r="J159" i="22"/>
  <c r="H159" i="25" s="1"/>
  <c r="K159" i="22"/>
  <c r="L159" i="22"/>
  <c r="M159" i="22"/>
  <c r="K162" i="22"/>
  <c r="L162" i="22"/>
  <c r="K163" i="22"/>
  <c r="L163" i="22"/>
  <c r="K164" i="22"/>
  <c r="L164" i="22"/>
  <c r="K166" i="22"/>
  <c r="L166" i="22"/>
  <c r="K167" i="22"/>
  <c r="L167" i="22"/>
  <c r="K168" i="22"/>
  <c r="L168" i="22"/>
  <c r="K169" i="22"/>
  <c r="L169" i="22"/>
  <c r="K170" i="22"/>
  <c r="L170" i="22"/>
  <c r="K171" i="22"/>
  <c r="L171" i="22"/>
  <c r="K172" i="22"/>
  <c r="L172" i="22"/>
  <c r="K173" i="22"/>
  <c r="L173" i="22"/>
  <c r="K174" i="22"/>
  <c r="L174" i="22"/>
  <c r="K175" i="22"/>
  <c r="L175" i="22"/>
  <c r="K176" i="22"/>
  <c r="L176" i="22"/>
  <c r="K177" i="22"/>
  <c r="L177" i="22"/>
  <c r="K179" i="22"/>
  <c r="L179" i="22"/>
  <c r="K180" i="22"/>
  <c r="L180" i="22"/>
  <c r="K181" i="22"/>
  <c r="L181" i="22"/>
  <c r="K182" i="22"/>
  <c r="L182" i="22"/>
  <c r="K183" i="22"/>
  <c r="L183" i="22"/>
  <c r="K184" i="22"/>
  <c r="L184" i="22"/>
  <c r="K185" i="22"/>
  <c r="L185" i="22"/>
  <c r="K186" i="22"/>
  <c r="L186" i="22"/>
  <c r="K187" i="22"/>
  <c r="L187" i="22"/>
  <c r="J189" i="22"/>
  <c r="H189" i="25" s="1"/>
  <c r="K189" i="22"/>
  <c r="L189" i="22"/>
  <c r="M189" i="22"/>
  <c r="J190" i="22"/>
  <c r="H190" i="25" s="1"/>
  <c r="K190" i="22"/>
  <c r="L190" i="22"/>
  <c r="M190" i="22"/>
  <c r="J191" i="22"/>
  <c r="H191" i="25" s="1"/>
  <c r="L191" i="25" s="1"/>
  <c r="K191" i="22"/>
  <c r="L191" i="22"/>
  <c r="M191" i="22"/>
  <c r="J193" i="22"/>
  <c r="H193" i="25" s="1"/>
  <c r="L193" i="25" s="1"/>
  <c r="K193" i="22"/>
  <c r="L193" i="22"/>
  <c r="M193" i="22"/>
  <c r="J194" i="22"/>
  <c r="H194" i="25" s="1"/>
  <c r="L194" i="25" s="1"/>
  <c r="N194" i="25" s="1"/>
  <c r="P194" i="25" s="1"/>
  <c r="K194" i="22"/>
  <c r="L194" i="22"/>
  <c r="M194" i="22"/>
  <c r="J195" i="22"/>
  <c r="H195" i="25" s="1"/>
  <c r="K195" i="22"/>
  <c r="L195" i="22"/>
  <c r="M195" i="22"/>
  <c r="J196" i="22"/>
  <c r="H196" i="25" s="1"/>
  <c r="K196" i="22"/>
  <c r="L196" i="22"/>
  <c r="M196" i="22"/>
  <c r="J197" i="22"/>
  <c r="H197" i="25" s="1"/>
  <c r="L197" i="25" s="1"/>
  <c r="K197" i="22"/>
  <c r="L197" i="22"/>
  <c r="M197" i="22"/>
  <c r="N197" i="22" s="1"/>
  <c r="P197" i="22" s="1"/>
  <c r="J198" i="22"/>
  <c r="H198" i="25" s="1"/>
  <c r="K198" i="22"/>
  <c r="L198" i="22"/>
  <c r="M198" i="22"/>
  <c r="N198" i="22" s="1"/>
  <c r="P198" i="22" s="1"/>
  <c r="J199" i="22"/>
  <c r="H199" i="25" s="1"/>
  <c r="K199" i="22"/>
  <c r="L199" i="22"/>
  <c r="M199" i="22"/>
  <c r="N199" i="22" s="1"/>
  <c r="P199" i="22" s="1"/>
  <c r="J200" i="22"/>
  <c r="H200" i="25" s="1"/>
  <c r="K200" i="22"/>
  <c r="L200" i="22"/>
  <c r="M200" i="22"/>
  <c r="N200" i="22" s="1"/>
  <c r="P200" i="22" s="1"/>
  <c r="J201" i="22"/>
  <c r="H201" i="25" s="1"/>
  <c r="L201" i="25" s="1"/>
  <c r="K201" i="22"/>
  <c r="L201" i="22"/>
  <c r="M201" i="22"/>
  <c r="N201" i="22" s="1"/>
  <c r="P201" i="22" s="1"/>
  <c r="J202" i="22"/>
  <c r="H202" i="25" s="1"/>
  <c r="K202" i="22"/>
  <c r="L202" i="22"/>
  <c r="M202" i="22"/>
  <c r="J203" i="22"/>
  <c r="H203" i="25" s="1"/>
  <c r="K203" i="22"/>
  <c r="L203" i="22"/>
  <c r="M203" i="22"/>
  <c r="J205" i="22"/>
  <c r="H205" i="25" s="1"/>
  <c r="K205" i="22"/>
  <c r="L205" i="22"/>
  <c r="M205" i="22"/>
  <c r="J206" i="22"/>
  <c r="H206" i="25" s="1"/>
  <c r="K206" i="22"/>
  <c r="L206" i="22"/>
  <c r="M206" i="22"/>
  <c r="J208" i="22"/>
  <c r="H208" i="25" s="1"/>
  <c r="K208" i="22"/>
  <c r="L208" i="22"/>
  <c r="M208" i="22"/>
  <c r="N208" i="22" s="1"/>
  <c r="P208" i="22" s="1"/>
  <c r="J209" i="22"/>
  <c r="H209" i="25" s="1"/>
  <c r="L209" i="25" s="1"/>
  <c r="K209" i="22"/>
  <c r="L209" i="22"/>
  <c r="M209" i="22"/>
  <c r="N209" i="22" s="1"/>
  <c r="P209" i="22" s="1"/>
  <c r="J210" i="22"/>
  <c r="H210" i="25" s="1"/>
  <c r="L210" i="25" s="1"/>
  <c r="K210" i="22"/>
  <c r="L210" i="22"/>
  <c r="M210" i="22"/>
  <c r="N210" i="22" s="1"/>
  <c r="P210" i="22" s="1"/>
  <c r="J211" i="22"/>
  <c r="H211" i="25" s="1"/>
  <c r="K211" i="22"/>
  <c r="L211" i="22"/>
  <c r="M211" i="22"/>
  <c r="N211" i="22" s="1"/>
  <c r="P211" i="22" s="1"/>
  <c r="J213" i="22"/>
  <c r="H213" i="25" s="1"/>
  <c r="K213" i="22"/>
  <c r="L213" i="22"/>
  <c r="M213" i="22"/>
  <c r="N213" i="22" s="1"/>
  <c r="P213" i="22" s="1"/>
  <c r="J214" i="22"/>
  <c r="H214" i="25" s="1"/>
  <c r="K214" i="22"/>
  <c r="L214" i="22"/>
  <c r="M214" i="22"/>
  <c r="N214" i="22" s="1"/>
  <c r="P214" i="22" s="1"/>
  <c r="J215" i="22"/>
  <c r="H215" i="25" s="1"/>
  <c r="K215" i="22"/>
  <c r="L215" i="22"/>
  <c r="M215" i="22"/>
  <c r="J216" i="22"/>
  <c r="H216" i="25" s="1"/>
  <c r="L216" i="25" s="1"/>
  <c r="K216" i="22"/>
  <c r="L216" i="22"/>
  <c r="M216" i="22"/>
  <c r="J218" i="22"/>
  <c r="H218" i="25" s="1"/>
  <c r="K218" i="22"/>
  <c r="L218" i="22"/>
  <c r="M218" i="22"/>
  <c r="N218" i="22" s="1"/>
  <c r="P218" i="22" s="1"/>
  <c r="J219" i="22"/>
  <c r="H219" i="25" s="1"/>
  <c r="K219" i="22"/>
  <c r="L219" i="22"/>
  <c r="M219" i="22"/>
  <c r="J220" i="22"/>
  <c r="H220" i="25" s="1"/>
  <c r="K220" i="22"/>
  <c r="L220" i="22"/>
  <c r="M220" i="22"/>
  <c r="J221" i="22"/>
  <c r="H221" i="25" s="1"/>
  <c r="K221" i="22"/>
  <c r="L221" i="22"/>
  <c r="M221" i="22"/>
  <c r="N221" i="22" s="1"/>
  <c r="P221" i="22" s="1"/>
  <c r="J222" i="22"/>
  <c r="H222" i="25" s="1"/>
  <c r="K222" i="22"/>
  <c r="L222" i="22"/>
  <c r="M222" i="22"/>
  <c r="N222" i="22" s="1"/>
  <c r="P222" i="22" s="1"/>
  <c r="J223" i="22"/>
  <c r="H223" i="25" s="1"/>
  <c r="K223" i="22"/>
  <c r="L223" i="22"/>
  <c r="M223" i="22"/>
  <c r="N223" i="22" s="1"/>
  <c r="P223" i="22" s="1"/>
  <c r="J224" i="22"/>
  <c r="H224" i="25" s="1"/>
  <c r="L224" i="25" s="1"/>
  <c r="K224" i="22"/>
  <c r="L224" i="22"/>
  <c r="M224" i="22"/>
  <c r="J225" i="22"/>
  <c r="H225" i="25" s="1"/>
  <c r="L225" i="25" s="1"/>
  <c r="N225" i="25" s="1"/>
  <c r="P225" i="25" s="1"/>
  <c r="K225" i="22"/>
  <c r="L225" i="22"/>
  <c r="M225" i="22"/>
  <c r="J227" i="22"/>
  <c r="H227" i="25" s="1"/>
  <c r="K227" i="22"/>
  <c r="L227" i="22"/>
  <c r="M227" i="22"/>
  <c r="J228" i="22"/>
  <c r="H228" i="25" s="1"/>
  <c r="K228" i="22"/>
  <c r="L228" i="22"/>
  <c r="M228" i="22"/>
  <c r="J229" i="22"/>
  <c r="H229" i="25" s="1"/>
  <c r="K229" i="22"/>
  <c r="L229" i="22"/>
  <c r="M229" i="22"/>
  <c r="N229" i="22" s="1"/>
  <c r="P229" i="22" s="1"/>
  <c r="J230" i="22"/>
  <c r="H230" i="25" s="1"/>
  <c r="K230" i="22"/>
  <c r="L230" i="22"/>
  <c r="M230" i="22"/>
  <c r="N230" i="22" s="1"/>
  <c r="P230" i="22" s="1"/>
  <c r="J231" i="22"/>
  <c r="H231" i="25" s="1"/>
  <c r="K231" i="22"/>
  <c r="L231" i="22"/>
  <c r="M231" i="22"/>
  <c r="J233" i="22"/>
  <c r="H233" i="25" s="1"/>
  <c r="L233" i="25" s="1"/>
  <c r="K233" i="22"/>
  <c r="L233" i="22"/>
  <c r="M233" i="22"/>
  <c r="N233" i="22" s="1"/>
  <c r="P233" i="22" s="1"/>
  <c r="J234" i="22"/>
  <c r="H234" i="25" s="1"/>
  <c r="L234" i="25" s="1"/>
  <c r="K234" i="22"/>
  <c r="L234" i="22"/>
  <c r="M234" i="22"/>
  <c r="J235" i="22"/>
  <c r="H235" i="25" s="1"/>
  <c r="K235" i="22"/>
  <c r="L235" i="22"/>
  <c r="M235" i="22"/>
  <c r="J236" i="22"/>
  <c r="H236" i="25" s="1"/>
  <c r="K236" i="22"/>
  <c r="L236" i="22"/>
  <c r="M236" i="22"/>
  <c r="N236" i="22" s="1"/>
  <c r="P236" i="22" s="1"/>
  <c r="J237" i="22"/>
  <c r="H237" i="25" s="1"/>
  <c r="L237" i="25" s="1"/>
  <c r="K237" i="22"/>
  <c r="L237" i="22"/>
  <c r="M237" i="22"/>
  <c r="N237" i="22" s="1"/>
  <c r="P237" i="22" s="1"/>
  <c r="J238" i="22"/>
  <c r="H238" i="25" s="1"/>
  <c r="K238" i="22"/>
  <c r="L238" i="22"/>
  <c r="M238" i="22"/>
  <c r="J239" i="22"/>
  <c r="H239" i="25" s="1"/>
  <c r="L239" i="25" s="1"/>
  <c r="K239" i="22"/>
  <c r="L239" i="22"/>
  <c r="M239" i="22"/>
  <c r="N239" i="22" s="1"/>
  <c r="P239" i="22" s="1"/>
  <c r="J241" i="22"/>
  <c r="H241" i="25" s="1"/>
  <c r="K241" i="22"/>
  <c r="L241" i="22"/>
  <c r="M241" i="22"/>
  <c r="N241" i="22" s="1"/>
  <c r="P241" i="22" s="1"/>
  <c r="J242" i="22"/>
  <c r="H242" i="25" s="1"/>
  <c r="K242" i="22"/>
  <c r="L242" i="22"/>
  <c r="M242" i="22"/>
  <c r="N242" i="22" s="1"/>
  <c r="P242" i="22" s="1"/>
  <c r="J243" i="22"/>
  <c r="H243" i="25" s="1"/>
  <c r="L243" i="25" s="1"/>
  <c r="K243" i="22"/>
  <c r="L243" i="22"/>
  <c r="M243" i="22"/>
  <c r="J244" i="22"/>
  <c r="H244" i="25" s="1"/>
  <c r="K244" i="22"/>
  <c r="L244" i="22"/>
  <c r="M244" i="22"/>
  <c r="J245" i="22"/>
  <c r="H245" i="25" s="1"/>
  <c r="L245" i="25" s="1"/>
  <c r="N245" i="25" s="1"/>
  <c r="P245" i="25" s="1"/>
  <c r="K245" i="22"/>
  <c r="L245" i="22"/>
  <c r="M245" i="22"/>
  <c r="J246" i="22"/>
  <c r="H246" i="25" s="1"/>
  <c r="K246" i="22"/>
  <c r="L246" i="22"/>
  <c r="M246" i="22"/>
  <c r="N246" i="22" s="1"/>
  <c r="P246" i="22" s="1"/>
  <c r="J247" i="22"/>
  <c r="H247" i="25" s="1"/>
  <c r="K247" i="22"/>
  <c r="L247" i="22"/>
  <c r="M247" i="22"/>
  <c r="N247" i="22" s="1"/>
  <c r="P247" i="22" s="1"/>
  <c r="J248" i="22"/>
  <c r="H248" i="25" s="1"/>
  <c r="L248" i="25" s="1"/>
  <c r="K248" i="22"/>
  <c r="L248" i="22"/>
  <c r="M248" i="22"/>
  <c r="N248" i="22" s="1"/>
  <c r="P248" i="22" s="1"/>
  <c r="J249" i="22"/>
  <c r="H249" i="25" s="1"/>
  <c r="K249" i="22"/>
  <c r="L249" i="22"/>
  <c r="M249" i="22"/>
  <c r="J250" i="22"/>
  <c r="H250" i="25" s="1"/>
  <c r="K250" i="22"/>
  <c r="L250" i="22"/>
  <c r="M250" i="22"/>
  <c r="N250" i="22" s="1"/>
  <c r="P250" i="22" s="1"/>
  <c r="J251" i="22"/>
  <c r="H251" i="25" s="1"/>
  <c r="L251" i="25" s="1"/>
  <c r="K251" i="22"/>
  <c r="L251" i="22"/>
  <c r="M251" i="22"/>
  <c r="L20" i="22"/>
  <c r="K20" i="22"/>
  <c r="P35" i="27" l="1"/>
  <c r="N256" i="27"/>
  <c r="N170" i="27"/>
  <c r="P170" i="27" s="1"/>
  <c r="N108" i="27"/>
  <c r="P108" i="27" s="1"/>
  <c r="N69" i="27"/>
  <c r="P69" i="27" s="1"/>
  <c r="N173" i="27"/>
  <c r="P173" i="27" s="1"/>
  <c r="N177" i="27"/>
  <c r="P177" i="27" s="1"/>
  <c r="N154" i="27"/>
  <c r="P154" i="27" s="1"/>
  <c r="P20" i="27"/>
  <c r="M256" i="27"/>
  <c r="M7" i="27" s="1"/>
  <c r="J181" i="25"/>
  <c r="L249" i="25"/>
  <c r="J249" i="25"/>
  <c r="L246" i="25"/>
  <c r="J246" i="25"/>
  <c r="L244" i="25"/>
  <c r="N244" i="25" s="1"/>
  <c r="P244" i="25" s="1"/>
  <c r="J244" i="25"/>
  <c r="L241" i="25"/>
  <c r="N241" i="25" s="1"/>
  <c r="P241" i="25" s="1"/>
  <c r="J241" i="25"/>
  <c r="L236" i="25"/>
  <c r="J236" i="25"/>
  <c r="L230" i="25"/>
  <c r="J230" i="25"/>
  <c r="L228" i="25"/>
  <c r="J228" i="25"/>
  <c r="L227" i="25"/>
  <c r="J227" i="25"/>
  <c r="L223" i="25"/>
  <c r="N223" i="25" s="1"/>
  <c r="P223" i="25" s="1"/>
  <c r="J223" i="25"/>
  <c r="L221" i="25"/>
  <c r="J221" i="25"/>
  <c r="L218" i="25"/>
  <c r="J218" i="25"/>
  <c r="L213" i="25"/>
  <c r="N213" i="25" s="1"/>
  <c r="P213" i="25" s="1"/>
  <c r="J213" i="25"/>
  <c r="L208" i="25"/>
  <c r="J208" i="25"/>
  <c r="L205" i="25"/>
  <c r="J205" i="25"/>
  <c r="L198" i="25"/>
  <c r="J198" i="25"/>
  <c r="L196" i="25"/>
  <c r="J196" i="25"/>
  <c r="L190" i="25"/>
  <c r="J190" i="25"/>
  <c r="L157" i="25"/>
  <c r="J157" i="25"/>
  <c r="L154" i="25"/>
  <c r="J154" i="25"/>
  <c r="L150" i="25"/>
  <c r="J150" i="25"/>
  <c r="L147" i="25"/>
  <c r="N147" i="25" s="1"/>
  <c r="P147" i="25" s="1"/>
  <c r="J147" i="25"/>
  <c r="L145" i="25"/>
  <c r="J145" i="25"/>
  <c r="L143" i="25"/>
  <c r="J143" i="25"/>
  <c r="L133" i="25"/>
  <c r="J133" i="25"/>
  <c r="L130" i="25"/>
  <c r="J130" i="25"/>
  <c r="L125" i="25"/>
  <c r="J125" i="25"/>
  <c r="L120" i="25"/>
  <c r="J120" i="25"/>
  <c r="L113" i="25"/>
  <c r="N113" i="25" s="1"/>
  <c r="P113" i="25" s="1"/>
  <c r="J113" i="25"/>
  <c r="L106" i="25"/>
  <c r="J106" i="25"/>
  <c r="L64" i="25"/>
  <c r="J64" i="25"/>
  <c r="L63" i="25"/>
  <c r="J63" i="25"/>
  <c r="L61" i="25"/>
  <c r="N61" i="25" s="1"/>
  <c r="P61" i="25" s="1"/>
  <c r="J61" i="25"/>
  <c r="L60" i="25"/>
  <c r="J60" i="25"/>
  <c r="L54" i="25"/>
  <c r="J54" i="25"/>
  <c r="L52" i="25"/>
  <c r="J52" i="25"/>
  <c r="L51" i="25"/>
  <c r="N51" i="25" s="1"/>
  <c r="P51" i="25" s="1"/>
  <c r="J51" i="25"/>
  <c r="L47" i="25"/>
  <c r="J47" i="25"/>
  <c r="N157" i="25"/>
  <c r="P157" i="25" s="1"/>
  <c r="J237" i="25"/>
  <c r="J209" i="25"/>
  <c r="J62" i="25"/>
  <c r="J89" i="25"/>
  <c r="J201" i="25"/>
  <c r="N248" i="25"/>
  <c r="P248" i="25" s="1"/>
  <c r="J103" i="25"/>
  <c r="N117" i="25"/>
  <c r="P117" i="25" s="1"/>
  <c r="J111" i="25"/>
  <c r="J245" i="25"/>
  <c r="J152" i="25"/>
  <c r="J141" i="25"/>
  <c r="J84" i="25"/>
  <c r="J56" i="25"/>
  <c r="J210" i="25"/>
  <c r="J251" i="25"/>
  <c r="N249" i="25"/>
  <c r="P249" i="25" s="1"/>
  <c r="N236" i="25"/>
  <c r="P236" i="25" s="1"/>
  <c r="N196" i="25"/>
  <c r="P196" i="25" s="1"/>
  <c r="N251" i="25"/>
  <c r="P251" i="25" s="1"/>
  <c r="N227" i="25"/>
  <c r="P227" i="25" s="1"/>
  <c r="N197" i="25"/>
  <c r="P197" i="25" s="1"/>
  <c r="N233" i="25"/>
  <c r="P233" i="25" s="1"/>
  <c r="N145" i="25"/>
  <c r="P145" i="25" s="1"/>
  <c r="N97" i="25"/>
  <c r="P97" i="25" s="1"/>
  <c r="J140" i="25"/>
  <c r="J100" i="25"/>
  <c r="N138" i="25"/>
  <c r="P138" i="25" s="1"/>
  <c r="J98" i="25"/>
  <c r="J179" i="25"/>
  <c r="N155" i="25"/>
  <c r="P155" i="25" s="1"/>
  <c r="J55" i="25"/>
  <c r="J194" i="25"/>
  <c r="N198" i="25"/>
  <c r="P198" i="25" s="1"/>
  <c r="N106" i="25"/>
  <c r="P106" i="25" s="1"/>
  <c r="N130" i="25"/>
  <c r="P130" i="25" s="1"/>
  <c r="J239" i="25"/>
  <c r="J153" i="25"/>
  <c r="J224" i="25"/>
  <c r="J117" i="25"/>
  <c r="L247" i="25"/>
  <c r="J247" i="25"/>
  <c r="L242" i="25"/>
  <c r="N242" i="25" s="1"/>
  <c r="P242" i="25" s="1"/>
  <c r="J242" i="25"/>
  <c r="L229" i="25"/>
  <c r="J229" i="25"/>
  <c r="L222" i="25"/>
  <c r="N222" i="25" s="1"/>
  <c r="P222" i="25" s="1"/>
  <c r="J222" i="25"/>
  <c r="L219" i="25"/>
  <c r="J219" i="25"/>
  <c r="L215" i="25"/>
  <c r="J215" i="25"/>
  <c r="L211" i="25"/>
  <c r="N211" i="25" s="1"/>
  <c r="P211" i="25" s="1"/>
  <c r="J211" i="25"/>
  <c r="L206" i="25"/>
  <c r="J206" i="25"/>
  <c r="L202" i="25"/>
  <c r="J202" i="25"/>
  <c r="L200" i="25"/>
  <c r="N200" i="25" s="1"/>
  <c r="P200" i="25" s="1"/>
  <c r="J200" i="25"/>
  <c r="L195" i="25"/>
  <c r="N195" i="25" s="1"/>
  <c r="P195" i="25" s="1"/>
  <c r="J195" i="25"/>
  <c r="L159" i="25"/>
  <c r="J159" i="25"/>
  <c r="L158" i="25"/>
  <c r="J158" i="25"/>
  <c r="L151" i="25"/>
  <c r="N151" i="25" s="1"/>
  <c r="P151" i="25" s="1"/>
  <c r="J151" i="25"/>
  <c r="L149" i="25"/>
  <c r="N149" i="25" s="1"/>
  <c r="P149" i="25" s="1"/>
  <c r="J149" i="25"/>
  <c r="L144" i="25"/>
  <c r="N144" i="25" s="1"/>
  <c r="P144" i="25" s="1"/>
  <c r="J144" i="25"/>
  <c r="L139" i="25"/>
  <c r="J139" i="25"/>
  <c r="L136" i="25"/>
  <c r="N136" i="25" s="1"/>
  <c r="P136" i="25" s="1"/>
  <c r="J136" i="25"/>
  <c r="L134" i="25"/>
  <c r="J134" i="25"/>
  <c r="L132" i="25"/>
  <c r="N132" i="25" s="1"/>
  <c r="P132" i="25" s="1"/>
  <c r="J132" i="25"/>
  <c r="L128" i="25"/>
  <c r="N128" i="25" s="1"/>
  <c r="P128" i="25" s="1"/>
  <c r="J128" i="25"/>
  <c r="L126" i="25"/>
  <c r="N126" i="25" s="1"/>
  <c r="P126" i="25" s="1"/>
  <c r="J126" i="25"/>
  <c r="L124" i="25"/>
  <c r="N124" i="25" s="1"/>
  <c r="P124" i="25" s="1"/>
  <c r="J124" i="25"/>
  <c r="L122" i="25"/>
  <c r="J122" i="25"/>
  <c r="L115" i="25"/>
  <c r="N115" i="25" s="1"/>
  <c r="P115" i="25" s="1"/>
  <c r="J115" i="25"/>
  <c r="L112" i="25"/>
  <c r="N112" i="25" s="1"/>
  <c r="P112" i="25" s="1"/>
  <c r="J112" i="25"/>
  <c r="L109" i="25"/>
  <c r="J109" i="25"/>
  <c r="L107" i="25"/>
  <c r="N107" i="25" s="1"/>
  <c r="P107" i="25" s="1"/>
  <c r="J107" i="25"/>
  <c r="L102" i="25"/>
  <c r="J102" i="25"/>
  <c r="L96" i="25"/>
  <c r="N96" i="25" s="1"/>
  <c r="P96" i="25" s="1"/>
  <c r="J96" i="25"/>
  <c r="L95" i="25"/>
  <c r="N95" i="25" s="1"/>
  <c r="P95" i="25" s="1"/>
  <c r="J95" i="25"/>
  <c r="L91" i="25"/>
  <c r="N91" i="25" s="1"/>
  <c r="P91" i="25" s="1"/>
  <c r="J91" i="25"/>
  <c r="L90" i="25"/>
  <c r="J90" i="25"/>
  <c r="L83" i="25"/>
  <c r="N83" i="25" s="1"/>
  <c r="P83" i="25" s="1"/>
  <c r="J83" i="25"/>
  <c r="L79" i="25"/>
  <c r="N79" i="25" s="1"/>
  <c r="P79" i="25" s="1"/>
  <c r="J79" i="25"/>
  <c r="L78" i="25"/>
  <c r="N78" i="25" s="1"/>
  <c r="P78" i="25" s="1"/>
  <c r="J78" i="25"/>
  <c r="L77" i="25"/>
  <c r="N77" i="25" s="1"/>
  <c r="P77" i="25" s="1"/>
  <c r="J77" i="25"/>
  <c r="L74" i="25"/>
  <c r="N74" i="25" s="1"/>
  <c r="P74" i="25" s="1"/>
  <c r="J74" i="25"/>
  <c r="L73" i="25"/>
  <c r="J73" i="25"/>
  <c r="L70" i="25"/>
  <c r="N70" i="25" s="1"/>
  <c r="P70" i="25" s="1"/>
  <c r="J70" i="25"/>
  <c r="L68" i="25"/>
  <c r="J68" i="25"/>
  <c r="L164" i="25"/>
  <c r="N164" i="25" s="1"/>
  <c r="P164" i="25" s="1"/>
  <c r="J164" i="25"/>
  <c r="N230" i="25"/>
  <c r="P230" i="25" s="1"/>
  <c r="N208" i="25"/>
  <c r="P208" i="25" s="1"/>
  <c r="N190" i="25"/>
  <c r="P190" i="25" s="1"/>
  <c r="N247" i="25"/>
  <c r="P247" i="25" s="1"/>
  <c r="N215" i="25"/>
  <c r="P215" i="25" s="1"/>
  <c r="J197" i="25"/>
  <c r="J233" i="25"/>
  <c r="N139" i="25"/>
  <c r="P139" i="25" s="1"/>
  <c r="N52" i="25"/>
  <c r="P52" i="25" s="1"/>
  <c r="N193" i="25"/>
  <c r="P193" i="25" s="1"/>
  <c r="N63" i="25"/>
  <c r="P63" i="25" s="1"/>
  <c r="N47" i="25"/>
  <c r="P47" i="25" s="1"/>
  <c r="N218" i="25"/>
  <c r="P218" i="25" s="1"/>
  <c r="N239" i="25"/>
  <c r="P239" i="25" s="1"/>
  <c r="N205" i="25"/>
  <c r="P205" i="25" s="1"/>
  <c r="N229" i="25"/>
  <c r="P229" i="25" s="1"/>
  <c r="J99" i="25"/>
  <c r="J88" i="25"/>
  <c r="J53" i="25"/>
  <c r="J57" i="25"/>
  <c r="J105" i="25"/>
  <c r="J248" i="25"/>
  <c r="J97" i="25"/>
  <c r="J234" i="25"/>
  <c r="J59" i="25"/>
  <c r="J138" i="25"/>
  <c r="L250" i="25"/>
  <c r="N250" i="25" s="1"/>
  <c r="P250" i="25" s="1"/>
  <c r="J250" i="25"/>
  <c r="L238" i="25"/>
  <c r="N238" i="25" s="1"/>
  <c r="P238" i="25" s="1"/>
  <c r="J238" i="25"/>
  <c r="L235" i="25"/>
  <c r="N235" i="25" s="1"/>
  <c r="P235" i="25" s="1"/>
  <c r="J235" i="25"/>
  <c r="L231" i="25"/>
  <c r="N231" i="25" s="1"/>
  <c r="P231" i="25" s="1"/>
  <c r="J231" i="25"/>
  <c r="L220" i="25"/>
  <c r="N220" i="25" s="1"/>
  <c r="P220" i="25" s="1"/>
  <c r="J220" i="25"/>
  <c r="L214" i="25"/>
  <c r="N214" i="25" s="1"/>
  <c r="P214" i="25" s="1"/>
  <c r="J214" i="25"/>
  <c r="L203" i="25"/>
  <c r="N203" i="25" s="1"/>
  <c r="P203" i="25" s="1"/>
  <c r="J203" i="25"/>
  <c r="L199" i="25"/>
  <c r="N199" i="25" s="1"/>
  <c r="P199" i="25" s="1"/>
  <c r="J199" i="25"/>
  <c r="L189" i="25"/>
  <c r="J189" i="25"/>
  <c r="L148" i="25"/>
  <c r="N148" i="25" s="1"/>
  <c r="P148" i="25" s="1"/>
  <c r="J148" i="25"/>
  <c r="L146" i="25"/>
  <c r="N146" i="25" s="1"/>
  <c r="P146" i="25" s="1"/>
  <c r="J146" i="25"/>
  <c r="L135" i="25"/>
  <c r="N135" i="25" s="1"/>
  <c r="P135" i="25" s="1"/>
  <c r="J135" i="25"/>
  <c r="L129" i="25"/>
  <c r="N129" i="25" s="1"/>
  <c r="P129" i="25" s="1"/>
  <c r="J129" i="25"/>
  <c r="L119" i="25"/>
  <c r="N119" i="25" s="1"/>
  <c r="P119" i="25" s="1"/>
  <c r="J119" i="25"/>
  <c r="L108" i="25"/>
  <c r="N108" i="25" s="1"/>
  <c r="P108" i="25" s="1"/>
  <c r="J108" i="25"/>
  <c r="L101" i="25"/>
  <c r="N101" i="25" s="1"/>
  <c r="P101" i="25" s="1"/>
  <c r="J101" i="25"/>
  <c r="N246" i="25"/>
  <c r="P246" i="25" s="1"/>
  <c r="N224" i="25"/>
  <c r="P224" i="25" s="1"/>
  <c r="N206" i="25"/>
  <c r="P206" i="25" s="1"/>
  <c r="N243" i="25"/>
  <c r="P243" i="25" s="1"/>
  <c r="N191" i="25"/>
  <c r="P191" i="25" s="1"/>
  <c r="N133" i="25"/>
  <c r="P133" i="25" s="1"/>
  <c r="N237" i="25"/>
  <c r="P237" i="25" s="1"/>
  <c r="N209" i="25"/>
  <c r="P209" i="25" s="1"/>
  <c r="N181" i="25"/>
  <c r="P181" i="25" s="1"/>
  <c r="J81" i="25"/>
  <c r="J114" i="25"/>
  <c r="N56" i="25"/>
  <c r="P56" i="25" s="1"/>
  <c r="N201" i="25"/>
  <c r="P201" i="25" s="1"/>
  <c r="J193" i="25"/>
  <c r="J225" i="25"/>
  <c r="J80" i="25"/>
  <c r="N153" i="25"/>
  <c r="P153" i="25" s="1"/>
  <c r="J123" i="25"/>
  <c r="J116" i="25"/>
  <c r="J69" i="25"/>
  <c r="N143" i="25"/>
  <c r="P143" i="25" s="1"/>
  <c r="J67" i="25"/>
  <c r="J163" i="25"/>
  <c r="J216" i="25"/>
  <c r="J191" i="25"/>
  <c r="J243" i="25"/>
  <c r="J155" i="25"/>
  <c r="N90" i="25"/>
  <c r="P90" i="25" s="1"/>
  <c r="N234" i="25"/>
  <c r="P234" i="25" s="1"/>
  <c r="N154" i="25"/>
  <c r="P154" i="25" s="1"/>
  <c r="N150" i="25"/>
  <c r="P150" i="25" s="1"/>
  <c r="N59" i="25"/>
  <c r="P59" i="25" s="1"/>
  <c r="N158" i="25"/>
  <c r="P158" i="25" s="1"/>
  <c r="N216" i="25"/>
  <c r="P216" i="25" s="1"/>
  <c r="N221" i="25"/>
  <c r="P221" i="25" s="1"/>
  <c r="N228" i="25"/>
  <c r="P228" i="25" s="1"/>
  <c r="N84" i="25"/>
  <c r="P84" i="25" s="1"/>
  <c r="N219" i="25"/>
  <c r="P219" i="25" s="1"/>
  <c r="N109" i="25"/>
  <c r="P109" i="25" s="1"/>
  <c r="N120" i="25"/>
  <c r="P120" i="25" s="1"/>
  <c r="N210" i="25"/>
  <c r="P210" i="25" s="1"/>
  <c r="N68" i="25"/>
  <c r="P68" i="25" s="1"/>
  <c r="N102" i="25"/>
  <c r="P102" i="25" s="1"/>
  <c r="N122" i="25"/>
  <c r="P122" i="25" s="1"/>
  <c r="N134" i="25"/>
  <c r="P134" i="25" s="1"/>
  <c r="N57" i="25"/>
  <c r="P57" i="25" s="1"/>
  <c r="N202" i="25"/>
  <c r="P202" i="25" s="1"/>
  <c r="N105" i="25"/>
  <c r="P105" i="25" s="1"/>
  <c r="N125" i="25"/>
  <c r="P125" i="25" s="1"/>
  <c r="N60" i="25"/>
  <c r="P60" i="25" s="1"/>
  <c r="N189" i="25"/>
  <c r="P189" i="25" s="1"/>
  <c r="N159" i="25"/>
  <c r="P159" i="25" s="1"/>
  <c r="N64" i="25"/>
  <c r="P64" i="25" s="1"/>
  <c r="N163" i="25"/>
  <c r="P163" i="25" s="1"/>
  <c r="N73" i="25"/>
  <c r="P73" i="25" s="1"/>
  <c r="N54" i="25"/>
  <c r="P54" i="25" s="1"/>
  <c r="P20" i="25"/>
  <c r="M252" i="25"/>
  <c r="M7" i="25" s="1"/>
  <c r="N63" i="22"/>
  <c r="P63" i="22" s="1"/>
  <c r="N62" i="22"/>
  <c r="P62" i="22" s="1"/>
  <c r="N60" i="22"/>
  <c r="P60" i="22" s="1"/>
  <c r="N57" i="22"/>
  <c r="P57" i="22" s="1"/>
  <c r="N56" i="22"/>
  <c r="P56" i="22" s="1"/>
  <c r="N55" i="22"/>
  <c r="P55" i="22" s="1"/>
  <c r="N53" i="22"/>
  <c r="P53" i="22" s="1"/>
  <c r="N51" i="22"/>
  <c r="P51" i="22" s="1"/>
  <c r="N24" i="22"/>
  <c r="P24" i="22" s="1"/>
  <c r="N69" i="22"/>
  <c r="P69" i="22" s="1"/>
  <c r="N150" i="22"/>
  <c r="P150" i="22" s="1"/>
  <c r="N149" i="22"/>
  <c r="P149" i="22" s="1"/>
  <c r="N234" i="22"/>
  <c r="P234" i="22" s="1"/>
  <c r="N122" i="22"/>
  <c r="P122" i="22" s="1"/>
  <c r="N100" i="22"/>
  <c r="P100" i="22" s="1"/>
  <c r="N216" i="22"/>
  <c r="P216" i="22" s="1"/>
  <c r="N215" i="22"/>
  <c r="P215" i="22" s="1"/>
  <c r="N205" i="22"/>
  <c r="P205" i="22" s="1"/>
  <c r="N203" i="22"/>
  <c r="P203" i="22" s="1"/>
  <c r="N245" i="22"/>
  <c r="P245" i="22" s="1"/>
  <c r="N228" i="22"/>
  <c r="P228" i="22" s="1"/>
  <c r="N83" i="22"/>
  <c r="P83" i="22" s="1"/>
  <c r="N80" i="22"/>
  <c r="P80" i="22" s="1"/>
  <c r="N64" i="22"/>
  <c r="P64" i="22" s="1"/>
  <c r="N244" i="22"/>
  <c r="P244" i="22" s="1"/>
  <c r="N196" i="22"/>
  <c r="P196" i="22" s="1"/>
  <c r="N195" i="22"/>
  <c r="P195" i="22" s="1"/>
  <c r="N191" i="22"/>
  <c r="P191" i="22" s="1"/>
  <c r="N134" i="22"/>
  <c r="P134" i="22" s="1"/>
  <c r="N109" i="22"/>
  <c r="P109" i="22" s="1"/>
  <c r="N52" i="22"/>
  <c r="P52" i="22" s="1"/>
  <c r="N220" i="22"/>
  <c r="P220" i="22" s="1"/>
  <c r="N136" i="22"/>
  <c r="P136" i="22" s="1"/>
  <c r="N116" i="22"/>
  <c r="P116" i="22" s="1"/>
  <c r="N88" i="22"/>
  <c r="P88" i="22" s="1"/>
  <c r="N74" i="22"/>
  <c r="P74" i="22" s="1"/>
  <c r="N59" i="22"/>
  <c r="P59" i="22" s="1"/>
  <c r="N40" i="22"/>
  <c r="P40" i="22" s="1"/>
  <c r="N249" i="22"/>
  <c r="P249" i="22" s="1"/>
  <c r="N231" i="22"/>
  <c r="P231" i="22" s="1"/>
  <c r="N154" i="22"/>
  <c r="P154" i="22" s="1"/>
  <c r="N103" i="22"/>
  <c r="P103" i="22" s="1"/>
  <c r="N67" i="22"/>
  <c r="P67" i="22" s="1"/>
  <c r="N61" i="22"/>
  <c r="P61" i="22" s="1"/>
  <c r="N25" i="22"/>
  <c r="P25" i="22" s="1"/>
  <c r="N243" i="22"/>
  <c r="P243" i="22" s="1"/>
  <c r="N227" i="22"/>
  <c r="P227" i="22" s="1"/>
  <c r="N225" i="22"/>
  <c r="P225" i="22" s="1"/>
  <c r="N224" i="22"/>
  <c r="P224" i="22" s="1"/>
  <c r="N202" i="22"/>
  <c r="P202" i="22" s="1"/>
  <c r="N194" i="22"/>
  <c r="P194" i="22" s="1"/>
  <c r="N193" i="22"/>
  <c r="P193" i="22" s="1"/>
  <c r="N190" i="22"/>
  <c r="P190" i="22" s="1"/>
  <c r="N189" i="22"/>
  <c r="P189" i="22" s="1"/>
  <c r="N159" i="22"/>
  <c r="P159" i="22" s="1"/>
  <c r="N158" i="22"/>
  <c r="P158" i="22" s="1"/>
  <c r="N148" i="22"/>
  <c r="P148" i="22" s="1"/>
  <c r="N147" i="22"/>
  <c r="P147" i="22" s="1"/>
  <c r="N146" i="22"/>
  <c r="P146" i="22" s="1"/>
  <c r="N145" i="22"/>
  <c r="P145" i="22" s="1"/>
  <c r="N143" i="22"/>
  <c r="P143" i="22" s="1"/>
  <c r="N141" i="22"/>
  <c r="P141" i="22" s="1"/>
  <c r="N123" i="22"/>
  <c r="P123" i="22" s="1"/>
  <c r="N120" i="22"/>
  <c r="P120" i="22" s="1"/>
  <c r="N111" i="22"/>
  <c r="P111" i="22" s="1"/>
  <c r="N108" i="22"/>
  <c r="P108" i="22" s="1"/>
  <c r="N106" i="22"/>
  <c r="P106" i="22" s="1"/>
  <c r="N99" i="22"/>
  <c r="P99" i="22" s="1"/>
  <c r="N98" i="22"/>
  <c r="P98" i="22" s="1"/>
  <c r="N96" i="22"/>
  <c r="P96" i="22" s="1"/>
  <c r="N95" i="22"/>
  <c r="P95" i="22" s="1"/>
  <c r="N81" i="22"/>
  <c r="P81" i="22" s="1"/>
  <c r="N54" i="22"/>
  <c r="P54" i="22" s="1"/>
  <c r="N86" i="22"/>
  <c r="P86" i="22" s="1"/>
  <c r="M179" i="22"/>
  <c r="N179" i="22" s="1"/>
  <c r="P179" i="22" s="1"/>
  <c r="M181" i="22"/>
  <c r="N181" i="22" s="1"/>
  <c r="P181" i="22" s="1"/>
  <c r="J182" i="22"/>
  <c r="H182" i="25" s="1"/>
  <c r="M182" i="22"/>
  <c r="N182" i="22" s="1"/>
  <c r="P182" i="22" s="1"/>
  <c r="M180" i="22"/>
  <c r="N180" i="22" s="1"/>
  <c r="P180" i="22" s="1"/>
  <c r="J183" i="22"/>
  <c r="H183" i="25" s="1"/>
  <c r="J44" i="22"/>
  <c r="H44" i="25" s="1"/>
  <c r="J169" i="22"/>
  <c r="H169" i="25" s="1"/>
  <c r="J175" i="22"/>
  <c r="H175" i="25" s="1"/>
  <c r="J173" i="22"/>
  <c r="H173" i="25" s="1"/>
  <c r="M172" i="22"/>
  <c r="N172" i="22" s="1"/>
  <c r="P172" i="22" s="1"/>
  <c r="J168" i="22"/>
  <c r="H168" i="25" s="1"/>
  <c r="M168" i="22"/>
  <c r="N168" i="22" s="1"/>
  <c r="P168" i="22" s="1"/>
  <c r="M171" i="22"/>
  <c r="N171" i="22" s="1"/>
  <c r="P171" i="22" s="1"/>
  <c r="J171" i="22"/>
  <c r="H171" i="25" s="1"/>
  <c r="J166" i="22"/>
  <c r="H166" i="25" s="1"/>
  <c r="M166" i="22"/>
  <c r="N166" i="22" s="1"/>
  <c r="P166" i="22" s="1"/>
  <c r="N144" i="22"/>
  <c r="P144" i="22" s="1"/>
  <c r="N47" i="22"/>
  <c r="P47" i="22" s="1"/>
  <c r="M164" i="22"/>
  <c r="N164" i="22" s="1"/>
  <c r="P164" i="22" s="1"/>
  <c r="M163" i="22"/>
  <c r="N163" i="22" s="1"/>
  <c r="P163" i="22" s="1"/>
  <c r="M92" i="22"/>
  <c r="N92" i="22" s="1"/>
  <c r="P92" i="22" s="1"/>
  <c r="J92" i="22"/>
  <c r="H92" i="25" s="1"/>
  <c r="J93" i="22"/>
  <c r="H93" i="25" s="1"/>
  <c r="M93" i="22"/>
  <c r="N93" i="22" s="1"/>
  <c r="P93" i="22" s="1"/>
  <c r="J87" i="22"/>
  <c r="H87" i="25" s="1"/>
  <c r="M87" i="22"/>
  <c r="N87" i="22" s="1"/>
  <c r="P87" i="22" s="1"/>
  <c r="J86" i="22"/>
  <c r="H86" i="25" s="1"/>
  <c r="J25" i="22"/>
  <c r="H25" i="25" s="1"/>
  <c r="M32" i="22"/>
  <c r="N32" i="22" s="1"/>
  <c r="P32" i="22" s="1"/>
  <c r="J32" i="22"/>
  <c r="H32" i="25" s="1"/>
  <c r="J38" i="22"/>
  <c r="H38" i="25" s="1"/>
  <c r="M38" i="22"/>
  <c r="N38" i="22" s="1"/>
  <c r="P38" i="22" s="1"/>
  <c r="M39" i="22"/>
  <c r="N39" i="22" s="1"/>
  <c r="P39" i="22" s="1"/>
  <c r="J39" i="22"/>
  <c r="H39" i="25" s="1"/>
  <c r="M30" i="22"/>
  <c r="N30" i="22" s="1"/>
  <c r="P30" i="22" s="1"/>
  <c r="J30" i="22"/>
  <c r="H30" i="25" s="1"/>
  <c r="M28" i="22"/>
  <c r="N28" i="22" s="1"/>
  <c r="P28" i="22" s="1"/>
  <c r="J28" i="22"/>
  <c r="H28" i="25" s="1"/>
  <c r="J31" i="22"/>
  <c r="H31" i="25" s="1"/>
  <c r="M31" i="22"/>
  <c r="N31" i="22" s="1"/>
  <c r="P31" i="22" s="1"/>
  <c r="J40" i="22"/>
  <c r="H40" i="25" s="1"/>
  <c r="J24" i="22"/>
  <c r="H24" i="25" s="1"/>
  <c r="J27" i="22"/>
  <c r="H27" i="25" s="1"/>
  <c r="M23" i="22"/>
  <c r="N23" i="22" s="1"/>
  <c r="P23" i="22" s="1"/>
  <c r="M20" i="22"/>
  <c r="N20" i="22" s="1"/>
  <c r="P20" i="22" s="1"/>
  <c r="N139" i="22"/>
  <c r="P139" i="22" s="1"/>
  <c r="N251" i="22"/>
  <c r="P251" i="22" s="1"/>
  <c r="N129" i="22"/>
  <c r="P129" i="22" s="1"/>
  <c r="N97" i="22"/>
  <c r="P97" i="22" s="1"/>
  <c r="N155" i="22"/>
  <c r="P155" i="22" s="1"/>
  <c r="N235" i="22"/>
  <c r="P235" i="22" s="1"/>
  <c r="N107" i="22"/>
  <c r="P107" i="22" s="1"/>
  <c r="N238" i="22"/>
  <c r="P238" i="22" s="1"/>
  <c r="N206" i="22"/>
  <c r="P206" i="22" s="1"/>
  <c r="N219" i="22"/>
  <c r="P219" i="22" s="1"/>
  <c r="N126" i="22"/>
  <c r="P126" i="22" s="1"/>
  <c r="N114" i="22"/>
  <c r="P114" i="22" s="1"/>
  <c r="N91" i="22"/>
  <c r="P91" i="22" s="1"/>
  <c r="K252" i="22"/>
  <c r="L252" i="22"/>
  <c r="P256" i="27" l="1"/>
  <c r="L87" i="25"/>
  <c r="N87" i="25" s="1"/>
  <c r="P87" i="25" s="1"/>
  <c r="J87" i="25"/>
  <c r="L173" i="25"/>
  <c r="N173" i="25" s="1"/>
  <c r="P173" i="25" s="1"/>
  <c r="J173" i="25"/>
  <c r="L183" i="25"/>
  <c r="N183" i="25" s="1"/>
  <c r="P183" i="25" s="1"/>
  <c r="J183" i="25"/>
  <c r="L175" i="25"/>
  <c r="N175" i="25" s="1"/>
  <c r="P175" i="25" s="1"/>
  <c r="J175" i="25"/>
  <c r="L27" i="25"/>
  <c r="N27" i="25" s="1"/>
  <c r="P27" i="25" s="1"/>
  <c r="J27" i="25"/>
  <c r="L31" i="25"/>
  <c r="N31" i="25" s="1"/>
  <c r="P31" i="25" s="1"/>
  <c r="J31" i="25"/>
  <c r="L38" i="25"/>
  <c r="N38" i="25" s="1"/>
  <c r="P38" i="25" s="1"/>
  <c r="J38" i="25"/>
  <c r="L86" i="25"/>
  <c r="N86" i="25" s="1"/>
  <c r="P86" i="25" s="1"/>
  <c r="J86" i="25"/>
  <c r="L93" i="25"/>
  <c r="N93" i="25" s="1"/>
  <c r="P93" i="25" s="1"/>
  <c r="J93" i="25"/>
  <c r="L166" i="25"/>
  <c r="N166" i="25" s="1"/>
  <c r="P166" i="25" s="1"/>
  <c r="J166" i="25"/>
  <c r="L168" i="25"/>
  <c r="N168" i="25" s="1"/>
  <c r="P168" i="25" s="1"/>
  <c r="J168" i="25"/>
  <c r="L169" i="25"/>
  <c r="N169" i="25" s="1"/>
  <c r="P169" i="25" s="1"/>
  <c r="J169" i="25"/>
  <c r="L40" i="25"/>
  <c r="N40" i="25" s="1"/>
  <c r="P40" i="25" s="1"/>
  <c r="J40" i="25"/>
  <c r="L30" i="25"/>
  <c r="N30" i="25" s="1"/>
  <c r="P30" i="25" s="1"/>
  <c r="J30" i="25"/>
  <c r="L25" i="25"/>
  <c r="N25" i="25" s="1"/>
  <c r="P25" i="25" s="1"/>
  <c r="J25" i="25"/>
  <c r="L24" i="25"/>
  <c r="N24" i="25" s="1"/>
  <c r="P24" i="25" s="1"/>
  <c r="J24" i="25"/>
  <c r="L28" i="25"/>
  <c r="N28" i="25" s="1"/>
  <c r="P28" i="25" s="1"/>
  <c r="J28" i="25"/>
  <c r="L39" i="25"/>
  <c r="N39" i="25" s="1"/>
  <c r="P39" i="25" s="1"/>
  <c r="J39" i="25"/>
  <c r="L32" i="25"/>
  <c r="N32" i="25" s="1"/>
  <c r="P32" i="25" s="1"/>
  <c r="J32" i="25"/>
  <c r="L92" i="25"/>
  <c r="N92" i="25" s="1"/>
  <c r="P92" i="25" s="1"/>
  <c r="J92" i="25"/>
  <c r="L171" i="25"/>
  <c r="N171" i="25" s="1"/>
  <c r="P171" i="25" s="1"/>
  <c r="J171" i="25"/>
  <c r="L44" i="25"/>
  <c r="N44" i="25" s="1"/>
  <c r="P44" i="25" s="1"/>
  <c r="J44" i="25"/>
  <c r="L182" i="25"/>
  <c r="N182" i="25" s="1"/>
  <c r="P182" i="25" s="1"/>
  <c r="J182" i="25"/>
  <c r="J187" i="22"/>
  <c r="H187" i="25" s="1"/>
  <c r="M187" i="22"/>
  <c r="N187" i="22" s="1"/>
  <c r="P187" i="22" s="1"/>
  <c r="J180" i="22"/>
  <c r="H180" i="25" s="1"/>
  <c r="M183" i="22"/>
  <c r="N183" i="22" s="1"/>
  <c r="P183" i="22" s="1"/>
  <c r="J186" i="22"/>
  <c r="H186" i="25" s="1"/>
  <c r="M186" i="22"/>
  <c r="N186" i="22" s="1"/>
  <c r="P186" i="22" s="1"/>
  <c r="J184" i="22"/>
  <c r="H184" i="25" s="1"/>
  <c r="M184" i="22"/>
  <c r="N184" i="22" s="1"/>
  <c r="P184" i="22" s="1"/>
  <c r="J185" i="22"/>
  <c r="H185" i="25" s="1"/>
  <c r="M185" i="22"/>
  <c r="N185" i="22" s="1"/>
  <c r="P185" i="22" s="1"/>
  <c r="M162" i="22"/>
  <c r="N162" i="22" s="1"/>
  <c r="P162" i="22" s="1"/>
  <c r="J66" i="22"/>
  <c r="H66" i="25" s="1"/>
  <c r="M66" i="22"/>
  <c r="N66" i="22" s="1"/>
  <c r="P66" i="22" s="1"/>
  <c r="J48" i="22"/>
  <c r="H48" i="25" s="1"/>
  <c r="M44" i="22"/>
  <c r="N44" i="22" s="1"/>
  <c r="P44" i="22" s="1"/>
  <c r="M46" i="22"/>
  <c r="N46" i="22" s="1"/>
  <c r="P46" i="22" s="1"/>
  <c r="J46" i="22"/>
  <c r="H46" i="25" s="1"/>
  <c r="J45" i="22"/>
  <c r="H45" i="25" s="1"/>
  <c r="M45" i="22"/>
  <c r="N45" i="22" s="1"/>
  <c r="P45" i="22" s="1"/>
  <c r="J43" i="22"/>
  <c r="H43" i="25" s="1"/>
  <c r="M43" i="22"/>
  <c r="N43" i="22" s="1"/>
  <c r="P43" i="22" s="1"/>
  <c r="M175" i="22"/>
  <c r="N175" i="22" s="1"/>
  <c r="P175" i="22" s="1"/>
  <c r="M169" i="22"/>
  <c r="N169" i="22" s="1"/>
  <c r="P169" i="22" s="1"/>
  <c r="M173" i="22"/>
  <c r="N173" i="22" s="1"/>
  <c r="P173" i="22" s="1"/>
  <c r="J172" i="22"/>
  <c r="H172" i="25" s="1"/>
  <c r="M167" i="22"/>
  <c r="N167" i="22" s="1"/>
  <c r="P167" i="22" s="1"/>
  <c r="J167" i="22"/>
  <c r="H167" i="25" s="1"/>
  <c r="J170" i="22"/>
  <c r="H170" i="25" s="1"/>
  <c r="M170" i="22"/>
  <c r="N170" i="22" s="1"/>
  <c r="P170" i="22" s="1"/>
  <c r="J174" i="22"/>
  <c r="H174" i="25" s="1"/>
  <c r="M174" i="22"/>
  <c r="N174" i="22" s="1"/>
  <c r="P174" i="22" s="1"/>
  <c r="M176" i="22"/>
  <c r="N176" i="22" s="1"/>
  <c r="P176" i="22" s="1"/>
  <c r="J176" i="22"/>
  <c r="H176" i="25" s="1"/>
  <c r="J177" i="22"/>
  <c r="H177" i="25" s="1"/>
  <c r="M177" i="22"/>
  <c r="N177" i="22" s="1"/>
  <c r="P177" i="22" s="1"/>
  <c r="M27" i="22"/>
  <c r="N27" i="22" s="1"/>
  <c r="P27" i="22" s="1"/>
  <c r="J35" i="22"/>
  <c r="H35" i="25" s="1"/>
  <c r="M35" i="22"/>
  <c r="N35" i="22" s="1"/>
  <c r="P35" i="22" s="1"/>
  <c r="J29" i="22"/>
  <c r="H29" i="25" s="1"/>
  <c r="M29" i="22"/>
  <c r="N29" i="22" s="1"/>
  <c r="P29" i="22" s="1"/>
  <c r="M33" i="22"/>
  <c r="N33" i="22" s="1"/>
  <c r="P33" i="22" s="1"/>
  <c r="J33" i="22"/>
  <c r="H33" i="25" s="1"/>
  <c r="M34" i="22"/>
  <c r="N34" i="22" s="1"/>
  <c r="P34" i="22" s="1"/>
  <c r="J34" i="22"/>
  <c r="H34" i="25" s="1"/>
  <c r="M36" i="22"/>
  <c r="N36" i="22" s="1"/>
  <c r="P36" i="22" s="1"/>
  <c r="J36" i="22"/>
  <c r="H36" i="25" s="1"/>
  <c r="J37" i="22"/>
  <c r="H37" i="25" s="1"/>
  <c r="M37" i="22"/>
  <c r="N37" i="22" s="1"/>
  <c r="P37" i="22" s="1"/>
  <c r="J23" i="22"/>
  <c r="H23" i="25" s="1"/>
  <c r="J21" i="22"/>
  <c r="H21" i="25" s="1"/>
  <c r="M21" i="22"/>
  <c r="N21" i="22" s="1"/>
  <c r="P21" i="22" s="1"/>
  <c r="L35" i="25" l="1"/>
  <c r="N35" i="25" s="1"/>
  <c r="P35" i="25" s="1"/>
  <c r="J35" i="25"/>
  <c r="L46" i="25"/>
  <c r="N46" i="25" s="1"/>
  <c r="P46" i="25" s="1"/>
  <c r="J46" i="25"/>
  <c r="L185" i="25"/>
  <c r="N185" i="25" s="1"/>
  <c r="P185" i="25" s="1"/>
  <c r="J185" i="25"/>
  <c r="L187" i="25"/>
  <c r="N187" i="25" s="1"/>
  <c r="P187" i="25" s="1"/>
  <c r="J187" i="25"/>
  <c r="L21" i="25"/>
  <c r="J21" i="25"/>
  <c r="L33" i="25"/>
  <c r="N33" i="25" s="1"/>
  <c r="P33" i="25" s="1"/>
  <c r="J33" i="25"/>
  <c r="L174" i="25"/>
  <c r="N174" i="25" s="1"/>
  <c r="P174" i="25" s="1"/>
  <c r="J174" i="25"/>
  <c r="L45" i="25"/>
  <c r="N45" i="25" s="1"/>
  <c r="P45" i="25" s="1"/>
  <c r="J45" i="25"/>
  <c r="L48" i="25"/>
  <c r="N48" i="25" s="1"/>
  <c r="P48" i="25" s="1"/>
  <c r="J48" i="25"/>
  <c r="L23" i="25"/>
  <c r="N23" i="25" s="1"/>
  <c r="P23" i="25" s="1"/>
  <c r="J23" i="25"/>
  <c r="L172" i="25"/>
  <c r="N172" i="25" s="1"/>
  <c r="P172" i="25" s="1"/>
  <c r="J172" i="25"/>
  <c r="L186" i="25"/>
  <c r="N186" i="25" s="1"/>
  <c r="P186" i="25" s="1"/>
  <c r="J186" i="25"/>
  <c r="L34" i="25"/>
  <c r="N34" i="25" s="1"/>
  <c r="P34" i="25" s="1"/>
  <c r="J34" i="25"/>
  <c r="L170" i="25"/>
  <c r="N170" i="25" s="1"/>
  <c r="P170" i="25" s="1"/>
  <c r="J170" i="25"/>
  <c r="L43" i="25"/>
  <c r="N43" i="25" s="1"/>
  <c r="P43" i="25" s="1"/>
  <c r="J43" i="25"/>
  <c r="L66" i="25"/>
  <c r="N66" i="25" s="1"/>
  <c r="P66" i="25" s="1"/>
  <c r="J66" i="25"/>
  <c r="L36" i="25"/>
  <c r="N36" i="25" s="1"/>
  <c r="P36" i="25" s="1"/>
  <c r="J36" i="25"/>
  <c r="L177" i="25"/>
  <c r="N177" i="25" s="1"/>
  <c r="P177" i="25" s="1"/>
  <c r="J177" i="25"/>
  <c r="L176" i="25"/>
  <c r="N176" i="25" s="1"/>
  <c r="P176" i="25" s="1"/>
  <c r="J176" i="25"/>
  <c r="L37" i="25"/>
  <c r="N37" i="25" s="1"/>
  <c r="P37" i="25" s="1"/>
  <c r="J37" i="25"/>
  <c r="L29" i="25"/>
  <c r="N29" i="25" s="1"/>
  <c r="P29" i="25" s="1"/>
  <c r="J29" i="25"/>
  <c r="L167" i="25"/>
  <c r="N167" i="25" s="1"/>
  <c r="P167" i="25" s="1"/>
  <c r="J167" i="25"/>
  <c r="L184" i="25"/>
  <c r="N184" i="25" s="1"/>
  <c r="P184" i="25" s="1"/>
  <c r="J184" i="25"/>
  <c r="L180" i="25"/>
  <c r="N180" i="25" s="1"/>
  <c r="P180" i="25" s="1"/>
  <c r="J180" i="25"/>
  <c r="J162" i="22"/>
  <c r="H162" i="25" s="1"/>
  <c r="M48" i="22"/>
  <c r="N48" i="22" s="1"/>
  <c r="P48" i="22" s="1"/>
  <c r="J49" i="22"/>
  <c r="H49" i="25" s="1"/>
  <c r="M49" i="22"/>
  <c r="N49" i="22" s="1"/>
  <c r="P49" i="22" s="1"/>
  <c r="L49" i="25" l="1"/>
  <c r="N49" i="25" s="1"/>
  <c r="P49" i="25" s="1"/>
  <c r="J49" i="25"/>
  <c r="L162" i="25"/>
  <c r="N162" i="25" s="1"/>
  <c r="P162" i="25" s="1"/>
  <c r="J162" i="25"/>
  <c r="N21" i="25"/>
  <c r="L252" i="25"/>
  <c r="M252" i="22"/>
  <c r="M7" i="22" s="1"/>
  <c r="N252" i="22"/>
  <c r="P252" i="22" s="1"/>
  <c r="P21" i="25" l="1"/>
  <c r="N252" i="25"/>
  <c r="P252" i="25" s="1"/>
</calcChain>
</file>

<file path=xl/sharedStrings.xml><?xml version="1.0" encoding="utf-8"?>
<sst xmlns="http://schemas.openxmlformats.org/spreadsheetml/2006/main" count="19794" uniqueCount="920">
  <si>
    <t>Item</t>
  </si>
  <si>
    <t>Descrição</t>
  </si>
  <si>
    <t xml:space="preserve"> 1 </t>
  </si>
  <si>
    <t>SERVIÇOS PRELIMINARES</t>
  </si>
  <si>
    <t>Código</t>
  </si>
  <si>
    <t>Banco</t>
  </si>
  <si>
    <t xml:space="preserve"> 1.1 </t>
  </si>
  <si>
    <t>UN</t>
  </si>
  <si>
    <t xml:space="preserve"> 1.2 </t>
  </si>
  <si>
    <t xml:space="preserve"> 1.3 </t>
  </si>
  <si>
    <t xml:space="preserve"> 1.5 </t>
  </si>
  <si>
    <t>M</t>
  </si>
  <si>
    <t>KG</t>
  </si>
  <si>
    <t>TOTAL</t>
  </si>
  <si>
    <t>Próprio</t>
  </si>
  <si>
    <t>m³</t>
  </si>
  <si>
    <t>m²</t>
  </si>
  <si>
    <t>SINAPI</t>
  </si>
  <si>
    <t xml:space="preserve"> 1.4 </t>
  </si>
  <si>
    <t xml:space="preserve"> 1.1.1 </t>
  </si>
  <si>
    <t xml:space="preserve"> 1.1.2 </t>
  </si>
  <si>
    <t xml:space="preserve"> 1.2.2 </t>
  </si>
  <si>
    <t xml:space="preserve"> 93358 </t>
  </si>
  <si>
    <t>ESCAVAÇÃO MANUAL DE VALA COM PROFUNDIDADE MENOR OU IGUAL A 1,30 M. AF_02/2021</t>
  </si>
  <si>
    <t xml:space="preserve"> 1.2.3 </t>
  </si>
  <si>
    <t xml:space="preserve"> 1.2.4 </t>
  </si>
  <si>
    <t xml:space="preserve"> 1.3.1 </t>
  </si>
  <si>
    <t xml:space="preserve"> 1.3.2 </t>
  </si>
  <si>
    <t xml:space="preserve"> 1.3.3 </t>
  </si>
  <si>
    <t xml:space="preserve"> 1.3.4 </t>
  </si>
  <si>
    <t xml:space="preserve"> 1.4.1 </t>
  </si>
  <si>
    <t xml:space="preserve"> 1.4.2 </t>
  </si>
  <si>
    <t xml:space="preserve"> 1.4.3 </t>
  </si>
  <si>
    <t xml:space="preserve"> 1.5.1 </t>
  </si>
  <si>
    <t xml:space="preserve"> 1.5.2 </t>
  </si>
  <si>
    <t xml:space="preserve"> 1.5.3 </t>
  </si>
  <si>
    <t xml:space="preserve"> 1.5.4 </t>
  </si>
  <si>
    <t xml:space="preserve"> 1.5.5 </t>
  </si>
  <si>
    <t>Bancos</t>
  </si>
  <si>
    <t>B.D.I.</t>
  </si>
  <si>
    <t>Encargos Sociais</t>
  </si>
  <si>
    <t xml:space="preserve"> 92762 </t>
  </si>
  <si>
    <t>ARMAÇÃO DE PILAR OU VIGA DE ESTRUTURA CONVENCIONAL DE CONCRETO ARMADO UTILIZANDO AÇO CA-50 DE 10,0 MM - MONTAGEM. AF_06/2022</t>
  </si>
  <si>
    <t xml:space="preserve"> 92768 </t>
  </si>
  <si>
    <t>ARMAÇÃO DE LAJE DE ESTRUTURA CONVENCIONAL DE CONCRETO ARMADO UTILIZANDO AÇO CA-60 DE 5,0 MM - MONTAGEM. AF_06/2022</t>
  </si>
  <si>
    <t xml:space="preserve"> 96543 </t>
  </si>
  <si>
    <t xml:space="preserve"> 96544 </t>
  </si>
  <si>
    <t xml:space="preserve"> 96546 </t>
  </si>
  <si>
    <t xml:space="preserve"> 99059 </t>
  </si>
  <si>
    <t xml:space="preserve"> 101616 </t>
  </si>
  <si>
    <t>PREPARO DE FUNDO DE VALA COM LARGURA MENOR QUE 1,5 M (ACERTO DO SOLO NATURAL). AF_08/2020</t>
  </si>
  <si>
    <t xml:space="preserve"> 95241 </t>
  </si>
  <si>
    <t xml:space="preserve"> 96534 </t>
  </si>
  <si>
    <t xml:space="preserve"> 96536 </t>
  </si>
  <si>
    <t xml:space="preserve"> 96545 </t>
  </si>
  <si>
    <t xml:space="preserve"> 96555 </t>
  </si>
  <si>
    <t xml:space="preserve"> 98555 </t>
  </si>
  <si>
    <t>ESTRUTURA</t>
  </si>
  <si>
    <t>COBERTA</t>
  </si>
  <si>
    <t>CALHA DE BEIRAL, SEMICIRCULAR DE PVC, DIAMETRO 125 MM, INCLUINDO CABECEIRAS, EMENDAS, BOCAIS, SUPORTES E VEDAÇÕES, EXCLUINDO CONDUTORES, INCLUSO TRANSPORTE VERTICAL. AF_07/2019</t>
  </si>
  <si>
    <t>INSTALAÇÕES ELÉTRICAS</t>
  </si>
  <si>
    <t xml:space="preserve"> 91940 </t>
  </si>
  <si>
    <t>CAIXA RETANGULAR 4" X 2" MÉDIA (1,30 M DO PISO), PVC, INSTALADA EM PAREDE - FORNECIMENTO E INSTALAÇÃO. AF_03/2023</t>
  </si>
  <si>
    <t xml:space="preserve"> 91937 </t>
  </si>
  <si>
    <t>CAIXA OCTOGONAL 3" X 3", PVC, INSTALADA EM LAJE - FORNECIMENTO E INSTALAÇÃO. AF_03/2023</t>
  </si>
  <si>
    <t xml:space="preserve"> 91925 </t>
  </si>
  <si>
    <t>CABO DE COBRE FLEXÍVEL ISOLADO, 1,5 MM², ANTI-CHAMA 0,6/1,0 KV, PARA CIRCUITOS TERMINAIS - FORNECIMENTO E INSTALAÇÃO. AF_03/2023</t>
  </si>
  <si>
    <t xml:space="preserve"> 91927 </t>
  </si>
  <si>
    <t>CABO DE COBRE FLEXÍVEL ISOLADO, 2,5 MM², ANTI-CHAMA 0,6/1,0 KV, PARA CIRCUITOS TERMINAIS - FORNECIMENTO E INSTALAÇÃO. AF_03/2023</t>
  </si>
  <si>
    <t xml:space="preserve"> 93653 </t>
  </si>
  <si>
    <t>DISJUNTOR MONOPOLAR TIPO DIN, CORRENTE NOMINAL DE 10A - FORNECIMENTO E INSTALAÇÃO. AF_10/2020</t>
  </si>
  <si>
    <t xml:space="preserve"> 100903 </t>
  </si>
  <si>
    <t>LÂMPADA TUBULAR LED DE 18/20 W, BASE G13 - FORNECIMENTO E INSTALAÇÃO. AF_02/2020_PS</t>
  </si>
  <si>
    <t>UNIDADE</t>
  </si>
  <si>
    <t>PREÇO UNITÁRIO CONTRATADO (BDI)</t>
  </si>
  <si>
    <t>QUANTIDADE</t>
  </si>
  <si>
    <t>FINANCEIRO</t>
  </si>
  <si>
    <t>CONTRATADO</t>
  </si>
  <si>
    <t>MEDIDO ANTERIOR</t>
  </si>
  <si>
    <t>PERÍODO</t>
  </si>
  <si>
    <t>ACUMULADO</t>
  </si>
  <si>
    <t>PISO</t>
  </si>
  <si>
    <t>M²</t>
  </si>
  <si>
    <t>FUNDO SELADOR ACRÍLICO, APLICAÇÃO MANUAL EM PAREDE, UMA DEMÃO. AF_04/2023</t>
  </si>
  <si>
    <t>CHAPISCO APLICADO EM ALVENARIAS E ESTRUTURAS DE CONCRETO INTERNAS, COM COLHER DE PEDREIRO.  ARGAMASSA TRAÇO 1:3 COM PREPARO EM BETONEIRA 400L. AF_10/2022</t>
  </si>
  <si>
    <t xml:space="preserve"> 87529 </t>
  </si>
  <si>
    <t>CALHA EM CHAPA DE AÇO GALVANIZADO NÚMERO 24, DESENVOLVIMENTO DE 50 CM, INCLUSO TRANSPORTE VERTICAL. AF_07/2019</t>
  </si>
  <si>
    <t>M³</t>
  </si>
  <si>
    <t xml:space="preserve"> 100434 </t>
  </si>
  <si>
    <t>Valor medido:</t>
  </si>
  <si>
    <t>Período:</t>
  </si>
  <si>
    <t>nº 01</t>
  </si>
  <si>
    <t>QUADRA</t>
  </si>
  <si>
    <t xml:space="preserve"> 20036 </t>
  </si>
  <si>
    <t>PLACA DE OBRA EM CHAPA DE AÇO GALVANIZADO [ADAPTADO DE SINAPI 74209/001]</t>
  </si>
  <si>
    <t>LOCAÇÃO CONVENCIONAL DE OBRA, UTILIZANDO GABARITO DE TÁBUAS CORRIDAS PONTALETADAS A CADA 2,00M -  2 UTILIZAÇÕES. AF_03/2024</t>
  </si>
  <si>
    <t>MOVIMENTO DE TERRA</t>
  </si>
  <si>
    <t xml:space="preserve"> 7049 </t>
  </si>
  <si>
    <t>ESCAVAÇÃO MANUAL EM SOLO-PROF. ATÉ 1,50 M [ADAPTADO SINAPI 79561/001]</t>
  </si>
  <si>
    <t xml:space="preserve"> 104741 </t>
  </si>
  <si>
    <t>REATERRO MECANIZADO DE VALA COM MINICARREGADEIRA, COM PLACA VIBRATÓRIA. AF_08/2023</t>
  </si>
  <si>
    <t xml:space="preserve"> 94316 </t>
  </si>
  <si>
    <t>ATERRO MECANIZADO DE VALA COM RETROESCAVADEIRA (CAPACIDADE DA CAÇAMBA DA RETRO: 0,26 M³ / POTÊNCIA: 88 HP), LARGURA ATÉ 1,5 M, PROFUNDIDADE ATÉ 1,5 M, COM SOLO ARGILO-ARENOSO. AF_08/2023</t>
  </si>
  <si>
    <t>INFRA-ESTRUTURA: FUNDAÇÕES (TODA A QUADRA)</t>
  </si>
  <si>
    <t xml:space="preserve"> 20293 </t>
  </si>
  <si>
    <t>ALVENARIA EM TIJOLO CERAMICO FURADO 9X19X19CM, 1 VEZ (ESPESSURA 19 CM), ASSENTADO EM ARGAMASSA TRACO 1:4 (CIMENTO E AREIA MEDIA NAO PENEIRADA), PREPARO MANUAL, JUNTA 1 CM [ADAPTADO SINAPI 73935/002]</t>
  </si>
  <si>
    <t xml:space="preserve"> 96620 </t>
  </si>
  <si>
    <t>LASTRO DE CONCRETO MAGRO, APLICADO EM PISOS, LAJES SOBRE SOLO OU RADIERS. AF_01/2024</t>
  </si>
  <si>
    <t xml:space="preserve"> 96535 </t>
  </si>
  <si>
    <t>FABRICAÇÃO, MONTAGEM E DESMONTAGEM DE FÔRMA PARA SAPATA, EM MADEIRA SERRADA, E=25 MM, 4 UTILIZAÇÕES. AF_01/2024</t>
  </si>
  <si>
    <t xml:space="preserve"> 1.3.5 </t>
  </si>
  <si>
    <t>FABRICAÇÃO, MONTAGEM E DESMONTAGEM DE FÔRMA PARA VIGA BALDRAME, EM MADEIRA SERRADA, E=25 MM, 4 UTILIZAÇÕES. AF_01/2024</t>
  </si>
  <si>
    <t xml:space="preserve"> 1.3.6 </t>
  </si>
  <si>
    <t>ARMAÇÃO DE BLOCO UTILIZANDO AÇO CA-50 DE 6,3 MM - MONTAGEM. AF_01/2024</t>
  </si>
  <si>
    <t xml:space="preserve"> 1.3.7 </t>
  </si>
  <si>
    <t>ARMAÇÃO DE BLOCO UTILIZANDO AÇO CA-50 DE 8 MM - MONTAGEM. AF_01/2024</t>
  </si>
  <si>
    <t xml:space="preserve"> 1.3.8 </t>
  </si>
  <si>
    <t>ARMAÇÃO DE BLOCO UTILIZANDO AÇO CA-50 DE 10 MM - MONTAGEM. AF_01/2024</t>
  </si>
  <si>
    <t xml:space="preserve"> 1.3.9 </t>
  </si>
  <si>
    <t xml:space="preserve"> 104920 </t>
  </si>
  <si>
    <t>ARMAÇÃO DE BLOCO, SAPATA ISOLADA, VIGA BALDRAME E SAPATA CORRIDA UTILIZANDO AÇO CA-50 DE 12,5 MM - MONTAGEM. AF_01/2024</t>
  </si>
  <si>
    <t xml:space="preserve"> 1.3.10 </t>
  </si>
  <si>
    <t>ARMAÇÃO DE BLOCO UTILIZANDO AÇO CA-60 DE 5 MM - MONTAGEM. AF_01/2024</t>
  </si>
  <si>
    <t xml:space="preserve"> 1.3.11 </t>
  </si>
  <si>
    <t xml:space="preserve"> 94965 </t>
  </si>
  <si>
    <t>CONCRETO FCK = 25MPA, TRAÇO 1:2,3:2,7 (EM MASSA SECA DE CIMENTO/ AREIA MÉDIA/ BRITA 1) - PREPARO MECÂNICO COM BETONEIRA 400 L. AF_05/2021</t>
  </si>
  <si>
    <t xml:space="preserve"> 1.3.12 </t>
  </si>
  <si>
    <t xml:space="preserve"> 103670 </t>
  </si>
  <si>
    <t>LANÇAMENTO COM USO DE BALDES, ADENSAMENTO E ACABAMENTO DE CONCRETO EM ESTRUTURAS. AF_02/2022</t>
  </si>
  <si>
    <t xml:space="preserve"> 1.3.13 </t>
  </si>
  <si>
    <t xml:space="preserve"> 7028 </t>
  </si>
  <si>
    <t>IMPERMEABILIZAÇÃO DE ESTRUTURAS ENTERRADAS, COM TINTA ASFÁLTICA, DUAS DEMÃOS. [ADAPTADO SINAPI 74106/001]</t>
  </si>
  <si>
    <t xml:space="preserve"> 1.3.14 </t>
  </si>
  <si>
    <t xml:space="preserve"> 94966 </t>
  </si>
  <si>
    <t>CONCRETO FCK = 30MPA, TRAÇO 1:2,1:2,5 (EM MASSA SECA DE CIMENTO/ AREIA MÉDIA/ BRITA 1) - PREPARO MECÂNICO COM BETONEIRA 400 L. AF_05/2021</t>
  </si>
  <si>
    <t>SUPERESTRUTURA (PILARES, VIGAS E LAJES) - TODA A QUADRA</t>
  </si>
  <si>
    <t>CONCRETO ARMADO PARA PILARES DA EDIFICAÇÃO</t>
  </si>
  <si>
    <t xml:space="preserve"> 1.4.1.1 </t>
  </si>
  <si>
    <t xml:space="preserve"> 92443 </t>
  </si>
  <si>
    <t>MONTAGEM E DESMONTAGEM DE FÔRMA DE PILARES RETANGULARES E ESTRUTURAS SIMILARES, PÉ-DIREITO SIMPLES, EM CHAPA DE MADEIRA COMPENSADA PLASTIFICADA, 18 UTILIZAÇÕES. AF_09/2020</t>
  </si>
  <si>
    <t xml:space="preserve"> 1.4.1.2 </t>
  </si>
  <si>
    <t xml:space="preserve"> 92759 </t>
  </si>
  <si>
    <t>ARMAÇÃO DE PILAR OU VIGA DE ESTRUTURA CONVENCIONAL DE CONCRETO ARMADO UTILIZANDO AÇO CA-60 DE 5,0 MM - MONTAGEM. AF_06/2022</t>
  </si>
  <si>
    <t xml:space="preserve"> 1.4.1.3 </t>
  </si>
  <si>
    <t xml:space="preserve"> 1.4.1.4 </t>
  </si>
  <si>
    <t xml:space="preserve"> 92763 </t>
  </si>
  <si>
    <t>ARMAÇÃO DE PILAR OU VIGA DE ESTRUTURA CONVENCIONAL DE CONCRETO ARMADO UTILIZANDO AÇO CA-50 DE 12,5 MM - MONTAGEM. AF_06/2022</t>
  </si>
  <si>
    <t xml:space="preserve"> 1.4.1.5 </t>
  </si>
  <si>
    <t xml:space="preserve"> 92764 </t>
  </si>
  <si>
    <t>ARMAÇÃO DE PILAR OU VIGA DE ESTRUTURA CONVENCIONAL DE CONCRETO ARMADO UTILIZANDO AÇO CA-50 DE 16,0 MM - MONTAGEM. AF_06/2022</t>
  </si>
  <si>
    <t xml:space="preserve"> 1.4.1.6 </t>
  </si>
  <si>
    <t xml:space="preserve"> 1.4.1.7 </t>
  </si>
  <si>
    <t>CONCRETO ARMADO PARA VIGAS DA EDIFICAÇÃO</t>
  </si>
  <si>
    <t xml:space="preserve"> 1.4.2.1 </t>
  </si>
  <si>
    <t xml:space="preserve"> 92480 </t>
  </si>
  <si>
    <t>MONTAGEM E DESMONTAGEM DE FÔRMA DE VIGA, ESCORAMENTO METÁLICO, PÉ-DIREITO SIMPLES, EM CHAPA DE MADEIRA PLASTIFICADA, 18 UTILIZAÇÕES. AF_09/2020</t>
  </si>
  <si>
    <t xml:space="preserve"> 1.4.2.2 </t>
  </si>
  <si>
    <t xml:space="preserve"> 1.4.2.3 </t>
  </si>
  <si>
    <t xml:space="preserve"> 92760 </t>
  </si>
  <si>
    <t>ARMAÇÃO DE PILAR OU VIGA DE ESTRUTURA CONVENCIONAL DE CONCRETO ARMADO UTILIZANDO AÇO CA-50 DE 6,3 MM - MONTAGEM. AF_06/2022</t>
  </si>
  <si>
    <t xml:space="preserve"> 1.4.2.4 </t>
  </si>
  <si>
    <t xml:space="preserve"> 92761 </t>
  </si>
  <si>
    <t>ARMAÇÃO DE PILAR OU VIGA DE ESTRUTURA CONVENCIONAL DE CONCRETO ARMADO UTILIZANDO AÇO CA-50 DE 8,0 MM - MONTAGEM. AF_06/2022</t>
  </si>
  <si>
    <t xml:space="preserve"> 1.4.2.5 </t>
  </si>
  <si>
    <t xml:space="preserve"> 1.4.2.6 </t>
  </si>
  <si>
    <t xml:space="preserve"> 1.4.2.7 </t>
  </si>
  <si>
    <t>CONCRETO ARMADO PARA LAJES DA EDIFICAÇÃO</t>
  </si>
  <si>
    <t xml:space="preserve"> 1.4.3.1 </t>
  </si>
  <si>
    <t xml:space="preserve"> 92522 </t>
  </si>
  <si>
    <t>MONTAGEM E DESMONTAGEM DE FÔRMA DE LAJE MACIÇA, PÉ-DIREITO SIMPLES, EM CHAPA DE MADEIRA COMPENSADA RESINADA, 8 UTILIZAÇÕES. AF_09/2020</t>
  </si>
  <si>
    <t xml:space="preserve"> 1.4.3.2 </t>
  </si>
  <si>
    <t xml:space="preserve"> 94971 </t>
  </si>
  <si>
    <t>CONCRETO FCK = 25MPA, TRAÇO 1:2,3:2,7 (EM MASSA SECA DE CIMENTO/ AREIA MÉDIA/ BRITA 1) - PREPARO MECÂNICO COM BETONEIRA 600 L. AF_05/2021</t>
  </si>
  <si>
    <t xml:space="preserve"> 1.4.3.3 </t>
  </si>
  <si>
    <t xml:space="preserve"> 1.4.3.4 </t>
  </si>
  <si>
    <t xml:space="preserve"> 1.4.3.5 </t>
  </si>
  <si>
    <t xml:space="preserve"> 1.4.3.6 </t>
  </si>
  <si>
    <t>ELEVAÇÃO (murada)</t>
  </si>
  <si>
    <t xml:space="preserve"> 103322 </t>
  </si>
  <si>
    <t>ALVENARIA DE VEDAÇÃO DE BLOCOS CERÂMICOS FURADOS NA VERTICAL DE 9X19X39 CM (ESPESSURA 9 CM) E ARGAMASSA DE ASSENTAMENTO COM PREPARO EM BETONEIRA. AF_12/2021</t>
  </si>
  <si>
    <t xml:space="preserve"> 7055 </t>
  </si>
  <si>
    <t>COBOGÓ DE CONCRETO (ELEMENTO VAZADO), 7X50X50CM, ASSENTADO COM ARGAMASSA TRAÇO 1:3 (CIMENTO E AREIA) [ADAPTADO SINAPI 73937/003]</t>
  </si>
  <si>
    <t xml:space="preserve"> 105036 </t>
  </si>
  <si>
    <t>VERGA PRÉ-FABRICADA COM ATÉ 1,5 M DE VÃO, ESPESSURA DE *15* CM. AF_03/2024</t>
  </si>
  <si>
    <t xml:space="preserve"> 93184 </t>
  </si>
  <si>
    <t>VERGA PRÉ-MOLDADA COM ATÉ 1,5 M DE VÃO, ESPESSURA DE *20* CM. AF_03/2024</t>
  </si>
  <si>
    <t xml:space="preserve"> 93194 </t>
  </si>
  <si>
    <t>CONTRAVERGA PRÉ-MOLDADA, ESPESSURA DE *20* CM. AF_03/2024</t>
  </si>
  <si>
    <t xml:space="preserve"> 1.6 </t>
  </si>
  <si>
    <t>ESQUADRIAS</t>
  </si>
  <si>
    <t xml:space="preserve"> 1.6.1 </t>
  </si>
  <si>
    <t>PORTÃO DE FERRO</t>
  </si>
  <si>
    <t xml:space="preserve"> 1.6.1.1 </t>
  </si>
  <si>
    <t xml:space="preserve"> 91341 </t>
  </si>
  <si>
    <t>PORTA EM ALUMÍNIO DE ABRIR TIPO VENEZIANA COM GUARNIÇÃO, FIXAÇÃO COM PARAFUSOS - FORNECIMENTO E INSTALAÇÃO. AF_12/2019</t>
  </si>
  <si>
    <t xml:space="preserve"> 1.6.1.2 </t>
  </si>
  <si>
    <t xml:space="preserve"> 7030 </t>
  </si>
  <si>
    <t>PORTÃO DE FERRO EM CHAPA GALVANIZADA PLANA 14 GSG [ADAPTADO DE SINAPI 68054]</t>
  </si>
  <si>
    <t xml:space="preserve"> 1.7 </t>
  </si>
  <si>
    <t>COBERTURA</t>
  </si>
  <si>
    <t xml:space="preserve"> 1.7.1 </t>
  </si>
  <si>
    <t>ESTRUTURA METÁLICA DE COBERTURA E FECHAMENTO</t>
  </si>
  <si>
    <t xml:space="preserve"> 1.7.1.1 </t>
  </si>
  <si>
    <t xml:space="preserve"> 100773 </t>
  </si>
  <si>
    <t>ESTRUTURA TRELIÇADA DE COBERTURA, TIPO ARCO, COM LIGAÇÕES SOLDADAS, INCLUSOS PERFIS METÁLICOS, CHAPAS METÁLICAS, MÃO DE OBRA E TRANSPORTE COM GUINDASTE - FORNECIMENTO E INSTALAÇÃO. AF_01/2020_PSA</t>
  </si>
  <si>
    <t xml:space="preserve"> 1.7.1.2 </t>
  </si>
  <si>
    <t xml:space="preserve"> 94213 </t>
  </si>
  <si>
    <t>TELHAMENTO COM TELHA DE AÇO/ALUMÍNIO E = 0,5 MM, COM ATÉ 2 ÁGUAS, INCLUSO IÇAMENTO. AF_07/2019</t>
  </si>
  <si>
    <t xml:space="preserve"> 1.7.1.3 </t>
  </si>
  <si>
    <t xml:space="preserve"> 1.7.1.4 </t>
  </si>
  <si>
    <t xml:space="preserve"> 96113 </t>
  </si>
  <si>
    <t>FORRO EM PLACAS DE GESSO, PARA AMBIENTES COMERCIAIS. AF_08/2023_PS</t>
  </si>
  <si>
    <t xml:space="preserve"> 1.7.1.5 </t>
  </si>
  <si>
    <t xml:space="preserve"> 98562 </t>
  </si>
  <si>
    <t>IMPERMEABILIZAÇÃO DE SUPERFÍCIE COM ARGAMASSA DE CIMENTO E AREIA, COM ADITIVO IMPERMEABILIZANTE, E = 1,5CM. AF_09/2023</t>
  </si>
  <si>
    <t xml:space="preserve"> 1.8 </t>
  </si>
  <si>
    <t>REVESTIMENTO DE PAREDES</t>
  </si>
  <si>
    <t xml:space="preserve"> 1.8.1 </t>
  </si>
  <si>
    <t xml:space="preserve"> 87879 </t>
  </si>
  <si>
    <t xml:space="preserve"> 1.8.2 </t>
  </si>
  <si>
    <t>MASSA ÚNICA, EM ARGAMASSA TRAÇO 1:2:8, PREPARO MECÂNICO, APLICADA MANUALMENTE EM PAREDES INTERNAS DE AMBIENTES COM ÁREA ENTRE 5M² E 10M², E = 17,5MM, COM TALISCAS. AF_03/2024</t>
  </si>
  <si>
    <t xml:space="preserve"> 1.9 </t>
  </si>
  <si>
    <t>PAVIMENTAÇÃO</t>
  </si>
  <si>
    <t xml:space="preserve"> 1.9.1 </t>
  </si>
  <si>
    <t xml:space="preserve"> 20294 </t>
  </si>
  <si>
    <t>COMPACTACAO MECANICA, SEM CONTROLE DO GC (C/COMPACTADOR PLACA 400 KG) [ADAPTADO 74005/001]</t>
  </si>
  <si>
    <t xml:space="preserve"> 1.9.2 </t>
  </si>
  <si>
    <t xml:space="preserve"> 1.9.3 </t>
  </si>
  <si>
    <t xml:space="preserve"> 87256 </t>
  </si>
  <si>
    <t>REVESTIMENTO CERÂMICO PARA PISO COM PLACAS TIPO ESMALTADA EXTRA DE DIMENSÕES 60X60 CM APLICADA EM AMBIENTES DE ÁREA ENTRE 5 M2 E 10 M2. AF_02/2023_PE</t>
  </si>
  <si>
    <t xml:space="preserve"> 1.9.4 </t>
  </si>
  <si>
    <t xml:space="preserve"> 6529 </t>
  </si>
  <si>
    <t>PISO EM CONCRETO 20MPA PREPARO MECÂNICO, ESPESSURA 7CM, COM ARMAÇÃO EM TELA SOLDADA E ESPAÇADORES [ADAPTADO 72183]</t>
  </si>
  <si>
    <t xml:space="preserve"> 1.9.5 </t>
  </si>
  <si>
    <t xml:space="preserve"> 7034 </t>
  </si>
  <si>
    <t>PISO INDUSTRIAL ALTA RESISTÊNCIA, ESPESSURA 12MM, INCLUSO JUNTAS DE DILATAÇÃO PLÁSTICAS E POLIMENTO MECANIZADO [ADAPTADO 72137]</t>
  </si>
  <si>
    <t xml:space="preserve"> 1.9.6 </t>
  </si>
  <si>
    <t xml:space="preserve"> 20295 </t>
  </si>
  <si>
    <t>PISO TÁTIL DIRECIONAL E/OU ALERTA, DE CONCRETO, NA COR NATURAL, P/DEFICIENTES VISUAIS, DIMENSÕES 25X25CM, APLICADO COM ARGAMASSA INDUSTRIALIZADA AC-II, REJUNTADO, EXCLUSIVE REGULARIZAÇÃO DE BASE (ADAPTADO DE 09418/ORSE)</t>
  </si>
  <si>
    <t xml:space="preserve"> 1.9.7 </t>
  </si>
  <si>
    <t xml:space="preserve"> 94319 </t>
  </si>
  <si>
    <t>ATERRO MANUAL DE VALAS COM SOLO ARGILO-ARENOSO. AF_08/2023</t>
  </si>
  <si>
    <t xml:space="preserve"> 1.9.8 </t>
  </si>
  <si>
    <t xml:space="preserve"> 6532 </t>
  </si>
  <si>
    <t>SOLO-CIMENTO COMPACTADO - TRAÇO 1:18, INCLUSIVE CIMENTO E ARENOSO COMERCIAL [ADAPTADO DE ORSE 11356]</t>
  </si>
  <si>
    <t xml:space="preserve"> 1.10 </t>
  </si>
  <si>
    <t>PINTURA</t>
  </si>
  <si>
    <t xml:space="preserve"> 1.10.1 </t>
  </si>
  <si>
    <t xml:space="preserve"> 88485 </t>
  </si>
  <si>
    <t xml:space="preserve"> 1.10.2 </t>
  </si>
  <si>
    <t xml:space="preserve"> 88495 </t>
  </si>
  <si>
    <t>EMASSAMENTO COM MASSA LÁTEX, APLICAÇÃO EM PAREDE, UMA DEMÃO, LIXAMENTO MANUAL. AF_04/2023</t>
  </si>
  <si>
    <t xml:space="preserve"> 1.10.3 </t>
  </si>
  <si>
    <t xml:space="preserve"> 88489 </t>
  </si>
  <si>
    <t>PINTURA LÁTEX ACRÍLICA PREMIUM, APLICAÇÃO MANUAL EM PAREDES, DUAS DEMÃOS. AF_04/2023</t>
  </si>
  <si>
    <t xml:space="preserve"> 1.10.4 </t>
  </si>
  <si>
    <t xml:space="preserve"> 6533 </t>
  </si>
  <si>
    <t>APLICAÇÃO DE FUNDO SELADOR LÁTEX PVA EM TETO, UMA DEMÃO. AF_06/2024 [ADAPTADO 88482]</t>
  </si>
  <si>
    <t xml:space="preserve"> 1.10.5 </t>
  </si>
  <si>
    <t xml:space="preserve"> 88496 </t>
  </si>
  <si>
    <t>EMASSAMENTO COM MASSA LÁTEX, APLICAÇÃO EM TETO, DUAS DEMÃOS, LIXAMENTO MANUAL. AF_04/2023</t>
  </si>
  <si>
    <t xml:space="preserve"> 1.10.6 </t>
  </si>
  <si>
    <t xml:space="preserve"> 88488 </t>
  </si>
  <si>
    <t>PINTURA LÁTEX ACRÍLICA PREMIUM, APLICAÇÃO MANUAL EM TETO, DUAS DEMÃOS. AF_04/2023</t>
  </si>
  <si>
    <t xml:space="preserve"> 1.10.7 </t>
  </si>
  <si>
    <t xml:space="preserve"> 102494 </t>
  </si>
  <si>
    <t>PINTURA DE PISO COM TINTA EPÓXI, APLICAÇÃO MANUAL, 2 DEMÃOS, INCLUSO PRIMER EPÓXI. AF_05/2021</t>
  </si>
  <si>
    <t xml:space="preserve"> 1.10.8 </t>
  </si>
  <si>
    <t xml:space="preserve"> 6534 </t>
  </si>
  <si>
    <t>FUNDO PREPARADOR PRIMER A BASE DE EPOXI, PARA ESTRUTURA METÁLICA, UMA DEMÃO, ESPESSURA DE 25 MICRA (ADAPTADO DE SINAPI 73865/1)</t>
  </si>
  <si>
    <t xml:space="preserve"> 1.10.9 </t>
  </si>
  <si>
    <t xml:space="preserve"> 6535 </t>
  </si>
  <si>
    <t>PINTURA ESMALTE FOSCO, DUAS DEMÃOS, SOBRE SUPERFICIE METÁLICA, INCLUSO UMA DEMÃO DE FUNDO ANTICORROSIVO. UTILIZAÇÃO DE REVOLVER (AR-COMPRIMIDO) (ADAPTADO DE SINAPI 74145/1)</t>
  </si>
  <si>
    <t xml:space="preserve"> 1.11 </t>
  </si>
  <si>
    <t>INSTALAÇÃO ELÉTRICA (REFERENTE À TODA QUADRA)</t>
  </si>
  <si>
    <t xml:space="preserve"> 1.11.1 </t>
  </si>
  <si>
    <t xml:space="preserve"> 00002392 </t>
  </si>
  <si>
    <t>DISJUNTOR TIPO NEMA, TRIPOLAR 10 ATE 50A, TENSAO MAXIMA DE 415 V</t>
  </si>
  <si>
    <t xml:space="preserve"> 1.11.2 </t>
  </si>
  <si>
    <t xml:space="preserve"> 93656 </t>
  </si>
  <si>
    <t>DISJUNTOR MONOPOLAR TIPO DIN, CORRENTE NOMINAL DE 25A - FORNECIMENTO E INSTALAÇÃO. AF_10/2020</t>
  </si>
  <si>
    <t xml:space="preserve"> 1.11.3 </t>
  </si>
  <si>
    <t xml:space="preserve"> 1.11.4 </t>
  </si>
  <si>
    <t xml:space="preserve"> 93654 </t>
  </si>
  <si>
    <t>DISJUNTOR MONOPOLAR TIPO DIN, CORRENTE NOMINAL DE 16A - FORNECIMENTO E INSTALAÇÃO. AF_10/2020</t>
  </si>
  <si>
    <t xml:space="preserve"> 1.11.5 </t>
  </si>
  <si>
    <t xml:space="preserve"> 101875 </t>
  </si>
  <si>
    <t>QUADRO DE DISTRIBUIÇÃO DE ENERGIA EM CHAPA DE AÇO GALVANIZADO, DE EMBUTIR, COM BARRAMENTO TRIFÁSICO, PARA 12 DISJUNTORES DIN 100A - FORNECIMENTO E INSTALAÇÃO. AF_10/2020</t>
  </si>
  <si>
    <t xml:space="preserve"> 1.12 </t>
  </si>
  <si>
    <t>ELETRODUTOS E ACESSÓRIOS</t>
  </si>
  <si>
    <t xml:space="preserve"> 1.12.1 </t>
  </si>
  <si>
    <t xml:space="preserve"> 90447 </t>
  </si>
  <si>
    <t>RASGO LINEAR MANUAL EM ALVENARIA, PARA ELETRODUTOS, DIÂMETROS MENORES OU IGUAIS A 40 MM. AF_09/2023</t>
  </si>
  <si>
    <t xml:space="preserve"> 1.12.2 </t>
  </si>
  <si>
    <t xml:space="preserve"> 91847 </t>
  </si>
  <si>
    <t>ELETRODUTO FLEXÍVEL CORRUGADO REFORÇADO, PVC, DN 32 MM (1"), PARA CIRCUITOS TERMINAIS, INSTALADO EM LAJE - FORNECIMENTO E INSTALAÇÃO. AF_03/2023</t>
  </si>
  <si>
    <t xml:space="preserve"> 1.12.3 </t>
  </si>
  <si>
    <t xml:space="preserve"> 91856 </t>
  </si>
  <si>
    <t>ELETRODUTO FLEXÍVEL CORRUGADO, PVC, DN 32 MM (1"), PARA CIRCUITOS TERMINAIS, INSTALADO EM PAREDE - FORNECIMENTO E INSTALAÇÃO. AF_03/2023</t>
  </si>
  <si>
    <t xml:space="preserve"> 1.12.4 </t>
  </si>
  <si>
    <t xml:space="preserve"> 1.12.5 </t>
  </si>
  <si>
    <t xml:space="preserve"> 91939 </t>
  </si>
  <si>
    <t>CAIXA RETANGULAR 4" X 2" ALTA (2,00 M DO PISO), PVC, INSTALADA EM PAREDE - FORNECIMENTO E INSTALAÇÃO. AF_03/2023</t>
  </si>
  <si>
    <t xml:space="preserve"> 1.12.6 </t>
  </si>
  <si>
    <t xml:space="preserve"> 1.12.7 </t>
  </si>
  <si>
    <t xml:space="preserve"> 91941 </t>
  </si>
  <si>
    <t>CAIXA RETANGULAR 4" X 2" BAIXA (0,30 M DO PISO), PVC, INSTALADA EM PAREDE - FORNECIMENTO E INSTALAÇÃO. AF_03/2023</t>
  </si>
  <si>
    <t xml:space="preserve"> 1.13 </t>
  </si>
  <si>
    <t>CABOS E FIOS</t>
  </si>
  <si>
    <t xml:space="preserve"> 1.13.1 </t>
  </si>
  <si>
    <t xml:space="preserve"> 91924 </t>
  </si>
  <si>
    <t>CABO DE COBRE FLEXÍVEL ISOLADO, 1,5 MM², ANTI-CHAMA 450/750 V, PARA CIRCUITOS TERMINAIS - FORNECIMENTO E INSTALAÇÃO. AF_03/2023</t>
  </si>
  <si>
    <t xml:space="preserve"> 1.13.2 </t>
  </si>
  <si>
    <t xml:space="preserve"> 91926 </t>
  </si>
  <si>
    <t>CABO DE COBRE FLEXÍVEL ISOLADO, 2,5 MM², ANTI-CHAMA 450/750 V, PARA CIRCUITOS TERMINAIS - FORNECIMENTO E INSTALAÇÃO. AF_03/2023</t>
  </si>
  <si>
    <t xml:space="preserve"> 1.14 </t>
  </si>
  <si>
    <t>ILUMINAÇÃO E TOMADAS</t>
  </si>
  <si>
    <t xml:space="preserve"> 1.14.1 </t>
  </si>
  <si>
    <t xml:space="preserve"> 91992 </t>
  </si>
  <si>
    <t>TOMADA ALTA DE EMBUTIR (1 MÓDULO), 2P+T 10 A, INCLUINDO SUPORTE E PLACA - FORNECIMENTO E INSTALAÇÃO. AF_03/2023</t>
  </si>
  <si>
    <t xml:space="preserve"> 1.14.2 </t>
  </si>
  <si>
    <t xml:space="preserve"> 92000 </t>
  </si>
  <si>
    <t>TOMADA BAIXA DE EMBUTIR (1 MÓDULO), 2P+T 10 A, INCLUINDO SUPORTE E PLACA - FORNECIMENTO E INSTALAÇÃO. AF_03/2023</t>
  </si>
  <si>
    <t xml:space="preserve"> 1.14.3 </t>
  </si>
  <si>
    <t xml:space="preserve"> 91966 </t>
  </si>
  <si>
    <t>INTERRUPTOR SIMPLES (3 MÓDULOS), 10A/250V, SEM SUPORTE E SEM PLACA - FORNECIMENTO E INSTALAÇÃO. AF_03/2023</t>
  </si>
  <si>
    <t xml:space="preserve"> 1.14.4 </t>
  </si>
  <si>
    <t xml:space="preserve"> 103782 </t>
  </si>
  <si>
    <t>LUMINÁRIA TIPO PLAFON CIRCULAR, DE SOBREPOR, COM LED DE 12/13 W - FORNECIMENTO E INSTALAÇÃO. AF_03/2022</t>
  </si>
  <si>
    <t xml:space="preserve"> 1.14.5 </t>
  </si>
  <si>
    <t xml:space="preserve"> 101660 </t>
  </si>
  <si>
    <t>LUMINÁRIA DE LED PARA ILUMINAÇÃO PÚBLICA, DE 240 W ATÉ 350 W - FORNECIMENTO E INSTALAÇÃO. AF_08/2020</t>
  </si>
  <si>
    <t xml:space="preserve"> 1.15 </t>
  </si>
  <si>
    <t>EQUIPAMENTOS</t>
  </si>
  <si>
    <t xml:space="preserve"> 1.15.1 </t>
  </si>
  <si>
    <t xml:space="preserve"> 00025398 </t>
  </si>
  <si>
    <t>CONJUNTO PARA FUTSAL COM PAR DE TRAVES OFICIAIS DE 3,00 X 2,00 M EM TUBO DE ACO GALVANIZADO 3" COM REQUADROS EM TUBO DE 1", PINTURA EM PRIMER COM TINTA ESMALTE SINTETICO E REDES DE POLIETILENO FIO 4 MM</t>
  </si>
  <si>
    <t xml:space="preserve"> 1.15.2 </t>
  </si>
  <si>
    <t xml:space="preserve"> 6539 </t>
  </si>
  <si>
    <t>ESTRUTURA METÁLICA MÓVEL PARA TABELA EM AÇO COM ARO PARA BASQUETE, PADRÃO OFICIAL, EM TUBO GALVANIZADO D=5" - INSTALADA (ADAPTADO DE ORSE 2419) [Aplicado BDI diferenciado - fornecimento]</t>
  </si>
  <si>
    <t xml:space="preserve"> 1.15.3 </t>
  </si>
  <si>
    <t xml:space="preserve"> 00025399 </t>
  </si>
  <si>
    <t>CONJUNTO PARA QUADRA DE VOLEI COM POSTES EM TUBO DE ACO GALVANIZADO 3", H = *255* CM, PINTURA EM TINTA ESMALTE SINTETICO, REDE DE NYLON COM 2 MM, MALHA 10 X 10 CM E ANTENAS OFICIAIS EM FIBRA DE VIDRO [Aplicado BDI diferenciado - fornecimento]</t>
  </si>
  <si>
    <t xml:space="preserve"> 1.16 </t>
  </si>
  <si>
    <t>DRENAGEM PLUVIAL</t>
  </si>
  <si>
    <t xml:space="preserve"> 1.16.1 </t>
  </si>
  <si>
    <t xml:space="preserve"> 89529 </t>
  </si>
  <si>
    <t>JOELHO 90 GRAUS, PVC, SERIE R, ÁGUA PLUVIAL, DN 100 MM, JUNTA ELÁSTICA, FORNECIDO E INSTALADO EM RAMAL DE ENCAMINHAMENTO. AF_06/2022</t>
  </si>
  <si>
    <t xml:space="preserve"> 1.16.2 </t>
  </si>
  <si>
    <t xml:space="preserve"> 89531 </t>
  </si>
  <si>
    <t>JOELHO 45 GRAUS, PVC, SERIE R, ÁGUA PLUVIAL, DN 100 MM, JUNTA ELÁSTICA, FORNECIDO E INSTALADO EM RAMAL DE ENCAMINHAMENTO. AF_06/2022</t>
  </si>
  <si>
    <t xml:space="preserve"> 1.16.3 </t>
  </si>
  <si>
    <t xml:space="preserve"> 89578 </t>
  </si>
  <si>
    <t>TUBO PVC, SÉRIE R, ÁGUA PLUVIAL, DN 100 MM, FORNECIDO E INSTALADO EM CONDUTORES VERTICAIS DE ÁGUAS PLUVIAIS. AF_06/2022</t>
  </si>
  <si>
    <t xml:space="preserve"> 1.16.4 </t>
  </si>
  <si>
    <t xml:space="preserve"> 1.16.5 </t>
  </si>
  <si>
    <t xml:space="preserve"> 7040 </t>
  </si>
  <si>
    <t>CAIXA DE INSPEÇÃO 80X80X80CM EM ALVENARIA - EXECUÇÃO [ADAPTADO 72289] [Aplicado BDI diferenciado de fornecimeneto]</t>
  </si>
  <si>
    <t xml:space="preserve"> 1.17 </t>
  </si>
  <si>
    <t>PREVENÇÃO E COMBATE A INCÊNDIO</t>
  </si>
  <si>
    <t xml:space="preserve"> 1.17.1 </t>
  </si>
  <si>
    <t xml:space="preserve"> 7041 </t>
  </si>
  <si>
    <t>EXTINTOR DE PQS 4KG - FORNECIMENTO E INSTALAÇÃO [ADAPTADO 72553] [Aplicado BDI diferenciado de fornecimento]</t>
  </si>
  <si>
    <t xml:space="preserve"> 1.17.2 </t>
  </si>
  <si>
    <t xml:space="preserve"> 6543 </t>
  </si>
  <si>
    <t>EXTINTOR DE INCÊNDIO ÁGUA-PRESSURIZADA 10L INCL SUPORTE PAREDE CARGA COMPLETA FORNECIMENTO E COLOCAÇÃO [ADAPTADO 73775/002]</t>
  </si>
  <si>
    <t xml:space="preserve"> 1.17.3 </t>
  </si>
  <si>
    <t xml:space="preserve"> 7048 </t>
  </si>
  <si>
    <t>PLACA DE SINALIZAÇÃO DE SEGURANÇA CONTRA INCÊNDIO, FOTOLUMINESCENTE, QUADRADA, *20 X 20* CM, EM PVC *2* MM ANTI-CHAMAS (SIMBOLOS, CORES E PICTOGRAMAS CONFORME NBR 13434) [ADAPTADO ORSE 12137] [Aplicado BDI diferenciado do fornecimento]</t>
  </si>
  <si>
    <t xml:space="preserve"> 1.17.4 </t>
  </si>
  <si>
    <t xml:space="preserve"> 97599 </t>
  </si>
  <si>
    <t>LUMINÁRIA DE EMERGÊNCIA, COM 30 LÂMPADAS LED DE 2 W, SEM REATOR - FORNECIMENTO E INSTALAÇÃO. AF_02/2020</t>
  </si>
  <si>
    <t xml:space="preserve"> 1.18 </t>
  </si>
  <si>
    <t>ARQUIBANCADA</t>
  </si>
  <si>
    <t xml:space="preserve"> 1.18.1 </t>
  </si>
  <si>
    <t xml:space="preserve"> 1.18.2 </t>
  </si>
  <si>
    <t xml:space="preserve"> 104737 </t>
  </si>
  <si>
    <t>REATERRO MANUAL DE VALAS, COM PLACA VIBRATÓRIA. AF_08/2023</t>
  </si>
  <si>
    <t xml:space="preserve"> 1.18.3 </t>
  </si>
  <si>
    <t xml:space="preserve"> 1.18.4 </t>
  </si>
  <si>
    <t xml:space="preserve"> 1.18.5 </t>
  </si>
  <si>
    <t xml:space="preserve"> 1.18.6 </t>
  </si>
  <si>
    <t xml:space="preserve"> 1.18.7 </t>
  </si>
  <si>
    <t xml:space="preserve"> 94963 </t>
  </si>
  <si>
    <t>CONCRETO FCK = 15MPA, TRAÇO 1:3,4:3,5 (EM MASSA SECA DE CIMENTO/ AREIA MÉDIA/ BRITA 1) - PREPARO MECÂNICO COM BETONEIRA 400 L. AF_05/2021</t>
  </si>
  <si>
    <t xml:space="preserve"> 1.18.8 </t>
  </si>
  <si>
    <t xml:space="preserve"> 1.18.9 </t>
  </si>
  <si>
    <t xml:space="preserve"> 1.18.10 </t>
  </si>
  <si>
    <t xml:space="preserve"> 1.18.11 </t>
  </si>
  <si>
    <t xml:space="preserve"> 1.18.12 </t>
  </si>
  <si>
    <t xml:space="preserve"> 1.18.13 </t>
  </si>
  <si>
    <t xml:space="preserve"> 1.19 </t>
  </si>
  <si>
    <t>SERVIÇOS FINAIS</t>
  </si>
  <si>
    <t xml:space="preserve"> 1.19.1 </t>
  </si>
  <si>
    <t xml:space="preserve"> 7054 </t>
  </si>
  <si>
    <t>LIMPEZA FINAL DA OBRA (ADAPTADO DE SINAPI 9537)</t>
  </si>
  <si>
    <t xml:space="preserve"> 1.19.2 </t>
  </si>
  <si>
    <t xml:space="preserve"> 102179 </t>
  </si>
  <si>
    <t>INSTALAÇÃO DE VIDRO TEMPERADO, E = 6 MM, ENCAIXADO EM PERFIL U. AF_01/2021_PS</t>
  </si>
  <si>
    <t xml:space="preserve"> 1.19.3 </t>
  </si>
  <si>
    <t xml:space="preserve"> 102362 </t>
  </si>
  <si>
    <t>ALAMBRADO PARA QUADRA POLIESPORTIVA, ESTRUTURADO POR TUBOS DE ACO GALVANIZADO, (MONTANTES COM DIAMETRO 2", TRAVESSAS E ESCORAS COM DIÂMETRO 1 ¼"), COM TELA DE ARAME GALVANIZADO, FIO 14 BWG E MALHA QUADRADA 5X5CM (EXCETO MURETA). AF_03/2021</t>
  </si>
  <si>
    <t xml:space="preserve"> 2 </t>
  </si>
  <si>
    <t>BANHEIROS E VESTIÁRIOS</t>
  </si>
  <si>
    <t xml:space="preserve"> 2.1 </t>
  </si>
  <si>
    <t xml:space="preserve"> 2.1.1 </t>
  </si>
  <si>
    <t xml:space="preserve"> 2.1.2 </t>
  </si>
  <si>
    <t xml:space="preserve"> 2.1.3 </t>
  </si>
  <si>
    <t xml:space="preserve"> 2.2 </t>
  </si>
  <si>
    <t>INFRA-ESTRUTURA: FUNDAÇÕES</t>
  </si>
  <si>
    <t xml:space="preserve"> 2.2.1 </t>
  </si>
  <si>
    <t xml:space="preserve"> 2.2.2 </t>
  </si>
  <si>
    <t xml:space="preserve"> 2.2.3 </t>
  </si>
  <si>
    <t>LASTRO DE CONCRETO MAGRO, APLICADO EM PISOS, LAJES SOBRE SOLO OU RADIERS, ESPESSURA DE 5 CM. AF_01/2024</t>
  </si>
  <si>
    <t xml:space="preserve"> 2.2.4 </t>
  </si>
  <si>
    <t>FABRICAÇÃO, MONTAGEM E DESMONTAGEM DE FÔRMA PARA BLOCO DE COROAMENTO, EM MADEIRA SERRADA, E=25 MM, 4 UTILIZAÇÕES. AF_01/2024</t>
  </si>
  <si>
    <t xml:space="preserve"> 2.2.5 </t>
  </si>
  <si>
    <t xml:space="preserve"> 2.2.6 </t>
  </si>
  <si>
    <t xml:space="preserve"> 2.2.7 </t>
  </si>
  <si>
    <t xml:space="preserve"> 2.2.8 </t>
  </si>
  <si>
    <t xml:space="preserve"> 2.2.9 </t>
  </si>
  <si>
    <t xml:space="preserve"> 2.2.10 </t>
  </si>
  <si>
    <t>CONCRETAGEM DE BLOCO DE COROAMENTO OU VIGA BALDRAME, FCK 30 MPA, COM USO DE JERICA - LANÇAMENTO, ADENSAMENTO E ACABAMENTO. AF_01/2024</t>
  </si>
  <si>
    <t xml:space="preserve"> 2.2.11 </t>
  </si>
  <si>
    <t>IMPERMEABILIZAÇÃO DE SUPERFÍCIE COM ARGAMASSA POLIMÉRICA / MEMBRANA ACRÍLICA, 3 DEMÃOS. AF_09/2023</t>
  </si>
  <si>
    <t xml:space="preserve"> 2.2.12 </t>
  </si>
  <si>
    <t xml:space="preserve"> 2.3 </t>
  </si>
  <si>
    <t xml:space="preserve"> 2.3.1 </t>
  </si>
  <si>
    <t xml:space="preserve"> 2.3.2 </t>
  </si>
  <si>
    <t xml:space="preserve"> 101963 </t>
  </si>
  <si>
    <t>LAJE PRÉ-MOLDADA UNIDIRECIONAL, BIAPOIADA, PARA PISO, ENCHIMENTO EM CERÂMICA, VIGOTA CONVENCIONAL, ALTURA TOTAL DA LAJE (ENCHIMENTO+CAPA) = (8+4). AF_11/2020_PA</t>
  </si>
  <si>
    <t xml:space="preserve"> 2.3.3 </t>
  </si>
  <si>
    <t xml:space="preserve"> 2.3.4 </t>
  </si>
  <si>
    <t xml:space="preserve"> 2.3.5 </t>
  </si>
  <si>
    <t xml:space="preserve"> 2.3.6 </t>
  </si>
  <si>
    <t xml:space="preserve"> 2.3.7 </t>
  </si>
  <si>
    <t xml:space="preserve"> 2.3.8 </t>
  </si>
  <si>
    <t xml:space="preserve"> 2.3.9 </t>
  </si>
  <si>
    <t xml:space="preserve"> 103681 </t>
  </si>
  <si>
    <t>CONCRETAGEM DE VIGAS E LAJES, FCK=25 MPA, PARA LAJES MACIÇAS OU NERVURADAS COM GRUA DE CAÇAMBA DE 500 L EM EDIFICAÇÃO DE MULTIPAVIMENTOS ATÉ 16 ANDARES - LANÇAMENTO, ADENSAMENTO E ACABAMENTO. AF_02/2022</t>
  </si>
  <si>
    <t xml:space="preserve"> 2.4 </t>
  </si>
  <si>
    <t>PAREDES E PAINÉIS</t>
  </si>
  <si>
    <t xml:space="preserve"> 2.4.1 </t>
  </si>
  <si>
    <t xml:space="preserve"> 2.4.2 </t>
  </si>
  <si>
    <t xml:space="preserve"> 105027 </t>
  </si>
  <si>
    <t>CONTRAVERGA PRÉ-MOLDADA, ESPESSURA DE *15* CM. AF_03/2024</t>
  </si>
  <si>
    <t xml:space="preserve"> 2.4.3 </t>
  </si>
  <si>
    <t xml:space="preserve"> 105023 </t>
  </si>
  <si>
    <t>VERGA MOLDADA IN LOCO EM CONCRETO, ESPESSURA DE *15* CM. AF_03/2024</t>
  </si>
  <si>
    <t xml:space="preserve"> 2.5 </t>
  </si>
  <si>
    <t>REVESTIMENTOS</t>
  </si>
  <si>
    <t xml:space="preserve"> 2.5.1 </t>
  </si>
  <si>
    <t xml:space="preserve"> 87905 </t>
  </si>
  <si>
    <t>CHAPISCO APLICADO EM ALVENARIA (COM PRESENÇA DE VÃOS) E ESTRUTURAS DE CONCRETO DE FACHADA, COM COLHER DE PEDREIRO.  ARGAMASSA TRAÇO 1:3 COM PREPARO EM BETONEIRA 400L. AF_10/2022</t>
  </si>
  <si>
    <t xml:space="preserve"> 2.5.2 </t>
  </si>
  <si>
    <t xml:space="preserve"> 2.5.3 </t>
  </si>
  <si>
    <t xml:space="preserve"> 87548 </t>
  </si>
  <si>
    <t>MASSA ÚNICA, EM ARGAMASSA TRAÇO 1:2:8, PREPARO MANUAL, APLICADA MANUALMENTE EM PAREDES INTERNAS DE AMBIENTES COM ÁREA ENTRE 5M² E 10M², E = 10MM, COM TALISCAS. AF_03/2024</t>
  </si>
  <si>
    <t xml:space="preserve"> 2.5.4 </t>
  </si>
  <si>
    <t xml:space="preserve"> 93393 </t>
  </si>
  <si>
    <t>REVESTIMENTO CERÂMICO PARA PAREDES INTERNAS COM PLACAS TIPO ESMALTADA PADRÃO POPULAR DE DIMENSÕES 20X20 CM, ARGAMASSA TIPO AC I, APLICADAS NA ALTURA INTEIRA DAS PAREDES. AF_02/2023_PE</t>
  </si>
  <si>
    <t xml:space="preserve"> 2.5.5 </t>
  </si>
  <si>
    <t xml:space="preserve"> 95305 </t>
  </si>
  <si>
    <t>TEXTURA ACRÍLICA, APLICAÇÃO MANUAL EM PAREDE, UMA DEMÃO. AF_04/2023</t>
  </si>
  <si>
    <t xml:space="preserve"> 2.5.6 </t>
  </si>
  <si>
    <t xml:space="preserve"> 88411 </t>
  </si>
  <si>
    <t>APLICAÇÃO MANUAL DE FUNDO SELADOR ACRÍLICO EM PANOS COM PRESENÇA DE VÃOS DE EDIFÍCIOS DE MÚLTIPLOS PAVIMENTOS. AF_03/2024</t>
  </si>
  <si>
    <t xml:space="preserve"> 2.5.7 </t>
  </si>
  <si>
    <t xml:space="preserve"> 2.5.8 </t>
  </si>
  <si>
    <t xml:space="preserve"> 2.5.9 </t>
  </si>
  <si>
    <t xml:space="preserve"> 88484 </t>
  </si>
  <si>
    <t>FUNDO SELADOR ACRÍLICO, APLICAÇÃO MANUAL EM TETO, UMA DEMÃO. AF_04/2023</t>
  </si>
  <si>
    <t xml:space="preserve"> 2.5.10 </t>
  </si>
  <si>
    <t xml:space="preserve"> 2.5.11 </t>
  </si>
  <si>
    <t xml:space="preserve"> 98546 </t>
  </si>
  <si>
    <t>IMPERMEABILIZAÇÃO DE SUPERFÍCIE COM MANTA ASFÁLTICA, UMA CAMADA, INCLUSIVE APLICAÇÃO DE PRIMER ASFÁLTICO, E=4MM. AF_09/2023</t>
  </si>
  <si>
    <t xml:space="preserve"> 2.6 </t>
  </si>
  <si>
    <t xml:space="preserve"> 2.6.1 </t>
  </si>
  <si>
    <t xml:space="preserve"> 87632 </t>
  </si>
  <si>
    <t>CONTRAPISO EM ARGAMASSA TRAÇO 1:4 (CIMENTO E AREIA), PREPARO MANUAL, APLICADO EM ÁREAS SECAS SOBRE LAJE, ADERIDO, ACABAMENTO NÃO REFORÇADO, ESPESSURA 3CM. AF_07/2021</t>
  </si>
  <si>
    <t xml:space="preserve"> 2.6.2 </t>
  </si>
  <si>
    <t xml:space="preserve"> 87248 </t>
  </si>
  <si>
    <t>REVESTIMENTO CERÂMICO PARA PISO COM PLACAS TIPO ESMALTADA EXTRA DE DIMENSÕES 35X35 CM APLICADA EM AMBIENTES DE ÁREA MAIOR QUE 10 M2. AF_02/2023_PE</t>
  </si>
  <si>
    <t xml:space="preserve"> 2.7 </t>
  </si>
  <si>
    <t xml:space="preserve"> 2.7.1 </t>
  </si>
  <si>
    <t xml:space="preserve"> 100689 </t>
  </si>
  <si>
    <t>KIT DE PORTA DE MADEIRA FRISADA, SEMI-OCA (LEVE OU MÉDIA), PADRÃO MÉDIO, 80X210CM, ESPESSURA DE 3,5CM, ITENS INCLUSOS: DOBRADIÇAS, MONTAGEM E INSTALAÇÃO DE BATENTE, FECHADURA COM EXECUÇÃO DO FURO - FORNECIMENTO E INSTALAÇÃO. AF_12/2019</t>
  </si>
  <si>
    <t xml:space="preserve"> 2.7.2 </t>
  </si>
  <si>
    <t xml:space="preserve"> 100686 </t>
  </si>
  <si>
    <t>KIT DE PORTA DE MADEIRA PARA VERNIZ, SEMI-OCA (LEVE OU MÉDIA), PADRÃO POPULAR, 90X210CM, ESPESSURA DE 3CM, ITENS INCLUSOS: DOBRADIÇAS, MONTAGEM E INSTALAÇÃO DE BATENTE, FECHADURA COM EXECUÇÃO DO FURO - FORNECIMENTO E INSTALAÇÃO. AF_12/2019</t>
  </si>
  <si>
    <t xml:space="preserve"> 2.7.3 </t>
  </si>
  <si>
    <t xml:space="preserve"> 94570 </t>
  </si>
  <si>
    <t>JANELA DE ALUMÍNIO DE CORRER COM 2 FOLHAS PARA VIDROS, COM VIDROS, BATENTE, ACABAMENTO COM ACETATO OU BRILHANTE E FERRAGENS. EXCLUSIVE ALIZAR E CONTRAMARCO. FORNECIMENTO E INSTALAÇÃO. AF_12/2019</t>
  </si>
  <si>
    <t xml:space="preserve"> 2.7.4 </t>
  </si>
  <si>
    <t xml:space="preserve"> 91331 </t>
  </si>
  <si>
    <t>KIT DE PORTA DE MADEIRA FRISADA, SEMI-OCA (LEVE OU MÉDIA), PADRÃO POPULAR, 70X210CM, ESPESSURA DE 3CM, ITENS INCLUSOS: DOBRADIÇAS, MONTAGEM E INSTALAÇÃO DO BATENTE, SEM FECHADURA - FORNECIMENTO E INSTALAÇÃO. AF_12/2019</t>
  </si>
  <si>
    <t xml:space="preserve"> 2.8 </t>
  </si>
  <si>
    <t xml:space="preserve"> 2.8.1 </t>
  </si>
  <si>
    <t xml:space="preserve"> 19972 </t>
  </si>
  <si>
    <t>FABRICAÇÃO E INSTALAÇÃO DE ESTRUTURA PONTALETADA DE MADEIRA NÃO APARELHADA PARA TELHADOS COM ATÉ 2 ÁGUAS E PARA TELHA  ONDULADA DE FIBROCIMENTO, METÁLICA, PLÁSTICA, OU TERMOACÚSTICA, INCLUSO TRANSPORTE VERTICAL. AF - FORNECIMENTO E INSTALAÇÃO. [ADAPTADO SINAPI/92566]</t>
  </si>
  <si>
    <t xml:space="preserve"> 2.8.2 </t>
  </si>
  <si>
    <t xml:space="preserve"> 94210 </t>
  </si>
  <si>
    <t>TELHAMENTO COM TELHA ONDULADA DE FIBROCIMENTO E = 6 MM, COM RECOBRIMENTO LATERAL DE 1 1/4 DE ONDA PARA TELHADO COM INCLINAÇÃO MÁXIMA DE 10°, COM ATÉ 2 ÁGUAS, INCLUSO IÇAMENTO. AF_07/2019</t>
  </si>
  <si>
    <t xml:space="preserve"> 2.8.3 </t>
  </si>
  <si>
    <t xml:space="preserve"> 100435 </t>
  </si>
  <si>
    <t>RUFO EM FIBROCIMENTO PARA TELHA ONDULADA E = 6 MM, ABA DE 26 CM, INCLUSO TRANSPORTE VERTICAL, EXCETO CONTRARRUFO. AF_07/2019</t>
  </si>
  <si>
    <t xml:space="preserve"> 2.8.4 </t>
  </si>
  <si>
    <t xml:space="preserve"> 94228 </t>
  </si>
  <si>
    <t xml:space="preserve"> 2.9 </t>
  </si>
  <si>
    <t>LOUÇAS E METAIS</t>
  </si>
  <si>
    <t xml:space="preserve"> 2.9.1 </t>
  </si>
  <si>
    <t xml:space="preserve"> 95472 </t>
  </si>
  <si>
    <t>VASO SANITARIO SIFONADO CONVENCIONAL PARA PCD SEM FURO FRONTAL COM LOUÇA BRANCA SEM ASSENTO, INCLUSO CONJUNTO DE LIGAÇÃO PARA BACIA SANITÁRIA AJUSTÁVEL - FORNECIMENTO E INSTALAÇÃO. AF_01/2020</t>
  </si>
  <si>
    <t xml:space="preserve"> 2.9.2 </t>
  </si>
  <si>
    <t xml:space="preserve"> 95470 </t>
  </si>
  <si>
    <t>VASO SANITARIO SIFONADO CONVENCIONAL COM LOUÇA BRANCA, INCLUSO CONJUNTO DE LIGAÇÃO PARA BACIA SANITÁRIA AJUSTÁVEL - FORNECIMENTO E INSTALAÇÃO. AF_01/2020</t>
  </si>
  <si>
    <t xml:space="preserve"> 2.9.3 </t>
  </si>
  <si>
    <t xml:space="preserve"> 100864 </t>
  </si>
  <si>
    <t>BARRA DE APOIO EM "L", EM ACO INOX POLIDO 80 X 80 CM, FIXADA NA PAREDE - FORNECIMENTO E INSTALACAO. AF_01/2020</t>
  </si>
  <si>
    <t xml:space="preserve"> 2.9.4 </t>
  </si>
  <si>
    <t xml:space="preserve"> 86943 </t>
  </si>
  <si>
    <t>LAVATÓRIO LOUÇA BRANCA SUSPENSO, 29,5 X 39CM OU EQUIVALENTE, PADRÃO POPULAR, INCLUSO SIFÃO FLEXÍVEL EM PVC, VÁLVULA E ENGATE FLEXÍVEL 30CM EM PLÁSTICO E TORNEIRA CROMADA DE MESA, PADRÃO POPULAR - FORNECIMENTO E INSTALAÇÃO. AF_01/2020</t>
  </si>
  <si>
    <t xml:space="preserve"> 2.9.5 </t>
  </si>
  <si>
    <t xml:space="preserve"> 86938 </t>
  </si>
  <si>
    <t>CUBA DE EMBUTIR OVAL EM LOUÇA BRANCA, 35 X 50CM OU EQUIVALENTE, INCLUSO VÁLVULA E SIFÃO TIPO GARRAFA EM METAL CROMADO - FORNECIMENTO E INSTALAÇÃO. AF_01/2020</t>
  </si>
  <si>
    <t xml:space="preserve"> 2.9.6 </t>
  </si>
  <si>
    <t xml:space="preserve"> 7056 </t>
  </si>
  <si>
    <t>BANCADA DE GRANITO VERDE UBATUBA - FORNECIMENTO E INSTALAÇÃO. [ADAPTADO SINAPI 86889]</t>
  </si>
  <si>
    <t xml:space="preserve"> 2.9.7 </t>
  </si>
  <si>
    <t xml:space="preserve"> 86906 </t>
  </si>
  <si>
    <t>TORNEIRA CROMADA DE MESA, 1/2" OU 3/4", PARA LAVATÓRIO, PADRÃO POPULAR - FORNECIMENTO E INSTALAÇÃO. AF_01/2020</t>
  </si>
  <si>
    <t xml:space="preserve"> 2.9.8 </t>
  </si>
  <si>
    <t xml:space="preserve"> 100860 </t>
  </si>
  <si>
    <t>CHUVEIRO ELÉTRICO COMUM CORPO PLÁSTICO, TIPO DUCHA - FORNECIMENTO E INSTALAÇÃO. AF_01/2020</t>
  </si>
  <si>
    <t xml:space="preserve"> 2.10 </t>
  </si>
  <si>
    <t>INSTALAÇÕES HIDRÁULICAS</t>
  </si>
  <si>
    <t xml:space="preserve"> 2.10.1 </t>
  </si>
  <si>
    <t xml:space="preserve"> 89985 </t>
  </si>
  <si>
    <t>REGISTRO DE PRESSÃO BRUTO, LATÃO, ROSCÁVEL, 3/4", COM ACABAMENTO E CANOPLA CROMADOS - FORNECIMENTO E INSTALAÇÃO. AF_08/2021</t>
  </si>
  <si>
    <t xml:space="preserve"> 2.10.2 </t>
  </si>
  <si>
    <t xml:space="preserve"> 89986 </t>
  </si>
  <si>
    <t>REGISTRO DE GAVETA BRUTO, LATÃO, ROSCÁVEL, 1/2", COM ACABAMENTO E CANOPLA CROMADOS - FORNECIMENTO E INSTALAÇÃO. AF_08/2021</t>
  </si>
  <si>
    <t xml:space="preserve"> 2.10.3 </t>
  </si>
  <si>
    <t xml:space="preserve"> 94497 </t>
  </si>
  <si>
    <t>REGISTRO DE GAVETA BRUTO, LATÃO, ROSCÁVEL, 1 1/2" - FORNECIMENTO E INSTALAÇÃO. AF_08/2021</t>
  </si>
  <si>
    <t xml:space="preserve"> 2.10.4 </t>
  </si>
  <si>
    <t xml:space="preserve"> 89356 </t>
  </si>
  <si>
    <t>TUBO, PVC, SOLDÁVEL, DN 25MM, INSTALADO EM RAMAL OU SUB-RAMAL DE ÁGUA - FORNECIMENTO E INSTALAÇÃO. AF_06/2022</t>
  </si>
  <si>
    <t xml:space="preserve"> 2.10.5 </t>
  </si>
  <si>
    <t xml:space="preserve"> 102605 </t>
  </si>
  <si>
    <t>CAIXA D´ÁGUA EM POLIETILENO, 500 LITROS - FORNECIMENTO E INSTALAÇÃO. AF_06/2021</t>
  </si>
  <si>
    <t xml:space="preserve"> 2.11 </t>
  </si>
  <si>
    <t>INSTALAÇÕES SANITÁRIAS</t>
  </si>
  <si>
    <t xml:space="preserve"> 2.11.1 </t>
  </si>
  <si>
    <t xml:space="preserve"> 99250 </t>
  </si>
  <si>
    <t>CAIXA ENTERRADA HIDRÁULICA RETANGULAR EM ALVENARIA COM TIJOLOS CERÂMICOS MACIÇOS, DIMENSÕES INTERNAS: 0,3X0,3X0,3 M PARA REDE DE DRENAGEM. AF_12/2020</t>
  </si>
  <si>
    <t xml:space="preserve"> 2.11.2 </t>
  </si>
  <si>
    <t xml:space="preserve"> 89707 </t>
  </si>
  <si>
    <t>CAIXA SIFONADA, PVC, DN 100 X 100 X 50 MM, JUNTA ELÁSTICA, FORNECIDA E INSTALADA EM RAMAL DE DESCARGA OU EM RAMAL DE ESGOTO SANITÁRIO. AF_08/2022</t>
  </si>
  <si>
    <t xml:space="preserve"> 2.11.3 </t>
  </si>
  <si>
    <t xml:space="preserve"> 89709 </t>
  </si>
  <si>
    <t>RALO SIFONADO, PVC, DN 100 X 40 MM, JUNTA SOLDÁVEL, FORNECIDO E INSTALADO EM RAMAL DE DESCARGA OU EM RAMAL DE ESGOTO SANITÁRIO. AF_08/2022</t>
  </si>
  <si>
    <t xml:space="preserve"> 2.11.4 </t>
  </si>
  <si>
    <t xml:space="preserve"> 89711 </t>
  </si>
  <si>
    <t>TUBO PVC, SERIE NORMAL, ESGOTO PREDIAL, DN 40 MM, FORNECIDO E INSTALADO EM RAMAL DE DESCARGA OU RAMAL DE ESGOTO SANITÁRIO. AF_08/2022</t>
  </si>
  <si>
    <t xml:space="preserve"> 2.11.5 </t>
  </si>
  <si>
    <t xml:space="preserve"> 89712 </t>
  </si>
  <si>
    <t>TUBO PVC, SERIE NORMAL, ESGOTO PREDIAL, DN 50 MM, FORNECIDO E INSTALADO EM RAMAL DE DESCARGA OU RAMAL DE ESGOTO SANITÁRIO. AF_08/2022</t>
  </si>
  <si>
    <t xml:space="preserve"> 2.11.6 </t>
  </si>
  <si>
    <t xml:space="preserve"> 89714 </t>
  </si>
  <si>
    <t>TUBO PVC, SERIE NORMAL, ESGOTO PREDIAL, DN 100 MM, FORNECIDO E INSTALADO EM RAMAL DE DESCARGA OU RAMAL DE ESGOTO SANITÁRIO. AF_08/2022</t>
  </si>
  <si>
    <t xml:space="preserve"> 2.11.7 </t>
  </si>
  <si>
    <t xml:space="preserve"> 00039319 </t>
  </si>
  <si>
    <t>TERMINAL DE VENTILACAO, 50 MM, SERIE NORMAL, ESGOTO PREDIAL</t>
  </si>
  <si>
    <t xml:space="preserve"> 2.12 </t>
  </si>
  <si>
    <t xml:space="preserve"> 2.12.1 </t>
  </si>
  <si>
    <t xml:space="preserve"> 2.12.2 </t>
  </si>
  <si>
    <t xml:space="preserve"> 2.12.3 </t>
  </si>
  <si>
    <t xml:space="preserve"> 00039811 </t>
  </si>
  <si>
    <t>CAIXA DE PASSAGEM ELETRICA DE PAREDE, DE EMBUTIR, EM PVC, COM TAMPA APARAFUSADA, DIMENSOES 150 X 150 X *75* MM</t>
  </si>
  <si>
    <t xml:space="preserve"> 2.12.4 </t>
  </si>
  <si>
    <t xml:space="preserve"> 91953 </t>
  </si>
  <si>
    <t>INTERRUPTOR SIMPLES (1 MÓDULO), 10A/250V, INCLUINDO SUPORTE E PLACA - FORNECIMENTO E INSTALAÇÃO. AF_03/2023</t>
  </si>
  <si>
    <t xml:space="preserve"> 2.12.5 </t>
  </si>
  <si>
    <t xml:space="preserve"> 97597 </t>
  </si>
  <si>
    <t>SENSOR DE PRESENÇA COM FOTOCÉLULA, FIXAÇÃO EM TETO - FORNECIMENTO E INSTALAÇÃO. AF_02/2020</t>
  </si>
  <si>
    <t xml:space="preserve"> 2.12.6 </t>
  </si>
  <si>
    <t xml:space="preserve"> 2.12.7 </t>
  </si>
  <si>
    <t xml:space="preserve"> 91845 </t>
  </si>
  <si>
    <t>ELETRODUTO FLEXÍVEL CORRUGADO REFORÇADO, PVC, DN 25 MM (3/4"), PARA CIRCUITOS TERMINAIS, INSTALADO EM LAJE - FORNECIMENTO E INSTALAÇÃO. AF_03/2023</t>
  </si>
  <si>
    <t xml:space="preserve"> 2.12.8 </t>
  </si>
  <si>
    <t xml:space="preserve"> 91864 </t>
  </si>
  <si>
    <t>ELETRODUTO RÍGIDO ROSCÁVEL, PVC, DN 32 MM (1"), PARA CIRCUITOS TERMINAIS, INSTALADO EM FORRO - FORNECIMENTO E INSTALAÇÃO. AF_03/2023</t>
  </si>
  <si>
    <t xml:space="preserve"> 2.12.9 </t>
  </si>
  <si>
    <t xml:space="preserve"> 100902 </t>
  </si>
  <si>
    <t>LÂMPADA TUBULAR LED DE 9/10 W, BASE G13 - FORNECIMENTO E INSTALAÇÃO. AF_02/2020_PS</t>
  </si>
  <si>
    <t xml:space="preserve"> 2.12.10 </t>
  </si>
  <si>
    <t xml:space="preserve"> 2.12.11 </t>
  </si>
  <si>
    <t xml:space="preserve"> 101878 </t>
  </si>
  <si>
    <t>QUADRO DE DISTRIBUIÇÃO DE ENERGIA EM CHAPA DE AÇO GALVANIZADO, DE SOBREPOR, COM BARRAMENTO TRIFÁSICO, PARA 18 DISJUNTORES DIN 100A - FORNECIMENTO E INSTALAÇÃO. AF_10/2020</t>
  </si>
  <si>
    <t>Medição:</t>
  </si>
  <si>
    <t>OBRA: CONSTRUÇÃO DE QUADRA POLIESPORTIVA COM VESTIÁRIOS E BANHEIROS - ESCOLA ANGELIM - SOUSA/PB</t>
  </si>
  <si>
    <t>SINAPI - 05/2024 - Paraíba</t>
  </si>
  <si>
    <t>Não Desonerado: 114,59%</t>
  </si>
  <si>
    <t>MEDIÇÃO 01</t>
  </si>
  <si>
    <t>25/02/2025 a 03/06/2025</t>
  </si>
  <si>
    <t>MEMÓRIA DE CÁLCULO BM 01</t>
  </si>
  <si>
    <t>CÁLCULOS</t>
  </si>
  <si>
    <t xml:space="preserve">2,00 x 4,00 = </t>
  </si>
  <si>
    <t xml:space="preserve">27,30+19,8+2,1+27,3+19,8+2,1 = </t>
  </si>
  <si>
    <t>1,63 × (5,44 + 5,55 + 1,40 + 3,40 + 2,25 + 2,23 + 6,00 + 4,04 + 5,40 + 2,10 + 0,40 + 5,48 + 5,57 + 1,26 + 3,48 + 6,05 + 3,36 + 1,40 + 5,53 + 3,98)</t>
  </si>
  <si>
    <t>Piso total - 19,65*27,23 menos arquibancadas - (1,25*11,20+1,25*9,1+1,25*9,10+1,25*9,70) = 486,19 m²</t>
  </si>
  <si>
    <t xml:space="preserve">Piso total - 19,65*27,23 menos arquibancadas - (1,25*11,20+1,25*9,1+1,25*9,10+1,25*9,70) = 486,19 m² x 0,05 m = </t>
  </si>
  <si>
    <t>Cubação em anexo - 672,33 m³ (complemento no item 1.9.7)</t>
  </si>
  <si>
    <t>Complemento do aterro (cubação do item 1.2.4)</t>
  </si>
  <si>
    <t xml:space="preserve">Piso total - 19,65*27,23 menos arquibancadas - (1,25*11,20+1,25*9,1+1,25*9,10+1,25*9,70) = 486,19 m² x 0,07 m = </t>
  </si>
  <si>
    <t>aterro total pago</t>
  </si>
  <si>
    <t>9,4+9,4+3,4+3,4 = 25,60</t>
  </si>
  <si>
    <t xml:space="preserve">1,03*(9,4*2+3,4*4+1,95) - 4*0,9*1,03 = </t>
  </si>
  <si>
    <t>Chapisco aplicado em uma das faces da alvenaria executada</t>
  </si>
  <si>
    <t>P1 – 1,25x1,45x1,50; P2 – 1,25x1,45x1,50; P3 – 1,30x1,50x1,50; P4 – 1,30x1,50x1,50; P5 – 1,30x1,50x1,50; P6 – 1,30x1,50x1,50; P7 – 1,75x1,85x1,70; P8 – 1,75x1,85x1,90; P9 – 1,75x1,85x1,70; P10 – 1,75x1,85x1,90; P11 – 0,75x0,85x2,30; P12 – 1,25x1,45x1,90; P13 – 1,25x1,45x2,30; P14 – 1,25x1,45x2,30; P15 – 1,30x1,50x2,30; P16 – 1,30x1,50x2,30; P17 – 1,30x1,50x1,90; P18 – 1,30x1,50x1,90; P19 – 1,30x1,50x1,90; P20 – 1,30x1,50x1,90; P21 – 0,75x0,85x2,30; P22 – 0,85x0,95x1,90 - totalizando 80,29 m³ de escavação</t>
  </si>
  <si>
    <t>SAPATAS DA QUADRA: P1 – 1,25 m x 1,45 m; P2 – 1,25 m x 1,45 m; P3 – 1,30 m x 1,50 m; P4 – 1,30 m x 1,50 m; P5 – 1,30 m x 1,50 m; P6 – 1,30 m x 1,50 m; P7 – 1,75 m x 1,85 m; P8 – 1,75 m x 1,85 m; P9 – 1,75 m x 1,85 m; P10 – 1,75 m x 1,85 m; P11 – 0,75 m x 0,85 m; P12 – 1,25 m x 1,45 m; P13 – 1,25 m x 1,45 m; P14 – 1,25 m x 1,45 m; P15 – 1,30 m x 1,50 m; P16 – 1,30 m x 1,50 m; P17 – 1,30 m x 1,50 m; P18 – 1,30 m x 1,50 m; P19 – 1,30 m x 1,50 m; P20 – 1,30 m x 1,50 m; P21 – 0,75 m x 0,85 m; P22 – 0,85 m x 0,95 m</t>
  </si>
  <si>
    <t>Área das sapatas x 0,07 m</t>
  </si>
  <si>
    <t>Sapatas e pilares (prancha 05/26)</t>
  </si>
  <si>
    <t>Sapatas e pilares (prancha 05/26 - descontando os 10% que já se apresenta incluso na composição) - 88,64 kg</t>
  </si>
  <si>
    <t>Sapatas e pilares (prancha 05/26) - 10,60m³</t>
  </si>
  <si>
    <t>Concreto de 25 MPA + 30 MPA</t>
  </si>
  <si>
    <t>Sapatas e pilares (prancha 05/26 - descontando os 10% que já se apresenta incluso na composição) - 234,09 kg; Vigas baldrames (prancha 14/26 - descontando os 10% que já se apresenta incluso na composição) - 108,27 kg</t>
  </si>
  <si>
    <t>Vigas baldrames (prancha 14/26) - 111,16 m²</t>
  </si>
  <si>
    <t>Sapatas e pilares (prancha 05/26 - descontando os 10% que já se apresenta incluso na composição) - 112 kg; Vigas baldrames (prancha 14/26 - descontando os 10% que já se apresenta incluso na composição) - 193,09 kg</t>
  </si>
  <si>
    <t>Sapatas e pilares (prancha 05/26 - descontando os 10% que já se apresenta incluso na composição) - 56,09 kg; Vigas baldrames (prancha 14/26 - descontando os 10% que já se apresenta incluso na composição) - 109,63 kg</t>
  </si>
  <si>
    <t>Sapatas e pilares (prancha 05/26) - 2,38 m³; Vigas baldrames (prancha 14/26) - 8,66 m³</t>
  </si>
  <si>
    <t>Sapatas e pilares (prancha 05/26 - descontando os 10% que já se apresenta incluso na composição) - 154,45 kg;</t>
  </si>
  <si>
    <t>Escavação menos concreto (com descontando as baldrames), lastro e preparo de fundo de vala = 80,29 m³ - 12,98 - 3,05 - 4,36 = 51,24 m³</t>
  </si>
  <si>
    <t>Pilares nível 0,40 (prancha 11/26) - 8,56 m²; pilares níve 3,05 (prancha 21/26) - 54,16 m²</t>
  </si>
  <si>
    <t>Pilares nível 0,40 (prancha 11/26 - descontando os 10% que já se apresenta incluso na composição) - 17,27 kg; pilares níve 3,05 (prancha 21/26 - descontando os 10% que já se apresenta incluso na composição) - 99,27 kg</t>
  </si>
  <si>
    <t>Pilares nível 0,40 (prancha 11/26 - descontando os 10% que já se apresenta incluso na composição) - 77,54 kg; pilares níve 3,05 (prancha 21/26 - descontando os 10% que já se apresenta incluso na composição) - 239,0 kg</t>
  </si>
  <si>
    <t>Pilares nível 0,40 (prancha 11/26 - descontando os 10% que já se apresenta incluso na composição) - 10,91 kg; pilares níve 3,05 (prancha 21/26 - descontando os 10% que já se apresenta incluso na composição) -38,27 kg</t>
  </si>
  <si>
    <t>Pilares níve 3,05 (prancha 21/26 - descontando os 10% que já se apresenta incluso na composição) - 76,36 kg</t>
  </si>
  <si>
    <t>Pilares nível 0,40 (prancha 11/26) - 0,54 m³; pilares níve 3,05 (prancha 21/26) - 3,41 m³</t>
  </si>
  <si>
    <t>Mesmo volume de concreto</t>
  </si>
  <si>
    <t>Comprimento das vigas de 20x40 - 93,4 m x 1,00; comprimento das vigas de 20x20 - 25 m x 0,60 m. comprimento das vigas de 15x20 - 10 m x 0,55 m = 113,90 m²</t>
  </si>
  <si>
    <t>P3 – 0,60 m x 0,70 m; P4 – 0,60 m x 0,70 m; P5 – 0,75 m x 0,85 m; P6 – 0,75 m x 0,85 m; P7 – 0,75 m x 0,85 m; P8 – 0,75 m x 0,85 m; P9 – 0,60 m x 0,70 m; P10 – 0,60 m x 0,70 m - área total de 4,23 m² x profundidade de 1,5 m</t>
  </si>
  <si>
    <t>P3 – 0,60 m x 0,70 m; P4 – 0,60 m x 0,70 m; P5 – 0,75 m x 0,85 m; P6 – 0,75 m x 0,85 m; P7 – 0,75 m x 0,85 m; P8 – 0,75 m x 0,85 m; P9 – 0,60 m x 0,70 m; P10 – 0,60 m x 0,70 m - área total de 4,23m²</t>
  </si>
  <si>
    <t>Fundações - (prancha 2/12) - 20,7 kg</t>
  </si>
  <si>
    <t>Fundações - (prancha 2/12) - 12,20 m²; Vigas baldrames (prancha 3/12) - 26,40 m²</t>
  </si>
  <si>
    <t>Vigas baldrames (prancha 3/12) - 0,7 kg</t>
  </si>
  <si>
    <t>Fundações - (prancha 2/12) - 6,7 kg; Vigas baldrames (prancha 3/12) - 22,8 kg</t>
  </si>
  <si>
    <t>Fundações - (prancha 2/12) - 35,8 kg; Vigas baldrames (prancha 3/12) - 44,4 kg</t>
  </si>
  <si>
    <t>Fundações - (prancha 2/12) - 26,2 kg; Vigas baldrames (prancha 3/12) - 35,6 kg</t>
  </si>
  <si>
    <t>Pilares nível térreo (6/12) - 19,5 kg</t>
  </si>
  <si>
    <t>Pilares nível térreo (6/12) - 55,6 kg</t>
  </si>
  <si>
    <t>Pilares nível térreo (6/12) - 26kg</t>
  </si>
  <si>
    <t>Comprimento total das baldrames: 93,4+25+10 = 128,4*0,40 m = 51,36 m²</t>
  </si>
  <si>
    <t>Escavação menos concreto, lastro e preparo de fundo de vala = 6,35 m³ - 0,42-0,42-1,36 m³</t>
  </si>
  <si>
    <t>__________________________________________________________________________________</t>
  </si>
  <si>
    <t>Engenheiro Fiscal Titular</t>
  </si>
  <si>
    <t>Engenheiro Fiscal Auxiliar</t>
  </si>
  <si>
    <t>______________________________________________________________________________</t>
  </si>
  <si>
    <t>_________________________________________________________________________</t>
  </si>
  <si>
    <t xml:space="preserve">Secretário </t>
  </si>
  <si>
    <t>MEMÓRIA DE CÁLCULO BM 02</t>
  </si>
  <si>
    <t>nº 02</t>
  </si>
  <si>
    <t>04/06/2025 a 04/08/2025</t>
  </si>
  <si>
    <t>MEDIÇÃO 02</t>
  </si>
  <si>
    <t xml:space="preserve">1,66*(5,50+5,55+5,55+1,50+1,46+5,43+5,52+5,57) = </t>
  </si>
  <si>
    <t>altura restante da alvenaria para completar 2,75 m: 1,12*(19,4+19,4+1,06) - portas 2,20*(1,27+1,27+1,60+1,27) - comprimento total de cobogós pela altura de 0,30 m (alvenaria que havia sido executada e medida no local que seriam aplicados os cobogós e com isso será descontada nesse BM)</t>
  </si>
  <si>
    <t>vergas nas portas = (1,27+1,27+1,60+1,27)</t>
  </si>
  <si>
    <t xml:space="preserve">Área total de alvenaria executada x 2 lados - </t>
  </si>
  <si>
    <t xml:space="preserve">(9,10+9,10+11,1+9,70)*(0,30+0,90) = </t>
  </si>
  <si>
    <t xml:space="preserve">Pelo projeto estrutural das arquibancadas - </t>
  </si>
  <si>
    <t>Vigas nível 305 (prancha 18/26) - 111,05 m²</t>
  </si>
  <si>
    <t>Vigas nível 305 (prancha 18/26 descontando os 10% que já se apresenta incluso na composição) - 112,27 kg</t>
  </si>
  <si>
    <t>Vigas nível 305 (prancha 18/26 descontando os 10% que já se apresenta incluso na composição) - 0,36 kg</t>
  </si>
  <si>
    <t>Vigas nível 305 (prancha 18/26 descontando os 10% que já se apresenta incluso na composição) - 86,09 kg</t>
  </si>
  <si>
    <t>Vigas nível 305 (prancha 18/26 descontando os 10% que já se apresenta incluso na composição) - 334,45 kg</t>
  </si>
  <si>
    <t>Vigas nível 305 (prancha 18/26) - 8,58 m³</t>
  </si>
  <si>
    <t>Laje maciça (prancha 22/26) - 22,69 m²</t>
  </si>
  <si>
    <t>Laje maciça (prancha 22/26) - 3,8 m³</t>
  </si>
  <si>
    <t>lajes (prancha 22/26 descontando os 10% que já se apresenta incluso na composição) - 47,55 kg</t>
  </si>
  <si>
    <t>lajes (prancha 22/26 descontando os 10% que já se apresenta incluso na composição) - 46,64 kg</t>
  </si>
  <si>
    <t>lajes (prancha 22/26 descontando os 10% que já se apresenta incluso na composição) - 19,09 kg</t>
  </si>
  <si>
    <t>Pilares nível 3,30 (prancha 25/26) - 24 m²; Pilares nível 8,30 (prancha 26/26) - 24 m²</t>
  </si>
  <si>
    <t>Pilares nível 3,30 (prancha 25/26) - 0,27 m³; Pilares nível 8,30 (prancha 26/26) - 1,60 m³</t>
  </si>
  <si>
    <t>Pilares nível 3,30 (prancha 25/26 descontando os 10% que já se apresenta incluso na composição) - 8,73 kg; Pilares nível 8,30 (prancha 26/26 descontando os 10% que já se apresenta incluso na composição) - 24,27 kg</t>
  </si>
  <si>
    <t>Pilares nível 3,30 (prancha 25/26 descontando os 10% que já se apresenta incluso na composição) - 7,55 kg</t>
  </si>
  <si>
    <t>Pilares nível 3,30 (prancha 25/26 descontando os 10% que já se apresenta incluso na composição) - 53,00 kg; Pilares nível 8,30 (prancha 26/26 descontando os 10% que já se apresenta incluso na composição) -251,00 kg</t>
  </si>
  <si>
    <t>Fundações - (prancha 2/12) - 1,36 m³; Vigas baldrames (prancha 3/12) - 1,58 m³</t>
  </si>
  <si>
    <t>Vigas nível térreo (prancha 05/12) - 0,7 kg</t>
  </si>
  <si>
    <t>laje térreo (prancha 07/12) - 15,7 kg; laje caixa d'água (prancha 11/12) - 9,6 kg</t>
  </si>
  <si>
    <t>Vigas nível térreo (prancha 05/12) - 18,94 m²; Vigas nível 3,90 (prancha 09/12) - 18,57 m²;  pilares caixa d'água (prancha 10/12) - 6,40 m²; vigas tampa caixa d'água (prancha 12/12) - 6,22 m²;</t>
  </si>
  <si>
    <t>Vigas nível térreo (prancha 05/12) - 28,9 kg; Vigas nível 3,90 (prancha 09/12) - 44,5 kg; vigas tampa caixa d'água (prancha 12/12) -  18,1 kg</t>
  </si>
  <si>
    <t>Vigas nível térreo (prancha 05/12) - 1,14 m³; Pilares nível térreo (prancha 06/12) - 0,87 m³; Vigas nível 3,90 (prancha 09/12) - 1,06 m³; pilares caixa d'água (prancha 10/12) - 0,30 m³; vigas tampa caixa d'água (prancha 12/12) - 0,34 m³; pilares tampa caixa d'água (prancha 12/12) - 0,10 m³</t>
  </si>
  <si>
    <t>Vigas nível térreo (prancha 05/12) - 18,6 kg; Vigas nível 3,90 (prancha 09/12) - 4,9 kg;  pilares caixa d'água (prancha 10/12) - 23,1 kg; pilares tampa caixa d'água (prancha 12/12) - 6 kg</t>
  </si>
  <si>
    <t>Vigas nível térreo (prancha 05/12) - 16,8 kg; Vigas nível 3,90 (prancha 09/12) - 25,1 kg;  pilares caixa d'água (prancha 10/12) - 7,3 kg; vigas tampa caixa d'água (prancha 12/12) -  11,3 kg; pilares tampa caixa d'água (prancha 12/12) - 2,5 kg</t>
  </si>
  <si>
    <t xml:space="preserve">3,45 * 9,40 = </t>
  </si>
  <si>
    <t xml:space="preserve">Restante da altura de 2,60 = 1,57*(9,4*2+3,4*4+1,95) + platibanda: (9,40*2+3,40*2)*0,60 + caixa d'água: (2,10*2+3,40*2)*1,00 = </t>
  </si>
  <si>
    <t xml:space="preserve">Portas - 4 * 0,90 m </t>
  </si>
  <si>
    <t>área de alvenaria total x 1 face</t>
  </si>
  <si>
    <t>área de alvenaria total x 1 face (menos o que foi pago no bm 01)</t>
  </si>
  <si>
    <t>área de alvenaria total x 2 face</t>
  </si>
  <si>
    <t>MEMÓRIA DE CÁLCULO BM 03</t>
  </si>
  <si>
    <t>nº 03</t>
  </si>
  <si>
    <t>05/08/2025 a 12/09/2025</t>
  </si>
  <si>
    <t>MEDIÇÃO 03</t>
  </si>
  <si>
    <t>1.2.1</t>
  </si>
  <si>
    <t>ORSE</t>
  </si>
  <si>
    <t>Limpeza mecanizada do terreno c/ retroescavadeira (vegetação rasteira) inclusive carga e transporte - dmt até 1km</t>
  </si>
  <si>
    <t>1.4.3.7</t>
  </si>
  <si>
    <t xml:space="preserve"> 1.18.14</t>
  </si>
  <si>
    <t>PEDRA ARGAMASSADA COM CIMENTO E AREIA 1:3, 40% DE ARGAMASSA EM VOLUME - AREIA E PEDRA DE MÃO COMERCIAIS - FORNECIMENTO E ASSENTAMENTO. AF_08/2022</t>
  </si>
  <si>
    <t xml:space="preserve"> 2.2.13</t>
  </si>
  <si>
    <t>área da obra - 25,0 x 40,0 =</t>
  </si>
  <si>
    <t>No projeto se paga armação de pilares com altura de 1,50 +- 0,35 m. Como na obra tiveram escavações maiores, faz-se necessário pagar o excedente de 1,85 m, sendo os pilares: P8, P10, P12, P17, P18, P19, P20 e P22  – 1,90 m de profundidade; P11, P13, P14, P15, P16 e P21 – 2,30 m de profundidade;</t>
  </si>
  <si>
    <t>Cintas superiores da quadra (vigas em arco contidas em projeto separado) - 32 M²</t>
  </si>
  <si>
    <t>Cintas superiores da quadra (vigas em arco contidas em projeto separado) - 52 kg</t>
  </si>
  <si>
    <t>Cintas superiores da quadra (vigas em arco contidas em projeto separado) - 85 kg</t>
  </si>
  <si>
    <t>Cintas superiores da quadra (vigas em arco contidas em projeto separado) - 3,2 m³</t>
  </si>
  <si>
    <t>1,50*1,25*2 + 2,30*1,25 + 2,30*1,15</t>
  </si>
  <si>
    <t>Solo cimento executado nas sapatas da quadra (área total =  43,60 m²) * 0,10 m de altura</t>
  </si>
  <si>
    <t>(9,10+9,10+11,1+9,70)*0,30 de altura e 0,30 de profundidade</t>
  </si>
  <si>
    <t>comprimento das baldrames = (3,15*4+9,40*2+1,80) = 33,20 m x 0,40 m de altura (mesma altura da quadra)</t>
  </si>
  <si>
    <t>nº 04</t>
  </si>
  <si>
    <t>MEMÓRIA DE CÁLCULO BM 04</t>
  </si>
  <si>
    <t>MEDIÇÃO 04</t>
  </si>
  <si>
    <t>área total de coberta executada (levando em consideração inclinação maior que a composição do sinapi) 23,92 - comprimento do arco x 27,75 largura total da quadra</t>
  </si>
  <si>
    <t>Peso de acordo com o projeto -  1020+690+2862+400</t>
  </si>
  <si>
    <t>Pintura dos arcos - 6*0,4*23,92*2, pintura das terças - 0,52*18*28,10</t>
  </si>
  <si>
    <t>1 unidade</t>
  </si>
  <si>
    <t>2 unidades</t>
  </si>
  <si>
    <t>Pelo projeto</t>
  </si>
  <si>
    <t>Pelo projeto - instalação dentro da bilheteria</t>
  </si>
  <si>
    <t>3 unidades</t>
  </si>
  <si>
    <t>13/09/2025 a 06/10/2025</t>
  </si>
  <si>
    <t>MEMÓRIA DE CÁLCULO BM 05</t>
  </si>
  <si>
    <t>nº 05</t>
  </si>
  <si>
    <t>07/10/2025 a 27/11/2025</t>
  </si>
  <si>
    <t>Pelo projeto (área dos arcos) - 131,65 m²</t>
  </si>
  <si>
    <t xml:space="preserve">Chapisco dos pilares e vigas aparentes da quadra - perímetro dos pilares (descontando alvenaria/combogó) - 1,14 m x (2,5*16 + 5,5*4); perímetro das vigas - 0,94*(19,4+19,4+27,6+27,6+19,40 + 23,0 + 19,40 + 23,0) = </t>
  </si>
  <si>
    <t xml:space="preserve"> 1.9.9</t>
  </si>
  <si>
    <t>CONTRAPISO EM ARGAMASSA TRAÇO 1:4 (CIMENTO E AREIA), PREPARO MECÂNICO COM BETONEIRA 400 L, APLICADO EM ÁREAS SECAS SOBRE LAJE, ADERIDO, ACABAMENTO NÃO REFORÇADO, ESPESSURA 2CM. AF_07/2021</t>
  </si>
  <si>
    <t>1.12.8</t>
  </si>
  <si>
    <t>ELETRODUTO RÍGIDO ROSCÁVEL, PVC, DN 32 MM (1"), PARA CIRCUITOS TERMINAIS, INSTALADO EM LAJE - FORNECIMENTO E INSTALAÇÃO. AF_03/2023</t>
  </si>
  <si>
    <t>m</t>
  </si>
  <si>
    <t>2.6.3</t>
  </si>
  <si>
    <t>2.7.5</t>
  </si>
  <si>
    <t>2.7.6</t>
  </si>
  <si>
    <t xml:space="preserve"> 2.8.5</t>
  </si>
  <si>
    <t xml:space="preserve">	Rufo de concreto armado fck=20mpa l=30cm e h=5cm</t>
  </si>
  <si>
    <t xml:space="preserve"> 2.10.6</t>
  </si>
  <si>
    <t>CHAVE DE BOIA AUTOMÁTICA SUPERIOR/INFERIOR 15A/250V - FORNECIMENTO E INSTALAÇÃO. AF_12/2020</t>
  </si>
  <si>
    <t xml:space="preserve"> 2.10.7</t>
  </si>
  <si>
    <t>BOMBA CENTRÍFUGA, MONOFÁSICA, 0,5 CV OU 0,49 HP, HM 6 A 20 M, Q 1,2 A 8,3 M3/H - FORNECIMENTO E INSTALAÇÃO. AF_12/2020</t>
  </si>
  <si>
    <t>2.11.8</t>
  </si>
  <si>
    <t>JUNÇÃO DE REDUÇÃO INVERTIDA, PVC, SÉRIE NORMAL, ESGOTO PREDIAL, DN 100 X 50 MM, JUNTA ELÁSTICA, FORNECIDO E INSTALADO EM RAMAL DE DESCARGA OU RAMAL DE ESGOTO SANITÁRIO. AF_08/2022</t>
  </si>
  <si>
    <t>2.11.9</t>
  </si>
  <si>
    <t>JOELHO 90 GRAUS, PVC, SERIE NORMAL, ESGOTO PREDIAL, DN 100 MM, JUNTA ELÁSTICA, FORNECIDO E INSTALADO EM RAMAL DE DESCARGA OU RAMAL DE ESGOTO SANITÁRIO. AF_08/2022</t>
  </si>
  <si>
    <t>2.11.10</t>
  </si>
  <si>
    <t>JOELHO 90 GRAUS, PVC, SERIE NORMAL, ESGOTO PREDIAL, DN 40 MM, JUNTA SOLDÁVEL, FORNECIDO E INSTALADO EM RAMAL DE DESCARGA OU RAMAL DE ESGOTO SANITÁRIO. AF_08/2022</t>
  </si>
  <si>
    <t xml:space="preserve"> 2.12.12</t>
  </si>
  <si>
    <t xml:space="preserve"> 2.12.11</t>
  </si>
  <si>
    <t>LÂMPADA COMPACTA DE LED 6 W, BASE E27 - FORNECIMENTO E INSTALAÇÃO. AF_02/2020</t>
  </si>
  <si>
    <t>EMPRAÇAMENTO QUADRA/ESCOLA</t>
  </si>
  <si>
    <t>3.1</t>
  </si>
  <si>
    <t xml:space="preserve">	Muro em alvenaria bloco cerâmico, e= 0,09m, c/ alv de pedra 0,35 x 0,60m, colunas (9x20cm) e cintamento (9x15cm) superior e inferior concreto armado fck = 15,0 Mpa cada 3,00m, chapisco e reboco</t>
  </si>
  <si>
    <t>3.3</t>
  </si>
  <si>
    <t>ASSENTAMENTO DE GUIA (MEIO-FIO) EM TRECHO RETO, CONFECCIONADA EM CONCRETO PRÉ-FABRICADO, DIMENSÕES 100X15X13X20 CM (COMPRIMENTO X BASE INFERIOR X BASE SUPERIOR X ALTURA). AF_01/2024</t>
  </si>
  <si>
    <t>3.4</t>
  </si>
  <si>
    <t>PLANTIO DE GRAMA BATATAIS EM PLACAS. AF_05/2018</t>
  </si>
  <si>
    <t>3.5</t>
  </si>
  <si>
    <t>Entrada de energia elétrica trifásica demanda entre 19 e 26,6 kw - Rev 01</t>
  </si>
  <si>
    <t>3.6</t>
  </si>
  <si>
    <t>POSTE DE AÇO CONICO CONTÍNUO CURVO DUPLO, ENGASTADO, H=9M, INCLUSIVE LUMINÁRIAS, SEM LÂMPADAS - FORNECIMENTO E INSTALACAO. AF_11/2019</t>
  </si>
  <si>
    <t>3.7</t>
  </si>
  <si>
    <t>LUMINÁRIA DE LED PARA ILUMINAÇÃO PÚBLICA, DE 51 W ATÉ 67 W - FORNECIMENTO E INSTALAÇÃO. AF_08/2020</t>
  </si>
  <si>
    <t>3.8</t>
  </si>
  <si>
    <t xml:space="preserve">	Banco simples com assento em madeira, dim:1500x300x387mm, ref, NK1606, da Nilko ou similar</t>
  </si>
  <si>
    <t>3.9</t>
  </si>
  <si>
    <t>RAMPA DE ACESSIBILIDADE EM CONCRETO MOLDADO IN LOCO, EM CALÇADA NOVA COM LARGURA MENOR À 3,00 M, FCK 25MPA, COM PISO PODOTÁTIL. AF_03/2024</t>
  </si>
  <si>
    <t>3.10</t>
  </si>
  <si>
    <t>EXECUÇÃO DE PASSEIO (CALÇADA) OU PISO DE CONCRETO COM CONCRETO MOLDADO IN LOCO, FEITO EM OBRA, ACABAMENTO CONVENCIONAL, NÃO ARMADO. AF_08/2022</t>
  </si>
  <si>
    <t>3.11</t>
  </si>
  <si>
    <t xml:space="preserve">	Concreto Armado fck=21,0MPa, usinado, bombeado, adensado e lançado, para Uso Geral, com formas planas em compensado resinado 12mm (05 usos)</t>
  </si>
  <si>
    <t>3.12</t>
  </si>
  <si>
    <t>3.13</t>
  </si>
  <si>
    <t>APLICAÇÃO MANUAL DE FUNDO SELADOR ACRÍLICO EM PAREDES EXTERNAS DE CASAS. AF_03/2024</t>
  </si>
  <si>
    <t>3.14</t>
  </si>
  <si>
    <t>3.15</t>
  </si>
  <si>
    <t>APLICAÇÃO MANUAL DE TINTA LÁTEX ACRÍLICA EM PAREDE EXTERNAS DE CASAS, DUAS DEMÃOS. AF_03/2024</t>
  </si>
  <si>
    <t>3.16</t>
  </si>
  <si>
    <t>PROTEÇÃO MECÂNICA DE SUPERFÍCIE HORIZONTAL COM ARGAMASSA DE CIMENTO E AREIA, TRAÇO 1:3, E=2CM. AF_09/2023</t>
  </si>
  <si>
    <t>3.17</t>
  </si>
  <si>
    <t>3.18</t>
  </si>
  <si>
    <t>3.20</t>
  </si>
  <si>
    <t>TRANSPORTE COM CAMINHÃO BASCULANTE DE 10 M³, EM VIA URBANA EM LEITO NATURAL (UNIDADE: M3XKM). AF_07/2020</t>
  </si>
  <si>
    <t>m³xkm</t>
  </si>
  <si>
    <t>3.21</t>
  </si>
  <si>
    <t>3.22</t>
  </si>
  <si>
    <t>EMASSAMENTO COM MASSA LÁTEX, APLICAÇÃO EM TETO, UMA DEMÃO, LIXAMENTO MANUAL. AF_04/2023</t>
  </si>
  <si>
    <t>3.23</t>
  </si>
  <si>
    <t>3.24</t>
  </si>
  <si>
    <t>ELETRODUTO RÍGIDO ROSCÁVEL, PVC, DN 25 MM (3/4"), PARA CIRCUITOS TERMINAIS, INSTALADO EM LAJE - FORNECIMENTO E INSTALAÇÃO. AF_03/2023</t>
  </si>
  <si>
    <t>3.25</t>
  </si>
  <si>
    <t>CAIXA ENTERRADA ELÉTRICA RETANGULAR, EM CONCRETO PRÉ-MOLDADO, FUNDO COM BRITA, DIMENSÕES INTERNAS: 0,4X0,4X0,4 M. AF_12/2020</t>
  </si>
  <si>
    <t>3.26</t>
  </si>
  <si>
    <t>RELÉ FOTOELÉTRICO PARA COMANDO DE ILUMINAÇÃO EXTERNA 1000 W - FORNECIMENTO E INSTALAÇÃO. AF_08/2020</t>
  </si>
  <si>
    <t>3.27</t>
  </si>
  <si>
    <t>CABO DE COBRE FLEXÍVEL ISOLADO, 4 MM², ANTI-CHAMA 0,6/1,0 KV, PARA CIRCUITOS TERMINAIS - FORNECIMENTO E INSTALAÇÃO. AF_03/2023</t>
  </si>
  <si>
    <t>3.28</t>
  </si>
  <si>
    <t>CABO DE COBRE FLEXÍVEL ISOLADO, 16 MM², ANTI-CHAMA 0,6/1,0 KV, PARA DISTRIBUIÇÃO - FORNECIMENTO E INSTALAÇÃO. AF_10/2020</t>
  </si>
  <si>
    <t>3.29</t>
  </si>
  <si>
    <t>Pelo projeto elétrico</t>
  </si>
  <si>
    <t>16 unidades</t>
  </si>
  <si>
    <t>Prancha 12/12 - 2,08 m², prancha 06/12 - 18,56 m²</t>
  </si>
  <si>
    <t>divisórias: 2,7*(3,53+1,53*2+3,48+1,53*2) - 0,70*2,1*6 =</t>
  </si>
  <si>
    <t xml:space="preserve">Área de alvenaria x 2 = </t>
  </si>
  <si>
    <t>2,4*(3,48*2+1,53*6+1,06+1,04+1,06+1,48*2)+2,48*(3,53*2+1,53*6+1,08+1,06+1,08+1,53*2)-2*(0,70*2,1*3+0,8*2,1)+2,94*(1,78*2+1,5*2)-0,90*2,10+2,94*(1,51*2+1,8*2)-0,9*2,1=</t>
  </si>
  <si>
    <t xml:space="preserve">1,48*3,48+1,53*1,06*2+1,53*1,04+3,53*1,53+1,53*1,08*2+1,53*1,06+1,78*1,5+1,51*1,8 = </t>
  </si>
  <si>
    <t>6 unidaes</t>
  </si>
  <si>
    <t xml:space="preserve">Coberta da parte que não contém a caixa dagua 3,15*7,05 = </t>
  </si>
  <si>
    <t>7,05 m</t>
  </si>
  <si>
    <t>Instalação menos a parte da ligação da caixa d'água com a cisterna</t>
  </si>
  <si>
    <t>5 unidades</t>
  </si>
  <si>
    <t>6 unidades</t>
  </si>
  <si>
    <t>Muro em alvenaria bloco cerâmico, e= 0,09m, c/ alv de pedra 0,35 x 0,60m, colunas (9x20cm) e cintamento (9x15cm) superior e inferior concreto armado fck = 15,0 Mpa cada 3,00m, chapisco e reboco</t>
  </si>
  <si>
    <t>MEMÓRIA DE CÁLCULO BM 06</t>
  </si>
  <si>
    <t>nº 06</t>
  </si>
  <si>
    <t>28/11/2025 a 10/12/2025</t>
  </si>
  <si>
    <t>MEDIÇÃO 06</t>
  </si>
  <si>
    <t>Piso da quadra: 17,0*27,15 + 1,45*1,70+ 1,45*1,60 + 1,30*8,87 = 477,87m²</t>
  </si>
  <si>
    <t>Chapisco e reboco das arquibancadas 1,0*(9,7+11,27+9,13+9,13)= 39,23</t>
  </si>
  <si>
    <t>4 unidades</t>
  </si>
  <si>
    <t>7,75 m executados</t>
  </si>
  <si>
    <t>33,66 m executados</t>
  </si>
  <si>
    <t>48,79 m executados</t>
  </si>
  <si>
    <t>2,84*(17,25+5,45+4,60+32,50+12,65) = 205,76 m² - considerando a execução de 50% do muro</t>
  </si>
  <si>
    <t xml:space="preserve">10 pilares de 20x20x2,35; 2 vigas baldrames de 20x20x13,3; arranques de 20x20x1,2, 10 grelhas de 0,70x0,70x0,15 = </t>
  </si>
  <si>
    <t>aterro da quadra x 10 km = (459+180,26)*10</t>
  </si>
  <si>
    <t>Alvenaria de embasamento da passarela: 2x13,30x0,5</t>
  </si>
  <si>
    <t>MEMÓRIA DE CÁLCULO BM 07</t>
  </si>
  <si>
    <t>nº 07</t>
  </si>
  <si>
    <t>MEDIÇÃO 07</t>
  </si>
  <si>
    <t>11/12/2025 a 13/01/2026</t>
  </si>
  <si>
    <t xml:space="preserve">1,26*2,12+2,53*1,25+1,23*2,53+1,26*2,12+1,25*2,12+1,25*2,12 = </t>
  </si>
  <si>
    <t>2,54*2,8 + 1,45*1,6 + 1,67*1,45 = 11,85 m²</t>
  </si>
  <si>
    <t>reprogramar</t>
  </si>
  <si>
    <t>laje da passarela - 11,5*6,5 = 74,75 m²; mais laje treliçada da quadra - 12*2,1 = 25,20 m² = 99,95 m²</t>
  </si>
  <si>
    <t>Área total de reboco executado: 524,87 m²</t>
  </si>
  <si>
    <t>área de textura p/ reprogramação c/ pilares e vigas texturizados:</t>
  </si>
  <si>
    <t>área de massa corrida mais área de textura: 121,43+350,92 = 472,35</t>
  </si>
  <si>
    <t>área de forro de gesso: 11,85 m²</t>
  </si>
  <si>
    <t>1 unidade dentro da bilheteria</t>
  </si>
  <si>
    <t>(9,13+9,1+11,38+9,7)*0,20*0,5</t>
  </si>
  <si>
    <t>Testas da arquibancada: 9,13*1+9,10*0,97+11,38*1,04+9,7*1,04 = 39,88 + piso da arquibancada: (9,13+9,10+11,38+9,70)*(0,55+0,70) = 49,14 m² total: 89,01 m²</t>
  </si>
  <si>
    <t xml:space="preserve">Testas da arquibancada: 9,13*1+9,10*0,97+11,38*1,04+9,7*1,04 = 39,88 </t>
  </si>
  <si>
    <t>pago no emassamento da quadra</t>
  </si>
  <si>
    <t>18,77*2,86-1,26*2,12*2+18,77*2,65-1,26*2,12*2+9,13*0,13+2,16*1,22+3,98*1,22+1,07*1,40+2,18*1,22+9,10*0,18+1,36*1,54+6,2*2,86-2,53*1,25*2-0,70*2,10+1,03*2,12 = 121,43 + 18,28 m² da arquibancada</t>
  </si>
  <si>
    <t>13,57*3,9*2+24,9*1,95*2 = 202,96 m²</t>
  </si>
  <si>
    <t xml:space="preserve">(3,30*2+9,48*2)*3,75-2*0,8*2,1-2*0,9*2,1 + (2,1*2+3,3*2)*1,00 = </t>
  </si>
  <si>
    <t>Mesma área de piso</t>
  </si>
  <si>
    <t>2*0,8*2,15+2*0,90*2,15</t>
  </si>
  <si>
    <t>área de porta x 2</t>
  </si>
  <si>
    <t>Coberta da parte que contém a caixa dagua 3,15*2,1 = 6,62</t>
  </si>
  <si>
    <t>Ligação da cisterna com a caixa dagua</t>
  </si>
  <si>
    <t>2,84*(17,25+5,45+4,60+32,50+12,65) = 205,76 m² - considerando a execução do restante dos 50% do muro</t>
  </si>
  <si>
    <t>8 unidades</t>
  </si>
  <si>
    <t>6,55*11,50 = 75,32</t>
  </si>
  <si>
    <t>área do muro x 2 lados = 205,76*2</t>
  </si>
  <si>
    <t>restante do item  1.7.1.5 = 66,83</t>
  </si>
  <si>
    <t>Área total de empraçamento pelo projeto - 788,62 * altura média de 0,4 m</t>
  </si>
  <si>
    <t>aterro da praça x 10 km</t>
  </si>
  <si>
    <t>25 + 6,5+13,5+ 11,5+25 (posteamentos)</t>
  </si>
  <si>
    <t>4 unidades (1em cada poste)</t>
  </si>
  <si>
    <t>usado 2,5 - reprogramar</t>
  </si>
  <si>
    <t>MEMÓRIA DE CÁLCULO BM 08</t>
  </si>
  <si>
    <t>nº 08</t>
  </si>
  <si>
    <t>14/01/2026 a 06/02/2026</t>
  </si>
  <si>
    <t xml:space="preserve">24,72*13,60 = </t>
  </si>
  <si>
    <t>1 par</t>
  </si>
  <si>
    <t>Vigas superiores: 0,15*0,39*(6,55+6,54+6,53+6,54+6,52+11,40+11,60) = 3,26 m³</t>
  </si>
  <si>
    <t>nº 09</t>
  </si>
  <si>
    <t>MEDIÇÃO 09</t>
  </si>
  <si>
    <t>MEMÓRIA DE CÁLCULO BM 09</t>
  </si>
  <si>
    <t xml:space="preserve"> 1.15.4</t>
  </si>
  <si>
    <t>PAR DE TABELAS DE BASQUETE DE COMPENSADO NAVAL, COM AROS E REDES - FORNECIMENTO E INSTALAÇÃO. AF_03/2022</t>
  </si>
  <si>
    <t xml:space="preserve"> 2.8.6</t>
  </si>
  <si>
    <t>RUFO EXTERNO/INTERNO EM CHAPA DE AÇO GALVANIZADO NÚMERO 26, CORTE DE 33 CM, INCLUSO IÇAMENTO. AF_07/2019</t>
  </si>
  <si>
    <t xml:space="preserve"> 2.12.13</t>
  </si>
  <si>
    <t>Luminária Painel Led embutir 18w quadrada, 6000k da G-light ou similar - Rev 01_11/2021</t>
  </si>
  <si>
    <t>3.30</t>
  </si>
  <si>
    <t>2,54*2,8 + 1,45*1,6 + 1,67*1,45 = 11,85 m² ÁREA TOTAL DE FORRO</t>
  </si>
  <si>
    <t>área da estrutura da coberta pelo projeto</t>
  </si>
  <si>
    <t>área dos portões x 2 lados</t>
  </si>
  <si>
    <t>0,79*2,08</t>
  </si>
  <si>
    <t>1 unid</t>
  </si>
  <si>
    <t>pelo projeto</t>
  </si>
  <si>
    <t>2 unid</t>
  </si>
  <si>
    <t>Alvenaria de embasamento da passarela: 2x13,30*0,30 de altura e 0,30 de profundidade; mais alvenaria da arquibancada = (9,10+9,10+11,1+9,70)*0,30 de altura e 0,30 de profundidade (OBS: são dois lances de arquibancada, um deles já havia sido pago a alvenaria de pedra e agora está sendo colocado o segundo)</t>
  </si>
  <si>
    <t>área do piso da quadra</t>
  </si>
  <si>
    <t>Área do forro do vestiário</t>
  </si>
  <si>
    <t>Coberta da parte que não contém a caixa dagua 3,15*7,05 = 22,21 e Coberta da parte que contém a caixa dagua 3,15*2,1 = 6,62</t>
  </si>
  <si>
    <t>Coberta da parte que não contém a caixa dagua 3,15*7,05 = 22,21 e Coberta da parte que contém a caixa dagua 3,15*2,1 = 6,63</t>
  </si>
  <si>
    <t>rufo total executado</t>
  </si>
  <si>
    <t>4 unid</t>
  </si>
  <si>
    <t>8 unid</t>
  </si>
  <si>
    <t>10 unid</t>
  </si>
  <si>
    <t>10 pilares de 20x20x2,35; 2 vigas baldrames de 20x20x13,3; arranques de 20x20x1,2, 10 grelhas de 0,70x0,70x0,15 = 3,22 m³ e Vigas superiores: 0,15*0,39*(6,55+6,54+6,53+6,54+6,52+11,40+11,60) = 3,26 m³</t>
  </si>
  <si>
    <t>área de textura p/ reprogramação c/ pilares e vigas texturizados = 19,67*2,86-1,26*2,12*2+19,67*2,65-1,26*2,12*2+9,13*0,13+2,16*1,22+3,98*1,22+1,07*1,4+2,18*1,22+9,1*0,18+238,75</t>
  </si>
  <si>
    <t>pilares do empraçamento</t>
  </si>
  <si>
    <t>passarela</t>
  </si>
  <si>
    <t>entrada de energia</t>
  </si>
  <si>
    <t>posteamento</t>
  </si>
  <si>
    <t>0,5*1,54*2</t>
  </si>
  <si>
    <t>07/02/2026 a 12/03/2026</t>
  </si>
  <si>
    <t>nº 10</t>
  </si>
  <si>
    <t>MEMÓRIA DE CÁLCULO BM 10</t>
  </si>
  <si>
    <t>48 m</t>
  </si>
  <si>
    <t>executado</t>
  </si>
  <si>
    <t>2 unidade</t>
  </si>
  <si>
    <t>13/03/2026 a 14/05/2026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</si>
</sst>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* #,##0.00\ ;* \(#,##0.00\);* \-#\ ;@\ "/>
    <numFmt numFmtId="165" formatCode="* #,##0.00\ ;\-* #,##0.00\ ;* \-#\ ;@\ "/>
    <numFmt numFmtId="166" formatCode="&quot; R$ &quot;* #,##0.00\ ;&quot;-R$ &quot;* #,##0.00\ ;&quot; R$ &quot;* \-#\ ;@\ "/>
    <numFmt numFmtId="167" formatCode="#,##0.00\ %"/>
    <numFmt numFmtId="168" formatCode="0.0%"/>
  </numFmts>
  <fonts count="32" x14ac:knownFonts="1">
    <font>
      <sz val="10"/>
      <name val="Arial"/>
      <family val="2"/>
      <charset val="1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Arial"/>
      <family val="1"/>
      <charset val="1"/>
    </font>
    <font>
      <sz val="10"/>
      <color rgb="FF000000"/>
      <name val="Arial"/>
      <family val="2"/>
      <charset val="1"/>
    </font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</font>
    <font>
      <sz val="10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sz val="11"/>
      <name val="Arial"/>
      <family val="1"/>
    </font>
    <font>
      <b/>
      <sz val="11"/>
      <name val="Arial"/>
      <family val="2"/>
    </font>
    <font>
      <sz val="10"/>
      <color indexed="8"/>
      <name val="Arial"/>
      <family val="2"/>
    </font>
    <font>
      <sz val="12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0"/>
      <color rgb="FF000000"/>
      <name val="Arial"/>
      <family val="1"/>
    </font>
    <font>
      <sz val="10"/>
      <color rgb="FF000000"/>
      <name val="Times New Roman"/>
      <family val="1"/>
    </font>
    <font>
      <b/>
      <sz val="10"/>
      <color rgb="FF000000"/>
      <name val="Arial"/>
      <family val="1"/>
    </font>
    <font>
      <sz val="8"/>
      <name val="Arial"/>
      <family val="2"/>
      <charset val="1"/>
    </font>
    <font>
      <sz val="10"/>
      <color theme="1"/>
      <name val="Arial"/>
      <family val="1"/>
    </font>
    <font>
      <b/>
      <sz val="10"/>
      <color theme="1"/>
      <name val="Arial"/>
      <family val="1"/>
    </font>
    <font>
      <sz val="12"/>
      <color theme="1"/>
      <name val="Arial"/>
      <family val="2"/>
    </font>
    <font>
      <b/>
      <sz val="11"/>
      <color rgb="FF000000"/>
      <name val="Arial"/>
      <family val="1"/>
    </font>
    <font>
      <sz val="11"/>
      <color rgb="FF000000"/>
      <name val="Arial"/>
      <family val="1"/>
    </font>
    <font>
      <sz val="11"/>
      <color theme="1"/>
      <name val="Arial"/>
      <family val="1"/>
    </font>
    <font>
      <b/>
      <sz val="11"/>
      <color theme="1"/>
      <name val="Arial"/>
      <family val="1"/>
    </font>
    <font>
      <sz val="10"/>
      <color rgb="FF000000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sz val="1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EFEFEF"/>
      </patternFill>
    </fill>
    <fill>
      <patternFill patternType="solid">
        <fgColor rgb="FFDFF0D8"/>
      </patternFill>
    </fill>
    <fill>
      <patternFill patternType="solid">
        <fgColor rgb="FFD8ECF6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E2EFDA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indexed="64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/>
      <top style="thin">
        <color rgb="FFCCCCCC"/>
      </top>
      <bottom style="thin">
        <color rgb="FFCCCCCC"/>
      </bottom>
      <diagonal/>
    </border>
    <border>
      <left style="thin">
        <color indexed="64"/>
      </left>
      <right style="thin">
        <color rgb="FFCCCCCC"/>
      </right>
      <top style="thin">
        <color rgb="FFCCCCCC"/>
      </top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/>
      <diagonal/>
    </border>
    <border>
      <left style="thin">
        <color rgb="FFCCCCCC"/>
      </left>
      <right/>
      <top style="thin">
        <color rgb="FFCCCCCC"/>
      </top>
      <bottom/>
      <diagonal/>
    </border>
    <border>
      <left style="thin">
        <color rgb="FFCCCCCC"/>
      </left>
      <right style="thin">
        <color indexed="64"/>
      </right>
      <top style="thin">
        <color rgb="FFCCCCCC"/>
      </top>
      <bottom/>
      <diagonal/>
    </border>
    <border>
      <left style="thin">
        <color indexed="64"/>
      </left>
      <right style="thin">
        <color rgb="FFCCCCCC"/>
      </right>
      <top style="thin">
        <color indexed="64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indexed="64"/>
      </top>
      <bottom style="thin">
        <color rgb="FFCCCCCC"/>
      </bottom>
      <diagonal/>
    </border>
    <border>
      <left style="thin">
        <color rgb="FFCCCCCC"/>
      </left>
      <right/>
      <top style="thin">
        <color indexed="64"/>
      </top>
      <bottom style="thin">
        <color rgb="FFCCCCCC"/>
      </bottom>
      <diagonal/>
    </border>
    <border>
      <left style="thin">
        <color rgb="FFCCCCCC"/>
      </left>
      <right style="thin">
        <color indexed="64"/>
      </right>
      <top style="thin">
        <color indexed="64"/>
      </top>
      <bottom style="thin">
        <color rgb="FFCCCCCC"/>
      </bottom>
      <diagonal/>
    </border>
    <border>
      <left style="thin">
        <color indexed="64"/>
      </left>
      <right style="thin">
        <color rgb="FFCCCCCC"/>
      </right>
      <top style="thin">
        <color rgb="FFCCCCCC"/>
      </top>
      <bottom style="thin">
        <color indexed="64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indexed="64"/>
      </bottom>
      <diagonal/>
    </border>
    <border>
      <left style="thin">
        <color rgb="FFCCCCCC"/>
      </left>
      <right style="thin">
        <color indexed="64"/>
      </right>
      <top style="thin">
        <color rgb="FFCCCCCC"/>
      </top>
      <bottom style="thin">
        <color indexed="64"/>
      </bottom>
      <diagonal/>
    </border>
  </borders>
  <cellStyleXfs count="22">
    <xf numFmtId="0" fontId="0" fillId="0" borderId="0"/>
    <xf numFmtId="166" fontId="3" fillId="0" borderId="0" applyBorder="0" applyProtection="0"/>
    <xf numFmtId="0" fontId="3" fillId="0" borderId="0"/>
    <xf numFmtId="0" fontId="6" fillId="0" borderId="0"/>
    <xf numFmtId="0" fontId="4" fillId="0" borderId="0" applyBorder="0" applyProtection="0"/>
    <xf numFmtId="0" fontId="6" fillId="0" borderId="0"/>
    <xf numFmtId="0" fontId="6" fillId="0" borderId="0"/>
    <xf numFmtId="0" fontId="6" fillId="0" borderId="0"/>
    <xf numFmtId="0" fontId="5" fillId="0" borderId="0"/>
    <xf numFmtId="164" fontId="3" fillId="0" borderId="0" applyBorder="0" applyProtection="0"/>
    <xf numFmtId="165" fontId="3" fillId="0" borderId="0" applyBorder="0" applyProtection="0"/>
    <xf numFmtId="0" fontId="2" fillId="0" borderId="0"/>
    <xf numFmtId="0" fontId="8" fillId="0" borderId="0"/>
    <xf numFmtId="9" fontId="2" fillId="0" borderId="0" applyFont="0" applyFill="0" applyBorder="0" applyAlignment="0" applyProtection="0"/>
    <xf numFmtId="0" fontId="8" fillId="0" borderId="0"/>
    <xf numFmtId="0" fontId="11" fillId="0" borderId="0"/>
    <xf numFmtId="0" fontId="13" fillId="0" borderId="0" applyNumberFormat="0" applyFill="0" applyBorder="0" applyAlignment="0" applyProtection="0"/>
    <xf numFmtId="0" fontId="8" fillId="0" borderId="0"/>
    <xf numFmtId="0" fontId="3" fillId="0" borderId="0"/>
    <xf numFmtId="44" fontId="18" fillId="0" borderId="0" applyFont="0" applyFill="0" applyBorder="0" applyAlignment="0" applyProtection="0"/>
    <xf numFmtId="0" fontId="1" fillId="0" borderId="0"/>
    <xf numFmtId="9" fontId="6" fillId="0" borderId="0" applyFont="0" applyFill="0" applyBorder="0" applyAlignment="0" applyProtection="0"/>
  </cellStyleXfs>
  <cellXfs count="191">
    <xf numFmtId="0" fontId="0" fillId="0" borderId="0" xfId="0"/>
    <xf numFmtId="0" fontId="8" fillId="0" borderId="0" xfId="0" applyFont="1"/>
    <xf numFmtId="4" fontId="8" fillId="0" borderId="0" xfId="0" applyNumberFormat="1" applyFont="1"/>
    <xf numFmtId="0" fontId="19" fillId="4" borderId="12" xfId="0" applyFont="1" applyFill="1" applyBorder="1" applyAlignment="1">
      <alignment horizontal="left" vertical="top" wrapText="1"/>
    </xf>
    <xf numFmtId="0" fontId="10" fillId="0" borderId="3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horizontal="left" vertical="center" wrapText="1"/>
    </xf>
    <xf numFmtId="0" fontId="7" fillId="5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 wrapText="1"/>
    </xf>
    <xf numFmtId="166" fontId="0" fillId="0" borderId="0" xfId="1" applyFont="1" applyAlignment="1">
      <alignment horizontal="center" vertical="center"/>
    </xf>
    <xf numFmtId="0" fontId="19" fillId="4" borderId="14" xfId="0" applyFont="1" applyFill="1" applyBorder="1" applyAlignment="1">
      <alignment horizontal="left" vertical="top" wrapText="1"/>
    </xf>
    <xf numFmtId="166" fontId="7" fillId="5" borderId="4" xfId="1" applyFont="1" applyFill="1" applyBorder="1" applyAlignment="1">
      <alignment horizontal="center" vertical="center" wrapText="1"/>
    </xf>
    <xf numFmtId="2" fontId="8" fillId="0" borderId="0" xfId="0" applyNumberFormat="1" applyFont="1" applyAlignment="1">
      <alignment vertical="top"/>
    </xf>
    <xf numFmtId="0" fontId="10" fillId="0" borderId="3" xfId="0" applyFont="1" applyBorder="1" applyAlignment="1">
      <alignment vertical="center" wrapText="1"/>
    </xf>
    <xf numFmtId="0" fontId="8" fillId="0" borderId="3" xfId="0" applyFont="1" applyBorder="1"/>
    <xf numFmtId="43" fontId="8" fillId="0" borderId="0" xfId="0" applyNumberFormat="1" applyFont="1" applyAlignment="1">
      <alignment horizontal="center"/>
    </xf>
    <xf numFmtId="0" fontId="8" fillId="0" borderId="0" xfId="0" applyFont="1" applyAlignment="1">
      <alignment horizontal="center"/>
    </xf>
    <xf numFmtId="0" fontId="17" fillId="6" borderId="14" xfId="0" applyFont="1" applyFill="1" applyBorder="1" applyAlignment="1">
      <alignment horizontal="left" vertical="top" wrapText="1"/>
    </xf>
    <xf numFmtId="0" fontId="17" fillId="6" borderId="12" xfId="0" applyFont="1" applyFill="1" applyBorder="1" applyAlignment="1">
      <alignment horizontal="right" vertical="top" wrapText="1"/>
    </xf>
    <xf numFmtId="0" fontId="17" fillId="6" borderId="12" xfId="0" applyFont="1" applyFill="1" applyBorder="1" applyAlignment="1">
      <alignment horizontal="left" vertical="top" wrapText="1"/>
    </xf>
    <xf numFmtId="0" fontId="17" fillId="6" borderId="12" xfId="0" applyFont="1" applyFill="1" applyBorder="1" applyAlignment="1">
      <alignment horizontal="center" vertical="top" wrapText="1"/>
    </xf>
    <xf numFmtId="0" fontId="12" fillId="2" borderId="8" xfId="2" applyFont="1" applyFill="1" applyBorder="1" applyAlignment="1">
      <alignment wrapText="1"/>
    </xf>
    <xf numFmtId="0" fontId="12" fillId="2" borderId="9" xfId="2" applyFont="1" applyFill="1" applyBorder="1" applyAlignment="1">
      <alignment wrapText="1"/>
    </xf>
    <xf numFmtId="0" fontId="17" fillId="6" borderId="17" xfId="0" applyFont="1" applyFill="1" applyBorder="1" applyAlignment="1">
      <alignment horizontal="left" vertical="top" wrapText="1"/>
    </xf>
    <xf numFmtId="0" fontId="17" fillId="6" borderId="18" xfId="0" applyFont="1" applyFill="1" applyBorder="1" applyAlignment="1">
      <alignment horizontal="right" vertical="top" wrapText="1"/>
    </xf>
    <xf numFmtId="0" fontId="17" fillId="6" borderId="18" xfId="0" applyFont="1" applyFill="1" applyBorder="1" applyAlignment="1">
      <alignment horizontal="left" vertical="top" wrapText="1"/>
    </xf>
    <xf numFmtId="0" fontId="17" fillId="6" borderId="18" xfId="0" applyFont="1" applyFill="1" applyBorder="1" applyAlignment="1">
      <alignment horizontal="center" vertical="top" wrapText="1"/>
    </xf>
    <xf numFmtId="0" fontId="10" fillId="0" borderId="0" xfId="0" applyFont="1" applyAlignment="1">
      <alignment vertical="center" wrapText="1"/>
    </xf>
    <xf numFmtId="0" fontId="19" fillId="4" borderId="21" xfId="0" applyFont="1" applyFill="1" applyBorder="1" applyAlignment="1">
      <alignment horizontal="left" vertical="top" wrapText="1"/>
    </xf>
    <xf numFmtId="0" fontId="19" fillId="4" borderId="22" xfId="0" applyFont="1" applyFill="1" applyBorder="1" applyAlignment="1">
      <alignment horizontal="left" vertical="top" wrapText="1"/>
    </xf>
    <xf numFmtId="2" fontId="8" fillId="0" borderId="0" xfId="0" applyNumberFormat="1" applyFont="1"/>
    <xf numFmtId="2" fontId="8" fillId="0" borderId="0" xfId="0" applyNumberFormat="1" applyFont="1" applyAlignment="1">
      <alignment horizontal="center"/>
    </xf>
    <xf numFmtId="0" fontId="21" fillId="6" borderId="14" xfId="0" applyFont="1" applyFill="1" applyBorder="1" applyAlignment="1">
      <alignment horizontal="left" vertical="top" wrapText="1"/>
    </xf>
    <xf numFmtId="0" fontId="21" fillId="6" borderId="12" xfId="0" applyFont="1" applyFill="1" applyBorder="1" applyAlignment="1">
      <alignment horizontal="right" vertical="top" wrapText="1"/>
    </xf>
    <xf numFmtId="0" fontId="21" fillId="6" borderId="12" xfId="0" applyFont="1" applyFill="1" applyBorder="1" applyAlignment="1">
      <alignment horizontal="left" vertical="top" wrapText="1"/>
    </xf>
    <xf numFmtId="0" fontId="21" fillId="6" borderId="12" xfId="0" applyFont="1" applyFill="1" applyBorder="1" applyAlignment="1">
      <alignment horizontal="center" vertical="top" wrapText="1"/>
    </xf>
    <xf numFmtId="0" fontId="22" fillId="4" borderId="14" xfId="0" applyFont="1" applyFill="1" applyBorder="1" applyAlignment="1">
      <alignment horizontal="left" vertical="top" wrapText="1"/>
    </xf>
    <xf numFmtId="0" fontId="22" fillId="4" borderId="12" xfId="0" applyFont="1" applyFill="1" applyBorder="1" applyAlignment="1">
      <alignment horizontal="left" vertical="top" wrapText="1"/>
    </xf>
    <xf numFmtId="10" fontId="14" fillId="0" borderId="3" xfId="0" applyNumberFormat="1" applyFont="1" applyBorder="1" applyAlignment="1">
      <alignment horizontal="center" vertical="top" wrapText="1"/>
    </xf>
    <xf numFmtId="10" fontId="14" fillId="0" borderId="5" xfId="0" applyNumberFormat="1" applyFont="1" applyBorder="1" applyAlignment="1">
      <alignment horizontal="center" vertical="top" wrapText="1"/>
    </xf>
    <xf numFmtId="0" fontId="8" fillId="0" borderId="5" xfId="0" applyFont="1" applyBorder="1" applyAlignment="1">
      <alignment horizontal="center"/>
    </xf>
    <xf numFmtId="0" fontId="10" fillId="0" borderId="0" xfId="0" applyFont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top" wrapText="1"/>
    </xf>
    <xf numFmtId="0" fontId="14" fillId="0" borderId="7" xfId="0" applyFont="1" applyBorder="1" applyAlignment="1">
      <alignment horizontal="center" vertical="top" wrapText="1"/>
    </xf>
    <xf numFmtId="10" fontId="14" fillId="0" borderId="6" xfId="0" applyNumberFormat="1" applyFont="1" applyBorder="1" applyAlignment="1">
      <alignment horizontal="center" vertical="top" wrapText="1"/>
    </xf>
    <xf numFmtId="10" fontId="14" fillId="0" borderId="7" xfId="0" applyNumberFormat="1" applyFont="1" applyBorder="1" applyAlignment="1">
      <alignment horizontal="center" vertical="top" wrapText="1"/>
    </xf>
    <xf numFmtId="0" fontId="12" fillId="2" borderId="8" xfId="2" applyFont="1" applyFill="1" applyBorder="1" applyAlignment="1">
      <alignment horizontal="center" wrapText="1"/>
    </xf>
    <xf numFmtId="0" fontId="12" fillId="2" borderId="9" xfId="2" applyFont="1" applyFill="1" applyBorder="1" applyAlignment="1">
      <alignment horizontal="center" wrapText="1"/>
    </xf>
    <xf numFmtId="0" fontId="12" fillId="2" borderId="10" xfId="2" applyFont="1" applyFill="1" applyBorder="1" applyAlignment="1">
      <alignment horizontal="center" wrapText="1"/>
    </xf>
    <xf numFmtId="0" fontId="19" fillId="4" borderId="21" xfId="0" applyFont="1" applyFill="1" applyBorder="1" applyAlignment="1">
      <alignment horizontal="center" vertical="top" wrapText="1"/>
    </xf>
    <xf numFmtId="0" fontId="19" fillId="4" borderId="22" xfId="0" applyFont="1" applyFill="1" applyBorder="1" applyAlignment="1">
      <alignment horizontal="center" vertical="top" wrapText="1"/>
    </xf>
    <xf numFmtId="4" fontId="19" fillId="4" borderId="22" xfId="0" applyNumberFormat="1" applyFont="1" applyFill="1" applyBorder="1" applyAlignment="1">
      <alignment horizontal="center" vertical="top" wrapText="1"/>
    </xf>
    <xf numFmtId="167" fontId="19" fillId="4" borderId="23" xfId="0" applyNumberFormat="1" applyFont="1" applyFill="1" applyBorder="1" applyAlignment="1">
      <alignment horizontal="center" vertical="top" wrapText="1"/>
    </xf>
    <xf numFmtId="167" fontId="19" fillId="4" borderId="24" xfId="0" applyNumberFormat="1" applyFont="1" applyFill="1" applyBorder="1" applyAlignment="1">
      <alignment horizontal="center" vertical="top" wrapText="1"/>
    </xf>
    <xf numFmtId="4" fontId="19" fillId="4" borderId="12" xfId="0" applyNumberFormat="1" applyFont="1" applyFill="1" applyBorder="1" applyAlignment="1">
      <alignment horizontal="center" vertical="top" wrapText="1"/>
    </xf>
    <xf numFmtId="4" fontId="19" fillId="4" borderId="18" xfId="0" applyNumberFormat="1" applyFont="1" applyFill="1" applyBorder="1" applyAlignment="1">
      <alignment horizontal="center" vertical="top" wrapText="1"/>
    </xf>
    <xf numFmtId="4" fontId="17" fillId="3" borderId="12" xfId="0" applyNumberFormat="1" applyFont="1" applyFill="1" applyBorder="1" applyAlignment="1">
      <alignment horizontal="center" vertical="top" wrapText="1"/>
    </xf>
    <xf numFmtId="4" fontId="21" fillId="3" borderId="12" xfId="0" applyNumberFormat="1" applyFont="1" applyFill="1" applyBorder="1" applyAlignment="1">
      <alignment horizontal="center" vertical="top" wrapText="1"/>
    </xf>
    <xf numFmtId="4" fontId="22" fillId="4" borderId="12" xfId="0" applyNumberFormat="1" applyFont="1" applyFill="1" applyBorder="1" applyAlignment="1">
      <alignment horizontal="center" vertical="top" wrapText="1"/>
    </xf>
    <xf numFmtId="4" fontId="22" fillId="4" borderId="18" xfId="0" applyNumberFormat="1" applyFont="1" applyFill="1" applyBorder="1" applyAlignment="1">
      <alignment horizontal="center" vertical="top" wrapText="1"/>
    </xf>
    <xf numFmtId="4" fontId="17" fillId="3" borderId="26" xfId="0" applyNumberFormat="1" applyFont="1" applyFill="1" applyBorder="1" applyAlignment="1">
      <alignment horizontal="center" vertical="top" wrapText="1"/>
    </xf>
    <xf numFmtId="166" fontId="12" fillId="0" borderId="4" xfId="1" applyFont="1" applyBorder="1" applyAlignment="1">
      <alignment horizontal="center"/>
    </xf>
    <xf numFmtId="0" fontId="19" fillId="4" borderId="23" xfId="0" applyFont="1" applyFill="1" applyBorder="1" applyAlignment="1">
      <alignment horizontal="center" vertical="top" wrapText="1"/>
    </xf>
    <xf numFmtId="4" fontId="17" fillId="6" borderId="16" xfId="0" applyNumberFormat="1" applyFont="1" applyFill="1" applyBorder="1" applyAlignment="1">
      <alignment horizontal="center" vertical="top" wrapText="1"/>
    </xf>
    <xf numFmtId="4" fontId="21" fillId="6" borderId="16" xfId="0" applyNumberFormat="1" applyFont="1" applyFill="1" applyBorder="1" applyAlignment="1">
      <alignment horizontal="center" vertical="top" wrapText="1"/>
    </xf>
    <xf numFmtId="4" fontId="17" fillId="6" borderId="19" xfId="0" applyNumberFormat="1" applyFont="1" applyFill="1" applyBorder="1" applyAlignment="1">
      <alignment horizontal="center" vertical="top" wrapText="1"/>
    </xf>
    <xf numFmtId="4" fontId="8" fillId="0" borderId="0" xfId="0" applyNumberFormat="1" applyFont="1" applyAlignment="1">
      <alignment horizontal="center"/>
    </xf>
    <xf numFmtId="4" fontId="19" fillId="4" borderId="16" xfId="0" applyNumberFormat="1" applyFont="1" applyFill="1" applyBorder="1" applyAlignment="1">
      <alignment horizontal="center" vertical="top" wrapText="1"/>
    </xf>
    <xf numFmtId="4" fontId="19" fillId="4" borderId="14" xfId="0" applyNumberFormat="1" applyFont="1" applyFill="1" applyBorder="1" applyAlignment="1">
      <alignment horizontal="center" vertical="top" wrapText="1"/>
    </xf>
    <xf numFmtId="4" fontId="19" fillId="4" borderId="17" xfId="0" applyNumberFormat="1" applyFont="1" applyFill="1" applyBorder="1" applyAlignment="1">
      <alignment horizontal="center" vertical="top" wrapText="1"/>
    </xf>
    <xf numFmtId="4" fontId="19" fillId="4" borderId="20" xfId="0" applyNumberFormat="1" applyFont="1" applyFill="1" applyBorder="1" applyAlignment="1">
      <alignment horizontal="center" vertical="top" wrapText="1"/>
    </xf>
    <xf numFmtId="4" fontId="17" fillId="3" borderId="14" xfId="0" applyNumberFormat="1" applyFont="1" applyFill="1" applyBorder="1" applyAlignment="1">
      <alignment horizontal="center" vertical="top" wrapText="1"/>
    </xf>
    <xf numFmtId="4" fontId="17" fillId="3" borderId="16" xfId="0" applyNumberFormat="1" applyFont="1" applyFill="1" applyBorder="1" applyAlignment="1">
      <alignment horizontal="center" vertical="top" wrapText="1"/>
    </xf>
    <xf numFmtId="4" fontId="17" fillId="3" borderId="17" xfId="0" applyNumberFormat="1" applyFont="1" applyFill="1" applyBorder="1" applyAlignment="1">
      <alignment horizontal="center" vertical="top" wrapText="1"/>
    </xf>
    <xf numFmtId="4" fontId="17" fillId="3" borderId="15" xfId="0" applyNumberFormat="1" applyFont="1" applyFill="1" applyBorder="1" applyAlignment="1">
      <alignment horizontal="center" vertical="top" wrapText="1"/>
    </xf>
    <xf numFmtId="4" fontId="21" fillId="3" borderId="14" xfId="0" applyNumberFormat="1" applyFont="1" applyFill="1" applyBorder="1" applyAlignment="1">
      <alignment horizontal="center" vertical="top" wrapText="1"/>
    </xf>
    <xf numFmtId="4" fontId="21" fillId="3" borderId="16" xfId="0" applyNumberFormat="1" applyFont="1" applyFill="1" applyBorder="1" applyAlignment="1">
      <alignment horizontal="center" vertical="top" wrapText="1"/>
    </xf>
    <xf numFmtId="4" fontId="21" fillId="3" borderId="17" xfId="0" applyNumberFormat="1" applyFont="1" applyFill="1" applyBorder="1" applyAlignment="1">
      <alignment horizontal="center" vertical="top" wrapText="1"/>
    </xf>
    <xf numFmtId="4" fontId="21" fillId="3" borderId="15" xfId="0" applyNumberFormat="1" applyFont="1" applyFill="1" applyBorder="1" applyAlignment="1">
      <alignment horizontal="center" vertical="top" wrapText="1"/>
    </xf>
    <xf numFmtId="4" fontId="22" fillId="4" borderId="16" xfId="0" applyNumberFormat="1" applyFont="1" applyFill="1" applyBorder="1" applyAlignment="1">
      <alignment horizontal="center" vertical="top" wrapText="1"/>
    </xf>
    <xf numFmtId="4" fontId="22" fillId="4" borderId="14" xfId="0" applyNumberFormat="1" applyFont="1" applyFill="1" applyBorder="1" applyAlignment="1">
      <alignment horizontal="center" vertical="top" wrapText="1"/>
    </xf>
    <xf numFmtId="4" fontId="22" fillId="4" borderId="17" xfId="0" applyNumberFormat="1" applyFont="1" applyFill="1" applyBorder="1" applyAlignment="1">
      <alignment horizontal="center" vertical="top" wrapText="1"/>
    </xf>
    <xf numFmtId="4" fontId="22" fillId="4" borderId="20" xfId="0" applyNumberFormat="1" applyFont="1" applyFill="1" applyBorder="1" applyAlignment="1">
      <alignment horizontal="center" vertical="top" wrapText="1"/>
    </xf>
    <xf numFmtId="4" fontId="17" fillId="3" borderId="25" xfId="0" applyNumberFormat="1" applyFont="1" applyFill="1" applyBorder="1" applyAlignment="1">
      <alignment horizontal="center" vertical="top" wrapText="1"/>
    </xf>
    <xf numFmtId="4" fontId="17" fillId="3" borderId="27" xfId="0" applyNumberFormat="1" applyFont="1" applyFill="1" applyBorder="1" applyAlignment="1">
      <alignment horizontal="center" vertical="top" wrapText="1"/>
    </xf>
    <xf numFmtId="0" fontId="19" fillId="0" borderId="4" xfId="0" applyFont="1" applyBorder="1" applyAlignment="1">
      <alignment horizontal="left" vertical="top" wrapText="1"/>
    </xf>
    <xf numFmtId="4" fontId="19" fillId="0" borderId="4" xfId="0" applyNumberFormat="1" applyFont="1" applyBorder="1" applyAlignment="1">
      <alignment horizontal="center" vertical="top" wrapText="1"/>
    </xf>
    <xf numFmtId="0" fontId="24" fillId="0" borderId="4" xfId="0" applyFont="1" applyBorder="1" applyAlignment="1">
      <alignment horizontal="left" vertical="top" wrapText="1"/>
    </xf>
    <xf numFmtId="4" fontId="24" fillId="0" borderId="4" xfId="0" applyNumberFormat="1" applyFont="1" applyBorder="1" applyAlignment="1">
      <alignment horizontal="center" vertical="top" wrapText="1"/>
    </xf>
    <xf numFmtId="0" fontId="25" fillId="0" borderId="4" xfId="0" applyFont="1" applyBorder="1" applyAlignment="1">
      <alignment horizontal="left" vertical="top" wrapText="1"/>
    </xf>
    <xf numFmtId="0" fontId="25" fillId="0" borderId="4" xfId="0" applyFont="1" applyBorder="1" applyAlignment="1">
      <alignment horizontal="center" vertical="top" wrapText="1"/>
    </xf>
    <xf numFmtId="4" fontId="25" fillId="0" borderId="4" xfId="0" applyNumberFormat="1" applyFont="1" applyBorder="1" applyAlignment="1">
      <alignment horizontal="left" vertical="top" wrapText="1"/>
    </xf>
    <xf numFmtId="4" fontId="24" fillId="0" borderId="4" xfId="0" applyNumberFormat="1" applyFont="1" applyBorder="1" applyAlignment="1">
      <alignment horizontal="left" vertical="top" wrapText="1"/>
    </xf>
    <xf numFmtId="0" fontId="26" fillId="0" borderId="4" xfId="0" applyFont="1" applyBorder="1" applyAlignment="1">
      <alignment horizontal="left" vertical="top" wrapText="1"/>
    </xf>
    <xf numFmtId="0" fontId="26" fillId="0" borderId="4" xfId="0" applyFont="1" applyBorder="1" applyAlignment="1">
      <alignment horizontal="center" vertical="top" wrapText="1"/>
    </xf>
    <xf numFmtId="4" fontId="26" fillId="0" borderId="4" xfId="0" applyNumberFormat="1" applyFont="1" applyBorder="1" applyAlignment="1">
      <alignment horizontal="left" vertical="top" wrapText="1"/>
    </xf>
    <xf numFmtId="0" fontId="27" fillId="0" borderId="4" xfId="0" applyFont="1" applyBorder="1" applyAlignment="1">
      <alignment horizontal="left" vertical="top" wrapText="1"/>
    </xf>
    <xf numFmtId="4" fontId="27" fillId="0" borderId="4" xfId="0" applyNumberFormat="1" applyFont="1" applyBorder="1" applyAlignment="1">
      <alignment horizontal="left" vertical="top" wrapText="1"/>
    </xf>
    <xf numFmtId="0" fontId="12" fillId="2" borderId="10" xfId="2" applyFont="1" applyFill="1" applyBorder="1" applyAlignment="1">
      <alignment horizontal="center" vertical="center" wrapText="1"/>
    </xf>
    <xf numFmtId="167" fontId="19" fillId="0" borderId="4" xfId="0" applyNumberFormat="1" applyFont="1" applyBorder="1" applyAlignment="1">
      <alignment horizontal="center" vertical="center" wrapText="1"/>
    </xf>
    <xf numFmtId="4" fontId="24" fillId="0" borderId="4" xfId="0" applyNumberFormat="1" applyFont="1" applyBorder="1" applyAlignment="1">
      <alignment horizontal="center" vertical="center" wrapText="1"/>
    </xf>
    <xf numFmtId="4" fontId="25" fillId="0" borderId="4" xfId="0" applyNumberFormat="1" applyFont="1" applyBorder="1" applyAlignment="1">
      <alignment horizontal="center" vertical="center" wrapText="1"/>
    </xf>
    <xf numFmtId="4" fontId="26" fillId="0" borderId="4" xfId="0" applyNumberFormat="1" applyFont="1" applyBorder="1" applyAlignment="1">
      <alignment horizontal="center" vertical="center" wrapText="1"/>
    </xf>
    <xf numFmtId="4" fontId="27" fillId="0" borderId="4" xfId="0" applyNumberFormat="1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4" fontId="0" fillId="0" borderId="0" xfId="0" applyNumberFormat="1" applyAlignment="1">
      <alignment horizontal="center" vertical="center"/>
    </xf>
    <xf numFmtId="43" fontId="8" fillId="0" borderId="0" xfId="0" applyNumberFormat="1" applyFont="1" applyAlignment="1">
      <alignment horizontal="left"/>
    </xf>
    <xf numFmtId="168" fontId="8" fillId="0" borderId="0" xfId="21" applyNumberFormat="1" applyFont="1"/>
    <xf numFmtId="168" fontId="0" fillId="0" borderId="0" xfId="21" applyNumberFormat="1" applyFont="1" applyAlignment="1">
      <alignment horizontal="center" vertical="center"/>
    </xf>
    <xf numFmtId="2" fontId="8" fillId="0" borderId="0" xfId="0" applyNumberFormat="1" applyFont="1" applyAlignment="1">
      <alignment horizontal="left"/>
    </xf>
    <xf numFmtId="0" fontId="28" fillId="6" borderId="14" xfId="0" applyFont="1" applyFill="1" applyBorder="1" applyAlignment="1">
      <alignment horizontal="left" vertical="top" wrapText="1"/>
    </xf>
    <xf numFmtId="0" fontId="28" fillId="6" borderId="12" xfId="0" applyFont="1" applyFill="1" applyBorder="1" applyAlignment="1">
      <alignment horizontal="left" vertical="top" wrapText="1"/>
    </xf>
    <xf numFmtId="4" fontId="28" fillId="6" borderId="16" xfId="0" applyNumberFormat="1" applyFont="1" applyFill="1" applyBorder="1" applyAlignment="1">
      <alignment horizontal="center" vertical="top" wrapText="1"/>
    </xf>
    <xf numFmtId="4" fontId="28" fillId="6" borderId="14" xfId="0" applyNumberFormat="1" applyFont="1" applyFill="1" applyBorder="1" applyAlignment="1">
      <alignment horizontal="center" vertical="top" wrapText="1"/>
    </xf>
    <xf numFmtId="0" fontId="29" fillId="0" borderId="4" xfId="0" applyFont="1" applyBorder="1" applyAlignment="1">
      <alignment horizontal="left" vertical="top" wrapText="1"/>
    </xf>
    <xf numFmtId="0" fontId="29" fillId="0" borderId="4" xfId="0" applyFont="1" applyBorder="1" applyAlignment="1">
      <alignment horizontal="center" vertical="top" wrapText="1"/>
    </xf>
    <xf numFmtId="4" fontId="29" fillId="0" borderId="4" xfId="0" applyNumberFormat="1" applyFont="1" applyBorder="1" applyAlignment="1">
      <alignment horizontal="left" vertical="top" wrapText="1"/>
    </xf>
    <xf numFmtId="4" fontId="29" fillId="0" borderId="4" xfId="0" applyNumberFormat="1" applyFont="1" applyBorder="1" applyAlignment="1">
      <alignment horizontal="center" vertical="center" wrapText="1"/>
    </xf>
    <xf numFmtId="166" fontId="8" fillId="0" borderId="0" xfId="0" applyNumberFormat="1" applyFont="1" applyAlignment="1">
      <alignment horizontal="center"/>
    </xf>
    <xf numFmtId="43" fontId="8" fillId="0" borderId="0" xfId="0" applyNumberFormat="1" applyFont="1"/>
    <xf numFmtId="0" fontId="19" fillId="4" borderId="4" xfId="0" applyFont="1" applyFill="1" applyBorder="1" applyAlignment="1">
      <alignment horizontal="left" vertical="top" wrapText="1"/>
    </xf>
    <xf numFmtId="4" fontId="19" fillId="4" borderId="4" xfId="0" applyNumberFormat="1" applyFont="1" applyFill="1" applyBorder="1" applyAlignment="1">
      <alignment horizontal="right" vertical="top" wrapText="1"/>
    </xf>
    <xf numFmtId="0" fontId="17" fillId="6" borderId="4" xfId="0" applyFont="1" applyFill="1" applyBorder="1" applyAlignment="1">
      <alignment horizontal="left" vertical="top" wrapText="1"/>
    </xf>
    <xf numFmtId="0" fontId="17" fillId="6" borderId="4" xfId="0" applyFont="1" applyFill="1" applyBorder="1" applyAlignment="1">
      <alignment horizontal="right" vertical="top" wrapText="1"/>
    </xf>
    <xf numFmtId="0" fontId="17" fillId="6" borderId="4" xfId="0" applyFont="1" applyFill="1" applyBorder="1" applyAlignment="1">
      <alignment horizontal="center" vertical="top" wrapText="1"/>
    </xf>
    <xf numFmtId="4" fontId="17" fillId="6" borderId="4" xfId="0" applyNumberFormat="1" applyFont="1" applyFill="1" applyBorder="1" applyAlignment="1">
      <alignment horizontal="right" vertical="top" wrapText="1"/>
    </xf>
    <xf numFmtId="0" fontId="19" fillId="4" borderId="4" xfId="0" applyFont="1" applyFill="1" applyBorder="1" applyAlignment="1">
      <alignment horizontal="center" vertical="top" wrapText="1"/>
    </xf>
    <xf numFmtId="4" fontId="19" fillId="4" borderId="4" xfId="0" applyNumberFormat="1" applyFont="1" applyFill="1" applyBorder="1" applyAlignment="1">
      <alignment horizontal="center" vertical="top" wrapText="1"/>
    </xf>
    <xf numFmtId="167" fontId="19" fillId="4" borderId="4" xfId="0" applyNumberFormat="1" applyFont="1" applyFill="1" applyBorder="1" applyAlignment="1">
      <alignment horizontal="center" vertical="top" wrapText="1"/>
    </xf>
    <xf numFmtId="4" fontId="17" fillId="6" borderId="4" xfId="0" applyNumberFormat="1" applyFont="1" applyFill="1" applyBorder="1" applyAlignment="1">
      <alignment horizontal="center" vertical="top" wrapText="1"/>
    </xf>
    <xf numFmtId="4" fontId="17" fillId="3" borderId="4" xfId="0" applyNumberFormat="1" applyFont="1" applyFill="1" applyBorder="1" applyAlignment="1">
      <alignment horizontal="center" vertical="top" wrapText="1"/>
    </xf>
    <xf numFmtId="0" fontId="28" fillId="6" borderId="4" xfId="0" applyFont="1" applyFill="1" applyBorder="1" applyAlignment="1">
      <alignment horizontal="left" vertical="top" wrapText="1"/>
    </xf>
    <xf numFmtId="4" fontId="28" fillId="6" borderId="4" xfId="0" applyNumberFormat="1" applyFont="1" applyFill="1" applyBorder="1" applyAlignment="1">
      <alignment horizontal="center" vertical="top" wrapText="1"/>
    </xf>
    <xf numFmtId="0" fontId="21" fillId="6" borderId="4" xfId="0" applyFont="1" applyFill="1" applyBorder="1" applyAlignment="1">
      <alignment horizontal="left" vertical="top" wrapText="1"/>
    </xf>
    <xf numFmtId="0" fontId="21" fillId="6" borderId="4" xfId="0" applyFont="1" applyFill="1" applyBorder="1" applyAlignment="1">
      <alignment horizontal="right" vertical="top" wrapText="1"/>
    </xf>
    <xf numFmtId="0" fontId="21" fillId="6" borderId="4" xfId="0" applyFont="1" applyFill="1" applyBorder="1" applyAlignment="1">
      <alignment horizontal="center" vertical="top" wrapText="1"/>
    </xf>
    <xf numFmtId="4" fontId="21" fillId="6" borderId="4" xfId="0" applyNumberFormat="1" applyFont="1" applyFill="1" applyBorder="1" applyAlignment="1">
      <alignment horizontal="center" vertical="top" wrapText="1"/>
    </xf>
    <xf numFmtId="4" fontId="21" fillId="3" borderId="4" xfId="0" applyNumberFormat="1" applyFont="1" applyFill="1" applyBorder="1" applyAlignment="1">
      <alignment horizontal="center" vertical="top" wrapText="1"/>
    </xf>
    <xf numFmtId="0" fontId="22" fillId="4" borderId="4" xfId="0" applyFont="1" applyFill="1" applyBorder="1" applyAlignment="1">
      <alignment horizontal="left" vertical="top" wrapText="1"/>
    </xf>
    <xf numFmtId="4" fontId="22" fillId="4" borderId="4" xfId="0" applyNumberFormat="1" applyFont="1" applyFill="1" applyBorder="1" applyAlignment="1">
      <alignment horizontal="center" vertical="top" wrapText="1"/>
    </xf>
    <xf numFmtId="0" fontId="8" fillId="0" borderId="4" xfId="0" applyFont="1" applyBorder="1"/>
    <xf numFmtId="166" fontId="0" fillId="0" borderId="4" xfId="1" applyFont="1" applyBorder="1" applyAlignment="1">
      <alignment horizontal="center" vertical="center"/>
    </xf>
    <xf numFmtId="0" fontId="8" fillId="0" borderId="4" xfId="0" applyFont="1" applyBorder="1" applyAlignment="1">
      <alignment horizontal="center"/>
    </xf>
    <xf numFmtId="0" fontId="8" fillId="0" borderId="4" xfId="0" applyFont="1" applyBorder="1" applyAlignment="1">
      <alignment horizontal="center" vertical="center"/>
    </xf>
    <xf numFmtId="0" fontId="8" fillId="0" borderId="4" xfId="0" applyFont="1" applyBorder="1" applyAlignment="1">
      <alignment wrapText="1"/>
    </xf>
    <xf numFmtId="0" fontId="30" fillId="0" borderId="4" xfId="0" applyFont="1" applyBorder="1" applyAlignment="1">
      <alignment horizontal="left" vertical="top" wrapText="1"/>
    </xf>
    <xf numFmtId="0" fontId="7" fillId="0" borderId="0" xfId="0" applyFont="1" applyAlignment="1">
      <alignment horizontal="left" vertical="center"/>
    </xf>
    <xf numFmtId="0" fontId="31" fillId="0" borderId="4" xfId="0" applyFont="1" applyBorder="1" applyAlignment="1">
      <alignment horizontal="left"/>
    </xf>
    <xf numFmtId="0" fontId="31" fillId="0" borderId="4" xfId="0" applyFont="1" applyBorder="1" applyAlignment="1">
      <alignment horizontal="center" vertical="center"/>
    </xf>
    <xf numFmtId="0" fontId="31" fillId="0" borderId="4" xfId="0" applyFont="1" applyBorder="1" applyAlignment="1">
      <alignment horizontal="left" wrapText="1"/>
    </xf>
    <xf numFmtId="0" fontId="10" fillId="0" borderId="4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top" wrapText="1"/>
    </xf>
    <xf numFmtId="0" fontId="23" fillId="0" borderId="4" xfId="0" applyFont="1" applyBorder="1" applyAlignment="1">
      <alignment horizontal="center" vertical="top" wrapText="1"/>
    </xf>
    <xf numFmtId="166" fontId="10" fillId="0" borderId="4" xfId="0" applyNumberFormat="1" applyFont="1" applyBorder="1" applyAlignment="1">
      <alignment horizontal="center"/>
    </xf>
    <xf numFmtId="0" fontId="10" fillId="0" borderId="4" xfId="0" applyFont="1" applyBorder="1" applyAlignment="1">
      <alignment horizontal="center"/>
    </xf>
    <xf numFmtId="0" fontId="10" fillId="0" borderId="3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0" xfId="0" applyFont="1" applyAlignment="1">
      <alignment horizontal="left" vertical="center" wrapText="1"/>
    </xf>
    <xf numFmtId="0" fontId="14" fillId="0" borderId="3" xfId="0" applyFont="1" applyBorder="1" applyAlignment="1">
      <alignment horizontal="center" vertical="top" wrapText="1"/>
    </xf>
    <xf numFmtId="0" fontId="14" fillId="0" borderId="5" xfId="0" applyFont="1" applyBorder="1" applyAlignment="1">
      <alignment horizontal="center" vertical="top" wrapText="1"/>
    </xf>
    <xf numFmtId="10" fontId="14" fillId="0" borderId="3" xfId="0" applyNumberFormat="1" applyFont="1" applyBorder="1" applyAlignment="1">
      <alignment horizontal="center" vertical="top" wrapText="1"/>
    </xf>
    <xf numFmtId="10" fontId="14" fillId="0" borderId="5" xfId="0" applyNumberFormat="1" applyFont="1" applyBorder="1" applyAlignment="1">
      <alignment horizontal="center" vertical="top" wrapText="1"/>
    </xf>
    <xf numFmtId="0" fontId="14" fillId="0" borderId="6" xfId="0" applyFont="1" applyBorder="1" applyAlignment="1">
      <alignment horizontal="center" vertical="top" wrapText="1"/>
    </xf>
    <xf numFmtId="0" fontId="14" fillId="0" borderId="7" xfId="0" applyFont="1" applyBorder="1" applyAlignment="1">
      <alignment horizontal="center" vertical="top" wrapText="1"/>
    </xf>
    <xf numFmtId="0" fontId="16" fillId="0" borderId="8" xfId="0" applyFont="1" applyBorder="1" applyAlignment="1">
      <alignment horizontal="center" vertical="center"/>
    </xf>
    <xf numFmtId="0" fontId="16" fillId="0" borderId="9" xfId="0" applyFont="1" applyBorder="1" applyAlignment="1">
      <alignment horizontal="center" vertical="center"/>
    </xf>
    <xf numFmtId="0" fontId="16" fillId="0" borderId="10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/>
    </xf>
    <xf numFmtId="0" fontId="15" fillId="0" borderId="9" xfId="0" applyFont="1" applyBorder="1" applyAlignment="1">
      <alignment horizontal="center"/>
    </xf>
    <xf numFmtId="0" fontId="15" fillId="0" borderId="10" xfId="0" applyFont="1" applyBorder="1" applyAlignment="1">
      <alignment horizontal="center"/>
    </xf>
    <xf numFmtId="0" fontId="9" fillId="5" borderId="6" xfId="0" applyFont="1" applyFill="1" applyBorder="1" applyAlignment="1">
      <alignment horizontal="center" vertical="center"/>
    </xf>
    <xf numFmtId="0" fontId="9" fillId="5" borderId="13" xfId="0" applyFont="1" applyFill="1" applyBorder="1" applyAlignment="1">
      <alignment horizontal="center" vertical="center"/>
    </xf>
    <xf numFmtId="0" fontId="9" fillId="5" borderId="7" xfId="0" applyFont="1" applyFill="1" applyBorder="1" applyAlignment="1">
      <alignment horizontal="center" vertical="center"/>
    </xf>
    <xf numFmtId="0" fontId="9" fillId="5" borderId="2" xfId="0" applyFont="1" applyFill="1" applyBorder="1" applyAlignment="1">
      <alignment horizontal="center" vertical="center"/>
    </xf>
    <xf numFmtId="0" fontId="9" fillId="5" borderId="11" xfId="0" applyFont="1" applyFill="1" applyBorder="1" applyAlignment="1">
      <alignment horizontal="center" vertical="center"/>
    </xf>
    <xf numFmtId="0" fontId="7" fillId="5" borderId="2" xfId="0" applyFont="1" applyFill="1" applyBorder="1" applyAlignment="1">
      <alignment horizontal="center" vertical="center" wrapText="1"/>
    </xf>
    <xf numFmtId="0" fontId="7" fillId="5" borderId="11" xfId="0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 wrapText="1"/>
    </xf>
    <xf numFmtId="0" fontId="7" fillId="5" borderId="6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166" fontId="7" fillId="5" borderId="8" xfId="1" applyFont="1" applyFill="1" applyBorder="1" applyAlignment="1">
      <alignment horizontal="center" vertical="center" wrapText="1"/>
    </xf>
    <xf numFmtId="166" fontId="7" fillId="5" borderId="9" xfId="1" applyFont="1" applyFill="1" applyBorder="1" applyAlignment="1">
      <alignment horizontal="center" vertical="center" wrapText="1"/>
    </xf>
    <xf numFmtId="166" fontId="7" fillId="5" borderId="10" xfId="1" applyFont="1" applyFill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43" fontId="8" fillId="0" borderId="0" xfId="0" applyNumberFormat="1" applyFont="1" applyAlignment="1">
      <alignment horizontal="center"/>
    </xf>
  </cellXfs>
  <cellStyles count="22">
    <cellStyle name="Moeda" xfId="1" builtinId="4"/>
    <cellStyle name="Moeda 2" xfId="19" xr:uid="{7FED8316-E981-40C9-8A22-9FAA5FF0867C}"/>
    <cellStyle name="Normal" xfId="0" builtinId="0"/>
    <cellStyle name="Normal 10" xfId="3" xr:uid="{00000000-0005-0000-0000-000007000000}"/>
    <cellStyle name="Normal 10 2 3 2" xfId="12" xr:uid="{7EC5C43E-0F8B-42E9-BFF9-E87ED6C629EB}"/>
    <cellStyle name="Normal 10 4" xfId="4" xr:uid="{00000000-0005-0000-0000-000008000000}"/>
    <cellStyle name="Normal 10 4 2" xfId="16" xr:uid="{B85F9A56-831A-434D-AD60-73E3D390ED63}"/>
    <cellStyle name="Normal 15 3" xfId="5" xr:uid="{00000000-0005-0000-0000-000009000000}"/>
    <cellStyle name="Normal 15 3 2 2" xfId="14" xr:uid="{A4D47D18-640C-4D61-95B5-5AB32C0F583A}"/>
    <cellStyle name="Normal 2" xfId="2" xr:uid="{00000000-0005-0000-0000-000006000000}"/>
    <cellStyle name="Normal 3" xfId="20" xr:uid="{58DDD38B-7D5A-4016-914A-3D7AD2666AFF}"/>
    <cellStyle name="Normal 4 2" xfId="15" xr:uid="{E5B6DB10-FD55-4D62-B9A2-87AB37B9C26D}"/>
    <cellStyle name="Normal 5" xfId="18" xr:uid="{BC0D77E0-410A-46CE-ADF7-9CC89C69149C}"/>
    <cellStyle name="Normal 7" xfId="6" xr:uid="{00000000-0005-0000-0000-00000A000000}"/>
    <cellStyle name="Normal 7 2" xfId="7" xr:uid="{00000000-0005-0000-0000-00000B000000}"/>
    <cellStyle name="Normal 7 2 2" xfId="17" xr:uid="{02673DC3-7EAA-4E30-8195-F7FD797388EF}"/>
    <cellStyle name="Normal 88 2 2" xfId="11" xr:uid="{3415EB70-358A-456F-BC0E-D05E0650312D}"/>
    <cellStyle name="Normal 91" xfId="8" xr:uid="{00000000-0005-0000-0000-00000C000000}"/>
    <cellStyle name="Porcentagem" xfId="21" builtinId="5"/>
    <cellStyle name="Porcentagem 9 2" xfId="13" xr:uid="{016B4B76-5AF3-4F05-BE2D-785E32C028B5}"/>
    <cellStyle name="Vírgula 16" xfId="9" xr:uid="{00000000-0005-0000-0000-000010000000}"/>
    <cellStyle name="Vírgula 2 2 3 2" xfId="10" xr:uid="{00000000-0005-0000-0000-000011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729FCF"/>
      <rgbColor rgb="FFA1467E"/>
      <rgbColor rgb="FFEFEFEF"/>
      <rgbColor rgb="FFCCFFFF"/>
      <rgbColor rgb="FF660066"/>
      <rgbColor rgb="FFFF8080"/>
      <rgbColor rgb="FF0066CC"/>
      <rgbColor rgb="FFD6D6D6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D8ECF6"/>
      <rgbColor rgb="FFDFF0D8"/>
      <rgbColor rgb="FFFFFF99"/>
      <rgbColor rgb="FFCCCCCC"/>
      <rgbColor rgb="FFFF99CC"/>
      <rgbColor rgb="FFCC99FF"/>
      <rgbColor rgb="FFD9D9D9"/>
      <rgbColor rgb="FF3366FF"/>
      <rgbColor rgb="FF33CCCC"/>
      <rgbColor rgb="FF99CC00"/>
      <rgbColor rgb="FFFFCC00"/>
      <rgbColor rgb="FFFF9900"/>
      <rgbColor rgb="FFFF6600"/>
      <rgbColor rgb="FF666699"/>
      <rgbColor rgb="FF999999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E2EFDA"/>
      <color rgb="FFB4251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externalLink" Target="externalLinks/externalLink6.xml"/><Relationship Id="rId39" Type="http://schemas.openxmlformats.org/officeDocument/2006/relationships/externalLink" Target="externalLinks/externalLink19.xml"/><Relationship Id="rId21" Type="http://schemas.openxmlformats.org/officeDocument/2006/relationships/externalLink" Target="externalLinks/externalLink1.xml"/><Relationship Id="rId34" Type="http://schemas.openxmlformats.org/officeDocument/2006/relationships/externalLink" Target="externalLinks/externalLink14.xml"/><Relationship Id="rId42" Type="http://schemas.openxmlformats.org/officeDocument/2006/relationships/externalLink" Target="externalLinks/externalLink22.xml"/><Relationship Id="rId47" Type="http://schemas.openxmlformats.org/officeDocument/2006/relationships/externalLink" Target="externalLinks/externalLink27.xml"/><Relationship Id="rId50" Type="http://schemas.openxmlformats.org/officeDocument/2006/relationships/externalLink" Target="externalLinks/externalLink30.xml"/><Relationship Id="rId55" Type="http://schemas.openxmlformats.org/officeDocument/2006/relationships/externalLink" Target="externalLinks/externalLink35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externalLink" Target="externalLinks/externalLink9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4.xml"/><Relationship Id="rId32" Type="http://schemas.openxmlformats.org/officeDocument/2006/relationships/externalLink" Target="externalLinks/externalLink12.xml"/><Relationship Id="rId37" Type="http://schemas.openxmlformats.org/officeDocument/2006/relationships/externalLink" Target="externalLinks/externalLink17.xml"/><Relationship Id="rId40" Type="http://schemas.openxmlformats.org/officeDocument/2006/relationships/externalLink" Target="externalLinks/externalLink20.xml"/><Relationship Id="rId45" Type="http://schemas.openxmlformats.org/officeDocument/2006/relationships/externalLink" Target="externalLinks/externalLink25.xml"/><Relationship Id="rId53" Type="http://schemas.openxmlformats.org/officeDocument/2006/relationships/externalLink" Target="externalLinks/externalLink33.xml"/><Relationship Id="rId58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2.xml"/><Relationship Id="rId27" Type="http://schemas.openxmlformats.org/officeDocument/2006/relationships/externalLink" Target="externalLinks/externalLink7.xml"/><Relationship Id="rId30" Type="http://schemas.openxmlformats.org/officeDocument/2006/relationships/externalLink" Target="externalLinks/externalLink10.xml"/><Relationship Id="rId35" Type="http://schemas.openxmlformats.org/officeDocument/2006/relationships/externalLink" Target="externalLinks/externalLink15.xml"/><Relationship Id="rId43" Type="http://schemas.openxmlformats.org/officeDocument/2006/relationships/externalLink" Target="externalLinks/externalLink23.xml"/><Relationship Id="rId48" Type="http://schemas.openxmlformats.org/officeDocument/2006/relationships/externalLink" Target="externalLinks/externalLink28.xml"/><Relationship Id="rId56" Type="http://schemas.openxmlformats.org/officeDocument/2006/relationships/theme" Target="theme/theme1.xml"/><Relationship Id="rId8" Type="http://schemas.openxmlformats.org/officeDocument/2006/relationships/worksheet" Target="worksheets/sheet8.xml"/><Relationship Id="rId51" Type="http://schemas.openxmlformats.org/officeDocument/2006/relationships/externalLink" Target="externalLinks/externalLink3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5.xml"/><Relationship Id="rId33" Type="http://schemas.openxmlformats.org/officeDocument/2006/relationships/externalLink" Target="externalLinks/externalLink13.xml"/><Relationship Id="rId38" Type="http://schemas.openxmlformats.org/officeDocument/2006/relationships/externalLink" Target="externalLinks/externalLink18.xml"/><Relationship Id="rId46" Type="http://schemas.openxmlformats.org/officeDocument/2006/relationships/externalLink" Target="externalLinks/externalLink26.xml"/><Relationship Id="rId59" Type="http://schemas.openxmlformats.org/officeDocument/2006/relationships/calcChain" Target="calcChain.xml"/><Relationship Id="rId20" Type="http://schemas.openxmlformats.org/officeDocument/2006/relationships/worksheet" Target="worksheets/sheet20.xml"/><Relationship Id="rId41" Type="http://schemas.openxmlformats.org/officeDocument/2006/relationships/externalLink" Target="externalLinks/externalLink21.xml"/><Relationship Id="rId54" Type="http://schemas.openxmlformats.org/officeDocument/2006/relationships/externalLink" Target="externalLinks/externalLink3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3.xml"/><Relationship Id="rId28" Type="http://schemas.openxmlformats.org/officeDocument/2006/relationships/externalLink" Target="externalLinks/externalLink8.xml"/><Relationship Id="rId36" Type="http://schemas.openxmlformats.org/officeDocument/2006/relationships/externalLink" Target="externalLinks/externalLink16.xml"/><Relationship Id="rId49" Type="http://schemas.openxmlformats.org/officeDocument/2006/relationships/externalLink" Target="externalLinks/externalLink29.xml"/><Relationship Id="rId57" Type="http://schemas.openxmlformats.org/officeDocument/2006/relationships/styles" Target="styles.xml"/><Relationship Id="rId10" Type="http://schemas.openxmlformats.org/officeDocument/2006/relationships/worksheet" Target="worksheets/sheet10.xml"/><Relationship Id="rId31" Type="http://schemas.openxmlformats.org/officeDocument/2006/relationships/externalLink" Target="externalLinks/externalLink11.xml"/><Relationship Id="rId44" Type="http://schemas.openxmlformats.org/officeDocument/2006/relationships/externalLink" Target="externalLinks/externalLink24.xml"/><Relationship Id="rId52" Type="http://schemas.openxmlformats.org/officeDocument/2006/relationships/externalLink" Target="externalLinks/externalLink3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0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1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2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3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4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5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6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7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8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9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20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5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6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7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8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9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550985</xdr:colOff>
      <xdr:row>0</xdr:row>
      <xdr:rowOff>0</xdr:rowOff>
    </xdr:from>
    <xdr:to>
      <xdr:col>3</xdr:col>
      <xdr:colOff>2026819</xdr:colOff>
      <xdr:row>8</xdr:row>
      <xdr:rowOff>48065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6B3522FF-F137-401A-9C43-D006C1E3E2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0985" y="0"/>
          <a:ext cx="3434174" cy="138918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342899</xdr:colOff>
      <xdr:row>1</xdr:row>
      <xdr:rowOff>76200</xdr:rowOff>
    </xdr:from>
    <xdr:to>
      <xdr:col>3</xdr:col>
      <xdr:colOff>4483218</xdr:colOff>
      <xdr:row>7</xdr:row>
      <xdr:rowOff>12700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B7067035-E7F2-41D1-A525-899FD5C230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49" y="238125"/>
          <a:ext cx="5492869" cy="9747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342899</xdr:colOff>
      <xdr:row>1</xdr:row>
      <xdr:rowOff>76200</xdr:rowOff>
    </xdr:from>
    <xdr:to>
      <xdr:col>3</xdr:col>
      <xdr:colOff>4483218</xdr:colOff>
      <xdr:row>7</xdr:row>
      <xdr:rowOff>12700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F5D0D68E-1BB0-5B15-380D-2D981EE173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1699" y="241300"/>
          <a:ext cx="5499219" cy="9906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342899</xdr:colOff>
      <xdr:row>1</xdr:row>
      <xdr:rowOff>76200</xdr:rowOff>
    </xdr:from>
    <xdr:to>
      <xdr:col>3</xdr:col>
      <xdr:colOff>4483218</xdr:colOff>
      <xdr:row>7</xdr:row>
      <xdr:rowOff>12700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382F6297-2839-4B2F-BC09-85F9278713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49" y="238125"/>
          <a:ext cx="5492869" cy="9747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342899</xdr:colOff>
      <xdr:row>1</xdr:row>
      <xdr:rowOff>76200</xdr:rowOff>
    </xdr:from>
    <xdr:to>
      <xdr:col>3</xdr:col>
      <xdr:colOff>4483218</xdr:colOff>
      <xdr:row>7</xdr:row>
      <xdr:rowOff>12700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E95A7EA-3DC7-4AEC-8072-BEED7221B3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49" y="238125"/>
          <a:ext cx="5492869" cy="9747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342899</xdr:colOff>
      <xdr:row>1</xdr:row>
      <xdr:rowOff>76200</xdr:rowOff>
    </xdr:from>
    <xdr:to>
      <xdr:col>3</xdr:col>
      <xdr:colOff>4483218</xdr:colOff>
      <xdr:row>7</xdr:row>
      <xdr:rowOff>12700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AD64A19D-5F19-453D-AB4A-284299935E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49" y="238125"/>
          <a:ext cx="5492869" cy="9747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342899</xdr:colOff>
      <xdr:row>1</xdr:row>
      <xdr:rowOff>76200</xdr:rowOff>
    </xdr:from>
    <xdr:to>
      <xdr:col>3</xdr:col>
      <xdr:colOff>4483218</xdr:colOff>
      <xdr:row>7</xdr:row>
      <xdr:rowOff>12700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3D3CA6B0-1051-4B16-AC7D-CE4037F4F4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49" y="238125"/>
          <a:ext cx="5492869" cy="9747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342899</xdr:colOff>
      <xdr:row>1</xdr:row>
      <xdr:rowOff>76200</xdr:rowOff>
    </xdr:from>
    <xdr:to>
      <xdr:col>3</xdr:col>
      <xdr:colOff>4483218</xdr:colOff>
      <xdr:row>7</xdr:row>
      <xdr:rowOff>12700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45965870-0701-41F6-93A7-53B379D01D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1699" y="241300"/>
          <a:ext cx="5499219" cy="9906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342899</xdr:colOff>
      <xdr:row>1</xdr:row>
      <xdr:rowOff>76200</xdr:rowOff>
    </xdr:from>
    <xdr:to>
      <xdr:col>3</xdr:col>
      <xdr:colOff>4483218</xdr:colOff>
      <xdr:row>7</xdr:row>
      <xdr:rowOff>12700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8AADD5AC-E7AD-461B-A52A-A17E583D0D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49" y="238125"/>
          <a:ext cx="5492869" cy="9747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342899</xdr:colOff>
      <xdr:row>1</xdr:row>
      <xdr:rowOff>76200</xdr:rowOff>
    </xdr:from>
    <xdr:to>
      <xdr:col>3</xdr:col>
      <xdr:colOff>4483218</xdr:colOff>
      <xdr:row>7</xdr:row>
      <xdr:rowOff>12700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345CD6EC-B273-4844-8629-650B9E6BA8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49" y="238125"/>
          <a:ext cx="5492869" cy="9747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TESE031\Usuarios\DOC\Micro_ASHFORD\PLANILHAS%202001%20(TUDO)\PROJETO%20ALVORADA%202\ALVORADA%20COMPLETO\E.E%20E.F.M.%20Napole&#227;o%20A.%20N&#243;brega%20-%20S.%20Mamede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-emp\AEG-OLD$\ar250\Projetos\Esta&#231;&#227;o%20Ci&#234;ncia%20-%20Niemeyer\Or&#231;amento\Or&#231;amento%20Final\Estacao%20Ciencia%20Or&#231;amento%20Concorr&#234;ncia%20012-2006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aguaribe\c\TEMP\Fabio\Campanario_agua\Campanario\Agua\Volume4e5\Memorial-Orcamneto\Orc_Automacao%20agua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idor\projetos\Projeto%20Alvorada\Projeto%20B&#225;sico%20Croat&#225;\&#193;gua\quadros\Orca_Esgoto_Col&#244;nia%202a%20ETAPA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microsoft.com/office/2006/relationships/xlExternalLinkPath/xlPathMissing" Target="C.U.%20LOT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Licita&#231;&#245;es\CLIENTES\ATECEL\Licita&#231;&#245;es\Elementos\CGrandeZO_Colinas\Or&#231;amento\CGrande_Colinas%20do%20Sol_Or&#231;aBase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CLIENTES\ATECEL\Licita&#231;&#245;es\Elementos\CGrandeZO_Colinas\Or&#231;amento\CGrande_Colinas%20do%20Sol_Or&#231;aBase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idor\projetos\Projeto%20Alvorada\Projeto%20B&#225;sico%20Croat&#225;\&#193;gua\Quantitativos\Or&#231;amento%20&#193;gua%20Croat&#225;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PROJETOS\SISTEMA%20DE%20ABASTECIMENTO%20DE%20AGUA%20DA%20R.M.%20DE%20BELEM-PA\DIVERSOS\DIMI\Adutoras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ngenharia01\e%20em%20eng1\DER\PB008norte\Pb008n-RelFinal01\Pb008n-RelFinal01-Dimens&amp;ComparaPavim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microsoft.com/office/2006/relationships/xlExternalLinkPath/xlPathMissing" Target="C.B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ng_aroldo\Meus%20documentos\GEOSOLO\PAVIMENT_VG\Medi&#231;&#227;o%20n&#186;%2006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PROJETOS%20DIVERSOS\Agua-Porto%20Velho\A.G.%20Resposta_ADM\Administra&#231;&#227;o%20Local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1%20UEM\01-PROJETOS-UEM\04%20-%20PROJETOS%20UEM%202017\13%20PRA&#199;AS\05%20-%20PRA&#199;A%20ANTONIO%20GOMES%20DE%20SOUSA%20(DANI)\OR&#199;AMENTO%20E%20MEM&#211;RIA\Planilha%20Or&#231;ament&#225;ria_P&#199;%20ANTONIO%20GOMES%20DE%20SOUZA-%20JULHO_.xlsm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1%20UEM\01-PROJETOS-UEM\04%20-%20PROJETOS%20UEM%202017\PRA&#199;A%20MANGABEIRA%20VII\OR&#199;AMENTO%20E%20MEM&#211;RIA%20-%20maio-17%20(atualizado%2009.10.17)\PLANILHA%20OR&#199;AMENT&#193;RIA%20-%20PRA&#199;A%20MANGABEIRA%20VII%20-%20MAIO.17.xlsx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ysa\c\INTERNET\Eudora\Attach\SBLO_PcP-AmpTPS_fora_CLP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uiz1\c\EXCEL\CECAV\OR&#199;CILNI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vtec\djalma\Meus%20Documentos\Djalma\Composi&#231;&#227;o%20de%20pre&#231;os\PRE&#199;O95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vtec\djalma\Meus%20Documentos\Djalma\Composi&#231;&#227;o%20de%20pre&#231;os\Composi&#231;&#227;o%20b&#225;sica95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1Projetos%20Oficiais\1CEHAP%20-%20Promoradia%202005\15%20-%20OR&#199;AMENTOS\Caixa%20definitivo\11%20-%20Uira&#250;na%20e%2010%20outros\11.9%20Or&#231;%20-%20PO&#199;O%20JOS&#201;%20DE%20MOURA%20-%20caixa2%20v2.0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Usuarios\Neuza\CeltaConst.Empreend.Caico%20RN\Composi&#231;&#242;esEEAugustoSeverolRN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183;Ccl\Concorrencia\10%20sec%20saude\QL2FAXW\INBOX\PROJETOS\PETROL&#194;N\OR021296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ng_aroldo\Meus%20documentos\GEOSOLO\PAVIMENT_VG\Med_5_marajoara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idor\servidor\Meus%20documentos\EGESA\Br-482mg\Volume2\CANAA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microsoft.com/office/2006/relationships/xlExternalLinkPath/xlPathMissing" Target="repeated%20header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p\programas\Documents%20and%20Settings\C%20arlos%20%20Machado\My%20Documents\Disco%201\BR-262-MS(3)\Anexos%20PGQ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p\programas\PATO%20-%20BR%20-%20425%20aditivo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PROJETOS%20DIVERSOS\Agua-Porto%20Velho\A.G.%20Resposta_ADM\Adm%20Local%20-%20Porto%20Velho.xls" TargetMode="External"/></Relationships>
</file>

<file path=xl/externalLinks/_rels/externalLink35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Documents\Prefeitura\Quadra%20Angelim\Readequa&#231;&#227;o%2003%20Quadra%20Angelim.xlsx" TargetMode="External"/><Relationship Id="rId1" Type="http://schemas.openxmlformats.org/officeDocument/2006/relationships/externalLinkPath" Target="Readequa&#231;&#227;o%2003%20Quadra%20Angelim.xlsx" TargetMode="External"/></Relationships>
</file>

<file path=xl/externalLinks/_rels/externalLink4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User\Desktop\17%20-%20Quadra%20-%20Sousa%20-%20Angelim\Medi&#231;&#227;o%2001%20-%20Sousa\Medi&#231;&#227;o%2001\Medic&#807;a&#771;o%2001%20-%20Sousa.xlsx" TargetMode="External"/><Relationship Id="rId1" Type="http://schemas.openxmlformats.org/officeDocument/2006/relationships/externalLinkPath" Target="file:///C:\Users\User\Desktop\17%20-%20Quadra%20-%20Sousa%20-%20Angelim\Medi&#231;&#227;o%2001%20-%20Sousa\Medi&#231;&#227;o%2001\Medic&#807;a&#771;o%2001%20-%20Sousa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ec_1\tec1\ARQ\SOLOTEC\BR-476\VIGA\ANALISES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Usuarios\Neuza\HGMJusti&#231;aFederaCabedelo\PLANILHAComposi&#231;&#242;esTP05.2005Cabedelo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TESE031\Usuarios\DOC\Micro_ASHFORD\PLANILHAS%202001%20(TUDO)\PROJETO%20ALVORADA%202\ALVORADA%20COMPLETO\E.E%20E.F.M.%20de%20Alcantil%20-%20Alcantil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idor\servidor\Meus%20Documentos\FV-DNER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idor\servidor\0798\TECNICO\TEACOMP\LOTE06\P09\P10\RELAT61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RONOGRAMA - 120 Dias"/>
      <sheetName val="Reforma"/>
      <sheetName val="Ciência da Natureza"/>
      <sheetName val="Informática"/>
      <sheetName val="Biblioteca"/>
      <sheetName val="CRONOGRAMA_-_120_Dias"/>
      <sheetName val="Ciência_da_Natureza"/>
      <sheetName val="ENTRADA_DE_DADOS"/>
      <sheetName val="FRE_"/>
      <sheetName val="INCCTOT"/>
      <sheetName val="MEMÓRIA SERVIÇOS"/>
    </sheetNames>
    <sheetDataSet>
      <sheetData sheetId="0"/>
      <sheetData sheetId="1"/>
      <sheetData sheetId="2"/>
      <sheetData sheetId="3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dos"/>
      <sheetName val="CPU"/>
      <sheetName val="PEM"/>
      <sheetName val="CEM"/>
      <sheetName val="Grupos"/>
      <sheetName val="Serviços"/>
      <sheetName val="Insumos"/>
      <sheetName val="Composições"/>
      <sheetName val="Cpus"/>
      <sheetName val="Planilha"/>
      <sheetName val="Instalações"/>
      <sheetName val="E S "/>
      <sheetName val="RlEqMec"/>
      <sheetName val="QTR"/>
      <sheetName val="QTS"/>
      <sheetName val="CpuApr"/>
      <sheetName val="RelCpu"/>
      <sheetName val="Permanência"/>
      <sheetName val="Crono MO"/>
      <sheetName val="Crono EQ"/>
      <sheetName val="GerRel"/>
      <sheetName val="Base"/>
      <sheetName val="Sub-base"/>
      <sheetName val="Regula"/>
      <sheetName val="resumo_aut1"/>
      <sheetName val="reforma"/>
    </sheetNames>
    <sheetDataSet>
      <sheetData sheetId="0" refreshError="1">
        <row r="15">
          <cell r="B15">
            <v>0.25</v>
          </cell>
        </row>
      </sheetData>
      <sheetData sheetId="1">
        <row r="1">
          <cell r="A1" t="str">
            <v>CÓDIGO</v>
          </cell>
        </row>
      </sheetData>
      <sheetData sheetId="2">
        <row r="1">
          <cell r="A1" t="str">
            <v>CÓDIGO</v>
          </cell>
        </row>
      </sheetData>
      <sheetData sheetId="3">
        <row r="1">
          <cell r="A1" t="str">
            <v>CÓDIGO</v>
          </cell>
        </row>
      </sheetData>
      <sheetData sheetId="4">
        <row r="1">
          <cell r="A1" t="str">
            <v>CÓDIGO</v>
          </cell>
        </row>
      </sheetData>
      <sheetData sheetId="5" refreshError="1">
        <row r="1">
          <cell r="A1" t="str">
            <v>CÓDIGO</v>
          </cell>
          <cell r="B1" t="str">
            <v>SERVIÇO</v>
          </cell>
          <cell r="C1" t="str">
            <v>UNID.</v>
          </cell>
          <cell r="D1" t="str">
            <v>CLS</v>
          </cell>
          <cell r="E1" t="str">
            <v>CUSTOADOTADO</v>
          </cell>
          <cell r="F1" t="str">
            <v>PROD</v>
          </cell>
          <cell r="G1" t="str">
            <v>PREÇO</v>
          </cell>
          <cell r="H1" t="str">
            <v>QUANT.</v>
          </cell>
          <cell r="I1" t="str">
            <v>REF</v>
          </cell>
          <cell r="J1" t="str">
            <v>TIPO</v>
          </cell>
          <cell r="K1" t="str">
            <v>CUSTO</v>
          </cell>
        </row>
        <row r="2">
          <cell r="A2" t="str">
            <v>C001</v>
          </cell>
        </row>
        <row r="3">
          <cell r="A3" t="str">
            <v>C002</v>
          </cell>
        </row>
        <row r="4">
          <cell r="A4" t="str">
            <v>C004</v>
          </cell>
        </row>
        <row r="5">
          <cell r="A5" t="str">
            <v>C008</v>
          </cell>
        </row>
        <row r="6">
          <cell r="A6" t="str">
            <v>C013</v>
          </cell>
        </row>
        <row r="7">
          <cell r="A7" t="str">
            <v>C014</v>
          </cell>
        </row>
        <row r="8">
          <cell r="A8" t="str">
            <v>C015</v>
          </cell>
        </row>
        <row r="9">
          <cell r="A9" t="str">
            <v>C020</v>
          </cell>
        </row>
        <row r="10">
          <cell r="A10" t="str">
            <v>C021</v>
          </cell>
        </row>
        <row r="11">
          <cell r="A11" t="str">
            <v>C023</v>
          </cell>
        </row>
        <row r="12">
          <cell r="A12" t="str">
            <v>C026</v>
          </cell>
        </row>
        <row r="13">
          <cell r="A13" t="str">
            <v>C027</v>
          </cell>
        </row>
        <row r="14">
          <cell r="A14" t="str">
            <v>C030</v>
          </cell>
        </row>
        <row r="15">
          <cell r="A15" t="str">
            <v>C032</v>
          </cell>
        </row>
        <row r="16">
          <cell r="A16" t="str">
            <v>C033</v>
          </cell>
        </row>
        <row r="17">
          <cell r="A17" t="str">
            <v>C034</v>
          </cell>
        </row>
        <row r="18">
          <cell r="A18" t="str">
            <v>C035</v>
          </cell>
        </row>
        <row r="19">
          <cell r="A19" t="str">
            <v>C036</v>
          </cell>
        </row>
        <row r="20">
          <cell r="A20" t="str">
            <v>C037</v>
          </cell>
        </row>
        <row r="21">
          <cell r="A21" t="str">
            <v>C038</v>
          </cell>
        </row>
        <row r="22">
          <cell r="A22" t="str">
            <v>C039</v>
          </cell>
        </row>
        <row r="23">
          <cell r="A23" t="str">
            <v>C040</v>
          </cell>
        </row>
        <row r="24">
          <cell r="A24" t="str">
            <v>C041</v>
          </cell>
        </row>
        <row r="25">
          <cell r="A25" t="str">
            <v>C042</v>
          </cell>
        </row>
        <row r="26">
          <cell r="A26" t="str">
            <v>C045</v>
          </cell>
        </row>
        <row r="27">
          <cell r="A27" t="str">
            <v>C046</v>
          </cell>
        </row>
        <row r="28">
          <cell r="A28" t="str">
            <v>C047</v>
          </cell>
        </row>
        <row r="29">
          <cell r="A29" t="str">
            <v>C048</v>
          </cell>
        </row>
        <row r="30">
          <cell r="A30" t="str">
            <v>C049</v>
          </cell>
        </row>
        <row r="31">
          <cell r="A31" t="str">
            <v>C050</v>
          </cell>
        </row>
        <row r="32">
          <cell r="A32" t="str">
            <v>C051</v>
          </cell>
        </row>
        <row r="33">
          <cell r="A33" t="str">
            <v>C052</v>
          </cell>
        </row>
        <row r="34">
          <cell r="A34" t="str">
            <v>C053</v>
          </cell>
        </row>
        <row r="35">
          <cell r="A35" t="str">
            <v>C054</v>
          </cell>
        </row>
        <row r="36">
          <cell r="A36" t="str">
            <v>C055</v>
          </cell>
        </row>
        <row r="37">
          <cell r="A37" t="str">
            <v>C057</v>
          </cell>
        </row>
        <row r="38">
          <cell r="A38" t="str">
            <v>C058</v>
          </cell>
        </row>
        <row r="39">
          <cell r="A39" t="str">
            <v>C060</v>
          </cell>
        </row>
        <row r="40">
          <cell r="A40" t="str">
            <v>C061</v>
          </cell>
        </row>
        <row r="41">
          <cell r="A41" t="str">
            <v>C062</v>
          </cell>
        </row>
        <row r="42">
          <cell r="A42" t="str">
            <v>C063</v>
          </cell>
        </row>
        <row r="43">
          <cell r="A43" t="str">
            <v>C064</v>
          </cell>
        </row>
        <row r="44">
          <cell r="A44" t="str">
            <v>C065</v>
          </cell>
        </row>
        <row r="45">
          <cell r="A45" t="str">
            <v>C069</v>
          </cell>
        </row>
        <row r="46">
          <cell r="A46" t="str">
            <v>C071</v>
          </cell>
        </row>
        <row r="47">
          <cell r="A47" t="str">
            <v>C072</v>
          </cell>
        </row>
        <row r="48">
          <cell r="A48" t="str">
            <v>C073</v>
          </cell>
        </row>
        <row r="49">
          <cell r="A49" t="str">
            <v>C074</v>
          </cell>
        </row>
        <row r="50">
          <cell r="A50" t="str">
            <v>C075</v>
          </cell>
        </row>
        <row r="51">
          <cell r="A51" t="str">
            <v>C076</v>
          </cell>
        </row>
        <row r="52">
          <cell r="A52" t="str">
            <v>C077</v>
          </cell>
        </row>
        <row r="53">
          <cell r="A53" t="str">
            <v>C080</v>
          </cell>
        </row>
        <row r="54">
          <cell r="A54" t="str">
            <v>C081</v>
          </cell>
        </row>
        <row r="55">
          <cell r="A55" t="str">
            <v>C082</v>
          </cell>
        </row>
        <row r="56">
          <cell r="A56" t="str">
            <v>C083</v>
          </cell>
        </row>
        <row r="57">
          <cell r="A57" t="str">
            <v>C084</v>
          </cell>
        </row>
        <row r="58">
          <cell r="A58" t="str">
            <v>C085</v>
          </cell>
        </row>
        <row r="59">
          <cell r="A59" t="str">
            <v>C089</v>
          </cell>
        </row>
        <row r="60">
          <cell r="A60" t="str">
            <v>C090</v>
          </cell>
        </row>
        <row r="61">
          <cell r="A61" t="str">
            <v>C093</v>
          </cell>
        </row>
        <row r="62">
          <cell r="A62" t="str">
            <v>C097</v>
          </cell>
        </row>
        <row r="63">
          <cell r="A63" t="str">
            <v>C098</v>
          </cell>
        </row>
        <row r="64">
          <cell r="A64" t="str">
            <v>C099</v>
          </cell>
        </row>
        <row r="65">
          <cell r="A65" t="str">
            <v>C100</v>
          </cell>
        </row>
        <row r="66">
          <cell r="A66" t="str">
            <v>C109</v>
          </cell>
        </row>
        <row r="67">
          <cell r="A67" t="str">
            <v>C110</v>
          </cell>
        </row>
        <row r="68">
          <cell r="A68" t="str">
            <v>C111</v>
          </cell>
        </row>
        <row r="69">
          <cell r="A69" t="str">
            <v>C112</v>
          </cell>
        </row>
        <row r="70">
          <cell r="A70" t="str">
            <v>C113</v>
          </cell>
        </row>
        <row r="71">
          <cell r="A71" t="str">
            <v>C114</v>
          </cell>
        </row>
        <row r="72">
          <cell r="A72" t="str">
            <v>C115</v>
          </cell>
        </row>
        <row r="73">
          <cell r="A73" t="str">
            <v>C116</v>
          </cell>
        </row>
        <row r="74">
          <cell r="A74" t="str">
            <v>C117</v>
          </cell>
        </row>
        <row r="75">
          <cell r="A75" t="str">
            <v>C119</v>
          </cell>
        </row>
        <row r="76">
          <cell r="A76" t="str">
            <v>C120</v>
          </cell>
        </row>
        <row r="77">
          <cell r="A77" t="str">
            <v>C126</v>
          </cell>
        </row>
        <row r="78">
          <cell r="A78" t="str">
            <v>C129</v>
          </cell>
        </row>
        <row r="79">
          <cell r="A79" t="str">
            <v>C130</v>
          </cell>
        </row>
        <row r="80">
          <cell r="A80" t="str">
            <v>C131</v>
          </cell>
        </row>
        <row r="81">
          <cell r="A81" t="str">
            <v>C133</v>
          </cell>
        </row>
        <row r="82">
          <cell r="A82" t="str">
            <v>C134</v>
          </cell>
        </row>
        <row r="83">
          <cell r="A83" t="str">
            <v>C135</v>
          </cell>
        </row>
        <row r="84">
          <cell r="A84" t="str">
            <v>C136</v>
          </cell>
        </row>
        <row r="85">
          <cell r="A85" t="str">
            <v>C137</v>
          </cell>
        </row>
        <row r="86">
          <cell r="A86" t="str">
            <v>C138</v>
          </cell>
        </row>
        <row r="87">
          <cell r="A87" t="str">
            <v>C139</v>
          </cell>
        </row>
        <row r="88">
          <cell r="A88" t="str">
            <v>C140</v>
          </cell>
        </row>
        <row r="89">
          <cell r="A89" t="str">
            <v>C141</v>
          </cell>
        </row>
        <row r="90">
          <cell r="A90" t="str">
            <v>C142</v>
          </cell>
        </row>
        <row r="91">
          <cell r="A91" t="str">
            <v>C143</v>
          </cell>
        </row>
        <row r="92">
          <cell r="A92" t="str">
            <v>C144</v>
          </cell>
        </row>
        <row r="93">
          <cell r="A93" t="str">
            <v>C145</v>
          </cell>
        </row>
        <row r="94">
          <cell r="A94" t="str">
            <v>C146</v>
          </cell>
        </row>
        <row r="95">
          <cell r="A95" t="str">
            <v>C147</v>
          </cell>
        </row>
        <row r="96">
          <cell r="A96" t="str">
            <v>C148</v>
          </cell>
        </row>
        <row r="97">
          <cell r="A97" t="str">
            <v>C149</v>
          </cell>
        </row>
        <row r="98">
          <cell r="A98" t="str">
            <v>C150</v>
          </cell>
        </row>
        <row r="99">
          <cell r="A99" t="str">
            <v>C151</v>
          </cell>
        </row>
        <row r="100">
          <cell r="A100" t="str">
            <v>C152</v>
          </cell>
        </row>
        <row r="101">
          <cell r="A101" t="str">
            <v>C153</v>
          </cell>
        </row>
        <row r="102">
          <cell r="A102" t="str">
            <v>C154</v>
          </cell>
        </row>
        <row r="103">
          <cell r="A103" t="str">
            <v>C155</v>
          </cell>
        </row>
        <row r="104">
          <cell r="A104" t="str">
            <v>C156</v>
          </cell>
        </row>
        <row r="105">
          <cell r="A105" t="str">
            <v>C157</v>
          </cell>
        </row>
        <row r="106">
          <cell r="A106" t="str">
            <v>C158</v>
          </cell>
        </row>
        <row r="107">
          <cell r="A107" t="str">
            <v>C159</v>
          </cell>
        </row>
        <row r="108">
          <cell r="A108" t="str">
            <v>C160</v>
          </cell>
        </row>
        <row r="109">
          <cell r="A109" t="str">
            <v>C161</v>
          </cell>
        </row>
        <row r="110">
          <cell r="A110" t="str">
            <v>C162</v>
          </cell>
        </row>
        <row r="111">
          <cell r="A111" t="str">
            <v>C163</v>
          </cell>
        </row>
        <row r="112">
          <cell r="A112" t="str">
            <v>C164</v>
          </cell>
        </row>
        <row r="113">
          <cell r="A113" t="str">
            <v>C165</v>
          </cell>
        </row>
        <row r="114">
          <cell r="A114" t="str">
            <v>C166</v>
          </cell>
        </row>
        <row r="115">
          <cell r="A115" t="str">
            <v>C167</v>
          </cell>
        </row>
        <row r="116">
          <cell r="A116" t="str">
            <v>C168</v>
          </cell>
        </row>
        <row r="117">
          <cell r="A117" t="str">
            <v>C169</v>
          </cell>
        </row>
        <row r="118">
          <cell r="A118" t="str">
            <v>C170</v>
          </cell>
        </row>
        <row r="119">
          <cell r="A119" t="str">
            <v>C171</v>
          </cell>
        </row>
        <row r="120">
          <cell r="A120" t="str">
            <v>C172</v>
          </cell>
        </row>
        <row r="121">
          <cell r="A121" t="str">
            <v>C173</v>
          </cell>
        </row>
        <row r="122">
          <cell r="A122" t="str">
            <v>C174</v>
          </cell>
        </row>
        <row r="123">
          <cell r="A123" t="str">
            <v>C175</v>
          </cell>
        </row>
        <row r="124">
          <cell r="A124" t="str">
            <v>C176</v>
          </cell>
        </row>
        <row r="125">
          <cell r="A125" t="str">
            <v>C177</v>
          </cell>
        </row>
        <row r="126">
          <cell r="A126" t="str">
            <v>C178</v>
          </cell>
        </row>
        <row r="127">
          <cell r="A127" t="str">
            <v>C179</v>
          </cell>
        </row>
        <row r="128">
          <cell r="A128" t="str">
            <v>C180</v>
          </cell>
        </row>
        <row r="129">
          <cell r="A129" t="str">
            <v>C181</v>
          </cell>
        </row>
        <row r="130">
          <cell r="A130" t="str">
            <v>C182</v>
          </cell>
        </row>
        <row r="131">
          <cell r="A131" t="str">
            <v>C183</v>
          </cell>
        </row>
        <row r="132">
          <cell r="A132" t="str">
            <v>C184</v>
          </cell>
        </row>
        <row r="133">
          <cell r="A133" t="str">
            <v>C185</v>
          </cell>
        </row>
        <row r="134">
          <cell r="A134" t="str">
            <v>C186</v>
          </cell>
        </row>
        <row r="135">
          <cell r="A135" t="str">
            <v>C187</v>
          </cell>
        </row>
        <row r="136">
          <cell r="A136" t="str">
            <v>C188</v>
          </cell>
        </row>
        <row r="137">
          <cell r="A137" t="str">
            <v>C189</v>
          </cell>
        </row>
        <row r="138">
          <cell r="A138" t="str">
            <v>C190</v>
          </cell>
        </row>
        <row r="139">
          <cell r="A139" t="str">
            <v>C191</v>
          </cell>
        </row>
        <row r="140">
          <cell r="A140" t="str">
            <v>C192</v>
          </cell>
        </row>
        <row r="141">
          <cell r="A141" t="str">
            <v>C193</v>
          </cell>
        </row>
        <row r="142">
          <cell r="A142" t="str">
            <v>C194</v>
          </cell>
        </row>
        <row r="143">
          <cell r="A143" t="str">
            <v>C195</v>
          </cell>
        </row>
        <row r="144">
          <cell r="A144" t="str">
            <v>C196</v>
          </cell>
        </row>
        <row r="145">
          <cell r="A145" t="str">
            <v>C197</v>
          </cell>
        </row>
        <row r="146">
          <cell r="A146" t="str">
            <v>C198</v>
          </cell>
        </row>
        <row r="147">
          <cell r="A147" t="str">
            <v>C199</v>
          </cell>
        </row>
        <row r="148">
          <cell r="A148" t="str">
            <v>C200</v>
          </cell>
        </row>
        <row r="149">
          <cell r="A149" t="str">
            <v>C201</v>
          </cell>
        </row>
        <row r="150">
          <cell r="A150" t="str">
            <v>C202</v>
          </cell>
        </row>
        <row r="151">
          <cell r="A151" t="str">
            <v>C207</v>
          </cell>
        </row>
        <row r="152">
          <cell r="A152" t="str">
            <v>C208</v>
          </cell>
        </row>
        <row r="153">
          <cell r="A153" t="str">
            <v>C210</v>
          </cell>
        </row>
        <row r="154">
          <cell r="A154" t="str">
            <v>C211</v>
          </cell>
        </row>
        <row r="155">
          <cell r="A155" t="str">
            <v>C212</v>
          </cell>
        </row>
        <row r="156">
          <cell r="A156" t="str">
            <v>C214</v>
          </cell>
        </row>
        <row r="157">
          <cell r="A157" t="str">
            <v>C215</v>
          </cell>
        </row>
        <row r="158">
          <cell r="A158" t="str">
            <v>C216</v>
          </cell>
        </row>
        <row r="159">
          <cell r="A159" t="str">
            <v>C217</v>
          </cell>
        </row>
        <row r="160">
          <cell r="A160" t="str">
            <v>C218</v>
          </cell>
        </row>
        <row r="161">
          <cell r="A161" t="str">
            <v>C219</v>
          </cell>
        </row>
        <row r="162">
          <cell r="A162" t="str">
            <v>C220</v>
          </cell>
        </row>
        <row r="163">
          <cell r="A163" t="str">
            <v>C221</v>
          </cell>
        </row>
        <row r="164">
          <cell r="A164" t="str">
            <v>C222</v>
          </cell>
        </row>
        <row r="165">
          <cell r="A165" t="str">
            <v>C223</v>
          </cell>
        </row>
        <row r="166">
          <cell r="A166" t="str">
            <v>C224</v>
          </cell>
        </row>
        <row r="167">
          <cell r="A167" t="str">
            <v>C225</v>
          </cell>
        </row>
        <row r="168">
          <cell r="A168" t="str">
            <v>C226</v>
          </cell>
        </row>
        <row r="169">
          <cell r="A169" t="str">
            <v>C227</v>
          </cell>
        </row>
        <row r="170">
          <cell r="A170" t="str">
            <v>C228</v>
          </cell>
        </row>
        <row r="171">
          <cell r="A171" t="str">
            <v>C229</v>
          </cell>
        </row>
        <row r="172">
          <cell r="A172" t="str">
            <v>C230</v>
          </cell>
        </row>
        <row r="173">
          <cell r="A173" t="str">
            <v>C231</v>
          </cell>
        </row>
        <row r="174">
          <cell r="A174" t="str">
            <v>C232</v>
          </cell>
        </row>
        <row r="175">
          <cell r="A175" t="str">
            <v>C233</v>
          </cell>
        </row>
        <row r="176">
          <cell r="A176" t="str">
            <v>C234</v>
          </cell>
        </row>
        <row r="177">
          <cell r="A177" t="str">
            <v>C235</v>
          </cell>
        </row>
        <row r="178">
          <cell r="A178" t="str">
            <v>C236</v>
          </cell>
        </row>
        <row r="179">
          <cell r="A179" t="str">
            <v>C237</v>
          </cell>
        </row>
        <row r="180">
          <cell r="A180" t="str">
            <v>C238</v>
          </cell>
        </row>
        <row r="181">
          <cell r="A181" t="str">
            <v>C239</v>
          </cell>
        </row>
        <row r="182">
          <cell r="A182" t="str">
            <v>C240</v>
          </cell>
        </row>
        <row r="183">
          <cell r="A183" t="str">
            <v>C241</v>
          </cell>
        </row>
        <row r="184">
          <cell r="A184" t="str">
            <v>C242</v>
          </cell>
        </row>
        <row r="185">
          <cell r="A185" t="str">
            <v>C243</v>
          </cell>
        </row>
        <row r="186">
          <cell r="A186" t="str">
            <v>C244</v>
          </cell>
        </row>
        <row r="187">
          <cell r="A187" t="str">
            <v>C245</v>
          </cell>
        </row>
        <row r="188">
          <cell r="A188" t="str">
            <v>C245a</v>
          </cell>
        </row>
        <row r="189">
          <cell r="A189" t="str">
            <v>C247</v>
          </cell>
        </row>
        <row r="190">
          <cell r="A190" t="str">
            <v>C250</v>
          </cell>
        </row>
        <row r="191">
          <cell r="A191" t="str">
            <v>C253</v>
          </cell>
        </row>
        <row r="192">
          <cell r="A192" t="str">
            <v>C254</v>
          </cell>
        </row>
        <row r="193">
          <cell r="A193" t="str">
            <v>C256</v>
          </cell>
        </row>
        <row r="194">
          <cell r="A194" t="str">
            <v>C257</v>
          </cell>
        </row>
        <row r="195">
          <cell r="A195" t="str">
            <v>C260</v>
          </cell>
        </row>
        <row r="196">
          <cell r="A196" t="str">
            <v>C261</v>
          </cell>
        </row>
        <row r="197">
          <cell r="A197" t="str">
            <v>C263</v>
          </cell>
        </row>
        <row r="198">
          <cell r="A198" t="str">
            <v>C264</v>
          </cell>
        </row>
        <row r="199">
          <cell r="A199" t="str">
            <v>C265</v>
          </cell>
        </row>
        <row r="200">
          <cell r="A200" t="str">
            <v>C266</v>
          </cell>
        </row>
        <row r="201">
          <cell r="A201" t="str">
            <v>C267</v>
          </cell>
        </row>
        <row r="202">
          <cell r="A202" t="str">
            <v>C268</v>
          </cell>
        </row>
        <row r="203">
          <cell r="A203" t="str">
            <v>C269</v>
          </cell>
        </row>
        <row r="204">
          <cell r="A204" t="str">
            <v>C270</v>
          </cell>
        </row>
        <row r="205">
          <cell r="A205" t="str">
            <v>C271</v>
          </cell>
        </row>
        <row r="206">
          <cell r="A206" t="str">
            <v>C272</v>
          </cell>
        </row>
        <row r="207">
          <cell r="A207" t="str">
            <v>C273</v>
          </cell>
        </row>
        <row r="208">
          <cell r="A208" t="str">
            <v>C274</v>
          </cell>
        </row>
        <row r="209">
          <cell r="A209" t="str">
            <v>C275</v>
          </cell>
        </row>
        <row r="210">
          <cell r="A210" t="str">
            <v>C277</v>
          </cell>
        </row>
        <row r="211">
          <cell r="A211" t="str">
            <v>C278</v>
          </cell>
        </row>
        <row r="212">
          <cell r="A212" t="str">
            <v>C279</v>
          </cell>
        </row>
        <row r="213">
          <cell r="A213" t="str">
            <v>C280</v>
          </cell>
        </row>
        <row r="214">
          <cell r="A214" t="str">
            <v>C281</v>
          </cell>
        </row>
        <row r="215">
          <cell r="A215" t="str">
            <v>C282</v>
          </cell>
        </row>
        <row r="216">
          <cell r="A216" t="str">
            <v>C283</v>
          </cell>
        </row>
        <row r="217">
          <cell r="A217" t="str">
            <v>C285</v>
          </cell>
        </row>
        <row r="218">
          <cell r="A218" t="str">
            <v>C286</v>
          </cell>
        </row>
        <row r="219">
          <cell r="A219" t="str">
            <v>C287</v>
          </cell>
        </row>
        <row r="220">
          <cell r="A220" t="str">
            <v>C289</v>
          </cell>
        </row>
        <row r="221">
          <cell r="A221" t="str">
            <v>C291</v>
          </cell>
        </row>
        <row r="222">
          <cell r="A222" t="str">
            <v>C292</v>
          </cell>
        </row>
        <row r="223">
          <cell r="A223" t="str">
            <v>C293</v>
          </cell>
        </row>
        <row r="224">
          <cell r="A224" t="str">
            <v>C296</v>
          </cell>
        </row>
        <row r="225">
          <cell r="A225" t="str">
            <v>C297</v>
          </cell>
        </row>
        <row r="226">
          <cell r="A226" t="str">
            <v>C298</v>
          </cell>
        </row>
        <row r="227">
          <cell r="A227" t="str">
            <v>C299</v>
          </cell>
        </row>
        <row r="228">
          <cell r="A228" t="str">
            <v>C300</v>
          </cell>
        </row>
        <row r="229">
          <cell r="A229" t="str">
            <v>C301</v>
          </cell>
        </row>
        <row r="230">
          <cell r="A230" t="str">
            <v>C302</v>
          </cell>
        </row>
        <row r="231">
          <cell r="A231" t="str">
            <v>C303</v>
          </cell>
        </row>
        <row r="232">
          <cell r="A232" t="str">
            <v>C304</v>
          </cell>
        </row>
        <row r="233">
          <cell r="A233" t="str">
            <v>C305</v>
          </cell>
        </row>
        <row r="234">
          <cell r="A234" t="str">
            <v>C306</v>
          </cell>
        </row>
        <row r="235">
          <cell r="A235" t="str">
            <v>C307</v>
          </cell>
        </row>
        <row r="236">
          <cell r="A236" t="str">
            <v>C308</v>
          </cell>
        </row>
        <row r="237">
          <cell r="A237" t="str">
            <v>C309</v>
          </cell>
        </row>
        <row r="238">
          <cell r="A238" t="str">
            <v>C310</v>
          </cell>
        </row>
        <row r="239">
          <cell r="A239" t="str">
            <v>C311</v>
          </cell>
        </row>
        <row r="240">
          <cell r="A240" t="str">
            <v>C312</v>
          </cell>
        </row>
        <row r="241">
          <cell r="A241" t="str">
            <v>C313</v>
          </cell>
        </row>
        <row r="242">
          <cell r="A242" t="str">
            <v>C314</v>
          </cell>
        </row>
        <row r="243">
          <cell r="A243" t="str">
            <v>C315</v>
          </cell>
        </row>
        <row r="244">
          <cell r="A244" t="str">
            <v>C316</v>
          </cell>
        </row>
        <row r="245">
          <cell r="A245" t="str">
            <v>C317</v>
          </cell>
        </row>
        <row r="246">
          <cell r="A246" t="str">
            <v>C318</v>
          </cell>
        </row>
        <row r="247">
          <cell r="A247" t="str">
            <v>C319</v>
          </cell>
        </row>
        <row r="248">
          <cell r="A248" t="str">
            <v>C320</v>
          </cell>
        </row>
        <row r="249">
          <cell r="A249" t="str">
            <v>C321</v>
          </cell>
        </row>
        <row r="250">
          <cell r="A250" t="str">
            <v>C322</v>
          </cell>
        </row>
        <row r="251">
          <cell r="A251" t="str">
            <v>C323</v>
          </cell>
        </row>
        <row r="252">
          <cell r="A252" t="str">
            <v>C324</v>
          </cell>
        </row>
        <row r="253">
          <cell r="A253" t="str">
            <v>C325</v>
          </cell>
        </row>
        <row r="254">
          <cell r="A254" t="str">
            <v>C326</v>
          </cell>
        </row>
        <row r="255">
          <cell r="A255" t="str">
            <v>C328</v>
          </cell>
        </row>
        <row r="256">
          <cell r="A256" t="str">
            <v>C329</v>
          </cell>
        </row>
        <row r="257">
          <cell r="A257" t="str">
            <v>C330</v>
          </cell>
        </row>
        <row r="258">
          <cell r="A258" t="str">
            <v>C500</v>
          </cell>
        </row>
        <row r="259">
          <cell r="A259" t="str">
            <v>C505</v>
          </cell>
        </row>
        <row r="260">
          <cell r="A260" t="str">
            <v>C510</v>
          </cell>
        </row>
        <row r="261">
          <cell r="A261" t="str">
            <v>C005</v>
          </cell>
        </row>
        <row r="262">
          <cell r="A262" t="str">
            <v>C006</v>
          </cell>
        </row>
        <row r="263">
          <cell r="A263" t="str">
            <v>C007</v>
          </cell>
        </row>
        <row r="264">
          <cell r="A264" t="str">
            <v>C016</v>
          </cell>
        </row>
        <row r="265">
          <cell r="A265" t="str">
            <v>C017</v>
          </cell>
        </row>
        <row r="266">
          <cell r="A266" t="str">
            <v>C018</v>
          </cell>
        </row>
        <row r="267">
          <cell r="A267" t="str">
            <v>C019</v>
          </cell>
        </row>
        <row r="268">
          <cell r="A268" t="str">
            <v>C022</v>
          </cell>
        </row>
        <row r="269">
          <cell r="A269" t="str">
            <v>C024</v>
          </cell>
        </row>
        <row r="270">
          <cell r="A270" t="str">
            <v>C025</v>
          </cell>
        </row>
        <row r="271">
          <cell r="A271" t="str">
            <v>C028</v>
          </cell>
        </row>
        <row r="272">
          <cell r="A272" t="str">
            <v>C029</v>
          </cell>
        </row>
        <row r="273">
          <cell r="A273" t="str">
            <v>C031</v>
          </cell>
        </row>
        <row r="274">
          <cell r="A274" t="str">
            <v>C043</v>
          </cell>
        </row>
        <row r="275">
          <cell r="A275" t="str">
            <v>C044</v>
          </cell>
        </row>
        <row r="276">
          <cell r="A276" t="str">
            <v>C056</v>
          </cell>
        </row>
        <row r="277">
          <cell r="A277" t="str">
            <v>C059</v>
          </cell>
        </row>
        <row r="278">
          <cell r="A278" t="str">
            <v>C066</v>
          </cell>
        </row>
        <row r="279">
          <cell r="A279" t="str">
            <v>C067</v>
          </cell>
        </row>
        <row r="280">
          <cell r="A280" t="str">
            <v>C068</v>
          </cell>
        </row>
        <row r="281">
          <cell r="A281" t="str">
            <v>C070</v>
          </cell>
        </row>
        <row r="282">
          <cell r="A282" t="str">
            <v>C078</v>
          </cell>
        </row>
        <row r="283">
          <cell r="A283" t="str">
            <v>C079</v>
          </cell>
        </row>
        <row r="284">
          <cell r="A284" t="str">
            <v>C086</v>
          </cell>
        </row>
        <row r="285">
          <cell r="A285" t="str">
            <v>C087</v>
          </cell>
        </row>
        <row r="286">
          <cell r="A286" t="str">
            <v>C088</v>
          </cell>
        </row>
        <row r="287">
          <cell r="A287" t="str">
            <v>C091</v>
          </cell>
        </row>
        <row r="288">
          <cell r="A288" t="str">
            <v>C092</v>
          </cell>
        </row>
        <row r="289">
          <cell r="A289" t="str">
            <v>C094</v>
          </cell>
        </row>
        <row r="290">
          <cell r="A290" t="str">
            <v>C095</v>
          </cell>
        </row>
        <row r="291">
          <cell r="A291" t="str">
            <v>C096</v>
          </cell>
        </row>
        <row r="292">
          <cell r="A292" t="str">
            <v>C101</v>
          </cell>
        </row>
        <row r="293">
          <cell r="A293" t="str">
            <v>C102</v>
          </cell>
        </row>
        <row r="294">
          <cell r="A294" t="str">
            <v>C103</v>
          </cell>
        </row>
        <row r="295">
          <cell r="A295" t="str">
            <v>C104</v>
          </cell>
        </row>
        <row r="296">
          <cell r="A296" t="str">
            <v>C105</v>
          </cell>
        </row>
        <row r="297">
          <cell r="A297" t="str">
            <v>C106</v>
          </cell>
        </row>
        <row r="298">
          <cell r="A298" t="str">
            <v>C107</v>
          </cell>
        </row>
        <row r="299">
          <cell r="A299" t="str">
            <v>C108</v>
          </cell>
        </row>
        <row r="300">
          <cell r="A300" t="str">
            <v>C118</v>
          </cell>
        </row>
        <row r="301">
          <cell r="A301" t="str">
            <v>C121</v>
          </cell>
        </row>
        <row r="302">
          <cell r="A302" t="str">
            <v>C122</v>
          </cell>
        </row>
        <row r="303">
          <cell r="A303" t="str">
            <v>C123</v>
          </cell>
        </row>
        <row r="304">
          <cell r="A304" t="str">
            <v>C124</v>
          </cell>
        </row>
        <row r="305">
          <cell r="A305" t="str">
            <v>C125</v>
          </cell>
        </row>
        <row r="306">
          <cell r="A306" t="str">
            <v>C127</v>
          </cell>
        </row>
        <row r="307">
          <cell r="A307" t="str">
            <v>C128</v>
          </cell>
        </row>
        <row r="308">
          <cell r="A308" t="str">
            <v>C132</v>
          </cell>
        </row>
        <row r="309">
          <cell r="A309" t="str">
            <v>C203</v>
          </cell>
        </row>
        <row r="310">
          <cell r="A310" t="str">
            <v>C204</v>
          </cell>
        </row>
        <row r="311">
          <cell r="A311" t="str">
            <v>C205</v>
          </cell>
        </row>
        <row r="312">
          <cell r="A312" t="str">
            <v>C206</v>
          </cell>
        </row>
        <row r="313">
          <cell r="A313" t="str">
            <v>C209</v>
          </cell>
        </row>
        <row r="314">
          <cell r="A314" t="str">
            <v>C213</v>
          </cell>
        </row>
        <row r="315">
          <cell r="A315" t="str">
            <v>C246</v>
          </cell>
        </row>
        <row r="316">
          <cell r="A316" t="str">
            <v>C248</v>
          </cell>
        </row>
        <row r="317">
          <cell r="A317" t="str">
            <v>C249</v>
          </cell>
        </row>
        <row r="318">
          <cell r="A318" t="str">
            <v>C251</v>
          </cell>
        </row>
        <row r="319">
          <cell r="A319" t="str">
            <v>C252</v>
          </cell>
        </row>
        <row r="320">
          <cell r="A320" t="str">
            <v>C255</v>
          </cell>
        </row>
        <row r="321">
          <cell r="A321" t="str">
            <v>C258</v>
          </cell>
        </row>
        <row r="322">
          <cell r="A322" t="str">
            <v>C259</v>
          </cell>
        </row>
        <row r="323">
          <cell r="A323" t="str">
            <v>C262</v>
          </cell>
        </row>
        <row r="324">
          <cell r="A324" t="str">
            <v>C284</v>
          </cell>
        </row>
        <row r="325">
          <cell r="A325" t="str">
            <v>C288</v>
          </cell>
        </row>
        <row r="326">
          <cell r="A326" t="str">
            <v>C290</v>
          </cell>
        </row>
        <row r="327">
          <cell r="A327" t="str">
            <v>C294</v>
          </cell>
        </row>
        <row r="328">
          <cell r="A328" t="str">
            <v>C295</v>
          </cell>
        </row>
      </sheetData>
      <sheetData sheetId="6" refreshError="1">
        <row r="1">
          <cell r="A1" t="str">
            <v>CÓDIGO</v>
          </cell>
          <cell r="B1" t="str">
            <v>INSUMO</v>
          </cell>
          <cell r="C1" t="str">
            <v>UNID</v>
          </cell>
          <cell r="D1" t="str">
            <v>CLS</v>
          </cell>
          <cell r="E1" t="str">
            <v>COTAÇÃO</v>
          </cell>
          <cell r="F1" t="str">
            <v>CUN IMP</v>
          </cell>
          <cell r="G1" t="str">
            <v>COTAÇÕES</v>
          </cell>
        </row>
        <row r="2">
          <cell r="A2" t="str">
            <v>10101</v>
          </cell>
        </row>
        <row r="3">
          <cell r="A3" t="str">
            <v>10106</v>
          </cell>
        </row>
        <row r="4">
          <cell r="A4" t="str">
            <v>10110</v>
          </cell>
        </row>
        <row r="5">
          <cell r="A5" t="str">
            <v>10111</v>
          </cell>
        </row>
        <row r="6">
          <cell r="A6" t="str">
            <v>10113</v>
          </cell>
        </row>
        <row r="7">
          <cell r="A7" t="str">
            <v>10115</v>
          </cell>
        </row>
        <row r="8">
          <cell r="A8" t="str">
            <v>10118</v>
          </cell>
        </row>
        <row r="9">
          <cell r="A9" t="str">
            <v>10120</v>
          </cell>
        </row>
        <row r="10">
          <cell r="A10" t="str">
            <v>10121</v>
          </cell>
        </row>
        <row r="11">
          <cell r="A11" t="str">
            <v>10128</v>
          </cell>
        </row>
        <row r="12">
          <cell r="A12" t="str">
            <v>10130</v>
          </cell>
        </row>
        <row r="13">
          <cell r="A13" t="str">
            <v>10139</v>
          </cell>
        </row>
        <row r="14">
          <cell r="A14" t="str">
            <v>10140</v>
          </cell>
        </row>
        <row r="15">
          <cell r="A15" t="str">
            <v>10143</v>
          </cell>
        </row>
        <row r="16">
          <cell r="A16" t="str">
            <v>10144</v>
          </cell>
        </row>
        <row r="17">
          <cell r="A17" t="str">
            <v>10146</v>
          </cell>
        </row>
        <row r="18">
          <cell r="A18" t="str">
            <v>10149</v>
          </cell>
        </row>
        <row r="19">
          <cell r="A19" t="str">
            <v>10152</v>
          </cell>
        </row>
        <row r="20">
          <cell r="A20" t="str">
            <v>20372</v>
          </cell>
        </row>
        <row r="21">
          <cell r="A21" t="str">
            <v>20379</v>
          </cell>
        </row>
        <row r="22">
          <cell r="A22" t="str">
            <v>20380</v>
          </cell>
        </row>
        <row r="23">
          <cell r="A23" t="str">
            <v>20384</v>
          </cell>
        </row>
        <row r="24">
          <cell r="A24" t="str">
            <v>20385</v>
          </cell>
        </row>
        <row r="25">
          <cell r="A25" t="str">
            <v>20399</v>
          </cell>
        </row>
        <row r="26">
          <cell r="A26" t="str">
            <v>20400</v>
          </cell>
        </row>
        <row r="27">
          <cell r="A27" t="str">
            <v>20503</v>
          </cell>
        </row>
        <row r="28">
          <cell r="A28" t="str">
            <v>20505</v>
          </cell>
        </row>
        <row r="29">
          <cell r="A29" t="str">
            <v>20508</v>
          </cell>
        </row>
        <row r="30">
          <cell r="A30" t="str">
            <v>20509</v>
          </cell>
        </row>
        <row r="31">
          <cell r="A31" t="str">
            <v>20510</v>
          </cell>
        </row>
        <row r="32">
          <cell r="A32" t="str">
            <v>20517</v>
          </cell>
        </row>
        <row r="33">
          <cell r="A33" t="str">
            <v>20522</v>
          </cell>
        </row>
        <row r="34">
          <cell r="A34" t="str">
            <v>20579</v>
          </cell>
        </row>
        <row r="35">
          <cell r="A35" t="str">
            <v>21009</v>
          </cell>
        </row>
        <row r="36">
          <cell r="A36" t="str">
            <v>21016</v>
          </cell>
        </row>
        <row r="37">
          <cell r="A37" t="str">
            <v>21030</v>
          </cell>
        </row>
        <row r="38">
          <cell r="A38" t="str">
            <v>21032</v>
          </cell>
        </row>
        <row r="39">
          <cell r="A39" t="str">
            <v>21103</v>
          </cell>
        </row>
        <row r="40">
          <cell r="A40" t="str">
            <v>21208</v>
          </cell>
        </row>
        <row r="41">
          <cell r="A41" t="str">
            <v>21503</v>
          </cell>
        </row>
        <row r="42">
          <cell r="A42" t="str">
            <v>21517</v>
          </cell>
        </row>
        <row r="43">
          <cell r="A43" t="str">
            <v>21533</v>
          </cell>
        </row>
        <row r="44">
          <cell r="A44" t="str">
            <v>21534</v>
          </cell>
        </row>
        <row r="45">
          <cell r="A45" t="str">
            <v>21540</v>
          </cell>
        </row>
        <row r="46">
          <cell r="A46" t="str">
            <v>21545</v>
          </cell>
        </row>
        <row r="47">
          <cell r="A47" t="str">
            <v>21550</v>
          </cell>
        </row>
        <row r="48">
          <cell r="A48" t="str">
            <v>21555</v>
          </cell>
        </row>
        <row r="49">
          <cell r="A49" t="str">
            <v>21556</v>
          </cell>
        </row>
        <row r="50">
          <cell r="A50" t="str">
            <v>21557</v>
          </cell>
        </row>
        <row r="51">
          <cell r="A51" t="str">
            <v>21558</v>
          </cell>
        </row>
        <row r="52">
          <cell r="A52" t="str">
            <v>21559</v>
          </cell>
        </row>
        <row r="53">
          <cell r="A53" t="str">
            <v>21560</v>
          </cell>
        </row>
        <row r="54">
          <cell r="A54" t="str">
            <v>21561</v>
          </cell>
        </row>
        <row r="55">
          <cell r="A55" t="str">
            <v>23515</v>
          </cell>
        </row>
        <row r="56">
          <cell r="A56" t="str">
            <v>24019</v>
          </cell>
        </row>
        <row r="57">
          <cell r="A57" t="str">
            <v>24070</v>
          </cell>
        </row>
        <row r="58">
          <cell r="A58" t="str">
            <v>24072</v>
          </cell>
        </row>
        <row r="59">
          <cell r="A59" t="str">
            <v>24502</v>
          </cell>
        </row>
        <row r="60">
          <cell r="A60" t="str">
            <v>26549</v>
          </cell>
        </row>
        <row r="61">
          <cell r="A61" t="str">
            <v>26550</v>
          </cell>
        </row>
        <row r="62">
          <cell r="A62" t="str">
            <v>26560</v>
          </cell>
        </row>
        <row r="63">
          <cell r="A63" t="str">
            <v>26569</v>
          </cell>
        </row>
        <row r="64">
          <cell r="A64" t="str">
            <v>27001</v>
          </cell>
        </row>
        <row r="65">
          <cell r="A65" t="str">
            <v>27010</v>
          </cell>
        </row>
        <row r="66">
          <cell r="A66" t="str">
            <v>27504</v>
          </cell>
        </row>
        <row r="67">
          <cell r="A67" t="str">
            <v>27508</v>
          </cell>
        </row>
        <row r="68">
          <cell r="A68" t="str">
            <v>28001</v>
          </cell>
        </row>
        <row r="69">
          <cell r="A69" t="str">
            <v>28008</v>
          </cell>
        </row>
        <row r="70">
          <cell r="A70" t="str">
            <v>28011</v>
          </cell>
        </row>
        <row r="71">
          <cell r="A71" t="str">
            <v>30370</v>
          </cell>
        </row>
        <row r="72">
          <cell r="A72" t="str">
            <v>31010</v>
          </cell>
        </row>
        <row r="73">
          <cell r="A73" t="str">
            <v>31011</v>
          </cell>
        </row>
        <row r="74">
          <cell r="A74" t="str">
            <v>31012</v>
          </cell>
        </row>
        <row r="75">
          <cell r="A75" t="str">
            <v>34004</v>
          </cell>
        </row>
        <row r="76">
          <cell r="A76" t="str">
            <v>34103</v>
          </cell>
        </row>
        <row r="77">
          <cell r="A77" t="str">
            <v>34502</v>
          </cell>
        </row>
        <row r="78">
          <cell r="A78" t="str">
            <v>35003</v>
          </cell>
        </row>
        <row r="79">
          <cell r="A79" t="str">
            <v>35506</v>
          </cell>
        </row>
        <row r="80">
          <cell r="A80" t="str">
            <v>35507</v>
          </cell>
        </row>
        <row r="81">
          <cell r="A81" t="str">
            <v>35516</v>
          </cell>
        </row>
        <row r="82">
          <cell r="A82" t="str">
            <v>36003</v>
          </cell>
        </row>
        <row r="83">
          <cell r="A83" t="str">
            <v>36004</v>
          </cell>
        </row>
        <row r="84">
          <cell r="A84" t="str">
            <v>36005</v>
          </cell>
        </row>
        <row r="85">
          <cell r="A85" t="str">
            <v>36010</v>
          </cell>
        </row>
        <row r="86">
          <cell r="A86" t="str">
            <v>36011</v>
          </cell>
        </row>
        <row r="87">
          <cell r="A87" t="str">
            <v>36012</v>
          </cell>
        </row>
        <row r="88">
          <cell r="A88" t="str">
            <v>36013</v>
          </cell>
        </row>
        <row r="89">
          <cell r="A89" t="str">
            <v>36014</v>
          </cell>
        </row>
        <row r="90">
          <cell r="A90" t="str">
            <v>36015</v>
          </cell>
        </row>
        <row r="91">
          <cell r="A91" t="str">
            <v>36016</v>
          </cell>
        </row>
        <row r="92">
          <cell r="A92" t="str">
            <v>37010</v>
          </cell>
        </row>
        <row r="93">
          <cell r="A93" t="str">
            <v>37043</v>
          </cell>
        </row>
        <row r="94">
          <cell r="A94" t="str">
            <v>37514</v>
          </cell>
        </row>
        <row r="95">
          <cell r="A95" t="str">
            <v>37551</v>
          </cell>
        </row>
        <row r="96">
          <cell r="A96" t="str">
            <v>38001</v>
          </cell>
        </row>
        <row r="97">
          <cell r="A97" t="str">
            <v>38010</v>
          </cell>
        </row>
        <row r="98">
          <cell r="A98" t="str">
            <v>38013</v>
          </cell>
        </row>
        <row r="99">
          <cell r="A99" t="str">
            <v>38014</v>
          </cell>
        </row>
        <row r="100">
          <cell r="A100" t="str">
            <v>38022</v>
          </cell>
        </row>
        <row r="101">
          <cell r="A101" t="str">
            <v>38025</v>
          </cell>
        </row>
        <row r="102">
          <cell r="A102" t="str">
            <v>38509</v>
          </cell>
        </row>
        <row r="103">
          <cell r="A103" t="str">
            <v>38511</v>
          </cell>
        </row>
        <row r="104">
          <cell r="A104" t="str">
            <v>39001</v>
          </cell>
        </row>
        <row r="105">
          <cell r="A105" t="str">
            <v>39002</v>
          </cell>
        </row>
        <row r="106">
          <cell r="A106" t="str">
            <v>39013</v>
          </cell>
        </row>
        <row r="107">
          <cell r="A107" t="str">
            <v>39016</v>
          </cell>
        </row>
        <row r="108">
          <cell r="A108" t="str">
            <v>40101</v>
          </cell>
        </row>
        <row r="109">
          <cell r="A109" t="str">
            <v>40102</v>
          </cell>
        </row>
        <row r="110">
          <cell r="A110" t="str">
            <v>40103</v>
          </cell>
        </row>
        <row r="111">
          <cell r="A111" t="str">
            <v>40104</v>
          </cell>
        </row>
        <row r="112">
          <cell r="A112" t="str">
            <v>40501</v>
          </cell>
        </row>
        <row r="113">
          <cell r="A113" t="str">
            <v>40502</v>
          </cell>
        </row>
        <row r="114">
          <cell r="A114" t="str">
            <v>40503</v>
          </cell>
        </row>
        <row r="115">
          <cell r="A115" t="str">
            <v>40504</v>
          </cell>
        </row>
        <row r="116">
          <cell r="A116" t="str">
            <v>40505</v>
          </cell>
        </row>
        <row r="117">
          <cell r="A117" t="str">
            <v>40507</v>
          </cell>
        </row>
        <row r="118">
          <cell r="A118" t="str">
            <v>40508</v>
          </cell>
        </row>
        <row r="119">
          <cell r="A119" t="str">
            <v>40509</v>
          </cell>
        </row>
        <row r="120">
          <cell r="A120" t="str">
            <v>40510</v>
          </cell>
        </row>
        <row r="121">
          <cell r="A121" t="str">
            <v>40511</v>
          </cell>
        </row>
        <row r="122">
          <cell r="A122" t="str">
            <v>40512</v>
          </cell>
        </row>
        <row r="123">
          <cell r="A123" t="str">
            <v>40513</v>
          </cell>
        </row>
        <row r="124">
          <cell r="A124" t="str">
            <v>40514</v>
          </cell>
        </row>
        <row r="125">
          <cell r="A125" t="str">
            <v>41000</v>
          </cell>
        </row>
        <row r="126">
          <cell r="A126" t="str">
            <v>41001</v>
          </cell>
        </row>
        <row r="127">
          <cell r="A127" t="str">
            <v>41003</v>
          </cell>
        </row>
        <row r="128">
          <cell r="A128" t="str">
            <v>41501</v>
          </cell>
        </row>
        <row r="129">
          <cell r="A129" t="str">
            <v>47505</v>
          </cell>
        </row>
        <row r="130">
          <cell r="A130" t="str">
            <v>50101</v>
          </cell>
        </row>
        <row r="131">
          <cell r="A131" t="str">
            <v>50102</v>
          </cell>
        </row>
        <row r="132">
          <cell r="A132" t="str">
            <v>50103</v>
          </cell>
        </row>
        <row r="133">
          <cell r="A133" t="str">
            <v>50104</v>
          </cell>
        </row>
        <row r="134">
          <cell r="A134" t="str">
            <v>50105</v>
          </cell>
        </row>
        <row r="135">
          <cell r="A135" t="str">
            <v>50106</v>
          </cell>
        </row>
        <row r="136">
          <cell r="A136" t="str">
            <v>50107</v>
          </cell>
        </row>
        <row r="137">
          <cell r="A137" t="str">
            <v>50108</v>
          </cell>
        </row>
        <row r="138">
          <cell r="A138" t="str">
            <v>50109</v>
          </cell>
        </row>
        <row r="139">
          <cell r="A139" t="str">
            <v>50201</v>
          </cell>
        </row>
        <row r="140">
          <cell r="A140" t="str">
            <v>50202</v>
          </cell>
        </row>
        <row r="141">
          <cell r="A141" t="str">
            <v>50203</v>
          </cell>
        </row>
        <row r="142">
          <cell r="A142" t="str">
            <v>50204</v>
          </cell>
        </row>
        <row r="143">
          <cell r="A143" t="str">
            <v>50205</v>
          </cell>
        </row>
        <row r="144">
          <cell r="A144" t="str">
            <v>50206</v>
          </cell>
        </row>
        <row r="145">
          <cell r="A145" t="str">
            <v>50207</v>
          </cell>
        </row>
        <row r="146">
          <cell r="A146" t="str">
            <v>50208</v>
          </cell>
        </row>
        <row r="147">
          <cell r="A147" t="str">
            <v>50209</v>
          </cell>
        </row>
        <row r="148">
          <cell r="A148" t="str">
            <v>50210</v>
          </cell>
        </row>
        <row r="149">
          <cell r="A149" t="str">
            <v>50211</v>
          </cell>
        </row>
        <row r="150">
          <cell r="A150" t="str">
            <v>50212</v>
          </cell>
        </row>
        <row r="151">
          <cell r="A151" t="str">
            <v>50213</v>
          </cell>
        </row>
        <row r="152">
          <cell r="A152" t="str">
            <v>50214</v>
          </cell>
        </row>
        <row r="153">
          <cell r="A153" t="str">
            <v>50215</v>
          </cell>
        </row>
        <row r="154">
          <cell r="A154" t="str">
            <v>50216</v>
          </cell>
        </row>
        <row r="155">
          <cell r="A155" t="str">
            <v>50217</v>
          </cell>
        </row>
        <row r="156">
          <cell r="A156" t="str">
            <v>50218</v>
          </cell>
        </row>
        <row r="157">
          <cell r="A157" t="str">
            <v>50219</v>
          </cell>
        </row>
        <row r="158">
          <cell r="A158" t="str">
            <v>50220</v>
          </cell>
        </row>
        <row r="159">
          <cell r="A159" t="str">
            <v>50221</v>
          </cell>
        </row>
        <row r="160">
          <cell r="A160" t="str">
            <v>50222</v>
          </cell>
        </row>
        <row r="161">
          <cell r="A161" t="str">
            <v>50223</v>
          </cell>
        </row>
        <row r="162">
          <cell r="A162" t="str">
            <v>50224</v>
          </cell>
        </row>
        <row r="163">
          <cell r="A163" t="str">
            <v>50225</v>
          </cell>
        </row>
        <row r="164">
          <cell r="A164" t="str">
            <v>50226</v>
          </cell>
        </row>
        <row r="165">
          <cell r="A165" t="str">
            <v>50227</v>
          </cell>
        </row>
        <row r="166">
          <cell r="A166" t="str">
            <v>50228</v>
          </cell>
        </row>
        <row r="167">
          <cell r="A167" t="str">
            <v>50229</v>
          </cell>
        </row>
        <row r="168">
          <cell r="A168" t="str">
            <v>50230</v>
          </cell>
        </row>
        <row r="169">
          <cell r="A169" t="str">
            <v>50231</v>
          </cell>
        </row>
        <row r="170">
          <cell r="A170" t="str">
            <v>50232</v>
          </cell>
        </row>
        <row r="171">
          <cell r="A171" t="str">
            <v>50233</v>
          </cell>
        </row>
        <row r="172">
          <cell r="A172" t="str">
            <v>50234</v>
          </cell>
        </row>
        <row r="173">
          <cell r="A173" t="str">
            <v>50301</v>
          </cell>
        </row>
        <row r="174">
          <cell r="A174" t="str">
            <v>50302</v>
          </cell>
        </row>
        <row r="175">
          <cell r="A175" t="str">
            <v>50303</v>
          </cell>
        </row>
        <row r="176">
          <cell r="A176" t="str">
            <v>50304</v>
          </cell>
        </row>
        <row r="177">
          <cell r="A177" t="str">
            <v>50305</v>
          </cell>
        </row>
        <row r="178">
          <cell r="A178" t="str">
            <v>50306</v>
          </cell>
        </row>
        <row r="179">
          <cell r="A179" t="str">
            <v>50307</v>
          </cell>
        </row>
        <row r="180">
          <cell r="A180" t="str">
            <v>50308</v>
          </cell>
        </row>
        <row r="181">
          <cell r="A181" t="str">
            <v>50309</v>
          </cell>
        </row>
        <row r="182">
          <cell r="A182" t="str">
            <v>50310</v>
          </cell>
        </row>
        <row r="183">
          <cell r="A183" t="str">
            <v>50311</v>
          </cell>
        </row>
        <row r="184">
          <cell r="A184" t="str">
            <v>50312</v>
          </cell>
        </row>
        <row r="185">
          <cell r="A185" t="str">
            <v>50313</v>
          </cell>
        </row>
        <row r="186">
          <cell r="A186" t="str">
            <v>50314</v>
          </cell>
        </row>
        <row r="187">
          <cell r="A187" t="str">
            <v>50315</v>
          </cell>
        </row>
        <row r="188">
          <cell r="A188" t="str">
            <v>50316</v>
          </cell>
        </row>
        <row r="189">
          <cell r="A189" t="str">
            <v>50317</v>
          </cell>
        </row>
        <row r="190">
          <cell r="A190" t="str">
            <v>50318</v>
          </cell>
        </row>
        <row r="191">
          <cell r="A191" t="str">
            <v>50319</v>
          </cell>
        </row>
        <row r="192">
          <cell r="A192" t="str">
            <v>50320</v>
          </cell>
        </row>
        <row r="193">
          <cell r="A193" t="str">
            <v>50321</v>
          </cell>
        </row>
        <row r="194">
          <cell r="A194" t="str">
            <v>50322</v>
          </cell>
        </row>
        <row r="195">
          <cell r="A195" t="str">
            <v>50323</v>
          </cell>
        </row>
        <row r="196">
          <cell r="A196" t="str">
            <v>50324</v>
          </cell>
        </row>
        <row r="197">
          <cell r="A197" t="str">
            <v>50325</v>
          </cell>
        </row>
        <row r="198">
          <cell r="A198" t="str">
            <v>50401</v>
          </cell>
        </row>
        <row r="199">
          <cell r="A199" t="str">
            <v>50402</v>
          </cell>
        </row>
        <row r="200">
          <cell r="A200" t="str">
            <v>50403</v>
          </cell>
        </row>
        <row r="201">
          <cell r="A201" t="str">
            <v>50404</v>
          </cell>
        </row>
        <row r="202">
          <cell r="A202" t="str">
            <v>50405</v>
          </cell>
        </row>
        <row r="203">
          <cell r="A203" t="str">
            <v>50406</v>
          </cell>
        </row>
        <row r="204">
          <cell r="A204" t="str">
            <v>50407</v>
          </cell>
        </row>
        <row r="205">
          <cell r="A205" t="str">
            <v>50408</v>
          </cell>
        </row>
        <row r="206">
          <cell r="A206" t="str">
            <v>50409</v>
          </cell>
        </row>
        <row r="207">
          <cell r="A207" t="str">
            <v>50409a</v>
          </cell>
        </row>
        <row r="208">
          <cell r="A208" t="str">
            <v>50410</v>
          </cell>
        </row>
        <row r="209">
          <cell r="A209" t="str">
            <v>50411</v>
          </cell>
        </row>
        <row r="210">
          <cell r="A210" t="str">
            <v>50412</v>
          </cell>
        </row>
        <row r="211">
          <cell r="A211" t="str">
            <v>50413</v>
          </cell>
        </row>
        <row r="212">
          <cell r="A212" t="str">
            <v>50414</v>
          </cell>
        </row>
        <row r="213">
          <cell r="A213" t="str">
            <v>50415</v>
          </cell>
        </row>
        <row r="214">
          <cell r="A214" t="str">
            <v>50416</v>
          </cell>
        </row>
        <row r="215">
          <cell r="A215" t="str">
            <v>50500</v>
          </cell>
        </row>
        <row r="216">
          <cell r="A216" t="str">
            <v>50502</v>
          </cell>
        </row>
        <row r="217">
          <cell r="A217" t="str">
            <v>50503</v>
          </cell>
        </row>
        <row r="218">
          <cell r="A218" t="str">
            <v>50504</v>
          </cell>
        </row>
        <row r="219">
          <cell r="A219" t="str">
            <v>60503</v>
          </cell>
        </row>
        <row r="220">
          <cell r="A220" t="str">
            <v>60504</v>
          </cell>
        </row>
        <row r="221">
          <cell r="A221" t="str">
            <v>60505</v>
          </cell>
        </row>
        <row r="222">
          <cell r="A222" t="str">
            <v>60507</v>
          </cell>
        </row>
        <row r="223">
          <cell r="A223" t="str">
            <v>60508</v>
          </cell>
        </row>
        <row r="224">
          <cell r="A224" t="str">
            <v>60510</v>
          </cell>
        </row>
        <row r="225">
          <cell r="A225" t="str">
            <v>60511</v>
          </cell>
        </row>
        <row r="226">
          <cell r="A226" t="str">
            <v>60512</v>
          </cell>
        </row>
        <row r="227">
          <cell r="A227" t="str">
            <v>60514</v>
          </cell>
        </row>
        <row r="228">
          <cell r="A228" t="str">
            <v>60515</v>
          </cell>
        </row>
        <row r="229">
          <cell r="A229" t="str">
            <v>60516</v>
          </cell>
        </row>
        <row r="230">
          <cell r="A230" t="str">
            <v>60517</v>
          </cell>
        </row>
        <row r="231">
          <cell r="A231" t="str">
            <v>60518</v>
          </cell>
        </row>
        <row r="232">
          <cell r="A232" t="str">
            <v>60519</v>
          </cell>
        </row>
        <row r="233">
          <cell r="A233" t="str">
            <v>60520</v>
          </cell>
        </row>
        <row r="234">
          <cell r="A234" t="str">
            <v>62530</v>
          </cell>
        </row>
        <row r="235">
          <cell r="A235" t="str">
            <v>62543</v>
          </cell>
        </row>
        <row r="236">
          <cell r="A236" t="str">
            <v>64001</v>
          </cell>
        </row>
        <row r="237">
          <cell r="A237" t="str">
            <v>64010</v>
          </cell>
        </row>
        <row r="238">
          <cell r="A238" t="str">
            <v>64504</v>
          </cell>
        </row>
        <row r="239">
          <cell r="A239" t="str">
            <v>65501</v>
          </cell>
        </row>
        <row r="240">
          <cell r="A240" t="str">
            <v>65502</v>
          </cell>
        </row>
        <row r="241">
          <cell r="A241" t="str">
            <v>65507</v>
          </cell>
        </row>
        <row r="242">
          <cell r="A242" t="str">
            <v>65508</v>
          </cell>
        </row>
        <row r="243">
          <cell r="A243" t="str">
            <v>65509</v>
          </cell>
        </row>
        <row r="244">
          <cell r="A244" t="str">
            <v>65511</v>
          </cell>
        </row>
        <row r="245">
          <cell r="A245" t="str">
            <v>65512</v>
          </cell>
        </row>
        <row r="246">
          <cell r="A246" t="str">
            <v>65513</v>
          </cell>
        </row>
        <row r="247">
          <cell r="A247" t="str">
            <v>65514</v>
          </cell>
        </row>
        <row r="248">
          <cell r="A248" t="str">
            <v>65515</v>
          </cell>
        </row>
        <row r="249">
          <cell r="A249" t="str">
            <v>65516</v>
          </cell>
        </row>
        <row r="250">
          <cell r="A250" t="str">
            <v>65517</v>
          </cell>
        </row>
        <row r="251">
          <cell r="A251" t="str">
            <v>66009</v>
          </cell>
        </row>
        <row r="252">
          <cell r="A252" t="str">
            <v>66010</v>
          </cell>
        </row>
        <row r="253">
          <cell r="A253" t="str">
            <v>66013</v>
          </cell>
        </row>
        <row r="254">
          <cell r="A254" t="str">
            <v>66015</v>
          </cell>
        </row>
        <row r="255">
          <cell r="A255" t="str">
            <v>66016</v>
          </cell>
        </row>
        <row r="256">
          <cell r="A256" t="str">
            <v>66017</v>
          </cell>
        </row>
        <row r="257">
          <cell r="A257" t="str">
            <v>69502</v>
          </cell>
        </row>
        <row r="258">
          <cell r="A258" t="str">
            <v>69503</v>
          </cell>
        </row>
        <row r="259">
          <cell r="A259" t="str">
            <v>69506</v>
          </cell>
        </row>
        <row r="260">
          <cell r="A260" t="str">
            <v>69509</v>
          </cell>
        </row>
        <row r="261">
          <cell r="A261" t="str">
            <v>69510</v>
          </cell>
        </row>
        <row r="262">
          <cell r="A262" t="str">
            <v>69512</v>
          </cell>
        </row>
        <row r="263">
          <cell r="A263" t="str">
            <v>69515</v>
          </cell>
        </row>
        <row r="264">
          <cell r="A264" t="str">
            <v>69517</v>
          </cell>
        </row>
        <row r="265">
          <cell r="A265" t="str">
            <v>69520</v>
          </cell>
        </row>
        <row r="266">
          <cell r="A266" t="str">
            <v>70101</v>
          </cell>
        </row>
        <row r="267">
          <cell r="A267" t="str">
            <v>70201</v>
          </cell>
        </row>
        <row r="268">
          <cell r="A268" t="str">
            <v>70301</v>
          </cell>
        </row>
        <row r="269">
          <cell r="A269" t="str">
            <v>70302</v>
          </cell>
        </row>
        <row r="270">
          <cell r="A270" t="str">
            <v>70303</v>
          </cell>
        </row>
        <row r="271">
          <cell r="A271" t="str">
            <v>70304</v>
          </cell>
        </row>
        <row r="272">
          <cell r="A272" t="str">
            <v>70305</v>
          </cell>
        </row>
        <row r="273">
          <cell r="A273" t="str">
            <v>70306</v>
          </cell>
        </row>
        <row r="274">
          <cell r="A274" t="str">
            <v>70307</v>
          </cell>
        </row>
        <row r="275">
          <cell r="A275" t="str">
            <v>80102</v>
          </cell>
        </row>
        <row r="276">
          <cell r="A276" t="str">
            <v>80103</v>
          </cell>
        </row>
        <row r="277">
          <cell r="A277" t="str">
            <v>80108</v>
          </cell>
        </row>
        <row r="278">
          <cell r="A278" t="str">
            <v>80114</v>
          </cell>
        </row>
        <row r="279">
          <cell r="A279" t="str">
            <v>80115</v>
          </cell>
        </row>
        <row r="280">
          <cell r="A280" t="str">
            <v>80132</v>
          </cell>
        </row>
        <row r="281">
          <cell r="A281" t="str">
            <v>80136</v>
          </cell>
        </row>
        <row r="282">
          <cell r="A282" t="str">
            <v>80144</v>
          </cell>
        </row>
        <row r="283">
          <cell r="A283" t="str">
            <v>80169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UTR 2"/>
      <sheetName val="UTR1"/>
      <sheetName val="UTR3"/>
      <sheetName val="UTR4"/>
      <sheetName val="UTR5"/>
    </sheetNames>
    <sheetDataSet>
      <sheetData sheetId="0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NT_OBRAS"/>
      <sheetName val="ligação predial"/>
      <sheetName val="REDE COLETORA"/>
      <sheetName val="ESTA ELEVATÓRIA_"/>
      <sheetName val="EMISSÁRIO_"/>
      <sheetName val="AQU TERRENO-"/>
      <sheetName val="RESUMO"/>
      <sheetName val="AQU TERRENO_"/>
    </sheetNames>
    <sheetDataSet>
      <sheetData sheetId="0" refreshError="1">
        <row r="8">
          <cell r="H8">
            <v>15099.060000000001</v>
          </cell>
        </row>
      </sheetData>
      <sheetData sheetId="1" refreshError="1">
        <row r="9">
          <cell r="H9">
            <v>87735.12</v>
          </cell>
        </row>
        <row r="19">
          <cell r="H19">
            <v>33993.180000000008</v>
          </cell>
        </row>
      </sheetData>
      <sheetData sheetId="2" refreshError="1">
        <row r="9">
          <cell r="H9">
            <v>327265.86999999994</v>
          </cell>
        </row>
        <row r="67">
          <cell r="H67">
            <v>90106.86</v>
          </cell>
        </row>
      </sheetData>
      <sheetData sheetId="3" refreshError="1">
        <row r="9">
          <cell r="H9">
            <v>30966.526499999996</v>
          </cell>
        </row>
        <row r="106">
          <cell r="H106">
            <v>49744.2</v>
          </cell>
        </row>
        <row r="143">
          <cell r="H143">
            <v>18679.9211</v>
          </cell>
        </row>
      </sheetData>
      <sheetData sheetId="4" refreshError="1">
        <row r="9">
          <cell r="H9">
            <v>797.15</v>
          </cell>
        </row>
        <row r="39">
          <cell r="H39">
            <v>754.13</v>
          </cell>
        </row>
        <row r="50">
          <cell r="H50">
            <v>6502.5400000000009</v>
          </cell>
        </row>
        <row r="80">
          <cell r="H80">
            <v>3995.81</v>
          </cell>
        </row>
      </sheetData>
      <sheetData sheetId="5" refreshError="1">
        <row r="9">
          <cell r="H9">
            <v>12000</v>
          </cell>
        </row>
      </sheetData>
      <sheetData sheetId="6"/>
      <sheetData sheetId="7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.U"/>
    </sheetNames>
    <sheetDataSet>
      <sheetData sheetId="0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NTRADA DE DADOS"/>
      <sheetName val="ORÇAMENTO"/>
      <sheetName val="QCI"/>
      <sheetName val="Cronograma"/>
      <sheetName val="ORÇAM. - ÁGUA"/>
      <sheetName val="ORÇAM. - ESGOTO"/>
      <sheetName val="QUADRO QUANT. ESGOTO"/>
      <sheetName val="ORÇAM. - ELÉTRICO"/>
    </sheetNames>
    <sheetDataSet>
      <sheetData sheetId="0">
        <row r="5">
          <cell r="F5">
            <v>362</v>
          </cell>
          <cell r="I5">
            <v>30</v>
          </cell>
        </row>
      </sheetData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NTRADA DE DADOS"/>
      <sheetName val="ORÇAMENTO"/>
      <sheetName val="QCI"/>
      <sheetName val="Cronograma"/>
      <sheetName val="ORÇAM. - ÁGUA"/>
      <sheetName val="ORÇAM. - ESGOTO"/>
      <sheetName val="QUADRO QUANT. ESGOTO"/>
      <sheetName val="ORÇAM. - ELÉTRICO"/>
    </sheetNames>
    <sheetDataSet>
      <sheetData sheetId="0">
        <row r="5">
          <cell r="F5">
            <v>362</v>
          </cell>
        </row>
      </sheetData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 - Captação_Elevação 1a Etapa "/>
      <sheetName val="Resumo"/>
      <sheetName val="A - Canteiro de Obra"/>
      <sheetName val="C - Captação_Elevação 2a Etapa "/>
      <sheetName val="D -Adutora OK"/>
      <sheetName val="E - Reservatório Apoiado OK"/>
      <sheetName val="F - Estação de Tratamento"/>
      <sheetName val="G - Rede de Distribuição OK"/>
      <sheetName val="H - Ligação Predial OK"/>
      <sheetName val="I - Escritório de Operações OK"/>
      <sheetName val="B _ Captação_Elevação 1a Etapa 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nalitico"/>
      <sheetName val="QUANT.SERVIÇO"/>
      <sheetName val="Resumo A"/>
      <sheetName val="Planilha Orcamentaria"/>
      <sheetName val="Planilha Orcamentaria (2)"/>
      <sheetName val="Augusto M. FoFo"/>
      <sheetName val="Lote 02 FoFo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eçosNoPrint"/>
      <sheetName val="ComparaQuantNoPrint"/>
      <sheetName val="TodasTraf-2011-NoPrint"/>
      <sheetName val="TrafPb008"/>
      <sheetName val="PavPb008"/>
      <sheetName val="TrafPb027"/>
      <sheetName val="PavPb027"/>
      <sheetName val="TrafPb033(1)"/>
      <sheetName val="PavPb033(1)"/>
      <sheetName val="TrafPb033(2)"/>
      <sheetName val="PavPb033(2)"/>
      <sheetName val="TrafPb059(1)"/>
      <sheetName val="PavPb059(1)"/>
      <sheetName val="TrafPb059(2)"/>
      <sheetName val="PavPb059(2)"/>
      <sheetName val="TrafPb061"/>
      <sheetName val="PavPb061"/>
      <sheetName val="TrafPb065"/>
      <sheetName val="PavPb065"/>
      <sheetName val="TodasTraf-2000-NoPrint"/>
      <sheetName val="Br101-NoPrint"/>
      <sheetName val="TrafAnual-NoPrint"/>
      <sheetName val="TrafContExpan-NoPrint"/>
      <sheetName val="PavComplNoPrin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>
        <row r="7">
          <cell r="C7" t="str">
            <v>TRECHO</v>
          </cell>
          <cell r="D7" t="str">
            <v>CARRO DE PASSEIO</v>
          </cell>
          <cell r="E7" t="str">
            <v>ÔNIBUS</v>
          </cell>
          <cell r="F7" t="str">
            <v>CAMINHÃO 2C</v>
          </cell>
          <cell r="G7" t="str">
            <v>CAMINHÃO 3C</v>
          </cell>
          <cell r="H7" t="str">
            <v xml:space="preserve">SEMIREB. 2S2       </v>
          </cell>
          <cell r="I7" t="str">
            <v>SEMIREB. 2S3</v>
          </cell>
          <cell r="J7" t="str">
            <v>SEMIREB. 3S2</v>
          </cell>
          <cell r="K7" t="str">
            <v>TOTAL COMERCIAL</v>
          </cell>
          <cell r="L7" t="str">
            <v>TOTAL</v>
          </cell>
        </row>
        <row r="8">
          <cell r="C8" t="str">
            <v>Div. PB-RN - Entr. BR-230 (A)</v>
          </cell>
          <cell r="D8">
            <v>2514</v>
          </cell>
          <cell r="E8">
            <v>174</v>
          </cell>
          <cell r="F8">
            <v>407</v>
          </cell>
          <cell r="G8">
            <v>494</v>
          </cell>
          <cell r="H8">
            <v>40</v>
          </cell>
          <cell r="I8">
            <v>309</v>
          </cell>
          <cell r="J8">
            <v>68</v>
          </cell>
          <cell r="K8">
            <v>1492</v>
          </cell>
          <cell r="L8">
            <v>4006</v>
          </cell>
        </row>
        <row r="9">
          <cell r="C9" t="str">
            <v>Lucena - Praia de Campina</v>
          </cell>
          <cell r="D9">
            <v>2294</v>
          </cell>
          <cell r="E9">
            <v>126</v>
          </cell>
          <cell r="F9">
            <v>396</v>
          </cell>
          <cell r="G9">
            <v>170</v>
          </cell>
          <cell r="H9">
            <v>62</v>
          </cell>
          <cell r="I9">
            <v>0</v>
          </cell>
          <cell r="J9">
            <v>0</v>
          </cell>
          <cell r="K9">
            <v>754</v>
          </cell>
          <cell r="L9">
            <v>3048</v>
          </cell>
        </row>
        <row r="10">
          <cell r="C10" t="str">
            <v>BR-101 - Lerolândia</v>
          </cell>
          <cell r="D10">
            <v>186</v>
          </cell>
          <cell r="E10">
            <v>34</v>
          </cell>
          <cell r="F10">
            <v>48</v>
          </cell>
          <cell r="G10">
            <v>49</v>
          </cell>
          <cell r="H10">
            <v>37</v>
          </cell>
          <cell r="I10">
            <v>15</v>
          </cell>
          <cell r="J10">
            <v>0</v>
          </cell>
          <cell r="K10">
            <v>183</v>
          </cell>
          <cell r="L10">
            <v>369</v>
          </cell>
        </row>
        <row r="11">
          <cell r="C11" t="str">
            <v>Praia de Campina - Rio Tinto</v>
          </cell>
          <cell r="D11">
            <v>108</v>
          </cell>
          <cell r="E11">
            <v>4</v>
          </cell>
          <cell r="F11">
            <v>11</v>
          </cell>
          <cell r="G11">
            <v>1</v>
          </cell>
          <cell r="H11">
            <v>0</v>
          </cell>
          <cell r="I11">
            <v>0</v>
          </cell>
          <cell r="J11">
            <v>0</v>
          </cell>
          <cell r="K11">
            <v>16</v>
          </cell>
          <cell r="L11">
            <v>124</v>
          </cell>
        </row>
        <row r="12">
          <cell r="C12" t="str">
            <v>Rio Tinto - BR-101</v>
          </cell>
          <cell r="D12">
            <v>69</v>
          </cell>
          <cell r="E12">
            <v>6</v>
          </cell>
          <cell r="F12">
            <v>36</v>
          </cell>
          <cell r="G12">
            <v>0</v>
          </cell>
          <cell r="H12">
            <v>4</v>
          </cell>
          <cell r="I12">
            <v>0</v>
          </cell>
          <cell r="J12">
            <v>0</v>
          </cell>
          <cell r="K12">
            <v>46</v>
          </cell>
          <cell r="L12">
            <v>115</v>
          </cell>
        </row>
        <row r="13">
          <cell r="C13" t="str">
            <v>BR-101 - Mataraca</v>
          </cell>
          <cell r="D13">
            <v>224</v>
          </cell>
          <cell r="E13">
            <v>40</v>
          </cell>
          <cell r="F13">
            <v>32</v>
          </cell>
          <cell r="G13">
            <v>102</v>
          </cell>
          <cell r="H13">
            <v>132</v>
          </cell>
          <cell r="I13">
            <v>0</v>
          </cell>
          <cell r="J13">
            <v>0</v>
          </cell>
          <cell r="K13">
            <v>306</v>
          </cell>
          <cell r="L13">
            <v>530</v>
          </cell>
        </row>
        <row r="14">
          <cell r="C14" t="str">
            <v>Mataraca - Barra de Camaratuba</v>
          </cell>
          <cell r="D14">
            <v>48</v>
          </cell>
          <cell r="E14">
            <v>4</v>
          </cell>
          <cell r="F14">
            <v>10</v>
          </cell>
          <cell r="G14">
            <v>2</v>
          </cell>
          <cell r="H14">
            <v>0</v>
          </cell>
          <cell r="I14">
            <v>0</v>
          </cell>
          <cell r="J14">
            <v>0</v>
          </cell>
          <cell r="K14">
            <v>16</v>
          </cell>
          <cell r="L14">
            <v>64</v>
          </cell>
        </row>
        <row r="15">
          <cell r="C15" t="str">
            <v>PB-065 - Camaratuba</v>
          </cell>
          <cell r="D15">
            <v>42</v>
          </cell>
          <cell r="E15">
            <v>8</v>
          </cell>
          <cell r="F15">
            <v>9</v>
          </cell>
          <cell r="G15">
            <v>2</v>
          </cell>
          <cell r="H15">
            <v>0</v>
          </cell>
          <cell r="I15">
            <v>0</v>
          </cell>
          <cell r="J15">
            <v>0</v>
          </cell>
          <cell r="K15">
            <v>19</v>
          </cell>
          <cell r="L15">
            <v>61</v>
          </cell>
        </row>
        <row r="16">
          <cell r="C16" t="str">
            <v>Mataraca - Divisa PB/RN</v>
          </cell>
          <cell r="D16">
            <v>59</v>
          </cell>
          <cell r="E16">
            <v>15</v>
          </cell>
          <cell r="F16">
            <v>15</v>
          </cell>
          <cell r="G16">
            <v>5</v>
          </cell>
          <cell r="H16">
            <v>0</v>
          </cell>
          <cell r="I16">
            <v>0</v>
          </cell>
          <cell r="J16">
            <v>0</v>
          </cell>
          <cell r="K16">
            <v>35</v>
          </cell>
          <cell r="L16">
            <v>94</v>
          </cell>
        </row>
        <row r="17">
          <cell r="C17" t="str">
            <v>Taxas  de Crescimento</v>
          </cell>
          <cell r="D17">
            <v>3.5000000000000003E-2</v>
          </cell>
          <cell r="E17">
            <v>2.5000000000000001E-2</v>
          </cell>
          <cell r="F17">
            <v>0.03</v>
          </cell>
          <cell r="G17">
            <v>0.03</v>
          </cell>
          <cell r="H17">
            <v>0.03</v>
          </cell>
          <cell r="I17">
            <v>0.03</v>
          </cell>
          <cell r="J17">
            <v>0.03</v>
          </cell>
        </row>
      </sheetData>
      <sheetData sheetId="20"/>
      <sheetData sheetId="21"/>
      <sheetData sheetId="22">
        <row r="4">
          <cell r="O4">
            <v>0.86074150626533996</v>
          </cell>
        </row>
        <row r="5">
          <cell r="O5">
            <v>1.0244464944649401</v>
          </cell>
        </row>
      </sheetData>
      <sheetData sheetId="23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latório-5ª med."/>
      <sheetName val="RESUMO-DVOP"/>
      <sheetName val="REAJUSTE "/>
      <sheetName val="Rem. e limpeza "/>
      <sheetName val="Cubação - Teórica"/>
      <sheetName val="DMT - TEORICO "/>
      <sheetName val="Cub.-Med 5"/>
      <sheetName val="DMT-5ª MEDIÇÃO "/>
      <sheetName val="Cronograma Físico-Financeiro"/>
      <sheetName val="Cronograma Semanal"/>
      <sheetName val="Bueiros"/>
      <sheetName val="Regula"/>
      <sheetName val="Sub-base"/>
      <sheetName val="Base"/>
      <sheetName val="Imprimação"/>
      <sheetName val="CBUQ"/>
      <sheetName val="Colchão drenante"/>
      <sheetName val="TSS"/>
      <sheetName val="TSD-FOG"/>
      <sheetName val="AGREGADOS"/>
      <sheetName val="Pintura"/>
      <sheetName val="Grama"/>
      <sheetName val="Transporte de brita"/>
      <sheetName val="DRENO"/>
      <sheetName val="DRENO SALDO"/>
      <sheetName val="AÇO CA-50"/>
      <sheetName val="AÇO CA-50 (2)"/>
      <sheetName val="DMT - TEORICO 2"/>
      <sheetName val="Acumulad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>
        <row r="36">
          <cell r="J36">
            <v>39224</v>
          </cell>
          <cell r="M36">
            <v>39224</v>
          </cell>
        </row>
      </sheetData>
      <sheetData sheetId="12" refreshError="1">
        <row r="36">
          <cell r="U36">
            <v>228419.09999999998</v>
          </cell>
        </row>
      </sheetData>
      <sheetData sheetId="13" refreshError="1">
        <row r="39">
          <cell r="U39">
            <v>263049.59999999998</v>
          </cell>
        </row>
        <row r="40">
          <cell r="U40">
            <v>13152.48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dm Local  -RESUMO"/>
      <sheetName val="Adm Local "/>
      <sheetName val="Eng3"/>
      <sheetName val="Eng2"/>
      <sheetName val="Eng1"/>
      <sheetName val="Eng.Assist"/>
      <sheetName val="Chefe de Seção"/>
      <sheetName val="Médico_Trabalho"/>
      <sheetName val="Mestre_Obra"/>
      <sheetName val="Tec_Medio 3"/>
      <sheetName val="Tec_Medio 2"/>
      <sheetName val="Tec_Medio 1"/>
      <sheetName val="Enc_Pessoal"/>
      <sheetName val="Enc_Financeiro"/>
      <sheetName val="Encarregado Serv Gerais"/>
      <sheetName val="Encarregado Geral"/>
      <sheetName val="Téc_Segurança"/>
      <sheetName val="Téc_Enfermagem"/>
      <sheetName val="Auxiliar_Técnico"/>
      <sheetName val="Secretária"/>
      <sheetName val="Recepcionista"/>
      <sheetName val="Topógrafo"/>
      <sheetName val="Almoxarife"/>
      <sheetName val="Apontador"/>
      <sheetName val="Aux_Almoxarife"/>
      <sheetName val="Aux_Pessoal"/>
      <sheetName val="Aux_Topografia"/>
      <sheetName val="Aux_Segurança"/>
      <sheetName val="Aux_Enfermagem"/>
      <sheetName val="MOD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RONOGRAMA"/>
      <sheetName val="Planilha Orçamentária"/>
      <sheetName val="Composições"/>
      <sheetName val="BDI - EDIF"/>
      <sheetName val="BDI - INFRA"/>
      <sheetName val="BDI - EQUIP"/>
      <sheetName val="Encargos Sociais"/>
      <sheetName val="Comp.SINAPI-des"/>
      <sheetName val="Insumos.SINAPI-des"/>
      <sheetName val="Comp.SEINFRA-CE-des"/>
      <sheetName val="Insumos.SEINFRA-CE-des"/>
      <sheetName val="Comp.SICRO-des"/>
      <sheetName val="Insumos.SICRO-des"/>
      <sheetName val="Comp.ORSE"/>
      <sheetName val="Insumos.ORSE"/>
      <sheetName val="Comp.SINAPI-não.des"/>
      <sheetName val="Insumos.SINAPI-não.des"/>
      <sheetName val="COTAÇÃO A.T.I."/>
      <sheetName val="Comp.SEINFRA-CE-não.des"/>
      <sheetName val="Insumos.SEINFRA-CE-não.des"/>
      <sheetName val="Comp.SICRO-não.des"/>
      <sheetName val="Insumos.SICRO-não.des"/>
      <sheetName val="LIS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>
        <row r="1">
          <cell r="E1" t="str">
            <v>SINAPI</v>
          </cell>
        </row>
        <row r="2">
          <cell r="E2" t="str">
            <v>ORSE</v>
          </cell>
        </row>
        <row r="3">
          <cell r="E3" t="str">
            <v>SEINFRA-CE</v>
          </cell>
        </row>
        <row r="4">
          <cell r="E4" t="str">
            <v>SICRO</v>
          </cell>
        </row>
        <row r="5">
          <cell r="E5" t="str">
            <v>COMPOSIÇÃO</v>
          </cell>
        </row>
      </sheetData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RONOGRAMA"/>
      <sheetName val="Planilha Orçamentária"/>
      <sheetName val="Composições"/>
      <sheetName val="BDI - EQUIP"/>
      <sheetName val="BDI - INFRA"/>
      <sheetName val="Encargos Sociais"/>
      <sheetName val="Comp.SINAPI-des"/>
      <sheetName val="Insumos.SINAPI-des"/>
      <sheetName val="Comp.SEINFRA-CE-des"/>
      <sheetName val="Insumos.SEINFRA-CE-des"/>
      <sheetName val="Comp.SICRO-des"/>
      <sheetName val="Insumos.SICRO-des"/>
      <sheetName val="Comp.ORSE"/>
      <sheetName val="Insumos.ORSE"/>
      <sheetName val="Comp.SINAPI-não.des"/>
      <sheetName val="Insumos.SINAPI-não.des"/>
      <sheetName val="COTAÇÃO A.T.I."/>
      <sheetName val="Comp.SEINFRA-CE-não.des"/>
      <sheetName val="Insumos.SEINFRA-CE-não.des"/>
      <sheetName val="Comp.SICRO-não.des"/>
      <sheetName val="Insumos.SICRO-não.des"/>
      <sheetName val="LISTA"/>
      <sheetName val="BDI - EDIF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>
        <row r="1">
          <cell r="E1" t="str">
            <v>SINAPI</v>
          </cell>
        </row>
        <row r="2">
          <cell r="E2" t="str">
            <v>ORSE</v>
          </cell>
        </row>
        <row r="3">
          <cell r="E3" t="str">
            <v>SEINFRA-CE</v>
          </cell>
        </row>
        <row r="4">
          <cell r="E4" t="str">
            <v>SICRO</v>
          </cell>
        </row>
        <row r="5">
          <cell r="E5" t="str">
            <v>COMPOSIÇÃO</v>
          </cell>
        </row>
        <row r="6">
          <cell r="E6">
            <v>0</v>
          </cell>
        </row>
      </sheetData>
      <sheetData sheetId="22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rçamento Global"/>
      <sheetName val="Elétrica"/>
      <sheetName val="Hidrossanitário"/>
      <sheetName val="Genéricos"/>
      <sheetName val="SBLO_PcP-AmpTPS_fora_CLP"/>
      <sheetName val="Orçamento_Global"/>
    </sheetNames>
    <sheetDataSet>
      <sheetData sheetId="0" refreshError="1">
        <row r="38">
          <cell r="D38">
            <v>0.2</v>
          </cell>
        </row>
      </sheetData>
      <sheetData sheetId="1" refreshError="1"/>
      <sheetData sheetId="2"/>
      <sheetData sheetId="3" refreshError="1"/>
      <sheetData sheetId="4" refreshError="1"/>
      <sheetData sheetId="5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1"/>
    </sheetNames>
    <sheetDataSet>
      <sheetData sheetId="0" refreshError="1">
        <row r="13">
          <cell r="J13">
            <v>1350.16</v>
          </cell>
        </row>
        <row r="30">
          <cell r="J30">
            <v>1189.9100000000001</v>
          </cell>
        </row>
        <row r="39">
          <cell r="J39">
            <v>11246.3</v>
          </cell>
        </row>
      </sheetData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mposição"/>
      <sheetName val="CÁLCULO DO BDI"/>
      <sheetName val="INSUMOS"/>
      <sheetName val="QUANTITATIVO"/>
      <sheetName val="[PREÇO95.xls]___Divtec_djalm_17"/>
      <sheetName val="[PREÇO95.xls]___Divtec_djalm_10"/>
      <sheetName val="[PREÇO95.xls]___Divtec_djalma_2"/>
      <sheetName val="[PREÇO95.xls][PREÇO95.xls]____2"/>
      <sheetName val="[PREÇO95.xls][PREÇO95.xls]_PR_2"/>
      <sheetName val="[PREÇO95.xls][PREÇO95.xls]____5"/>
      <sheetName val="[PREÇO95.xls][PREÇO95.xls]_PR_5"/>
      <sheetName val="[PREÇO95.xls]___Divtec_djalma_3"/>
      <sheetName val="[PREÇO95.xls]___Divtec_djalma_4"/>
      <sheetName val="[PREÇO95.xls]___Divtec_djalma_5"/>
      <sheetName val="[PREÇO95.xls]___Divtec_djalma_6"/>
      <sheetName val="[PREÇO95.xls]___Divtec_djalma_9"/>
      <sheetName val="[PREÇO95.xls][PREÇO95.xls]____4"/>
      <sheetName val="[PREÇO95.xls][PREÇO95.xls]_PR_4"/>
      <sheetName val="[PREÇO95.xls]___Divtec_djalma_7"/>
      <sheetName val="[PREÇO95.xls][PREÇO95.xls]____3"/>
      <sheetName val="[PREÇO95.xls][PREÇO95.xls]_PR_3"/>
      <sheetName val="[PREÇO95.xls]___Divtec_djalma_8"/>
      <sheetName val="[PREÇO95.xls]___Divtec_djalm_15"/>
      <sheetName val="[PREÇO95.xls][PREÇO95.xls]___10"/>
      <sheetName val="[PREÇO95.xls][PREÇO95.xls]_P_10"/>
      <sheetName val="[PREÇO95.xls][PREÇO95.xls][PREÇ"/>
      <sheetName val="[PREÇO95.xls]___Divtec_djalm_11"/>
      <sheetName val="[PREÇO95.xls][PREÇO95.xls]____6"/>
      <sheetName val="[PREÇO95.xls][PREÇO95.xls]_PR_6"/>
      <sheetName val="[PREÇO95.xls]___Divtec_djalm_12"/>
      <sheetName val="[PREÇO95.xls][PREÇO95.xls]____7"/>
      <sheetName val="[PREÇO95.xls][PREÇO95.xls]_PR_7"/>
      <sheetName val="[PREÇO95.xls]___Divtec_djalm_13"/>
      <sheetName val="[PREÇO95.xls][PREÇO95.xls]____8"/>
      <sheetName val="[PREÇO95.xls][PREÇO95.xls]_PR_8"/>
      <sheetName val="[PREÇO95.xls]___Divtec_djalm_14"/>
      <sheetName val="[PREÇO95.xls][PREÇO95.xls]____9"/>
      <sheetName val="[PREÇO95.xls][PREÇO95.xls]_PR_9"/>
      <sheetName val="[PREÇO95.xls]___Divtec_djalm_16"/>
      <sheetName val="[PREÇO95.xls]___Divtec_djalm_21"/>
      <sheetName val="[PREÇO95.xls][PREÇO95.xls]___15"/>
      <sheetName val="[PREÇO95.xls][PREÇO95.xls]_P_15"/>
      <sheetName val="[PREÇO95.xls]___Divtec_djalm_19"/>
      <sheetName val="[PREÇO95.xls][PREÇO95.xls]___13"/>
      <sheetName val="[PREÇO95.xls][PREÇO95.xls]_P_13"/>
      <sheetName val="[PREÇO95.xls]___Divtec_djalm_18"/>
      <sheetName val="[PREÇO95.xls][PREÇO95.xls]___12"/>
      <sheetName val="[PREÇO95.xls][PREÇO95.xls]_P_12"/>
      <sheetName val="[PREÇO95.xls][PREÇO95.xls]___11"/>
      <sheetName val="[PREÇO95.xls][PREÇO95.xls]_P_11"/>
      <sheetName val="[PREÇO95.xls]___Divtec_djalm_20"/>
      <sheetName val="[PREÇO95.xls][PREÇO95.xls]___14"/>
      <sheetName val="[PREÇO95.xls][PREÇO95.xls]_P_14"/>
      <sheetName val="[PREÇO95.xls]___Divtec_djalm_22"/>
      <sheetName val="[PREÇO95.xls][PREÇO95.xls]___16"/>
      <sheetName val="[PREÇO95.xls][PREÇO95.xls]_P_16"/>
      <sheetName val="[PREÇO95.xls]___Divtec_djalm_24"/>
      <sheetName val="[PREÇO95.xls]___Divtec_djalm_23"/>
      <sheetName val="[PREÇO95.xls]___Divtec_djalm_27"/>
      <sheetName val="[PREÇO95.xls]___Divtec_djalm_26"/>
      <sheetName val="[PREÇO95.xls]___Divtec_djalm_25"/>
      <sheetName val="[PREÇO95.xls]___Divtec_djalm_28"/>
      <sheetName val="[PREÇO95.xls]___Divtec_djalm_29"/>
      <sheetName val="[PREÇO95.xls]___Divtec_djalm_30"/>
      <sheetName val="[PREÇO95.xls][PREÇO95.xls]___17"/>
      <sheetName val="[PREÇO95.xls][PREÇO95.xls]_P_17"/>
      <sheetName val="[PREÇO95.xls]___Divtec_djalm_31"/>
      <sheetName val="[PREÇO95.xls]___Divtec_djalm_32"/>
      <sheetName val="[PREÇO95.xls]___Divtec_djalm_33"/>
    </sheetNames>
    <sheetDataSet>
      <sheetData sheetId="0" refreshError="1">
        <row r="19">
          <cell r="E19">
            <v>28.75</v>
          </cell>
        </row>
        <row r="27">
          <cell r="E27">
            <v>0.19</v>
          </cell>
        </row>
        <row r="35">
          <cell r="E35">
            <v>0.47</v>
          </cell>
        </row>
        <row r="60">
          <cell r="E60">
            <v>127.79</v>
          </cell>
        </row>
        <row r="76">
          <cell r="E76">
            <v>1.05</v>
          </cell>
        </row>
        <row r="98">
          <cell r="E98">
            <v>122.58</v>
          </cell>
        </row>
        <row r="108">
          <cell r="E108">
            <v>0.98</v>
          </cell>
        </row>
        <row r="117">
          <cell r="E117">
            <v>1.2916799999999999</v>
          </cell>
        </row>
        <row r="126">
          <cell r="E126">
            <v>3.88</v>
          </cell>
        </row>
        <row r="135">
          <cell r="E135">
            <v>3.23</v>
          </cell>
        </row>
        <row r="144">
          <cell r="E144">
            <v>1.29</v>
          </cell>
        </row>
        <row r="153">
          <cell r="E153">
            <v>1.29</v>
          </cell>
        </row>
        <row r="162">
          <cell r="E162">
            <v>2.8</v>
          </cell>
        </row>
        <row r="171">
          <cell r="E171">
            <v>1.08</v>
          </cell>
        </row>
        <row r="180">
          <cell r="E180">
            <v>0.98</v>
          </cell>
        </row>
        <row r="188">
          <cell r="E188">
            <v>4.04</v>
          </cell>
        </row>
        <row r="197">
          <cell r="E197">
            <v>1.72</v>
          </cell>
        </row>
        <row r="206">
          <cell r="E206">
            <v>27.99</v>
          </cell>
        </row>
        <row r="230">
          <cell r="E230">
            <v>2.8</v>
          </cell>
        </row>
        <row r="239">
          <cell r="E239">
            <v>0.54</v>
          </cell>
        </row>
        <row r="248">
          <cell r="E248">
            <v>1.51</v>
          </cell>
        </row>
        <row r="260">
          <cell r="E260">
            <v>3.36</v>
          </cell>
        </row>
        <row r="269">
          <cell r="E269">
            <v>3.23</v>
          </cell>
        </row>
        <row r="278">
          <cell r="E278">
            <v>1.29</v>
          </cell>
        </row>
        <row r="287">
          <cell r="E287">
            <v>1.08</v>
          </cell>
        </row>
        <row r="305">
          <cell r="E305">
            <v>3.01</v>
          </cell>
        </row>
        <row r="312">
          <cell r="E312">
            <v>0.74880000000000013</v>
          </cell>
        </row>
        <row r="323">
          <cell r="E323">
            <v>0.86</v>
          </cell>
        </row>
        <row r="332">
          <cell r="E332">
            <v>0.86</v>
          </cell>
        </row>
        <row r="341">
          <cell r="E341">
            <v>2.29</v>
          </cell>
        </row>
        <row r="350">
          <cell r="E350">
            <v>2.29</v>
          </cell>
        </row>
        <row r="360">
          <cell r="E360">
            <v>15.32</v>
          </cell>
        </row>
        <row r="433">
          <cell r="E433">
            <v>6.12</v>
          </cell>
        </row>
        <row r="442">
          <cell r="E442">
            <v>6.22</v>
          </cell>
        </row>
        <row r="452">
          <cell r="E452">
            <v>18.87</v>
          </cell>
        </row>
        <row r="477">
          <cell r="E477">
            <v>147.36000000000001</v>
          </cell>
        </row>
        <row r="502">
          <cell r="E502">
            <v>220.63</v>
          </cell>
        </row>
        <row r="516">
          <cell r="E516">
            <v>155.44</v>
          </cell>
        </row>
        <row r="532">
          <cell r="E532">
            <v>137.65</v>
          </cell>
        </row>
        <row r="564">
          <cell r="E564">
            <v>82.7</v>
          </cell>
        </row>
        <row r="608">
          <cell r="E608">
            <v>18.72</v>
          </cell>
        </row>
        <row r="633">
          <cell r="E633">
            <v>310.56</v>
          </cell>
        </row>
        <row r="659">
          <cell r="E659">
            <v>329.25</v>
          </cell>
        </row>
        <row r="679">
          <cell r="E679">
            <v>790.24</v>
          </cell>
        </row>
        <row r="707">
          <cell r="E707">
            <v>474.28</v>
          </cell>
        </row>
        <row r="733">
          <cell r="E733">
            <v>474.28</v>
          </cell>
        </row>
        <row r="750">
          <cell r="E750">
            <v>13.13</v>
          </cell>
        </row>
        <row r="769">
          <cell r="E769">
            <v>19.14</v>
          </cell>
        </row>
        <row r="788">
          <cell r="E788">
            <v>19.72</v>
          </cell>
        </row>
        <row r="969">
          <cell r="E969">
            <v>10.36</v>
          </cell>
        </row>
        <row r="983">
          <cell r="E983">
            <v>18.72</v>
          </cell>
        </row>
        <row r="996">
          <cell r="E996">
            <v>29.34</v>
          </cell>
        </row>
        <row r="1011">
          <cell r="E1011">
            <v>26.88</v>
          </cell>
        </row>
        <row r="1024">
          <cell r="E1024">
            <v>26.88</v>
          </cell>
        </row>
        <row r="1050">
          <cell r="E1050">
            <v>12.42</v>
          </cell>
        </row>
        <row r="1061">
          <cell r="E1061">
            <v>26.55</v>
          </cell>
        </row>
        <row r="1074">
          <cell r="E1074">
            <v>11.29</v>
          </cell>
        </row>
        <row r="1088">
          <cell r="E1088">
            <v>22.73</v>
          </cell>
        </row>
        <row r="1102">
          <cell r="E1102">
            <v>21.87</v>
          </cell>
        </row>
        <row r="1119">
          <cell r="E1119">
            <v>16.97</v>
          </cell>
        </row>
        <row r="1134">
          <cell r="E1134">
            <v>192.47</v>
          </cell>
        </row>
        <row r="1152">
          <cell r="E1152">
            <v>205.12</v>
          </cell>
        </row>
        <row r="1163">
          <cell r="E1163">
            <v>5.07</v>
          </cell>
        </row>
        <row r="1174">
          <cell r="E1174">
            <v>5.96</v>
          </cell>
        </row>
        <row r="1185">
          <cell r="E1185">
            <v>10.46</v>
          </cell>
        </row>
        <row r="1199">
          <cell r="E1199">
            <v>3.27</v>
          </cell>
        </row>
        <row r="1212">
          <cell r="E1212">
            <v>4.43</v>
          </cell>
        </row>
        <row r="1223">
          <cell r="E1223">
            <v>10.67</v>
          </cell>
        </row>
        <row r="1234">
          <cell r="E1234">
            <v>8.2899999999999991</v>
          </cell>
        </row>
        <row r="1245">
          <cell r="E1245">
            <v>16.649999999999999</v>
          </cell>
        </row>
        <row r="1281">
          <cell r="E1281">
            <v>11.75</v>
          </cell>
        </row>
        <row r="1295">
          <cell r="E1295">
            <v>9.85</v>
          </cell>
        </row>
        <row r="1309">
          <cell r="E1309">
            <v>3.9</v>
          </cell>
        </row>
        <row r="1323">
          <cell r="E1323">
            <v>1.29</v>
          </cell>
        </row>
        <row r="1339">
          <cell r="E1339">
            <v>4.3899999999999997</v>
          </cell>
        </row>
        <row r="1352">
          <cell r="E1352">
            <v>4.87</v>
          </cell>
        </row>
        <row r="1365">
          <cell r="E1365">
            <v>3.01</v>
          </cell>
        </row>
        <row r="1378">
          <cell r="E1378">
            <v>12.66</v>
          </cell>
        </row>
        <row r="1391">
          <cell r="E1391">
            <v>10.050000000000001</v>
          </cell>
        </row>
        <row r="1430">
          <cell r="E1430">
            <v>13.27</v>
          </cell>
        </row>
        <row r="1443">
          <cell r="E1443">
            <v>7.39</v>
          </cell>
        </row>
        <row r="1455">
          <cell r="E1455">
            <v>7.21</v>
          </cell>
        </row>
        <row r="1467">
          <cell r="E1467">
            <v>4.55</v>
          </cell>
        </row>
        <row r="1480">
          <cell r="E1480">
            <v>15.03</v>
          </cell>
        </row>
        <row r="1508">
          <cell r="E1508">
            <v>10.050000000000001</v>
          </cell>
        </row>
        <row r="1523">
          <cell r="E1523">
            <v>15.54</v>
          </cell>
        </row>
        <row r="1537">
          <cell r="E1537">
            <v>4.67</v>
          </cell>
        </row>
        <row r="1550">
          <cell r="E1550">
            <v>3.3</v>
          </cell>
        </row>
        <row r="1692">
          <cell r="E1692">
            <v>67.239999999999995</v>
          </cell>
        </row>
        <row r="1718">
          <cell r="E1718">
            <v>26.22</v>
          </cell>
        </row>
        <row r="1752">
          <cell r="E1752">
            <v>6.87</v>
          </cell>
        </row>
        <row r="1766">
          <cell r="E1766">
            <v>37.840000000000003</v>
          </cell>
        </row>
        <row r="1780">
          <cell r="E1780">
            <v>83.83</v>
          </cell>
        </row>
        <row r="1799">
          <cell r="E1799">
            <v>194.34</v>
          </cell>
        </row>
        <row r="1817">
          <cell r="E1817">
            <v>127.26</v>
          </cell>
        </row>
        <row r="1830">
          <cell r="E1830">
            <v>125.92</v>
          </cell>
        </row>
        <row r="1843">
          <cell r="E1843">
            <v>120.17</v>
          </cell>
        </row>
        <row r="1863">
          <cell r="E1863">
            <v>106.64</v>
          </cell>
        </row>
        <row r="1887">
          <cell r="E1887">
            <v>101.93</v>
          </cell>
        </row>
        <row r="1907">
          <cell r="E1907">
            <v>99.63</v>
          </cell>
        </row>
        <row r="1927">
          <cell r="E1927">
            <v>172.55</v>
          </cell>
        </row>
        <row r="1941">
          <cell r="E1941">
            <v>97.61</v>
          </cell>
        </row>
        <row r="1954">
          <cell r="E1954">
            <v>26.27</v>
          </cell>
        </row>
        <row r="1966">
          <cell r="E1966">
            <v>22.82</v>
          </cell>
        </row>
        <row r="2078">
          <cell r="E2078">
            <v>32.72</v>
          </cell>
        </row>
        <row r="2095">
          <cell r="E2095">
            <v>45.92</v>
          </cell>
        </row>
        <row r="2112">
          <cell r="E2112">
            <v>16.809999999999999</v>
          </cell>
        </row>
        <row r="2146">
          <cell r="E2146">
            <v>985.64</v>
          </cell>
        </row>
        <row r="2330">
          <cell r="E2330">
            <v>13.72</v>
          </cell>
        </row>
        <row r="2351">
          <cell r="E2351">
            <v>27.32</v>
          </cell>
        </row>
        <row r="2375">
          <cell r="E2375">
            <v>46.14</v>
          </cell>
        </row>
        <row r="2391">
          <cell r="E2391">
            <v>181.98</v>
          </cell>
        </row>
        <row r="2424">
          <cell r="E2424">
            <v>55.75</v>
          </cell>
        </row>
        <row r="2435">
          <cell r="E2435">
            <v>19.54</v>
          </cell>
        </row>
        <row r="2447">
          <cell r="E2447">
            <v>19.54</v>
          </cell>
        </row>
        <row r="2458">
          <cell r="E2458">
            <v>19.54</v>
          </cell>
        </row>
        <row r="2507">
          <cell r="E2507">
            <v>13.79</v>
          </cell>
        </row>
        <row r="2518">
          <cell r="E2518">
            <v>13.79</v>
          </cell>
        </row>
        <row r="2529">
          <cell r="E2529">
            <v>19.54</v>
          </cell>
        </row>
        <row r="2547">
          <cell r="E2547">
            <v>11.41</v>
          </cell>
        </row>
        <row r="2558">
          <cell r="E2558">
            <v>10.26</v>
          </cell>
        </row>
        <row r="2569">
          <cell r="E2569">
            <v>29.61</v>
          </cell>
        </row>
        <row r="2583">
          <cell r="E2583">
            <v>202.49</v>
          </cell>
        </row>
        <row r="2626">
          <cell r="E2626">
            <v>214.93</v>
          </cell>
        </row>
        <row r="2642">
          <cell r="E2642">
            <v>134.43</v>
          </cell>
        </row>
        <row r="2655">
          <cell r="E2655">
            <v>11.43</v>
          </cell>
        </row>
        <row r="2686">
          <cell r="E2686">
            <v>102.06</v>
          </cell>
        </row>
        <row r="2699">
          <cell r="E2699">
            <v>13.22</v>
          </cell>
        </row>
        <row r="2711">
          <cell r="E2711">
            <v>12.76</v>
          </cell>
        </row>
        <row r="2725">
          <cell r="E2725">
            <v>10.43</v>
          </cell>
        </row>
        <row r="2747">
          <cell r="E2747">
            <v>26.92</v>
          </cell>
        </row>
        <row r="2766">
          <cell r="E2766">
            <v>26.18</v>
          </cell>
        </row>
        <row r="2792">
          <cell r="E2792">
            <v>21.1</v>
          </cell>
        </row>
        <row r="2813">
          <cell r="E2813">
            <v>27.08</v>
          </cell>
        </row>
        <row r="2831">
          <cell r="E2831">
            <v>37.25</v>
          </cell>
        </row>
        <row r="2857">
          <cell r="E2857">
            <v>40.08</v>
          </cell>
        </row>
        <row r="2876">
          <cell r="E2876">
            <v>24.28</v>
          </cell>
        </row>
        <row r="2894">
          <cell r="E2894">
            <v>36.83</v>
          </cell>
        </row>
        <row r="2915">
          <cell r="E2915">
            <v>104.5</v>
          </cell>
        </row>
        <row r="2931">
          <cell r="E2931">
            <v>79.2</v>
          </cell>
        </row>
        <row r="2945">
          <cell r="E2945">
            <v>46.69</v>
          </cell>
        </row>
        <row r="2957">
          <cell r="E2957">
            <v>1.3</v>
          </cell>
        </row>
        <row r="2978">
          <cell r="E2978">
            <v>5.42</v>
          </cell>
        </row>
        <row r="2992">
          <cell r="E2992">
            <v>41.39</v>
          </cell>
        </row>
        <row r="3005">
          <cell r="E3005">
            <v>42.54</v>
          </cell>
        </row>
        <row r="3018">
          <cell r="E3018">
            <v>17.440000000000001</v>
          </cell>
        </row>
        <row r="3043">
          <cell r="E3043">
            <v>37.299999999999997</v>
          </cell>
        </row>
        <row r="3061">
          <cell r="E3061">
            <v>37.299999999999997</v>
          </cell>
        </row>
        <row r="3079">
          <cell r="E3079">
            <v>24.88</v>
          </cell>
        </row>
        <row r="3106">
          <cell r="E3106">
            <v>37.299999999999997</v>
          </cell>
        </row>
        <row r="3124">
          <cell r="E3124">
            <v>37.299999999999997</v>
          </cell>
        </row>
        <row r="3135">
          <cell r="E3135">
            <v>5.74</v>
          </cell>
        </row>
        <row r="3146">
          <cell r="E3146">
            <v>29.89</v>
          </cell>
        </row>
        <row r="3162">
          <cell r="E3162">
            <v>39.090000000000003</v>
          </cell>
        </row>
        <row r="3172">
          <cell r="E3172">
            <v>1.82</v>
          </cell>
        </row>
        <row r="3192">
          <cell r="E3192">
            <v>48.89</v>
          </cell>
        </row>
        <row r="3205">
          <cell r="E3205">
            <v>11.72</v>
          </cell>
        </row>
        <row r="3248">
          <cell r="E3248">
            <v>3.27</v>
          </cell>
        </row>
        <row r="3260">
          <cell r="E3260">
            <v>1.19</v>
          </cell>
        </row>
        <row r="3272">
          <cell r="E3272">
            <v>2.1800000000000002</v>
          </cell>
        </row>
        <row r="3284">
          <cell r="E3284">
            <v>1.63</v>
          </cell>
        </row>
        <row r="3298">
          <cell r="E3298">
            <v>3.64</v>
          </cell>
        </row>
        <row r="3311">
          <cell r="E3311">
            <v>4.93</v>
          </cell>
        </row>
        <row r="3324">
          <cell r="E3324">
            <v>4.51</v>
          </cell>
        </row>
        <row r="3336">
          <cell r="E3336">
            <v>4.95</v>
          </cell>
        </row>
        <row r="3350">
          <cell r="E3350">
            <v>4.54</v>
          </cell>
        </row>
        <row r="3361">
          <cell r="E3361">
            <v>1.46</v>
          </cell>
        </row>
        <row r="3374">
          <cell r="E3374">
            <v>3.13</v>
          </cell>
        </row>
        <row r="3385">
          <cell r="E3385">
            <v>3.19</v>
          </cell>
        </row>
        <row r="3399">
          <cell r="E3399">
            <v>3.74</v>
          </cell>
        </row>
        <row r="3426">
          <cell r="E3426">
            <v>3.28</v>
          </cell>
        </row>
        <row r="3437">
          <cell r="E3437">
            <v>3.03</v>
          </cell>
        </row>
        <row r="3449">
          <cell r="E3449">
            <v>3.24</v>
          </cell>
        </row>
        <row r="3460">
          <cell r="E3460">
            <v>3.13</v>
          </cell>
        </row>
        <row r="3470">
          <cell r="E3470">
            <v>69.67</v>
          </cell>
        </row>
        <row r="3480">
          <cell r="E3480">
            <v>69.67</v>
          </cell>
        </row>
        <row r="3493">
          <cell r="E3493">
            <v>2.89</v>
          </cell>
        </row>
        <row r="3500">
          <cell r="E3500">
            <v>253</v>
          </cell>
        </row>
        <row r="3516">
          <cell r="E3516">
            <v>133.96</v>
          </cell>
        </row>
        <row r="3532">
          <cell r="E3532">
            <v>24.98</v>
          </cell>
        </row>
        <row r="3548">
          <cell r="E3548">
            <v>18.3</v>
          </cell>
        </row>
        <row r="3563">
          <cell r="E3563">
            <v>17.809999999999999</v>
          </cell>
        </row>
        <row r="3586">
          <cell r="E3586">
            <v>103.89</v>
          </cell>
        </row>
        <row r="3611">
          <cell r="E3611">
            <v>138.91</v>
          </cell>
        </row>
        <row r="3624">
          <cell r="E3624">
            <v>20.69</v>
          </cell>
        </row>
        <row r="3640">
          <cell r="E3640">
            <v>30.23</v>
          </cell>
        </row>
        <row r="3653">
          <cell r="E3653">
            <v>23.68</v>
          </cell>
        </row>
      </sheetData>
      <sheetData sheetId="1" refreshError="1"/>
      <sheetData sheetId="2" refreshError="1"/>
      <sheetData sheetId="3" refreshError="1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/>
      <sheetData sheetId="24" refreshError="1"/>
      <sheetData sheetId="25" refreshError="1"/>
      <sheetData sheetId="26"/>
      <sheetData sheetId="27" refreshError="1"/>
      <sheetData sheetId="28" refreshError="1"/>
      <sheetData sheetId="29"/>
      <sheetData sheetId="30" refreshError="1"/>
      <sheetData sheetId="31" refreshError="1"/>
      <sheetData sheetId="32"/>
      <sheetData sheetId="33" refreshError="1"/>
      <sheetData sheetId="34" refreshError="1"/>
      <sheetData sheetId="35"/>
      <sheetData sheetId="36" refreshError="1"/>
      <sheetData sheetId="37" refreshError="1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MPOSIÇÃO"/>
      <sheetName val="[Composição básica95.xls]____17"/>
      <sheetName val="[Composição básica95.xls]____10"/>
      <sheetName val="[Composição básica95.xls]___D_2"/>
      <sheetName val="[Composição básica95.xls]_Com_2"/>
      <sheetName val="[Composição básica95.xls][Compo"/>
      <sheetName val="[Composição básica95.xls]_Com_5"/>
      <sheetName val="[Composição básica95.xls]___D_3"/>
      <sheetName val="[Composição básica95.xls]___D_4"/>
      <sheetName val="[Composição básica95.xls]___D_5"/>
      <sheetName val="[Composição básica95.xls]___D_6"/>
      <sheetName val="[Composição básica95.xls]___D_9"/>
      <sheetName val="[Composição básica95.xls]_Com_4"/>
      <sheetName val="[Composição básica95.xls]___D_7"/>
      <sheetName val="[Composição básica95.xls]_Com_3"/>
      <sheetName val="[Composição básica95.xls]___D_8"/>
      <sheetName val="[Composição básica95.xls]____15"/>
      <sheetName val="[Composição básica95.xls]_Co_10"/>
      <sheetName val="[Composição básica95.xls]____11"/>
      <sheetName val="[Composição básica95.xls]_Com_6"/>
      <sheetName val="[Composição básica95.xls]____12"/>
      <sheetName val="[Composição básica95.xls]_Com_7"/>
      <sheetName val="[Composição básica95.xls]____13"/>
      <sheetName val="[Composição básica95.xls]_Com_8"/>
      <sheetName val="[Composição básica95.xls]____14"/>
      <sheetName val="[Composição básica95.xls]_Com_9"/>
      <sheetName val="[Composição básica95.xls]____16"/>
      <sheetName val="[Composição básica95.xls]____21"/>
      <sheetName val="[Composição básica95.xls]_Co_15"/>
      <sheetName val="[Composição básica95.xls]____19"/>
      <sheetName val="[Composição básica95.xls]_Co_13"/>
      <sheetName val="[Composição básica95.xls]____18"/>
      <sheetName val="[Composição básica95.xls]_Co_12"/>
      <sheetName val="[Composição básica95.xls]_Co_11"/>
      <sheetName val="[Composição básica95.xls]____20"/>
      <sheetName val="[Composição básica95.xls]_Co_14"/>
      <sheetName val="[Composição básica95.xls]____22"/>
      <sheetName val="[Composição básica95.xls]_Co_16"/>
      <sheetName val="[Composição básica95.xls]____24"/>
      <sheetName val="[Composição básica95.xls]____23"/>
      <sheetName val="[Composição básica95.xls]____27"/>
      <sheetName val="[Composição básica95.xls]____26"/>
      <sheetName val="[Composição básica95.xls]____25"/>
      <sheetName val="[Composição básica95.xls]____28"/>
      <sheetName val="[Composição básica95.xls]____29"/>
      <sheetName val="[Composição básica95.xls]____30"/>
      <sheetName val="[Composição básica95.xls]_Co_17"/>
      <sheetName val="[Composição básica95.xls]____31"/>
      <sheetName val="[Composição básica95.xls]____32"/>
      <sheetName val="[Composição básica95.xls]____3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/>
      <sheetData sheetId="19" refreshError="1"/>
      <sheetData sheetId="20"/>
      <sheetData sheetId="21" refreshError="1"/>
      <sheetData sheetId="22"/>
      <sheetData sheetId="23" refreshError="1"/>
      <sheetData sheetId="24"/>
      <sheetData sheetId="25" refreshError="1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NTRADA DE DADOS"/>
      <sheetName val="ORÇAMENTO COMPLETO"/>
      <sheetName val="QCI"/>
      <sheetName val="Cronograma"/>
      <sheetName val="ORÇAMENTO - ÁGUA"/>
      <sheetName val="ORÇAMENTO - ESGOTO"/>
      <sheetName val="ORÇAMENTO - ELÉTRICO"/>
    </sheetNames>
    <sheetDataSet>
      <sheetData sheetId="0" refreshError="1">
        <row r="5">
          <cell r="C5">
            <v>17</v>
          </cell>
          <cell r="D5">
            <v>1</v>
          </cell>
          <cell r="E5">
            <v>2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UMOS"/>
      <sheetName val="COMPOSIÇÃO"/>
    </sheetNames>
    <sheetDataSet>
      <sheetData sheetId="0"/>
      <sheetData sheetId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R021296"/>
    </sheetNames>
    <definedNames>
      <definedName name="PassaExtenso"/>
    </defined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inal"/>
      <sheetName val="MED_5"/>
      <sheetName val="REL MED_5"/>
      <sheetName val="Relatório-1ª med."/>
      <sheetName val="DRENA"/>
      <sheetName val="Plan2"/>
      <sheetName val="Plan3"/>
      <sheetName val="Plan4"/>
      <sheetName val="Plan5"/>
      <sheetName val="Plan6"/>
      <sheetName val="Plan7"/>
      <sheetName val="Plan8"/>
      <sheetName val="Plan9"/>
      <sheetName val="Plan10"/>
      <sheetName val="Plan11"/>
      <sheetName val="Plan12"/>
      <sheetName val="Plan13"/>
      <sheetName val="Plan14"/>
      <sheetName val="Plan15"/>
      <sheetName val="Plan16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QuQuant"/>
      <sheetName val="QQuant-Vol1 (2)"/>
      <sheetName val="QQegesa"/>
      <sheetName val="QQuant-Vol1"/>
      <sheetName val="Licitação"/>
      <sheetName val="QQegesa-ant"/>
      <sheetName val="QQUANT"/>
      <sheetName val="QQder"/>
      <sheetName val="NumerN"/>
      <sheetName val="BS"/>
      <sheetName val="FR"/>
      <sheetName val="Dimens"/>
      <sheetName val="QuantPav"/>
      <sheetName val="NumerN (2)"/>
      <sheetName val="Dimens (2)"/>
      <sheetName val="QuantPav (2)"/>
      <sheetName val="Plan2"/>
      <sheetName val="Plan3"/>
      <sheetName val="Plan4"/>
      <sheetName val="Plan5"/>
      <sheetName val="Plan6"/>
      <sheetName val="Plan7"/>
      <sheetName val="Plan8"/>
      <sheetName val="Plan9"/>
      <sheetName val="Plan10"/>
      <sheetName val="Plan11"/>
      <sheetName val="Plan12"/>
      <sheetName val="Plan13"/>
      <sheetName val="Plan14"/>
      <sheetName val="Plan15"/>
      <sheetName val="Plan16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eated header"/>
    </sheetNames>
    <sheetDataSet>
      <sheetData sheetId="0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quipamentos"/>
      <sheetName val="Teor"/>
      <sheetName val="Anexos PGQ"/>
    </sheetNames>
    <sheetDataSet>
      <sheetData sheetId="0"/>
      <sheetData sheetId="1"/>
      <sheetData sheetId="2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MPOS1"/>
      <sheetName val="COMPOS2"/>
      <sheetName val="COMPOS3"/>
      <sheetName val="1- QUADRO DE QUANTIDADE (2)"/>
      <sheetName val="Pato"/>
      <sheetName val="Transporte 5m³"/>
      <sheetName val="Transporte 4m³"/>
      <sheetName val="Transporte 4t"/>
      <sheetName val="Transporte Mat. Frio"/>
      <sheetName val="Cronograma (2)"/>
      <sheetName val="ESTUDO PREÇOS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delo"/>
      <sheetName val="resumo"/>
      <sheetName val="central"/>
      <sheetName val="b1"/>
      <sheetName val="b2"/>
      <sheetName val="b3"/>
      <sheetName val="b4"/>
      <sheetName val="frentes"/>
      <sheetName val="aloj"/>
      <sheetName val="lote B"/>
      <sheetName val="G-REV_C"/>
      <sheetName val="BDI"/>
      <sheetName val="Encargos Sociais"/>
      <sheetName val="Plan1 (2)"/>
      <sheetName val="Indireto - 40 meses"/>
      <sheetName val="Plan1"/>
      <sheetName val="Sal"/>
      <sheetName val="Gráfico MO"/>
      <sheetName val="Bens Duráveis"/>
      <sheetName val="2"/>
      <sheetName val="3"/>
      <sheetName val="5"/>
      <sheetName val="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>
        <row r="4">
          <cell r="B4" t="str">
            <v>Ajudante</v>
          </cell>
          <cell r="C4">
            <v>1.95</v>
          </cell>
          <cell r="D4">
            <v>1.1100000000000001</v>
          </cell>
          <cell r="E4">
            <v>0.94</v>
          </cell>
          <cell r="F4">
            <v>0.87</v>
          </cell>
          <cell r="G4">
            <v>0.94</v>
          </cell>
        </row>
        <row r="5">
          <cell r="B5" t="str">
            <v>Ajudante (Carga e Descarga)</v>
          </cell>
          <cell r="C5">
            <v>1.95</v>
          </cell>
          <cell r="D5">
            <v>1.1100000000000001</v>
          </cell>
          <cell r="E5">
            <v>0.94</v>
          </cell>
          <cell r="F5">
            <v>0.87</v>
          </cell>
          <cell r="G5">
            <v>0.94</v>
          </cell>
        </row>
        <row r="6">
          <cell r="B6" t="str">
            <v>Almoxarife</v>
          </cell>
          <cell r="C6">
            <v>5</v>
          </cell>
          <cell r="D6">
            <v>2.84</v>
          </cell>
          <cell r="E6">
            <v>2.44</v>
          </cell>
          <cell r="F6">
            <v>2.6093636363636361</v>
          </cell>
          <cell r="G6">
            <v>2.61</v>
          </cell>
        </row>
        <row r="7">
          <cell r="B7" t="str">
            <v>Analista de sistema</v>
          </cell>
          <cell r="C7">
            <v>3380.64</v>
          </cell>
          <cell r="D7">
            <v>1917.44</v>
          </cell>
          <cell r="E7">
            <v>1498</v>
          </cell>
          <cell r="F7">
            <v>1498</v>
          </cell>
          <cell r="G7">
            <v>1498</v>
          </cell>
        </row>
        <row r="8">
          <cell r="B8" t="str">
            <v>Apontador</v>
          </cell>
          <cell r="C8">
            <v>3.2</v>
          </cell>
          <cell r="D8">
            <v>1.81</v>
          </cell>
          <cell r="E8">
            <v>1.56</v>
          </cell>
          <cell r="F8">
            <v>1.0441363636363636</v>
          </cell>
          <cell r="G8">
            <v>1.68</v>
          </cell>
        </row>
        <row r="9">
          <cell r="B9" t="str">
            <v>Assist. de Rede</v>
          </cell>
          <cell r="C9">
            <v>1500</v>
          </cell>
          <cell r="D9">
            <v>850.77</v>
          </cell>
          <cell r="E9">
            <v>664.21</v>
          </cell>
          <cell r="F9">
            <v>664.21</v>
          </cell>
          <cell r="G9">
            <v>664.21</v>
          </cell>
        </row>
        <row r="10">
          <cell r="B10" t="str">
            <v>Assist. de Engenharia</v>
          </cell>
          <cell r="C10">
            <v>3380.64</v>
          </cell>
          <cell r="D10">
            <v>1917.44</v>
          </cell>
          <cell r="E10">
            <v>1498</v>
          </cell>
          <cell r="F10">
            <v>1500</v>
          </cell>
          <cell r="G10">
            <v>1500</v>
          </cell>
        </row>
        <row r="11">
          <cell r="B11" t="str">
            <v>Orçamentista</v>
          </cell>
          <cell r="F11">
            <v>1500</v>
          </cell>
          <cell r="G11">
            <v>1500</v>
          </cell>
        </row>
        <row r="12">
          <cell r="B12" t="str">
            <v>Assist. Financeiro</v>
          </cell>
          <cell r="C12">
            <v>4858.3599999999997</v>
          </cell>
          <cell r="D12">
            <v>2755.58</v>
          </cell>
          <cell r="E12">
            <v>1498</v>
          </cell>
          <cell r="F12">
            <v>1498</v>
          </cell>
          <cell r="G12">
            <v>1498</v>
          </cell>
        </row>
        <row r="13">
          <cell r="B13" t="str">
            <v>Assistente Social</v>
          </cell>
          <cell r="C13">
            <v>1433.7</v>
          </cell>
          <cell r="D13">
            <v>813.17</v>
          </cell>
          <cell r="E13">
            <v>961</v>
          </cell>
          <cell r="F13">
            <v>961</v>
          </cell>
          <cell r="G13">
            <v>961</v>
          </cell>
        </row>
        <row r="14">
          <cell r="B14" t="str">
            <v>Assistente técnico I</v>
          </cell>
          <cell r="C14">
            <v>1805.4</v>
          </cell>
          <cell r="D14">
            <v>1023.99</v>
          </cell>
          <cell r="E14">
            <v>961</v>
          </cell>
          <cell r="F14">
            <v>961</v>
          </cell>
          <cell r="G14">
            <v>961</v>
          </cell>
        </row>
        <row r="15">
          <cell r="B15" t="str">
            <v>Aux. de arquivo</v>
          </cell>
          <cell r="C15">
            <v>485.92</v>
          </cell>
          <cell r="D15">
            <v>275.61</v>
          </cell>
          <cell r="E15">
            <v>204</v>
          </cell>
          <cell r="F15">
            <v>204</v>
          </cell>
          <cell r="G15">
            <v>204</v>
          </cell>
        </row>
        <row r="16">
          <cell r="B16" t="str">
            <v>Aux. de pessoal</v>
          </cell>
          <cell r="C16">
            <v>3.2</v>
          </cell>
          <cell r="D16">
            <v>1.81</v>
          </cell>
          <cell r="E16">
            <v>1.56</v>
          </cell>
          <cell r="F16">
            <v>1.5576363636363637</v>
          </cell>
          <cell r="G16">
            <v>1.68</v>
          </cell>
        </row>
        <row r="17">
          <cell r="B17" t="str">
            <v>Aux. Financeiro</v>
          </cell>
          <cell r="C17">
            <v>878.63</v>
          </cell>
          <cell r="D17">
            <v>498.34</v>
          </cell>
          <cell r="E17">
            <v>749</v>
          </cell>
          <cell r="F17">
            <v>749</v>
          </cell>
          <cell r="G17">
            <v>749</v>
          </cell>
        </row>
        <row r="18">
          <cell r="B18" t="str">
            <v>Aux. Laboratório</v>
          </cell>
          <cell r="C18">
            <v>3.2</v>
          </cell>
          <cell r="D18">
            <v>1.81</v>
          </cell>
          <cell r="E18">
            <v>1.56</v>
          </cell>
          <cell r="F18">
            <v>1.56</v>
          </cell>
          <cell r="G18">
            <v>1.68</v>
          </cell>
        </row>
        <row r="19">
          <cell r="B19" t="str">
            <v>Aux. Segurança</v>
          </cell>
          <cell r="C19">
            <v>3.2</v>
          </cell>
          <cell r="D19">
            <v>1.81</v>
          </cell>
          <cell r="E19">
            <v>1.56</v>
          </cell>
          <cell r="F19">
            <v>1.56</v>
          </cell>
          <cell r="G19">
            <v>1.68</v>
          </cell>
        </row>
        <row r="20">
          <cell r="B20" t="str">
            <v>Cadista</v>
          </cell>
          <cell r="F20">
            <v>1000</v>
          </cell>
          <cell r="G20">
            <v>1000</v>
          </cell>
        </row>
        <row r="21">
          <cell r="B21" t="str">
            <v>Aux. técnico</v>
          </cell>
          <cell r="C21">
            <v>933.11</v>
          </cell>
          <cell r="D21">
            <v>529.24</v>
          </cell>
          <cell r="E21">
            <v>749</v>
          </cell>
          <cell r="F21">
            <v>342.68</v>
          </cell>
          <cell r="G21">
            <v>749</v>
          </cell>
        </row>
        <row r="22">
          <cell r="B22" t="str">
            <v>Aux. Serv. Gerais</v>
          </cell>
          <cell r="F22">
            <v>342.68</v>
          </cell>
          <cell r="G22">
            <v>342.68</v>
          </cell>
        </row>
        <row r="23">
          <cell r="B23" t="str">
            <v>Aux.almoxarifado</v>
          </cell>
          <cell r="C23">
            <v>3.67</v>
          </cell>
          <cell r="D23">
            <v>2.08</v>
          </cell>
          <cell r="E23">
            <v>3.4045454545454548</v>
          </cell>
          <cell r="F23">
            <v>1.5576363636363637</v>
          </cell>
          <cell r="G23">
            <v>3.4</v>
          </cell>
        </row>
        <row r="24">
          <cell r="B24" t="str">
            <v>Auxiliar de Topografia</v>
          </cell>
          <cell r="C24">
            <v>3.2</v>
          </cell>
          <cell r="D24">
            <v>1.81</v>
          </cell>
          <cell r="E24">
            <v>0.94</v>
          </cell>
          <cell r="F24">
            <v>0.94</v>
          </cell>
          <cell r="G24">
            <v>1.68</v>
          </cell>
        </row>
        <row r="25">
          <cell r="B25" t="str">
            <v>Carpinteiro</v>
          </cell>
          <cell r="C25">
            <v>3.2</v>
          </cell>
          <cell r="D25">
            <v>1.81</v>
          </cell>
          <cell r="E25">
            <v>1.56</v>
          </cell>
          <cell r="F25">
            <v>1.5576363636363637</v>
          </cell>
          <cell r="G25">
            <v>1.68</v>
          </cell>
        </row>
        <row r="26">
          <cell r="B26" t="str">
            <v>Chefe Administrativo</v>
          </cell>
          <cell r="C26">
            <v>3919.9999999999995</v>
          </cell>
          <cell r="D26">
            <v>2223.36</v>
          </cell>
          <cell r="E26">
            <v>2244</v>
          </cell>
          <cell r="F26">
            <v>2244</v>
          </cell>
          <cell r="G26">
            <v>2244</v>
          </cell>
        </row>
        <row r="27">
          <cell r="B27" t="str">
            <v>Chefe de Laboratório</v>
          </cell>
          <cell r="C27">
            <v>3919.9999999999995</v>
          </cell>
          <cell r="D27">
            <v>2223.36</v>
          </cell>
          <cell r="E27">
            <v>2244</v>
          </cell>
          <cell r="F27">
            <v>956.9</v>
          </cell>
          <cell r="G27">
            <v>2244</v>
          </cell>
        </row>
        <row r="28">
          <cell r="B28" t="str">
            <v>Chefe de Materiais</v>
          </cell>
          <cell r="C28">
            <v>3919.9999999999995</v>
          </cell>
          <cell r="D28">
            <v>2223.36</v>
          </cell>
          <cell r="E28">
            <v>2244</v>
          </cell>
          <cell r="F28">
            <v>2244</v>
          </cell>
          <cell r="G28">
            <v>2244</v>
          </cell>
        </row>
        <row r="29">
          <cell r="B29" t="str">
            <v>Eng. de Medição</v>
          </cell>
          <cell r="C29">
            <v>4804.05</v>
          </cell>
          <cell r="D29">
            <v>2724.77</v>
          </cell>
          <cell r="E29">
            <v>2312</v>
          </cell>
          <cell r="F29">
            <v>2500</v>
          </cell>
          <cell r="G29">
            <v>2500</v>
          </cell>
        </row>
        <row r="30">
          <cell r="B30" t="str">
            <v>Chefe S. Pessoal</v>
          </cell>
          <cell r="C30">
            <v>3919.9999999999995</v>
          </cell>
          <cell r="D30">
            <v>2223.36</v>
          </cell>
          <cell r="E30">
            <v>2244</v>
          </cell>
          <cell r="F30">
            <v>2000</v>
          </cell>
          <cell r="G30">
            <v>2244</v>
          </cell>
        </row>
        <row r="31">
          <cell r="B31" t="str">
            <v>Comprador</v>
          </cell>
          <cell r="C31">
            <v>7.26</v>
          </cell>
          <cell r="D31">
            <v>4.12</v>
          </cell>
          <cell r="E31">
            <v>4.3681818181818182</v>
          </cell>
          <cell r="F31">
            <v>4.3681818181818182</v>
          </cell>
          <cell r="G31">
            <v>4.37</v>
          </cell>
        </row>
        <row r="32">
          <cell r="B32" t="str">
            <v>Contador</v>
          </cell>
          <cell r="C32">
            <v>4115.74</v>
          </cell>
          <cell r="D32">
            <v>2334.38</v>
          </cell>
          <cell r="E32">
            <v>2244</v>
          </cell>
          <cell r="F32">
            <v>2244</v>
          </cell>
          <cell r="G32">
            <v>2244</v>
          </cell>
        </row>
        <row r="33">
          <cell r="B33" t="str">
            <v>Contínuo</v>
          </cell>
          <cell r="F33">
            <v>1.0441363636363636</v>
          </cell>
          <cell r="G33">
            <v>0.94</v>
          </cell>
        </row>
        <row r="34">
          <cell r="B34" t="str">
            <v>Coord. Desenv. Proj.</v>
          </cell>
          <cell r="C34">
            <v>7300</v>
          </cell>
          <cell r="D34">
            <v>4140.43</v>
          </cell>
          <cell r="E34">
            <v>2312</v>
          </cell>
          <cell r="F34">
            <v>2312</v>
          </cell>
          <cell r="G34">
            <v>2312</v>
          </cell>
        </row>
        <row r="35">
          <cell r="B35" t="str">
            <v>Coord. Topografia</v>
          </cell>
          <cell r="C35">
            <v>7300</v>
          </cell>
          <cell r="D35">
            <v>4140.43</v>
          </cell>
          <cell r="E35">
            <v>2312</v>
          </cell>
          <cell r="F35">
            <v>2312</v>
          </cell>
          <cell r="G35">
            <v>2312</v>
          </cell>
        </row>
        <row r="36">
          <cell r="B36" t="str">
            <v>Copeira</v>
          </cell>
          <cell r="C36">
            <v>2.21</v>
          </cell>
          <cell r="D36">
            <v>1.25</v>
          </cell>
          <cell r="E36">
            <v>1.01</v>
          </cell>
          <cell r="F36">
            <v>1.0441363636363636</v>
          </cell>
          <cell r="G36">
            <v>0.94</v>
          </cell>
        </row>
        <row r="37">
          <cell r="B37" t="str">
            <v>Desenhista Projetista</v>
          </cell>
          <cell r="C37">
            <v>3219.64</v>
          </cell>
          <cell r="D37">
            <v>1826.12</v>
          </cell>
          <cell r="E37">
            <v>1498</v>
          </cell>
          <cell r="F37">
            <v>1498</v>
          </cell>
          <cell r="G37">
            <v>1498</v>
          </cell>
        </row>
        <row r="38">
          <cell r="B38" t="str">
            <v>Eletricista</v>
          </cell>
          <cell r="C38">
            <v>3.2</v>
          </cell>
          <cell r="D38">
            <v>1.81</v>
          </cell>
          <cell r="E38">
            <v>1.81</v>
          </cell>
          <cell r="F38">
            <v>1.81</v>
          </cell>
          <cell r="G38">
            <v>1.9</v>
          </cell>
        </row>
        <row r="39">
          <cell r="B39" t="str">
            <v>Enc.Serv.Gerais</v>
          </cell>
          <cell r="C39">
            <v>3380.64</v>
          </cell>
          <cell r="D39">
            <v>1917.44</v>
          </cell>
          <cell r="E39">
            <v>1498</v>
          </cell>
          <cell r="F39">
            <v>510.88</v>
          </cell>
          <cell r="G39">
            <v>1498</v>
          </cell>
        </row>
        <row r="40">
          <cell r="B40" t="str">
            <v>Encanador</v>
          </cell>
          <cell r="C40">
            <v>3.2</v>
          </cell>
          <cell r="D40">
            <v>1.81</v>
          </cell>
          <cell r="E40">
            <v>1.81</v>
          </cell>
          <cell r="F40">
            <v>1.81</v>
          </cell>
          <cell r="G40">
            <v>1.9</v>
          </cell>
        </row>
        <row r="41">
          <cell r="B41" t="str">
            <v>Encarregado Comercial</v>
          </cell>
          <cell r="C41">
            <v>3380.64</v>
          </cell>
          <cell r="D41">
            <v>1917.44</v>
          </cell>
          <cell r="E41">
            <v>1498</v>
          </cell>
          <cell r="F41">
            <v>1498</v>
          </cell>
          <cell r="G41">
            <v>1498</v>
          </cell>
        </row>
        <row r="42">
          <cell r="B42" t="str">
            <v>Encarregado de Apropriação</v>
          </cell>
          <cell r="C42">
            <v>3380.64</v>
          </cell>
          <cell r="D42">
            <v>1917.44</v>
          </cell>
          <cell r="E42">
            <v>1498</v>
          </cell>
          <cell r="F42">
            <v>1498</v>
          </cell>
          <cell r="G42">
            <v>1498</v>
          </cell>
        </row>
        <row r="43">
          <cell r="B43" t="str">
            <v>Encarregado de Transportes</v>
          </cell>
          <cell r="C43">
            <v>3380.64</v>
          </cell>
          <cell r="D43">
            <v>1917.44</v>
          </cell>
          <cell r="E43">
            <v>1498</v>
          </cell>
          <cell r="F43">
            <v>1498</v>
          </cell>
          <cell r="G43">
            <v>1498</v>
          </cell>
        </row>
        <row r="44">
          <cell r="B44" t="str">
            <v>Encarregado de Produção</v>
          </cell>
          <cell r="C44">
            <v>3380.64</v>
          </cell>
          <cell r="D44">
            <v>1917.44</v>
          </cell>
          <cell r="E44">
            <v>1498</v>
          </cell>
          <cell r="F44">
            <v>1498</v>
          </cell>
          <cell r="G44">
            <v>1100</v>
          </cell>
        </row>
        <row r="45">
          <cell r="B45" t="str">
            <v>Mestre de Obras</v>
          </cell>
          <cell r="C45">
            <v>3380.64</v>
          </cell>
          <cell r="D45">
            <v>1917.44</v>
          </cell>
          <cell r="E45">
            <v>2244</v>
          </cell>
          <cell r="F45">
            <v>3500</v>
          </cell>
          <cell r="G45">
            <v>2500</v>
          </cell>
        </row>
        <row r="46">
          <cell r="B46" t="str">
            <v>Enc. Frente Serviço</v>
          </cell>
          <cell r="E46">
            <v>838.2</v>
          </cell>
          <cell r="F46">
            <v>2000</v>
          </cell>
          <cell r="G46">
            <v>2000</v>
          </cell>
        </row>
        <row r="47">
          <cell r="B47" t="str">
            <v>Enc. Financeiro</v>
          </cell>
          <cell r="E47">
            <v>1498</v>
          </cell>
          <cell r="F47">
            <v>1000</v>
          </cell>
          <cell r="G47">
            <v>1498</v>
          </cell>
        </row>
        <row r="48">
          <cell r="B48" t="str">
            <v>Enc. Pessoal</v>
          </cell>
          <cell r="E48">
            <v>1498</v>
          </cell>
          <cell r="F48">
            <v>1000</v>
          </cell>
          <cell r="G48">
            <v>1498</v>
          </cell>
        </row>
        <row r="49">
          <cell r="B49" t="str">
            <v>Eng. Seg.Trabalho</v>
          </cell>
          <cell r="C49">
            <v>5161.32</v>
          </cell>
          <cell r="D49">
            <v>2927.41</v>
          </cell>
          <cell r="E49">
            <v>2312</v>
          </cell>
          <cell r="F49">
            <v>2500</v>
          </cell>
          <cell r="G49">
            <v>2500</v>
          </cell>
        </row>
        <row r="50">
          <cell r="B50" t="str">
            <v>Engenheiro C. Qualidade</v>
          </cell>
          <cell r="C50">
            <v>5161.32</v>
          </cell>
          <cell r="D50">
            <v>2927.41</v>
          </cell>
          <cell r="E50">
            <v>2312</v>
          </cell>
          <cell r="F50">
            <v>2500</v>
          </cell>
          <cell r="G50">
            <v>2500</v>
          </cell>
        </row>
        <row r="51">
          <cell r="B51" t="str">
            <v>Engenheiro Produção</v>
          </cell>
          <cell r="C51">
            <v>5161.32</v>
          </cell>
          <cell r="D51">
            <v>2927.41</v>
          </cell>
          <cell r="E51">
            <v>2312</v>
          </cell>
          <cell r="F51">
            <v>2500</v>
          </cell>
          <cell r="G51">
            <v>2800</v>
          </cell>
        </row>
        <row r="52">
          <cell r="B52" t="str">
            <v>Eng. Projetos</v>
          </cell>
          <cell r="C52">
            <v>5161.32</v>
          </cell>
          <cell r="D52">
            <v>2927.41</v>
          </cell>
          <cell r="E52">
            <v>2312</v>
          </cell>
          <cell r="F52">
            <v>2500</v>
          </cell>
          <cell r="G52">
            <v>2500</v>
          </cell>
        </row>
        <row r="53">
          <cell r="B53" t="str">
            <v>Eng. Planejamento</v>
          </cell>
          <cell r="C53">
            <v>5161.32</v>
          </cell>
          <cell r="D53">
            <v>2927.41</v>
          </cell>
          <cell r="E53">
            <v>2312</v>
          </cell>
          <cell r="F53">
            <v>2800</v>
          </cell>
          <cell r="G53">
            <v>2800</v>
          </cell>
        </row>
        <row r="54">
          <cell r="B54" t="str">
            <v>Eng. Métodos Constr.</v>
          </cell>
          <cell r="F54">
            <v>2800</v>
          </cell>
          <cell r="G54">
            <v>2800</v>
          </cell>
        </row>
        <row r="55">
          <cell r="B55" t="str">
            <v>Engenheiro de Minas</v>
          </cell>
          <cell r="C55">
            <v>5161.32</v>
          </cell>
          <cell r="D55">
            <v>2927.41</v>
          </cell>
          <cell r="E55">
            <v>2312</v>
          </cell>
          <cell r="F55">
            <v>2800</v>
          </cell>
          <cell r="G55">
            <v>2800</v>
          </cell>
        </row>
        <row r="56">
          <cell r="B56" t="str">
            <v>Geólogo</v>
          </cell>
          <cell r="E56">
            <v>2312</v>
          </cell>
          <cell r="F56">
            <v>2800</v>
          </cell>
          <cell r="G56">
            <v>2800</v>
          </cell>
        </row>
        <row r="57">
          <cell r="B57" t="str">
            <v>Faxineiro</v>
          </cell>
          <cell r="C57">
            <v>1.79</v>
          </cell>
          <cell r="D57">
            <v>1.02</v>
          </cell>
          <cell r="E57">
            <v>0.94</v>
          </cell>
          <cell r="F57">
            <v>1.0441363636363636</v>
          </cell>
          <cell r="G57">
            <v>0.94</v>
          </cell>
        </row>
        <row r="58">
          <cell r="B58" t="str">
            <v>Ferramenteiro</v>
          </cell>
          <cell r="C58">
            <v>2.21</v>
          </cell>
          <cell r="D58">
            <v>1.25</v>
          </cell>
          <cell r="E58">
            <v>1.56</v>
          </cell>
          <cell r="F58">
            <v>1.56</v>
          </cell>
          <cell r="G58">
            <v>1.9</v>
          </cell>
        </row>
        <row r="59">
          <cell r="B59" t="str">
            <v>Gerente Adm. Financeiro</v>
          </cell>
          <cell r="C59">
            <v>11773.4</v>
          </cell>
          <cell r="D59">
            <v>6677.67</v>
          </cell>
          <cell r="E59">
            <v>3400</v>
          </cell>
          <cell r="F59">
            <v>4000</v>
          </cell>
          <cell r="G59">
            <v>4000</v>
          </cell>
        </row>
        <row r="60">
          <cell r="B60" t="str">
            <v>Gerente Comercial</v>
          </cell>
          <cell r="C60">
            <v>11773.4</v>
          </cell>
          <cell r="D60">
            <v>6677.67</v>
          </cell>
          <cell r="E60">
            <v>3400</v>
          </cell>
        </row>
        <row r="61">
          <cell r="B61" t="str">
            <v>Gerente Gest. Qualidade</v>
          </cell>
          <cell r="F61">
            <v>4000</v>
          </cell>
          <cell r="G61">
            <v>4000</v>
          </cell>
        </row>
        <row r="62">
          <cell r="B62" t="str">
            <v>Gerente de Sistemas</v>
          </cell>
          <cell r="F62">
            <v>5000</v>
          </cell>
          <cell r="G62">
            <v>5000</v>
          </cell>
        </row>
        <row r="63">
          <cell r="B63" t="str">
            <v>Gerente de Construção</v>
          </cell>
          <cell r="E63">
            <v>3400</v>
          </cell>
          <cell r="F63">
            <v>7000</v>
          </cell>
          <cell r="G63">
            <v>7000</v>
          </cell>
        </row>
        <row r="64">
          <cell r="B64" t="str">
            <v>Gerente Área Técnica</v>
          </cell>
          <cell r="C64">
            <v>11773.4</v>
          </cell>
          <cell r="D64">
            <v>6677.67</v>
          </cell>
          <cell r="E64">
            <v>3400</v>
          </cell>
          <cell r="F64">
            <v>5000</v>
          </cell>
          <cell r="G64">
            <v>5000</v>
          </cell>
        </row>
        <row r="65">
          <cell r="B65" t="str">
            <v>Gerente Obras Civis</v>
          </cell>
          <cell r="C65">
            <v>16947.98</v>
          </cell>
          <cell r="D65">
            <v>9612.6</v>
          </cell>
          <cell r="E65">
            <v>4080</v>
          </cell>
          <cell r="F65">
            <v>5000</v>
          </cell>
          <cell r="G65">
            <v>5000</v>
          </cell>
        </row>
        <row r="66">
          <cell r="B66" t="str">
            <v>1º Repres. Contratada</v>
          </cell>
          <cell r="C66">
            <v>16947.98</v>
          </cell>
          <cell r="D66">
            <v>9612.6</v>
          </cell>
          <cell r="E66">
            <v>4760</v>
          </cell>
          <cell r="F66">
            <v>10000</v>
          </cell>
          <cell r="G66">
            <v>10000</v>
          </cell>
        </row>
        <row r="67">
          <cell r="B67" t="str">
            <v xml:space="preserve">Inspetor de qualidade </v>
          </cell>
          <cell r="C67">
            <v>4292</v>
          </cell>
          <cell r="D67">
            <v>2434.35</v>
          </cell>
          <cell r="E67">
            <v>1498</v>
          </cell>
          <cell r="F67">
            <v>1498</v>
          </cell>
          <cell r="G67">
            <v>1498</v>
          </cell>
        </row>
        <row r="68">
          <cell r="B68" t="str">
            <v>Laboratorista</v>
          </cell>
          <cell r="C68">
            <v>1187.92</v>
          </cell>
          <cell r="D68">
            <v>673.77</v>
          </cell>
          <cell r="E68">
            <v>749</v>
          </cell>
          <cell r="F68">
            <v>749</v>
          </cell>
          <cell r="G68">
            <v>749</v>
          </cell>
        </row>
        <row r="69">
          <cell r="B69" t="str">
            <v>Médico do Trabalho</v>
          </cell>
          <cell r="C69">
            <v>5252.91</v>
          </cell>
          <cell r="D69">
            <v>2979.36</v>
          </cell>
          <cell r="E69">
            <v>2312</v>
          </cell>
          <cell r="F69">
            <v>2000</v>
          </cell>
          <cell r="G69">
            <v>2312</v>
          </cell>
        </row>
        <row r="70">
          <cell r="B70" t="str">
            <v>Motorista</v>
          </cell>
          <cell r="C70">
            <v>3.67</v>
          </cell>
          <cell r="D70">
            <v>2.08</v>
          </cell>
          <cell r="E70">
            <v>1.56</v>
          </cell>
          <cell r="F70">
            <v>1.5576363636363637</v>
          </cell>
          <cell r="G70">
            <v>1.9</v>
          </cell>
        </row>
        <row r="71">
          <cell r="B71" t="str">
            <v>Pedreiro</v>
          </cell>
          <cell r="C71">
            <v>3.2</v>
          </cell>
          <cell r="D71">
            <v>1.81</v>
          </cell>
          <cell r="E71">
            <v>1.56</v>
          </cell>
          <cell r="F71">
            <v>1.56</v>
          </cell>
          <cell r="G71">
            <v>1.9</v>
          </cell>
        </row>
        <row r="72">
          <cell r="B72" t="str">
            <v>Pintor de Placas</v>
          </cell>
          <cell r="C72">
            <v>1.9</v>
          </cell>
          <cell r="D72">
            <v>1.08</v>
          </cell>
          <cell r="E72">
            <v>1.81</v>
          </cell>
          <cell r="F72">
            <v>1.81</v>
          </cell>
          <cell r="G72">
            <v>1.9</v>
          </cell>
        </row>
        <row r="73">
          <cell r="B73" t="str">
            <v>Porteiro</v>
          </cell>
          <cell r="C73">
            <v>1.89</v>
          </cell>
          <cell r="D73">
            <v>1.07</v>
          </cell>
          <cell r="E73">
            <v>1.01</v>
          </cell>
          <cell r="F73">
            <v>1.01</v>
          </cell>
          <cell r="G73">
            <v>0.94</v>
          </cell>
        </row>
        <row r="74">
          <cell r="B74" t="str">
            <v>Recepcionista</v>
          </cell>
          <cell r="C74">
            <v>497</v>
          </cell>
          <cell r="D74">
            <v>281.89</v>
          </cell>
          <cell r="E74">
            <v>398</v>
          </cell>
          <cell r="F74">
            <v>398</v>
          </cell>
          <cell r="G74">
            <v>398</v>
          </cell>
        </row>
        <row r="75">
          <cell r="B75" t="str">
            <v>Secretária</v>
          </cell>
          <cell r="C75">
            <v>1077.73</v>
          </cell>
          <cell r="D75">
            <v>611.27</v>
          </cell>
          <cell r="E75">
            <v>961</v>
          </cell>
          <cell r="F75">
            <v>961</v>
          </cell>
          <cell r="G75">
            <v>961</v>
          </cell>
        </row>
        <row r="76">
          <cell r="B76" t="str">
            <v>Téc. Seg. do Trabalho</v>
          </cell>
          <cell r="C76">
            <v>1518.46</v>
          </cell>
          <cell r="D76">
            <v>861.24</v>
          </cell>
          <cell r="E76">
            <v>961</v>
          </cell>
          <cell r="F76">
            <v>961</v>
          </cell>
          <cell r="G76">
            <v>961</v>
          </cell>
        </row>
        <row r="77">
          <cell r="B77" t="str">
            <v>Técnico  meio ambiente</v>
          </cell>
          <cell r="C77">
            <v>2389.5</v>
          </cell>
          <cell r="D77">
            <v>1355.28</v>
          </cell>
          <cell r="E77">
            <v>1498</v>
          </cell>
          <cell r="F77">
            <v>1498</v>
          </cell>
          <cell r="G77">
            <v>1498</v>
          </cell>
        </row>
        <row r="78">
          <cell r="B78" t="str">
            <v>Técnico de Enfermagem</v>
          </cell>
          <cell r="C78">
            <v>4.66</v>
          </cell>
          <cell r="D78">
            <v>2.64</v>
          </cell>
          <cell r="E78">
            <v>4.3681818181818182</v>
          </cell>
          <cell r="F78">
            <v>1.5576363636363637</v>
          </cell>
          <cell r="G78">
            <v>4.37</v>
          </cell>
        </row>
        <row r="79">
          <cell r="B79" t="str">
            <v>Auxiliar Enfermagem</v>
          </cell>
          <cell r="F79">
            <v>1.0441363636363636</v>
          </cell>
          <cell r="G79">
            <v>1.68</v>
          </cell>
        </row>
        <row r="80">
          <cell r="B80" t="str">
            <v>Topógrafo II</v>
          </cell>
          <cell r="C80">
            <v>10.69</v>
          </cell>
          <cell r="D80">
            <v>6.06</v>
          </cell>
          <cell r="E80">
            <v>6.8090909090909095</v>
          </cell>
          <cell r="F80">
            <v>6.8090909090909095</v>
          </cell>
          <cell r="G80">
            <v>6.81</v>
          </cell>
        </row>
      </sheetData>
      <sheetData sheetId="17"/>
      <sheetData sheetId="18"/>
      <sheetData sheetId="19"/>
      <sheetData sheetId="20"/>
      <sheetData sheetId="21"/>
      <sheetData sheetId="22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adequação 01"/>
      <sheetName val="Memória read. 01"/>
      <sheetName val="MC Readeq. 01"/>
      <sheetName val="Readequação 02"/>
      <sheetName val="Memória read. 02"/>
      <sheetName val="Readequação 03"/>
      <sheetName val="Memória read. 03"/>
    </sheetNames>
    <sheetDataSet>
      <sheetData sheetId="0"/>
      <sheetData sheetId="1"/>
      <sheetData sheetId="2"/>
      <sheetData sheetId="3"/>
      <sheetData sheetId="4"/>
      <sheetData sheetId="5">
        <row r="80">
          <cell r="R80">
            <v>6505.92</v>
          </cell>
        </row>
        <row r="136">
          <cell r="R136">
            <v>227.36</v>
          </cell>
        </row>
        <row r="138">
          <cell r="R138">
            <v>902.75</v>
          </cell>
        </row>
        <row r="139">
          <cell r="R139">
            <v>27.88</v>
          </cell>
        </row>
        <row r="142">
          <cell r="R142">
            <v>512.38</v>
          </cell>
        </row>
        <row r="143">
          <cell r="R143">
            <v>528.17999999999995</v>
          </cell>
        </row>
        <row r="144">
          <cell r="R144">
            <v>339.95</v>
          </cell>
        </row>
        <row r="145">
          <cell r="R145">
            <v>36.92</v>
          </cell>
        </row>
        <row r="272">
          <cell r="R272">
            <v>756.89</v>
          </cell>
        </row>
      </sheetData>
      <sheetData sheetId="6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BM 01"/>
      <sheetName val="Memória Aditivo"/>
      <sheetName val="Relatório Fotográfico"/>
    </sheetNames>
    <definedNames>
      <definedName name="aaa" sheetId="1"/>
      <definedName name="BBBB" sheetId="1"/>
      <definedName name="err" sheetId="1"/>
      <definedName name="Extenso" sheetId="1"/>
      <definedName name="MEMÓRIACAMPO2" sheetId="1"/>
      <definedName name="QQ" sheetId="1"/>
      <definedName name="QQ_2" sheetId="1"/>
      <definedName name="qqe" sheetId="1"/>
      <definedName name="RES" sheetId="1"/>
      <definedName name="RESUMO1" sheetId="1"/>
      <definedName name="vv" sheetId="1"/>
      <definedName name="WEWRWR" sheetId="1"/>
      <definedName name="WEWRWRE" sheetId="1"/>
      <definedName name="XXX" sheetId="1"/>
      <definedName name="XXXX" sheetId="1"/>
    </definedNames>
    <sheetDataSet>
      <sheetData sheetId="0" refreshError="1"/>
      <sheetData sheetId="1" refreshError="1"/>
      <sheetData sheetId="2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ráf1"/>
      <sheetName val="Gráf2"/>
      <sheetName val="Gráf3"/>
      <sheetName val="Gráf4"/>
      <sheetName val="Viga Benkellman"/>
      <sheetName val="Estudo Estatístico"/>
      <sheetName val="Pro - 10 norma A"/>
      <sheetName val="Pró - 11 norma B"/>
      <sheetName val="Resumo subtrechos homgêneos"/>
      <sheetName val="Demonstrativo Dimensionamento"/>
      <sheetName val="Camadas Mat. Distintos"/>
      <sheetName val="PRO-08"/>
      <sheetName val="ANALISES"/>
      <sheetName val="Quadro + Gráfico"/>
      <sheetName val="Custo do CM-30"/>
      <sheetName val="Cálculo"/>
      <sheetName val="Preços"/>
      <sheetName val="Desp. Apoio"/>
      <sheetName val="memória de calculo_liquida"/>
      <sheetName val="Viga_Benkellman"/>
      <sheetName val="Estudo_Estatístico"/>
      <sheetName val="Pro_-_10_norma_A"/>
      <sheetName val="Pró_-_11_norma_B"/>
      <sheetName val="Resumo_subtrechos_homgêneos"/>
      <sheetName val="Demonstrativo_Dimensionamento"/>
      <sheetName val="Camadas_Mat__Distintos"/>
      <sheetName val="Custo_do_CM-30"/>
      <sheetName val="memória_de_calculo_liquida"/>
      <sheetName val="Quadro_+_Gráfico"/>
      <sheetName val="Desp__Apoio"/>
      <sheetName val="Fresagem de Pista Ago-98"/>
      <sheetName val="Proposta"/>
      <sheetName val="Carimbo de Nota"/>
      <sheetName val="P3"/>
      <sheetName val="PLANILHA ATUALIZADA"/>
      <sheetName val="Auxiliar"/>
      <sheetName val="COMPOS1"/>
      <sheetName val="RELATA"/>
      <sheetName val="Tela"/>
      <sheetName val="Atualizacao"/>
      <sheetName val="Chuvas"/>
      <sheetName val="Mediçã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UMOS"/>
      <sheetName val="COMPOSIÇÃO"/>
      <sheetName val="PlanilhaAmpliação"/>
      <sheetName val="BDI25"/>
      <sheetName val="EncSociais "/>
    </sheetNames>
    <sheetDataSet>
      <sheetData sheetId="0"/>
      <sheetData sheetId="1"/>
      <sheetData sheetId="2" refreshError="1"/>
      <sheetData sheetId="3" refreshError="1"/>
      <sheetData sheetId="4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for Out. 2001 - BDI=20% Ajust"/>
      <sheetName val="Biblioteca Out. 2001 - BDI=20%"/>
      <sheetName val=" Salas OUT 2001 COM BDI 20%"/>
      <sheetName val="Lab cienc nat BRASILIA"/>
      <sheetName val="CRONOGRAMA - 120 Dias"/>
      <sheetName val="Refor Out_ 2001 _ BDI_20_ Ajust"/>
      <sheetName val="Refor_Out__2001_-_BDI=20%_Ajust"/>
      <sheetName val="Biblioteca_Out__2001_-_BDI=20%"/>
      <sheetName val="_Salas_OUT_2001_COM_BDI_20%"/>
      <sheetName val="Lab_cienc_nat_BRASILIA"/>
      <sheetName val="CRONOGRAMA_-_120_Dias"/>
      <sheetName val="Refor_Out__2001___BDI_20__Ajust"/>
      <sheetName val="Refor_Out__2001_-_BDI=20%_Ajus1"/>
      <sheetName val="Biblioteca_Out__2001_-_BDI=20%1"/>
      <sheetName val="_Salas_OUT_2001_COM_BDI_20%1"/>
      <sheetName val="Lab_cienc_nat_BRASILIA1"/>
      <sheetName val="CRONOGRAMA_-_120_Dias1"/>
      <sheetName val="Refor_Out__2001___BDI_20__Ajus1"/>
      <sheetName val="Refor_Out__2001_-_BDI=20%_Ajus2"/>
      <sheetName val="Biblioteca_Out__2001_-_BDI=20%2"/>
      <sheetName val="_Salas_OUT_2001_COM_BDI_20%2"/>
      <sheetName val="Lab_cienc_nat_BRASILIA2"/>
      <sheetName val="CRONOGRAMA_-_120_Dias2"/>
      <sheetName val="Refor_Out__2001___BDI_20__Ajus2"/>
    </sheetNames>
    <sheetDataSet>
      <sheetData sheetId="0"/>
      <sheetData sheetId="1"/>
      <sheetData sheetId="2"/>
      <sheetData sheetId="3"/>
      <sheetData sheetId="4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/>
      <sheetData sheetId="15"/>
      <sheetData sheetId="16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OJETO"/>
      <sheetName val="FVorigi"/>
      <sheetName val="FVmodif"/>
      <sheetName val="FVresumo"/>
      <sheetName val="FVadotar"/>
      <sheetName val="Calculo4010"/>
      <sheetName val="ExempFC1"/>
      <sheetName val="ExemFC2"/>
      <sheetName val="ExemFC3"/>
      <sheetName val="Exemp1"/>
      <sheetName val="Exemp2"/>
      <sheetName val="Exemp3"/>
      <sheetName val="Exemp4"/>
      <sheetName val="Exemp5"/>
      <sheetName val="Exemp6"/>
      <sheetName val="Exemp7"/>
      <sheetName val="Exemp8"/>
      <sheetName val="Exerci1"/>
      <sheetName val="Exerci2"/>
      <sheetName val="PROVA"/>
      <sheetName val="Plan3"/>
      <sheetName val="Plan4"/>
      <sheetName val="Plan5"/>
      <sheetName val="Plan6"/>
      <sheetName val="Plan7"/>
      <sheetName val="Plan8"/>
      <sheetName val="Plan9"/>
      <sheetName val="Plan10"/>
      <sheetName val="Plan11"/>
      <sheetName val="Plan12"/>
      <sheetName val="Plan13"/>
      <sheetName val="Plan14"/>
      <sheetName val="Plan15"/>
      <sheetName val="Plan16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MO_AUT1"/>
      <sheetName val="AUT_ORIGINAL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4.v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6.v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8.v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0.vml"/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9219C9-0D59-41D4-AE8F-71A7B7EAEFCD}">
  <sheetPr>
    <pageSetUpPr fitToPage="1"/>
  </sheetPr>
  <dimension ref="A1:R269"/>
  <sheetViews>
    <sheetView showOutlineSymbols="0" view="pageBreakPreview" topLeftCell="C245" zoomScale="75" zoomScaleNormal="75" zoomScaleSheetLayoutView="75" zoomScalePageLayoutView="85" workbookViewId="0">
      <selection activeCell="D261" sqref="D261"/>
    </sheetView>
  </sheetViews>
  <sheetFormatPr defaultColWidth="9.42578125" defaultRowHeight="12.75" x14ac:dyDescent="0.2"/>
  <cols>
    <col min="1" max="1" width="8.28515625" style="1" bestFit="1" customWidth="1"/>
    <col min="2" max="2" width="11" style="1" bestFit="1" customWidth="1"/>
    <col min="3" max="3" width="9.28515625" style="1" bestFit="1" customWidth="1"/>
    <col min="4" max="4" width="72" style="1" bestFit="1" customWidth="1"/>
    <col min="5" max="5" width="11.7109375" style="1" bestFit="1" customWidth="1"/>
    <col min="6" max="6" width="13.28515625" style="70" customWidth="1"/>
    <col min="7" max="7" width="16.7109375" style="18" customWidth="1"/>
    <col min="8" max="8" width="17.140625" style="18" customWidth="1"/>
    <col min="9" max="9" width="11.85546875" style="18" customWidth="1"/>
    <col min="10" max="10" width="15.42578125" style="18" customWidth="1"/>
    <col min="11" max="11" width="18.28515625" style="18" bestFit="1" customWidth="1"/>
    <col min="12" max="12" width="16.85546875" style="18" customWidth="1"/>
    <col min="13" max="14" width="19.7109375" style="18" bestFit="1" customWidth="1"/>
    <col min="15" max="15" width="5.7109375" style="1" customWidth="1"/>
    <col min="16" max="16" width="9.42578125" style="111"/>
    <col min="17" max="17" width="9.42578125" style="1"/>
    <col min="18" max="18" width="12.28515625" style="1" bestFit="1" customWidth="1"/>
    <col min="19" max="1007" width="9.42578125" style="1"/>
    <col min="1008" max="1008" width="11.5703125" style="1" customWidth="1"/>
    <col min="1009" max="16384" width="9.42578125" style="1"/>
  </cols>
  <sheetData>
    <row r="1" spans="1:14" x14ac:dyDescent="0.2">
      <c r="A1" s="16"/>
      <c r="F1" s="18"/>
      <c r="N1" s="42"/>
    </row>
    <row r="2" spans="1:14" x14ac:dyDescent="0.2">
      <c r="A2" s="16"/>
      <c r="F2" s="18"/>
      <c r="N2" s="42"/>
    </row>
    <row r="3" spans="1:14" x14ac:dyDescent="0.2">
      <c r="A3" s="16"/>
      <c r="F3" s="18"/>
      <c r="N3" s="42"/>
    </row>
    <row r="4" spans="1:14" x14ac:dyDescent="0.2">
      <c r="A4" s="16"/>
      <c r="F4" s="18"/>
      <c r="N4" s="42"/>
    </row>
    <row r="5" spans="1:14" x14ac:dyDescent="0.2">
      <c r="A5" s="16"/>
      <c r="F5" s="18"/>
      <c r="N5" s="42"/>
    </row>
    <row r="6" spans="1:14" ht="15.75" x14ac:dyDescent="0.2">
      <c r="A6" s="4"/>
      <c r="B6" s="5"/>
      <c r="C6" s="5"/>
      <c r="D6" s="6"/>
      <c r="E6" s="7"/>
      <c r="F6" s="43"/>
      <c r="G6" s="43"/>
      <c r="H6" s="43"/>
      <c r="I6" s="154" t="s">
        <v>600</v>
      </c>
      <c r="J6" s="154"/>
      <c r="K6" s="154" t="s">
        <v>90</v>
      </c>
      <c r="L6" s="154"/>
      <c r="M6" s="154" t="s">
        <v>89</v>
      </c>
      <c r="N6" s="154"/>
    </row>
    <row r="7" spans="1:14" ht="15.6" customHeight="1" x14ac:dyDescent="0.25">
      <c r="A7" s="4"/>
      <c r="B7" s="5"/>
      <c r="C7" s="5"/>
      <c r="D7" s="6"/>
      <c r="E7" s="7"/>
      <c r="F7" s="43"/>
      <c r="G7" s="43"/>
      <c r="H7" s="43"/>
      <c r="I7" s="155" t="s">
        <v>91</v>
      </c>
      <c r="J7" s="155"/>
      <c r="K7" s="156" t="s">
        <v>605</v>
      </c>
      <c r="L7" s="156"/>
      <c r="M7" s="157">
        <f>M252</f>
        <v>177273.02000000008</v>
      </c>
      <c r="N7" s="158"/>
    </row>
    <row r="8" spans="1:14" ht="15.6" customHeight="1" x14ac:dyDescent="0.2">
      <c r="A8" s="4"/>
      <c r="B8" s="5"/>
      <c r="C8" s="5"/>
      <c r="D8" s="6"/>
      <c r="E8" s="7"/>
      <c r="F8" s="43"/>
      <c r="G8" s="43"/>
      <c r="H8" s="43"/>
      <c r="I8" s="44" t="s">
        <v>38</v>
      </c>
      <c r="J8" s="45"/>
      <c r="K8" s="44" t="s">
        <v>39</v>
      </c>
      <c r="L8" s="45"/>
      <c r="M8" s="159" t="s">
        <v>40</v>
      </c>
      <c r="N8" s="160"/>
    </row>
    <row r="9" spans="1:14" ht="15.6" customHeight="1" x14ac:dyDescent="0.2">
      <c r="A9" s="29"/>
      <c r="B9" s="161" t="s">
        <v>601</v>
      </c>
      <c r="C9" s="161"/>
      <c r="D9" s="161"/>
      <c r="E9" s="161"/>
      <c r="F9" s="161"/>
      <c r="G9" s="161"/>
      <c r="H9" s="43"/>
      <c r="I9" s="162" t="s">
        <v>602</v>
      </c>
      <c r="J9" s="163"/>
      <c r="K9" s="164">
        <v>0.21149999999999999</v>
      </c>
      <c r="L9" s="165"/>
      <c r="M9" s="162" t="s">
        <v>603</v>
      </c>
      <c r="N9" s="163"/>
    </row>
    <row r="10" spans="1:14" ht="15.75" x14ac:dyDescent="0.2">
      <c r="A10" s="15"/>
      <c r="B10" s="29"/>
      <c r="C10" s="29"/>
      <c r="D10" s="29"/>
      <c r="E10" s="7"/>
      <c r="F10" s="43"/>
      <c r="G10" s="43"/>
      <c r="H10" s="43"/>
      <c r="I10" s="162"/>
      <c r="J10" s="163"/>
      <c r="K10" s="40"/>
      <c r="L10" s="41"/>
      <c r="M10" s="162"/>
      <c r="N10" s="163"/>
    </row>
    <row r="11" spans="1:14" ht="15.75" x14ac:dyDescent="0.2">
      <c r="A11" s="4"/>
      <c r="B11" s="5"/>
      <c r="C11" s="5"/>
      <c r="D11" s="6"/>
      <c r="E11" s="7"/>
      <c r="F11" s="43"/>
      <c r="G11" s="43"/>
      <c r="H11" s="43"/>
      <c r="I11" s="46"/>
      <c r="J11" s="47"/>
      <c r="K11" s="48"/>
      <c r="L11" s="49"/>
      <c r="M11" s="166"/>
      <c r="N11" s="167"/>
    </row>
    <row r="12" spans="1:14" x14ac:dyDescent="0.2">
      <c r="A12" s="168"/>
      <c r="B12" s="169"/>
      <c r="C12" s="169"/>
      <c r="D12" s="169"/>
      <c r="E12" s="169"/>
      <c r="F12" s="169"/>
      <c r="G12" s="169"/>
      <c r="H12" s="169"/>
      <c r="I12" s="169"/>
      <c r="J12" s="169"/>
      <c r="K12" s="169"/>
      <c r="L12" s="169"/>
      <c r="M12" s="169"/>
      <c r="N12" s="170"/>
    </row>
    <row r="13" spans="1:14" x14ac:dyDescent="0.2">
      <c r="A13" s="171"/>
      <c r="B13" s="172"/>
      <c r="C13" s="172"/>
      <c r="D13" s="172"/>
      <c r="E13" s="172"/>
      <c r="F13" s="172"/>
      <c r="G13" s="172"/>
      <c r="H13" s="172"/>
      <c r="I13" s="172"/>
      <c r="J13" s="172"/>
      <c r="K13" s="172"/>
      <c r="L13" s="172"/>
      <c r="M13" s="172"/>
      <c r="N13" s="173"/>
    </row>
    <row r="14" spans="1:14" ht="18" x14ac:dyDescent="0.2">
      <c r="A14" s="174" t="s">
        <v>604</v>
      </c>
      <c r="B14" s="175"/>
      <c r="C14" s="175"/>
      <c r="D14" s="175"/>
      <c r="E14" s="175"/>
      <c r="F14" s="175"/>
      <c r="G14" s="175"/>
      <c r="H14" s="175"/>
      <c r="I14" s="175"/>
      <c r="J14" s="175"/>
      <c r="K14" s="175"/>
      <c r="L14" s="175"/>
      <c r="M14" s="175"/>
      <c r="N14" s="176"/>
    </row>
    <row r="15" spans="1:14" x14ac:dyDescent="0.2">
      <c r="A15" s="177" t="s">
        <v>0</v>
      </c>
      <c r="B15" s="177" t="s">
        <v>4</v>
      </c>
      <c r="C15" s="177" t="s">
        <v>5</v>
      </c>
      <c r="D15" s="177" t="s">
        <v>1</v>
      </c>
      <c r="E15" s="179" t="s">
        <v>73</v>
      </c>
      <c r="F15" s="181" t="s">
        <v>74</v>
      </c>
      <c r="G15" s="184" t="s">
        <v>75</v>
      </c>
      <c r="H15" s="185"/>
      <c r="I15" s="185"/>
      <c r="J15" s="186"/>
      <c r="K15" s="184" t="s">
        <v>76</v>
      </c>
      <c r="L15" s="185"/>
      <c r="M15" s="185"/>
      <c r="N15" s="186"/>
    </row>
    <row r="16" spans="1:14" ht="25.5" x14ac:dyDescent="0.2">
      <c r="A16" s="178"/>
      <c r="B16" s="178"/>
      <c r="C16" s="178"/>
      <c r="D16" s="178"/>
      <c r="E16" s="180"/>
      <c r="F16" s="182"/>
      <c r="G16" s="8" t="s">
        <v>77</v>
      </c>
      <c r="H16" s="13" t="s">
        <v>78</v>
      </c>
      <c r="I16" s="8" t="s">
        <v>79</v>
      </c>
      <c r="J16" s="8" t="s">
        <v>80</v>
      </c>
      <c r="K16" s="13" t="s">
        <v>77</v>
      </c>
      <c r="L16" s="13" t="s">
        <v>78</v>
      </c>
      <c r="M16" s="13" t="s">
        <v>79</v>
      </c>
      <c r="N16" s="13" t="s">
        <v>80</v>
      </c>
    </row>
    <row r="17" spans="1:18" ht="15" x14ac:dyDescent="0.25">
      <c r="A17" s="23"/>
      <c r="B17" s="24"/>
      <c r="C17" s="24"/>
      <c r="D17" s="24"/>
      <c r="E17" s="24"/>
      <c r="F17" s="51"/>
      <c r="G17" s="50"/>
      <c r="H17" s="51"/>
      <c r="I17" s="51"/>
      <c r="J17" s="52"/>
      <c r="K17" s="50"/>
      <c r="L17" s="51"/>
      <c r="M17" s="51"/>
      <c r="N17" s="52"/>
    </row>
    <row r="18" spans="1:18" x14ac:dyDescent="0.2">
      <c r="A18" s="30" t="s">
        <v>2</v>
      </c>
      <c r="B18" s="31"/>
      <c r="C18" s="31"/>
      <c r="D18" s="31" t="s">
        <v>92</v>
      </c>
      <c r="E18" s="31"/>
      <c r="F18" s="66"/>
      <c r="G18" s="53"/>
      <c r="H18" s="54"/>
      <c r="I18" s="55"/>
      <c r="J18" s="56"/>
      <c r="K18" s="53"/>
      <c r="L18" s="54"/>
      <c r="M18" s="55"/>
      <c r="N18" s="57"/>
    </row>
    <row r="19" spans="1:18" x14ac:dyDescent="0.2">
      <c r="A19" s="12" t="s">
        <v>6</v>
      </c>
      <c r="B19" s="3"/>
      <c r="C19" s="3"/>
      <c r="D19" s="3" t="s">
        <v>3</v>
      </c>
      <c r="E19" s="3"/>
      <c r="F19" s="71"/>
      <c r="G19" s="72"/>
      <c r="H19" s="58"/>
      <c r="I19" s="58"/>
      <c r="J19" s="71"/>
      <c r="K19" s="73"/>
      <c r="L19" s="59"/>
      <c r="M19" s="59"/>
      <c r="N19" s="74"/>
    </row>
    <row r="20" spans="1:18" ht="25.5" x14ac:dyDescent="0.2">
      <c r="A20" s="19" t="s">
        <v>19</v>
      </c>
      <c r="B20" s="20" t="s">
        <v>93</v>
      </c>
      <c r="C20" s="21" t="s">
        <v>14</v>
      </c>
      <c r="D20" s="21" t="s">
        <v>94</v>
      </c>
      <c r="E20" s="22" t="s">
        <v>16</v>
      </c>
      <c r="F20" s="67">
        <v>357.21</v>
      </c>
      <c r="G20" s="75">
        <v>8</v>
      </c>
      <c r="H20" s="60"/>
      <c r="I20" s="60">
        <f>VLOOKUP(A20,'Memória 01'!$A$6:$E$239,5,FALSE)</f>
        <v>8</v>
      </c>
      <c r="J20" s="76">
        <f>I20+H20</f>
        <v>8</v>
      </c>
      <c r="K20" s="77">
        <f>TRUNC(G20*F20,2)</f>
        <v>2857.68</v>
      </c>
      <c r="L20" s="60">
        <f>TRUNC(H20*F20,2)</f>
        <v>0</v>
      </c>
      <c r="M20" s="60">
        <f>TRUNC(I20*F20,2)</f>
        <v>2857.68</v>
      </c>
      <c r="N20" s="78">
        <f>M20+L20</f>
        <v>2857.68</v>
      </c>
      <c r="P20" s="111">
        <f>N20/K20</f>
        <v>1</v>
      </c>
      <c r="Q20" s="14"/>
      <c r="R20" s="32"/>
    </row>
    <row r="21" spans="1:18" ht="25.5" x14ac:dyDescent="0.2">
      <c r="A21" s="19" t="s">
        <v>20</v>
      </c>
      <c r="B21" s="20" t="s">
        <v>48</v>
      </c>
      <c r="C21" s="21" t="s">
        <v>17</v>
      </c>
      <c r="D21" s="21" t="s">
        <v>95</v>
      </c>
      <c r="E21" s="22" t="s">
        <v>11</v>
      </c>
      <c r="F21" s="67">
        <v>62.24</v>
      </c>
      <c r="G21" s="75">
        <v>106.5</v>
      </c>
      <c r="H21" s="60"/>
      <c r="I21" s="60">
        <f>VLOOKUP(A21,'Memória 01'!$A$6:$E$239,5,FALSE)</f>
        <v>98.399999999999991</v>
      </c>
      <c r="J21" s="76">
        <f t="shared" ref="J21:J84" si="0">I21+H21</f>
        <v>98.399999999999991</v>
      </c>
      <c r="K21" s="77">
        <f t="shared" ref="K21:K84" si="1">TRUNC(G21*F21,2)</f>
        <v>6628.56</v>
      </c>
      <c r="L21" s="60">
        <f t="shared" ref="L21:L84" si="2">TRUNC(H21*F21,2)</f>
        <v>0</v>
      </c>
      <c r="M21" s="60">
        <f t="shared" ref="M21:M84" si="3">TRUNC(I21*F21,2)</f>
        <v>6124.41</v>
      </c>
      <c r="N21" s="78">
        <f t="shared" ref="N21:N84" si="4">M21+L21</f>
        <v>6124.41</v>
      </c>
      <c r="P21" s="111">
        <f t="shared" ref="P21:P84" si="5">N21/K21</f>
        <v>0.92394275679785642</v>
      </c>
      <c r="Q21" s="14"/>
    </row>
    <row r="22" spans="1:18" x14ac:dyDescent="0.2">
      <c r="A22" s="12" t="s">
        <v>8</v>
      </c>
      <c r="B22" s="3"/>
      <c r="C22" s="3"/>
      <c r="D22" s="3" t="s">
        <v>96</v>
      </c>
      <c r="E22" s="3"/>
      <c r="F22" s="71"/>
      <c r="G22" s="72"/>
      <c r="H22" s="58"/>
      <c r="I22" s="58"/>
      <c r="J22" s="71"/>
      <c r="K22" s="73"/>
      <c r="L22" s="59"/>
      <c r="M22" s="59"/>
      <c r="N22" s="74"/>
      <c r="P22" s="111" t="e">
        <f t="shared" si="5"/>
        <v>#DIV/0!</v>
      </c>
      <c r="Q22" s="14"/>
      <c r="R22" s="32"/>
    </row>
    <row r="23" spans="1:18" ht="25.5" x14ac:dyDescent="0.2">
      <c r="A23" s="19" t="s">
        <v>21</v>
      </c>
      <c r="B23" s="20" t="s">
        <v>97</v>
      </c>
      <c r="C23" s="21" t="s">
        <v>14</v>
      </c>
      <c r="D23" s="21" t="s">
        <v>98</v>
      </c>
      <c r="E23" s="22" t="s">
        <v>87</v>
      </c>
      <c r="F23" s="67">
        <v>36.130000000000003</v>
      </c>
      <c r="G23" s="75">
        <v>74.739999999999995</v>
      </c>
      <c r="H23" s="60"/>
      <c r="I23" s="60">
        <f>VLOOKUP(A23,'Memória 01'!$A$6:$E$239,5,FALSE)</f>
        <v>74.739999999999995</v>
      </c>
      <c r="J23" s="76">
        <f t="shared" si="0"/>
        <v>74.739999999999995</v>
      </c>
      <c r="K23" s="77">
        <f t="shared" si="1"/>
        <v>2700.35</v>
      </c>
      <c r="L23" s="60">
        <f t="shared" si="2"/>
        <v>0</v>
      </c>
      <c r="M23" s="60">
        <f t="shared" si="3"/>
        <v>2700.35</v>
      </c>
      <c r="N23" s="78">
        <f t="shared" si="4"/>
        <v>2700.35</v>
      </c>
      <c r="P23" s="111">
        <f t="shared" si="5"/>
        <v>1</v>
      </c>
      <c r="Q23" s="14"/>
    </row>
    <row r="24" spans="1:18" ht="25.5" x14ac:dyDescent="0.2">
      <c r="A24" s="19" t="s">
        <v>24</v>
      </c>
      <c r="B24" s="20" t="s">
        <v>99</v>
      </c>
      <c r="C24" s="21" t="s">
        <v>17</v>
      </c>
      <c r="D24" s="21" t="s">
        <v>100</v>
      </c>
      <c r="E24" s="22" t="s">
        <v>15</v>
      </c>
      <c r="F24" s="67">
        <v>21.81</v>
      </c>
      <c r="G24" s="75">
        <v>63.7</v>
      </c>
      <c r="H24" s="60"/>
      <c r="I24" s="60">
        <f>VLOOKUP(A24,'Memória 01'!$A$6:$E$239,5,FALSE)</f>
        <v>59.900000000000006</v>
      </c>
      <c r="J24" s="76">
        <f t="shared" si="0"/>
        <v>59.900000000000006</v>
      </c>
      <c r="K24" s="77">
        <f t="shared" si="1"/>
        <v>1389.29</v>
      </c>
      <c r="L24" s="60">
        <f t="shared" si="2"/>
        <v>0</v>
      </c>
      <c r="M24" s="60">
        <f t="shared" si="3"/>
        <v>1306.4100000000001</v>
      </c>
      <c r="N24" s="78">
        <f t="shared" si="4"/>
        <v>1306.4100000000001</v>
      </c>
      <c r="P24" s="111">
        <f t="shared" si="5"/>
        <v>0.94034362876001421</v>
      </c>
      <c r="Q24" s="14"/>
    </row>
    <row r="25" spans="1:18" ht="38.25" x14ac:dyDescent="0.2">
      <c r="A25" s="19" t="s">
        <v>25</v>
      </c>
      <c r="B25" s="20" t="s">
        <v>101</v>
      </c>
      <c r="C25" s="21" t="s">
        <v>17</v>
      </c>
      <c r="D25" s="21" t="s">
        <v>102</v>
      </c>
      <c r="E25" s="22" t="s">
        <v>15</v>
      </c>
      <c r="F25" s="67">
        <v>65.11</v>
      </c>
      <c r="G25" s="75">
        <v>459</v>
      </c>
      <c r="H25" s="60"/>
      <c r="I25" s="60">
        <f>VLOOKUP(A25,'Memória 01'!$A$6:$E$239,5,FALSE)</f>
        <v>459</v>
      </c>
      <c r="J25" s="76">
        <f t="shared" si="0"/>
        <v>459</v>
      </c>
      <c r="K25" s="77">
        <f t="shared" si="1"/>
        <v>29885.49</v>
      </c>
      <c r="L25" s="60">
        <f t="shared" si="2"/>
        <v>0</v>
      </c>
      <c r="M25" s="60">
        <f t="shared" si="3"/>
        <v>29885.49</v>
      </c>
      <c r="N25" s="78">
        <f t="shared" si="4"/>
        <v>29885.49</v>
      </c>
      <c r="P25" s="111">
        <f t="shared" si="5"/>
        <v>1</v>
      </c>
      <c r="Q25" s="14"/>
    </row>
    <row r="26" spans="1:18" x14ac:dyDescent="0.2">
      <c r="A26" s="12" t="s">
        <v>9</v>
      </c>
      <c r="B26" s="3"/>
      <c r="C26" s="3"/>
      <c r="D26" s="3" t="s">
        <v>103</v>
      </c>
      <c r="E26" s="3"/>
      <c r="F26" s="71"/>
      <c r="G26" s="72"/>
      <c r="H26" s="58"/>
      <c r="I26" s="58"/>
      <c r="J26" s="71"/>
      <c r="K26" s="73"/>
      <c r="L26" s="59"/>
      <c r="M26" s="59"/>
      <c r="N26" s="74"/>
      <c r="P26" s="111" t="e">
        <f t="shared" si="5"/>
        <v>#DIV/0!</v>
      </c>
      <c r="Q26" s="14"/>
      <c r="R26" s="32"/>
    </row>
    <row r="27" spans="1:18" ht="25.5" x14ac:dyDescent="0.2">
      <c r="A27" s="19" t="s">
        <v>26</v>
      </c>
      <c r="B27" s="20" t="s">
        <v>49</v>
      </c>
      <c r="C27" s="21" t="s">
        <v>17</v>
      </c>
      <c r="D27" s="21" t="s">
        <v>50</v>
      </c>
      <c r="E27" s="22" t="s">
        <v>16</v>
      </c>
      <c r="F27" s="67">
        <v>6.46</v>
      </c>
      <c r="G27" s="75">
        <v>64.239999999999995</v>
      </c>
      <c r="H27" s="60"/>
      <c r="I27" s="60">
        <f>VLOOKUP(A27,'Memória 01'!$A$6:$E$239,5,FALSE)</f>
        <v>43.594999999999999</v>
      </c>
      <c r="J27" s="76">
        <f t="shared" si="0"/>
        <v>43.594999999999999</v>
      </c>
      <c r="K27" s="77">
        <f t="shared" si="1"/>
        <v>414.99</v>
      </c>
      <c r="L27" s="60">
        <f t="shared" si="2"/>
        <v>0</v>
      </c>
      <c r="M27" s="60">
        <f t="shared" si="3"/>
        <v>281.62</v>
      </c>
      <c r="N27" s="78">
        <f t="shared" si="4"/>
        <v>281.62</v>
      </c>
      <c r="P27" s="111">
        <f t="shared" si="5"/>
        <v>0.67861876189787707</v>
      </c>
      <c r="Q27" s="14"/>
    </row>
    <row r="28" spans="1:18" ht="51" x14ac:dyDescent="0.2">
      <c r="A28" s="19" t="s">
        <v>27</v>
      </c>
      <c r="B28" s="20" t="s">
        <v>104</v>
      </c>
      <c r="C28" s="21" t="s">
        <v>14</v>
      </c>
      <c r="D28" s="21" t="s">
        <v>105</v>
      </c>
      <c r="E28" s="22" t="s">
        <v>16</v>
      </c>
      <c r="F28" s="67">
        <v>86.62</v>
      </c>
      <c r="G28" s="75">
        <v>50.04</v>
      </c>
      <c r="H28" s="60"/>
      <c r="I28" s="60">
        <f>VLOOKUP(A28,'Memória 01'!$A$6:$E$239,5,FALSE)</f>
        <v>50.04</v>
      </c>
      <c r="J28" s="76">
        <f t="shared" si="0"/>
        <v>50.04</v>
      </c>
      <c r="K28" s="77">
        <f t="shared" si="1"/>
        <v>4334.46</v>
      </c>
      <c r="L28" s="60">
        <f t="shared" si="2"/>
        <v>0</v>
      </c>
      <c r="M28" s="60">
        <f t="shared" si="3"/>
        <v>4334.46</v>
      </c>
      <c r="N28" s="78">
        <f t="shared" si="4"/>
        <v>4334.46</v>
      </c>
      <c r="P28" s="111">
        <f t="shared" si="5"/>
        <v>1</v>
      </c>
      <c r="Q28" s="14"/>
    </row>
    <row r="29" spans="1:18" ht="25.5" x14ac:dyDescent="0.2">
      <c r="A29" s="19" t="s">
        <v>28</v>
      </c>
      <c r="B29" s="20" t="s">
        <v>106</v>
      </c>
      <c r="C29" s="21" t="s">
        <v>17</v>
      </c>
      <c r="D29" s="21" t="s">
        <v>107</v>
      </c>
      <c r="E29" s="22" t="s">
        <v>15</v>
      </c>
      <c r="F29" s="67">
        <v>681.06</v>
      </c>
      <c r="G29" s="75">
        <v>3.22</v>
      </c>
      <c r="H29" s="60"/>
      <c r="I29" s="60">
        <f>VLOOKUP(A29,'Memória 01'!$A$6:$E$239,5,FALSE)</f>
        <v>3.0516500000000004</v>
      </c>
      <c r="J29" s="76">
        <f t="shared" si="0"/>
        <v>3.0516500000000004</v>
      </c>
      <c r="K29" s="77">
        <f t="shared" si="1"/>
        <v>2193.0100000000002</v>
      </c>
      <c r="L29" s="60">
        <f t="shared" si="2"/>
        <v>0</v>
      </c>
      <c r="M29" s="60">
        <f t="shared" si="3"/>
        <v>2078.35</v>
      </c>
      <c r="N29" s="78">
        <f t="shared" si="4"/>
        <v>2078.35</v>
      </c>
      <c r="P29" s="111">
        <f t="shared" si="5"/>
        <v>0.94771569669084943</v>
      </c>
      <c r="Q29" s="14"/>
    </row>
    <row r="30" spans="1:18" ht="25.5" x14ac:dyDescent="0.2">
      <c r="A30" s="19" t="s">
        <v>29</v>
      </c>
      <c r="B30" s="20" t="s">
        <v>108</v>
      </c>
      <c r="C30" s="21" t="s">
        <v>17</v>
      </c>
      <c r="D30" s="21" t="s">
        <v>109</v>
      </c>
      <c r="E30" s="22" t="s">
        <v>16</v>
      </c>
      <c r="F30" s="67">
        <v>146.54</v>
      </c>
      <c r="G30" s="75">
        <v>57.41</v>
      </c>
      <c r="H30" s="60"/>
      <c r="I30" s="60">
        <f>VLOOKUP(A30,'Memória 01'!$A$6:$E$239,5,FALSE)</f>
        <v>57.41</v>
      </c>
      <c r="J30" s="76">
        <f t="shared" si="0"/>
        <v>57.41</v>
      </c>
      <c r="K30" s="77">
        <f t="shared" si="1"/>
        <v>8412.86</v>
      </c>
      <c r="L30" s="60">
        <f t="shared" si="2"/>
        <v>0</v>
      </c>
      <c r="M30" s="60">
        <f t="shared" si="3"/>
        <v>8412.86</v>
      </c>
      <c r="N30" s="78">
        <f t="shared" si="4"/>
        <v>8412.86</v>
      </c>
      <c r="P30" s="111">
        <f t="shared" si="5"/>
        <v>1</v>
      </c>
      <c r="Q30" s="14"/>
    </row>
    <row r="31" spans="1:18" ht="25.5" x14ac:dyDescent="0.2">
      <c r="A31" s="19" t="s">
        <v>110</v>
      </c>
      <c r="B31" s="20" t="s">
        <v>53</v>
      </c>
      <c r="C31" s="21" t="s">
        <v>17</v>
      </c>
      <c r="D31" s="21" t="s">
        <v>111</v>
      </c>
      <c r="E31" s="22" t="s">
        <v>16</v>
      </c>
      <c r="F31" s="67">
        <v>80.31</v>
      </c>
      <c r="G31" s="75">
        <v>111.16</v>
      </c>
      <c r="H31" s="60"/>
      <c r="I31" s="60">
        <f>VLOOKUP(A31,'Memória 01'!$A$6:$E$239,5,FALSE)</f>
        <v>111.16</v>
      </c>
      <c r="J31" s="76">
        <f t="shared" si="0"/>
        <v>111.16</v>
      </c>
      <c r="K31" s="77">
        <f t="shared" si="1"/>
        <v>8927.25</v>
      </c>
      <c r="L31" s="60">
        <f t="shared" si="2"/>
        <v>0</v>
      </c>
      <c r="M31" s="60">
        <f t="shared" si="3"/>
        <v>8927.25</v>
      </c>
      <c r="N31" s="78">
        <f t="shared" si="4"/>
        <v>8927.25</v>
      </c>
      <c r="P31" s="111">
        <f t="shared" si="5"/>
        <v>1</v>
      </c>
      <c r="Q31" s="14"/>
    </row>
    <row r="32" spans="1:18" ht="25.5" x14ac:dyDescent="0.2">
      <c r="A32" s="19" t="s">
        <v>112</v>
      </c>
      <c r="B32" s="20" t="s">
        <v>46</v>
      </c>
      <c r="C32" s="21" t="s">
        <v>17</v>
      </c>
      <c r="D32" s="21" t="s">
        <v>113</v>
      </c>
      <c r="E32" s="22" t="s">
        <v>12</v>
      </c>
      <c r="F32" s="67">
        <v>16.87</v>
      </c>
      <c r="G32" s="75">
        <v>97.5</v>
      </c>
      <c r="H32" s="60"/>
      <c r="I32" s="60">
        <f>VLOOKUP(A32,'Memória 01'!$A$6:$E$239,5,FALSE)</f>
        <v>88.636363636363626</v>
      </c>
      <c r="J32" s="76">
        <f t="shared" si="0"/>
        <v>88.636363636363626</v>
      </c>
      <c r="K32" s="77">
        <f t="shared" si="1"/>
        <v>1644.82</v>
      </c>
      <c r="L32" s="60">
        <f t="shared" si="2"/>
        <v>0</v>
      </c>
      <c r="M32" s="60">
        <f t="shared" si="3"/>
        <v>1495.29</v>
      </c>
      <c r="N32" s="78">
        <f t="shared" si="4"/>
        <v>1495.29</v>
      </c>
      <c r="P32" s="111">
        <f t="shared" si="5"/>
        <v>0.90909035639158087</v>
      </c>
      <c r="Q32" s="14"/>
    </row>
    <row r="33" spans="1:18" ht="25.5" x14ac:dyDescent="0.2">
      <c r="A33" s="19" t="s">
        <v>114</v>
      </c>
      <c r="B33" s="20" t="s">
        <v>54</v>
      </c>
      <c r="C33" s="21" t="s">
        <v>17</v>
      </c>
      <c r="D33" s="21" t="s">
        <v>115</v>
      </c>
      <c r="E33" s="22" t="s">
        <v>12</v>
      </c>
      <c r="F33" s="67">
        <v>14.98</v>
      </c>
      <c r="G33" s="75">
        <v>394.6</v>
      </c>
      <c r="H33" s="60"/>
      <c r="I33" s="60">
        <f>VLOOKUP(A33,'Memória 01'!$A$6:$E$239,5,FALSE)</f>
        <v>342.36090909090905</v>
      </c>
      <c r="J33" s="76">
        <f t="shared" si="0"/>
        <v>342.36090909090905</v>
      </c>
      <c r="K33" s="77">
        <f t="shared" si="1"/>
        <v>5911.1</v>
      </c>
      <c r="L33" s="60">
        <f t="shared" si="2"/>
        <v>0</v>
      </c>
      <c r="M33" s="60">
        <f t="shared" si="3"/>
        <v>5128.5600000000004</v>
      </c>
      <c r="N33" s="78">
        <f t="shared" si="4"/>
        <v>5128.5600000000004</v>
      </c>
      <c r="P33" s="111">
        <f t="shared" si="5"/>
        <v>0.8676151646901592</v>
      </c>
      <c r="Q33" s="14"/>
    </row>
    <row r="34" spans="1:18" ht="25.5" x14ac:dyDescent="0.2">
      <c r="A34" s="19" t="s">
        <v>116</v>
      </c>
      <c r="B34" s="20" t="s">
        <v>47</v>
      </c>
      <c r="C34" s="21" t="s">
        <v>17</v>
      </c>
      <c r="D34" s="21" t="s">
        <v>117</v>
      </c>
      <c r="E34" s="22" t="s">
        <v>12</v>
      </c>
      <c r="F34" s="67">
        <v>12.98</v>
      </c>
      <c r="G34" s="75">
        <v>335.6</v>
      </c>
      <c r="H34" s="60"/>
      <c r="I34" s="60">
        <f>VLOOKUP(A34,'Memória 01'!$A$6:$E$239,5,FALSE)</f>
        <v>305.09000000000003</v>
      </c>
      <c r="J34" s="76">
        <f t="shared" si="0"/>
        <v>305.09000000000003</v>
      </c>
      <c r="K34" s="77">
        <f t="shared" si="1"/>
        <v>4356.08</v>
      </c>
      <c r="L34" s="60">
        <f t="shared" si="2"/>
        <v>0</v>
      </c>
      <c r="M34" s="60">
        <f t="shared" si="3"/>
        <v>3960.06</v>
      </c>
      <c r="N34" s="78">
        <f t="shared" si="4"/>
        <v>3960.06</v>
      </c>
      <c r="P34" s="111">
        <f t="shared" si="5"/>
        <v>0.90908798736478669</v>
      </c>
      <c r="Q34" s="14"/>
    </row>
    <row r="35" spans="1:18" ht="25.5" x14ac:dyDescent="0.2">
      <c r="A35" s="19" t="s">
        <v>118</v>
      </c>
      <c r="B35" s="20" t="s">
        <v>119</v>
      </c>
      <c r="C35" s="21" t="s">
        <v>17</v>
      </c>
      <c r="D35" s="21" t="s">
        <v>120</v>
      </c>
      <c r="E35" s="22" t="s">
        <v>12</v>
      </c>
      <c r="F35" s="67">
        <v>9.89</v>
      </c>
      <c r="G35" s="75">
        <v>169.9</v>
      </c>
      <c r="H35" s="60"/>
      <c r="I35" s="60">
        <f>VLOOKUP(A35,'Memória 01'!$A$6:$E$239,5,FALSE)</f>
        <v>154.45454545454544</v>
      </c>
      <c r="J35" s="76">
        <f t="shared" si="0"/>
        <v>154.45454545454544</v>
      </c>
      <c r="K35" s="77">
        <f t="shared" si="1"/>
        <v>1680.31</v>
      </c>
      <c r="L35" s="60">
        <f t="shared" si="2"/>
        <v>0</v>
      </c>
      <c r="M35" s="60">
        <f t="shared" si="3"/>
        <v>1527.55</v>
      </c>
      <c r="N35" s="78">
        <f t="shared" si="4"/>
        <v>1527.55</v>
      </c>
      <c r="P35" s="111">
        <f t="shared" si="5"/>
        <v>0.90908820396236412</v>
      </c>
      <c r="Q35" s="14"/>
    </row>
    <row r="36" spans="1:18" ht="25.5" x14ac:dyDescent="0.2">
      <c r="A36" s="19" t="s">
        <v>121</v>
      </c>
      <c r="B36" s="20" t="s">
        <v>45</v>
      </c>
      <c r="C36" s="21" t="s">
        <v>17</v>
      </c>
      <c r="D36" s="21" t="s">
        <v>122</v>
      </c>
      <c r="E36" s="22" t="s">
        <v>12</v>
      </c>
      <c r="F36" s="67">
        <v>19.05</v>
      </c>
      <c r="G36" s="75">
        <v>182.3</v>
      </c>
      <c r="H36" s="60"/>
      <c r="I36" s="60">
        <f>VLOOKUP(A36,'Memória 01'!$A$6:$E$239,5,FALSE)</f>
        <v>165.72090909090909</v>
      </c>
      <c r="J36" s="76">
        <f t="shared" si="0"/>
        <v>165.72090909090909</v>
      </c>
      <c r="K36" s="77">
        <f t="shared" si="1"/>
        <v>3472.81</v>
      </c>
      <c r="L36" s="60">
        <f t="shared" si="2"/>
        <v>0</v>
      </c>
      <c r="M36" s="60">
        <f t="shared" si="3"/>
        <v>3156.98</v>
      </c>
      <c r="N36" s="78">
        <f t="shared" si="4"/>
        <v>3156.98</v>
      </c>
      <c r="P36" s="111">
        <f t="shared" si="5"/>
        <v>0.90905635494023573</v>
      </c>
      <c r="Q36" s="14"/>
    </row>
    <row r="37" spans="1:18" ht="38.25" x14ac:dyDescent="0.2">
      <c r="A37" s="19" t="s">
        <v>123</v>
      </c>
      <c r="B37" s="20" t="s">
        <v>124</v>
      </c>
      <c r="C37" s="21" t="s">
        <v>17</v>
      </c>
      <c r="D37" s="21" t="s">
        <v>125</v>
      </c>
      <c r="E37" s="22" t="s">
        <v>15</v>
      </c>
      <c r="F37" s="67">
        <v>450.18</v>
      </c>
      <c r="G37" s="75">
        <v>11.04</v>
      </c>
      <c r="H37" s="60"/>
      <c r="I37" s="60">
        <f>VLOOKUP(A37,'Memória 01'!$A$6:$E$239,5,FALSE)</f>
        <v>11.04</v>
      </c>
      <c r="J37" s="76">
        <f t="shared" si="0"/>
        <v>11.04</v>
      </c>
      <c r="K37" s="77">
        <f t="shared" si="1"/>
        <v>4969.9799999999996</v>
      </c>
      <c r="L37" s="60">
        <f t="shared" si="2"/>
        <v>0</v>
      </c>
      <c r="M37" s="60">
        <f t="shared" si="3"/>
        <v>4969.9799999999996</v>
      </c>
      <c r="N37" s="78">
        <f t="shared" si="4"/>
        <v>4969.9799999999996</v>
      </c>
      <c r="P37" s="111">
        <f t="shared" si="5"/>
        <v>1</v>
      </c>
      <c r="Q37" s="14"/>
    </row>
    <row r="38" spans="1:18" ht="25.5" x14ac:dyDescent="0.2">
      <c r="A38" s="19" t="s">
        <v>126</v>
      </c>
      <c r="B38" s="20" t="s">
        <v>127</v>
      </c>
      <c r="C38" s="21" t="s">
        <v>17</v>
      </c>
      <c r="D38" s="21" t="s">
        <v>128</v>
      </c>
      <c r="E38" s="22" t="s">
        <v>15</v>
      </c>
      <c r="F38" s="67">
        <v>302.18</v>
      </c>
      <c r="G38" s="75">
        <v>21.64</v>
      </c>
      <c r="H38" s="60"/>
      <c r="I38" s="60">
        <f>VLOOKUP(A38,'Memória 01'!$A$6:$E$239,5,FALSE)</f>
        <v>21.64</v>
      </c>
      <c r="J38" s="76">
        <f t="shared" si="0"/>
        <v>21.64</v>
      </c>
      <c r="K38" s="77">
        <f t="shared" si="1"/>
        <v>6539.17</v>
      </c>
      <c r="L38" s="60">
        <f t="shared" si="2"/>
        <v>0</v>
      </c>
      <c r="M38" s="60">
        <f t="shared" si="3"/>
        <v>6539.17</v>
      </c>
      <c r="N38" s="78">
        <f t="shared" si="4"/>
        <v>6539.17</v>
      </c>
      <c r="P38" s="111">
        <f t="shared" si="5"/>
        <v>1</v>
      </c>
      <c r="Q38" s="14"/>
    </row>
    <row r="39" spans="1:18" ht="25.5" x14ac:dyDescent="0.2">
      <c r="A39" s="19" t="s">
        <v>129</v>
      </c>
      <c r="B39" s="20" t="s">
        <v>130</v>
      </c>
      <c r="C39" s="21" t="s">
        <v>14</v>
      </c>
      <c r="D39" s="21" t="s">
        <v>131</v>
      </c>
      <c r="E39" s="22" t="s">
        <v>16</v>
      </c>
      <c r="F39" s="67">
        <v>12.82</v>
      </c>
      <c r="G39" s="75">
        <v>112.92</v>
      </c>
      <c r="H39" s="60"/>
      <c r="I39" s="60">
        <f>VLOOKUP(A39,'Memória 01'!$A$6:$E$239,5,FALSE)</f>
        <v>112.92</v>
      </c>
      <c r="J39" s="76">
        <f t="shared" si="0"/>
        <v>112.92</v>
      </c>
      <c r="K39" s="77">
        <f t="shared" si="1"/>
        <v>1447.63</v>
      </c>
      <c r="L39" s="60">
        <f t="shared" si="2"/>
        <v>0</v>
      </c>
      <c r="M39" s="60">
        <f t="shared" si="3"/>
        <v>1447.63</v>
      </c>
      <c r="N39" s="78">
        <f t="shared" si="4"/>
        <v>1447.63</v>
      </c>
      <c r="P39" s="111">
        <f t="shared" si="5"/>
        <v>1</v>
      </c>
      <c r="Q39" s="14"/>
    </row>
    <row r="40" spans="1:18" ht="38.25" x14ac:dyDescent="0.2">
      <c r="A40" s="19" t="s">
        <v>132</v>
      </c>
      <c r="B40" s="20" t="s">
        <v>133</v>
      </c>
      <c r="C40" s="21" t="s">
        <v>17</v>
      </c>
      <c r="D40" s="21" t="s">
        <v>134</v>
      </c>
      <c r="E40" s="22" t="s">
        <v>15</v>
      </c>
      <c r="F40" s="67">
        <v>464.63</v>
      </c>
      <c r="G40" s="75">
        <v>10.6</v>
      </c>
      <c r="H40" s="60"/>
      <c r="I40" s="60">
        <f>VLOOKUP(A40,'Memória 01'!$A$6:$E$239,5,FALSE)</f>
        <v>10.6</v>
      </c>
      <c r="J40" s="76">
        <f t="shared" si="0"/>
        <v>10.6</v>
      </c>
      <c r="K40" s="77">
        <f t="shared" si="1"/>
        <v>4925.07</v>
      </c>
      <c r="L40" s="60">
        <f t="shared" si="2"/>
        <v>0</v>
      </c>
      <c r="M40" s="60">
        <f t="shared" si="3"/>
        <v>4925.07</v>
      </c>
      <c r="N40" s="78">
        <f t="shared" si="4"/>
        <v>4925.07</v>
      </c>
      <c r="P40" s="111">
        <f t="shared" si="5"/>
        <v>1</v>
      </c>
      <c r="Q40" s="14"/>
    </row>
    <row r="41" spans="1:18" x14ac:dyDescent="0.2">
      <c r="A41" s="12" t="s">
        <v>18</v>
      </c>
      <c r="B41" s="3"/>
      <c r="C41" s="3"/>
      <c r="D41" s="3" t="s">
        <v>135</v>
      </c>
      <c r="E41" s="3"/>
      <c r="F41" s="71"/>
      <c r="G41" s="72"/>
      <c r="H41" s="58"/>
      <c r="I41" s="58"/>
      <c r="J41" s="71"/>
      <c r="K41" s="73"/>
      <c r="L41" s="59"/>
      <c r="M41" s="59"/>
      <c r="N41" s="74"/>
      <c r="P41" s="111" t="e">
        <f t="shared" si="5"/>
        <v>#DIV/0!</v>
      </c>
      <c r="Q41" s="14"/>
    </row>
    <row r="42" spans="1:18" x14ac:dyDescent="0.2">
      <c r="A42" s="12" t="s">
        <v>30</v>
      </c>
      <c r="B42" s="3"/>
      <c r="C42" s="3"/>
      <c r="D42" s="3" t="s">
        <v>136</v>
      </c>
      <c r="E42" s="3"/>
      <c r="F42" s="71"/>
      <c r="G42" s="72"/>
      <c r="H42" s="58"/>
      <c r="I42" s="58"/>
      <c r="J42" s="71"/>
      <c r="K42" s="73"/>
      <c r="L42" s="59"/>
      <c r="M42" s="59"/>
      <c r="N42" s="74"/>
      <c r="P42" s="111" t="e">
        <f t="shared" si="5"/>
        <v>#DIV/0!</v>
      </c>
      <c r="Q42" s="14"/>
      <c r="R42" s="32"/>
    </row>
    <row r="43" spans="1:18" ht="38.25" x14ac:dyDescent="0.2">
      <c r="A43" s="34" t="s">
        <v>137</v>
      </c>
      <c r="B43" s="35" t="s">
        <v>138</v>
      </c>
      <c r="C43" s="36" t="s">
        <v>17</v>
      </c>
      <c r="D43" s="36" t="s">
        <v>139</v>
      </c>
      <c r="E43" s="37" t="s">
        <v>16</v>
      </c>
      <c r="F43" s="68">
        <v>44.81</v>
      </c>
      <c r="G43" s="79">
        <v>90.78</v>
      </c>
      <c r="H43" s="61"/>
      <c r="I43" s="60">
        <f>VLOOKUP(A43,'Memória 01'!$A$6:$E$239,5,FALSE)</f>
        <v>62.72</v>
      </c>
      <c r="J43" s="80">
        <f t="shared" si="0"/>
        <v>62.72</v>
      </c>
      <c r="K43" s="81">
        <f t="shared" si="1"/>
        <v>4067.85</v>
      </c>
      <c r="L43" s="61">
        <f t="shared" si="2"/>
        <v>0</v>
      </c>
      <c r="M43" s="61">
        <f t="shared" si="3"/>
        <v>2810.48</v>
      </c>
      <c r="N43" s="82">
        <f t="shared" si="4"/>
        <v>2810.48</v>
      </c>
      <c r="P43" s="111">
        <f t="shared" si="5"/>
        <v>0.69090059859631014</v>
      </c>
      <c r="Q43" s="14"/>
    </row>
    <row r="44" spans="1:18" ht="38.25" x14ac:dyDescent="0.2">
      <c r="A44" s="34" t="s">
        <v>140</v>
      </c>
      <c r="B44" s="35" t="s">
        <v>141</v>
      </c>
      <c r="C44" s="36" t="s">
        <v>17</v>
      </c>
      <c r="D44" s="36" t="s">
        <v>142</v>
      </c>
      <c r="E44" s="37" t="s">
        <v>12</v>
      </c>
      <c r="F44" s="68">
        <v>13.18</v>
      </c>
      <c r="G44" s="79">
        <v>164.5</v>
      </c>
      <c r="H44" s="61"/>
      <c r="I44" s="60">
        <f>VLOOKUP(A44,'Memória 01'!$A$6:$E$239,5,FALSE)</f>
        <v>116.53999999999999</v>
      </c>
      <c r="J44" s="80">
        <f t="shared" si="0"/>
        <v>116.53999999999999</v>
      </c>
      <c r="K44" s="81">
        <f t="shared" si="1"/>
        <v>2168.11</v>
      </c>
      <c r="L44" s="61">
        <f t="shared" si="2"/>
        <v>0</v>
      </c>
      <c r="M44" s="61">
        <f t="shared" si="3"/>
        <v>1535.99</v>
      </c>
      <c r="N44" s="82">
        <f t="shared" si="4"/>
        <v>1535.99</v>
      </c>
      <c r="P44" s="111">
        <f t="shared" si="5"/>
        <v>0.70844652715959977</v>
      </c>
      <c r="Q44" s="14"/>
    </row>
    <row r="45" spans="1:18" ht="38.25" x14ac:dyDescent="0.2">
      <c r="A45" s="34" t="s">
        <v>143</v>
      </c>
      <c r="B45" s="35" t="s">
        <v>41</v>
      </c>
      <c r="C45" s="36" t="s">
        <v>17</v>
      </c>
      <c r="D45" s="36" t="s">
        <v>42</v>
      </c>
      <c r="E45" s="37" t="s">
        <v>12</v>
      </c>
      <c r="F45" s="68">
        <v>9.99</v>
      </c>
      <c r="G45" s="79">
        <v>356.5</v>
      </c>
      <c r="H45" s="61"/>
      <c r="I45" s="60">
        <f>VLOOKUP(A45,'Memória 01'!$A$6:$E$239,5,FALSE)</f>
        <v>316.54000000000002</v>
      </c>
      <c r="J45" s="80">
        <f t="shared" si="0"/>
        <v>316.54000000000002</v>
      </c>
      <c r="K45" s="81">
        <f t="shared" si="1"/>
        <v>3561.43</v>
      </c>
      <c r="L45" s="61">
        <f t="shared" si="2"/>
        <v>0</v>
      </c>
      <c r="M45" s="61">
        <f t="shared" si="3"/>
        <v>3162.23</v>
      </c>
      <c r="N45" s="82">
        <f t="shared" si="4"/>
        <v>3162.23</v>
      </c>
      <c r="P45" s="111">
        <f t="shared" si="5"/>
        <v>0.88791019337737931</v>
      </c>
      <c r="Q45" s="14"/>
    </row>
    <row r="46" spans="1:18" ht="38.25" x14ac:dyDescent="0.2">
      <c r="A46" s="34" t="s">
        <v>144</v>
      </c>
      <c r="B46" s="35" t="s">
        <v>145</v>
      </c>
      <c r="C46" s="36" t="s">
        <v>17</v>
      </c>
      <c r="D46" s="36" t="s">
        <v>146</v>
      </c>
      <c r="E46" s="37" t="s">
        <v>12</v>
      </c>
      <c r="F46" s="68">
        <v>8.34</v>
      </c>
      <c r="G46" s="79">
        <v>54.1</v>
      </c>
      <c r="H46" s="61"/>
      <c r="I46" s="60">
        <f>VLOOKUP(A46,'Memória 01'!$A$6:$E$239,5,FALSE)</f>
        <v>49.180000000000007</v>
      </c>
      <c r="J46" s="80">
        <f t="shared" si="0"/>
        <v>49.180000000000007</v>
      </c>
      <c r="K46" s="81">
        <f t="shared" si="1"/>
        <v>451.19</v>
      </c>
      <c r="L46" s="61">
        <f t="shared" si="2"/>
        <v>0</v>
      </c>
      <c r="M46" s="61">
        <f t="shared" si="3"/>
        <v>410.16</v>
      </c>
      <c r="N46" s="82">
        <f t="shared" si="4"/>
        <v>410.16</v>
      </c>
      <c r="P46" s="111">
        <f t="shared" si="5"/>
        <v>0.90906270085773189</v>
      </c>
      <c r="Q46" s="14"/>
    </row>
    <row r="47" spans="1:18" ht="38.25" x14ac:dyDescent="0.2">
      <c r="A47" s="34" t="s">
        <v>147</v>
      </c>
      <c r="B47" s="35" t="s">
        <v>148</v>
      </c>
      <c r="C47" s="36" t="s">
        <v>17</v>
      </c>
      <c r="D47" s="36" t="s">
        <v>149</v>
      </c>
      <c r="E47" s="37" t="s">
        <v>12</v>
      </c>
      <c r="F47" s="68">
        <v>8.0399999999999991</v>
      </c>
      <c r="G47" s="79">
        <v>418.4</v>
      </c>
      <c r="H47" s="61"/>
      <c r="I47" s="60">
        <f>VLOOKUP(A47,'Memória 01'!$A$6:$E$239,5,FALSE)</f>
        <v>76.36</v>
      </c>
      <c r="J47" s="80">
        <f t="shared" si="0"/>
        <v>76.36</v>
      </c>
      <c r="K47" s="81">
        <f t="shared" si="1"/>
        <v>3363.93</v>
      </c>
      <c r="L47" s="61">
        <f t="shared" si="2"/>
        <v>0</v>
      </c>
      <c r="M47" s="61">
        <f t="shared" si="3"/>
        <v>613.92999999999995</v>
      </c>
      <c r="N47" s="82">
        <f t="shared" si="4"/>
        <v>613.92999999999995</v>
      </c>
      <c r="P47" s="111">
        <f t="shared" si="5"/>
        <v>0.18250379764144914</v>
      </c>
      <c r="Q47" s="14"/>
    </row>
    <row r="48" spans="1:18" ht="38.25" x14ac:dyDescent="0.2">
      <c r="A48" s="34" t="s">
        <v>150</v>
      </c>
      <c r="B48" s="35" t="s">
        <v>124</v>
      </c>
      <c r="C48" s="36" t="s">
        <v>17</v>
      </c>
      <c r="D48" s="36" t="s">
        <v>125</v>
      </c>
      <c r="E48" s="37" t="s">
        <v>15</v>
      </c>
      <c r="F48" s="68">
        <v>450.18</v>
      </c>
      <c r="G48" s="79">
        <v>5.82</v>
      </c>
      <c r="H48" s="61"/>
      <c r="I48" s="60">
        <f>VLOOKUP(A48,'Memória 01'!$A$6:$E$239,5,FALSE)</f>
        <v>3.95</v>
      </c>
      <c r="J48" s="80">
        <f t="shared" si="0"/>
        <v>3.95</v>
      </c>
      <c r="K48" s="81">
        <f t="shared" si="1"/>
        <v>2620.04</v>
      </c>
      <c r="L48" s="61">
        <f t="shared" si="2"/>
        <v>0</v>
      </c>
      <c r="M48" s="61">
        <f t="shared" si="3"/>
        <v>1778.21</v>
      </c>
      <c r="N48" s="82">
        <f t="shared" si="4"/>
        <v>1778.21</v>
      </c>
      <c r="P48" s="111">
        <f t="shared" si="5"/>
        <v>0.67869574510312825</v>
      </c>
      <c r="Q48" s="14"/>
    </row>
    <row r="49" spans="1:17" ht="25.5" x14ac:dyDescent="0.2">
      <c r="A49" s="34" t="s">
        <v>151</v>
      </c>
      <c r="B49" s="35" t="s">
        <v>127</v>
      </c>
      <c r="C49" s="36" t="s">
        <v>17</v>
      </c>
      <c r="D49" s="36" t="s">
        <v>128</v>
      </c>
      <c r="E49" s="37" t="s">
        <v>15</v>
      </c>
      <c r="F49" s="68">
        <v>302.18</v>
      </c>
      <c r="G49" s="79">
        <v>5.82</v>
      </c>
      <c r="H49" s="61"/>
      <c r="I49" s="60">
        <f>VLOOKUP(A49,'Memória 01'!$A$6:$E$239,5,FALSE)</f>
        <v>3.95</v>
      </c>
      <c r="J49" s="80">
        <f t="shared" si="0"/>
        <v>3.95</v>
      </c>
      <c r="K49" s="81">
        <f t="shared" si="1"/>
        <v>1758.68</v>
      </c>
      <c r="L49" s="61">
        <f t="shared" si="2"/>
        <v>0</v>
      </c>
      <c r="M49" s="61">
        <f t="shared" si="3"/>
        <v>1193.6099999999999</v>
      </c>
      <c r="N49" s="82">
        <f t="shared" si="4"/>
        <v>1193.6099999999999</v>
      </c>
      <c r="P49" s="111">
        <f t="shared" si="5"/>
        <v>0.67869652239179379</v>
      </c>
      <c r="Q49" s="14"/>
    </row>
    <row r="50" spans="1:17" x14ac:dyDescent="0.2">
      <c r="A50" s="12" t="s">
        <v>31</v>
      </c>
      <c r="B50" s="3"/>
      <c r="C50" s="3"/>
      <c r="D50" s="3" t="s">
        <v>152</v>
      </c>
      <c r="E50" s="3"/>
      <c r="F50" s="71"/>
      <c r="G50" s="72"/>
      <c r="H50" s="58"/>
      <c r="I50" s="58"/>
      <c r="J50" s="71"/>
      <c r="K50" s="73"/>
      <c r="L50" s="59"/>
      <c r="M50" s="59"/>
      <c r="N50" s="74"/>
      <c r="P50" s="111" t="e">
        <f t="shared" si="5"/>
        <v>#DIV/0!</v>
      </c>
      <c r="Q50" s="14"/>
    </row>
    <row r="51" spans="1:17" ht="38.25" x14ac:dyDescent="0.2">
      <c r="A51" s="19" t="s">
        <v>153</v>
      </c>
      <c r="B51" s="20" t="s">
        <v>154</v>
      </c>
      <c r="C51" s="21" t="s">
        <v>17</v>
      </c>
      <c r="D51" s="21" t="s">
        <v>155</v>
      </c>
      <c r="E51" s="22" t="s">
        <v>16</v>
      </c>
      <c r="F51" s="67">
        <v>79.14</v>
      </c>
      <c r="G51" s="75">
        <v>115.05</v>
      </c>
      <c r="H51" s="60"/>
      <c r="I51" s="60">
        <f>VLOOKUP(A51,'Memória 01'!$A$6:$E$239,5,FALSE)</f>
        <v>0</v>
      </c>
      <c r="J51" s="76">
        <f t="shared" si="0"/>
        <v>0</v>
      </c>
      <c r="K51" s="77">
        <f t="shared" si="1"/>
        <v>9105.0499999999993</v>
      </c>
      <c r="L51" s="60">
        <f t="shared" si="2"/>
        <v>0</v>
      </c>
      <c r="M51" s="60">
        <f t="shared" si="3"/>
        <v>0</v>
      </c>
      <c r="N51" s="78">
        <f t="shared" si="4"/>
        <v>0</v>
      </c>
      <c r="P51" s="111">
        <f t="shared" si="5"/>
        <v>0</v>
      </c>
      <c r="Q51" s="14"/>
    </row>
    <row r="52" spans="1:17" ht="38.25" x14ac:dyDescent="0.2">
      <c r="A52" s="19" t="s">
        <v>156</v>
      </c>
      <c r="B52" s="20" t="s">
        <v>141</v>
      </c>
      <c r="C52" s="21" t="s">
        <v>17</v>
      </c>
      <c r="D52" s="21" t="s">
        <v>142</v>
      </c>
      <c r="E52" s="22" t="s">
        <v>12</v>
      </c>
      <c r="F52" s="67">
        <v>13.18</v>
      </c>
      <c r="G52" s="75">
        <v>123.5</v>
      </c>
      <c r="H52" s="60"/>
      <c r="I52" s="60">
        <f>VLOOKUP(A52,'Memória 01'!$A$6:$E$239,5,FALSE)</f>
        <v>0</v>
      </c>
      <c r="J52" s="76">
        <f t="shared" si="0"/>
        <v>0</v>
      </c>
      <c r="K52" s="77">
        <f t="shared" si="1"/>
        <v>1627.73</v>
      </c>
      <c r="L52" s="60">
        <f t="shared" si="2"/>
        <v>0</v>
      </c>
      <c r="M52" s="60">
        <f t="shared" si="3"/>
        <v>0</v>
      </c>
      <c r="N52" s="78">
        <f t="shared" si="4"/>
        <v>0</v>
      </c>
      <c r="P52" s="111">
        <f t="shared" si="5"/>
        <v>0</v>
      </c>
      <c r="Q52" s="14"/>
    </row>
    <row r="53" spans="1:17" ht="38.25" x14ac:dyDescent="0.2">
      <c r="A53" s="19" t="s">
        <v>157</v>
      </c>
      <c r="B53" s="20" t="s">
        <v>158</v>
      </c>
      <c r="C53" s="21" t="s">
        <v>17</v>
      </c>
      <c r="D53" s="21" t="s">
        <v>159</v>
      </c>
      <c r="E53" s="22" t="s">
        <v>12</v>
      </c>
      <c r="F53" s="67">
        <v>12.18</v>
      </c>
      <c r="G53" s="75">
        <v>0.4</v>
      </c>
      <c r="H53" s="60"/>
      <c r="I53" s="60">
        <f>VLOOKUP(A53,'Memória 01'!$A$6:$E$239,5,FALSE)</f>
        <v>0</v>
      </c>
      <c r="J53" s="76">
        <f t="shared" si="0"/>
        <v>0</v>
      </c>
      <c r="K53" s="77">
        <f t="shared" si="1"/>
        <v>4.87</v>
      </c>
      <c r="L53" s="60">
        <f t="shared" si="2"/>
        <v>0</v>
      </c>
      <c r="M53" s="60">
        <f t="shared" si="3"/>
        <v>0</v>
      </c>
      <c r="N53" s="78">
        <f t="shared" si="4"/>
        <v>0</v>
      </c>
      <c r="P53" s="111">
        <f t="shared" si="5"/>
        <v>0</v>
      </c>
      <c r="Q53" s="14"/>
    </row>
    <row r="54" spans="1:17" ht="38.25" x14ac:dyDescent="0.2">
      <c r="A54" s="19" t="s">
        <v>160</v>
      </c>
      <c r="B54" s="20" t="s">
        <v>161</v>
      </c>
      <c r="C54" s="21" t="s">
        <v>17</v>
      </c>
      <c r="D54" s="21" t="s">
        <v>162</v>
      </c>
      <c r="E54" s="22" t="s">
        <v>12</v>
      </c>
      <c r="F54" s="67">
        <v>11.27</v>
      </c>
      <c r="G54" s="75">
        <v>94.7</v>
      </c>
      <c r="H54" s="60"/>
      <c r="I54" s="60">
        <f>VLOOKUP(A54,'Memória 01'!$A$6:$E$239,5,FALSE)</f>
        <v>0</v>
      </c>
      <c r="J54" s="76">
        <f t="shared" si="0"/>
        <v>0</v>
      </c>
      <c r="K54" s="77">
        <f t="shared" si="1"/>
        <v>1067.26</v>
      </c>
      <c r="L54" s="60">
        <f t="shared" si="2"/>
        <v>0</v>
      </c>
      <c r="M54" s="60">
        <f t="shared" si="3"/>
        <v>0</v>
      </c>
      <c r="N54" s="78">
        <f t="shared" si="4"/>
        <v>0</v>
      </c>
      <c r="P54" s="111">
        <f t="shared" si="5"/>
        <v>0</v>
      </c>
      <c r="Q54" s="14"/>
    </row>
    <row r="55" spans="1:17" ht="38.25" x14ac:dyDescent="0.2">
      <c r="A55" s="19" t="s">
        <v>163</v>
      </c>
      <c r="B55" s="20" t="s">
        <v>41</v>
      </c>
      <c r="C55" s="21" t="s">
        <v>17</v>
      </c>
      <c r="D55" s="21" t="s">
        <v>42</v>
      </c>
      <c r="E55" s="22" t="s">
        <v>12</v>
      </c>
      <c r="F55" s="67">
        <v>9.99</v>
      </c>
      <c r="G55" s="75">
        <v>367.9</v>
      </c>
      <c r="H55" s="60"/>
      <c r="I55" s="60">
        <f>VLOOKUP(A55,'Memória 01'!$A$6:$E$239,5,FALSE)</f>
        <v>0</v>
      </c>
      <c r="J55" s="76">
        <f t="shared" si="0"/>
        <v>0</v>
      </c>
      <c r="K55" s="77">
        <f t="shared" si="1"/>
        <v>3675.32</v>
      </c>
      <c r="L55" s="60">
        <f t="shared" si="2"/>
        <v>0</v>
      </c>
      <c r="M55" s="60">
        <f t="shared" si="3"/>
        <v>0</v>
      </c>
      <c r="N55" s="78">
        <f t="shared" si="4"/>
        <v>0</v>
      </c>
      <c r="P55" s="111">
        <f t="shared" si="5"/>
        <v>0</v>
      </c>
      <c r="Q55" s="14"/>
    </row>
    <row r="56" spans="1:17" ht="38.25" x14ac:dyDescent="0.2">
      <c r="A56" s="19" t="s">
        <v>164</v>
      </c>
      <c r="B56" s="20" t="s">
        <v>124</v>
      </c>
      <c r="C56" s="21" t="s">
        <v>17</v>
      </c>
      <c r="D56" s="21" t="s">
        <v>125</v>
      </c>
      <c r="E56" s="22" t="s">
        <v>15</v>
      </c>
      <c r="F56" s="67">
        <v>450.18</v>
      </c>
      <c r="G56" s="75">
        <v>8.58</v>
      </c>
      <c r="H56" s="60"/>
      <c r="I56" s="60">
        <f>VLOOKUP(A56,'Memória 01'!$A$6:$E$239,5,FALSE)</f>
        <v>0</v>
      </c>
      <c r="J56" s="76">
        <f t="shared" si="0"/>
        <v>0</v>
      </c>
      <c r="K56" s="77">
        <f t="shared" si="1"/>
        <v>3862.54</v>
      </c>
      <c r="L56" s="60">
        <f t="shared" si="2"/>
        <v>0</v>
      </c>
      <c r="M56" s="60">
        <f t="shared" si="3"/>
        <v>0</v>
      </c>
      <c r="N56" s="78">
        <f t="shared" si="4"/>
        <v>0</v>
      </c>
      <c r="P56" s="111">
        <f t="shared" si="5"/>
        <v>0</v>
      </c>
      <c r="Q56" s="14"/>
    </row>
    <row r="57" spans="1:17" ht="25.5" x14ac:dyDescent="0.2">
      <c r="A57" s="19" t="s">
        <v>165</v>
      </c>
      <c r="B57" s="20" t="s">
        <v>127</v>
      </c>
      <c r="C57" s="21" t="s">
        <v>17</v>
      </c>
      <c r="D57" s="21" t="s">
        <v>128</v>
      </c>
      <c r="E57" s="22" t="s">
        <v>15</v>
      </c>
      <c r="F57" s="67">
        <v>302.18</v>
      </c>
      <c r="G57" s="75">
        <v>8.58</v>
      </c>
      <c r="H57" s="60"/>
      <c r="I57" s="60">
        <f>VLOOKUP(A57,'Memória 01'!$A$6:$E$239,5,FALSE)</f>
        <v>0</v>
      </c>
      <c r="J57" s="76">
        <f t="shared" si="0"/>
        <v>0</v>
      </c>
      <c r="K57" s="77">
        <f t="shared" si="1"/>
        <v>2592.6999999999998</v>
      </c>
      <c r="L57" s="60">
        <f t="shared" si="2"/>
        <v>0</v>
      </c>
      <c r="M57" s="60">
        <f t="shared" si="3"/>
        <v>0</v>
      </c>
      <c r="N57" s="78">
        <f t="shared" si="4"/>
        <v>0</v>
      </c>
      <c r="P57" s="111">
        <f t="shared" si="5"/>
        <v>0</v>
      </c>
      <c r="Q57" s="14"/>
    </row>
    <row r="58" spans="1:17" x14ac:dyDescent="0.2">
      <c r="A58" s="12" t="s">
        <v>32</v>
      </c>
      <c r="B58" s="3"/>
      <c r="C58" s="3"/>
      <c r="D58" s="3" t="s">
        <v>166</v>
      </c>
      <c r="E58" s="3"/>
      <c r="F58" s="71"/>
      <c r="G58" s="72"/>
      <c r="H58" s="58"/>
      <c r="I58" s="58"/>
      <c r="J58" s="71"/>
      <c r="K58" s="73"/>
      <c r="L58" s="59"/>
      <c r="M58" s="59"/>
      <c r="N58" s="74"/>
      <c r="P58" s="111" t="e">
        <f t="shared" si="5"/>
        <v>#DIV/0!</v>
      </c>
      <c r="Q58" s="14"/>
    </row>
    <row r="59" spans="1:17" ht="38.25" x14ac:dyDescent="0.2">
      <c r="A59" s="19" t="s">
        <v>167</v>
      </c>
      <c r="B59" s="20" t="s">
        <v>168</v>
      </c>
      <c r="C59" s="21" t="s">
        <v>17</v>
      </c>
      <c r="D59" s="21" t="s">
        <v>169</v>
      </c>
      <c r="E59" s="22" t="s">
        <v>16</v>
      </c>
      <c r="F59" s="67">
        <v>33.58</v>
      </c>
      <c r="G59" s="75">
        <v>22.69</v>
      </c>
      <c r="H59" s="60"/>
      <c r="I59" s="60">
        <f>VLOOKUP(A59,'Memória 01'!$A$6:$E$239,5,FALSE)</f>
        <v>0</v>
      </c>
      <c r="J59" s="76">
        <f t="shared" si="0"/>
        <v>0</v>
      </c>
      <c r="K59" s="77">
        <f t="shared" si="1"/>
        <v>761.93</v>
      </c>
      <c r="L59" s="60">
        <f t="shared" si="2"/>
        <v>0</v>
      </c>
      <c r="M59" s="60">
        <f t="shared" si="3"/>
        <v>0</v>
      </c>
      <c r="N59" s="78">
        <f t="shared" si="4"/>
        <v>0</v>
      </c>
      <c r="P59" s="111">
        <f t="shared" si="5"/>
        <v>0</v>
      </c>
      <c r="Q59" s="14"/>
    </row>
    <row r="60" spans="1:17" ht="38.25" x14ac:dyDescent="0.2">
      <c r="A60" s="19" t="s">
        <v>170</v>
      </c>
      <c r="B60" s="20" t="s">
        <v>171</v>
      </c>
      <c r="C60" s="21" t="s">
        <v>17</v>
      </c>
      <c r="D60" s="21" t="s">
        <v>172</v>
      </c>
      <c r="E60" s="22" t="s">
        <v>15</v>
      </c>
      <c r="F60" s="67">
        <v>443.71</v>
      </c>
      <c r="G60" s="75">
        <v>3.8</v>
      </c>
      <c r="H60" s="60"/>
      <c r="I60" s="60">
        <f>VLOOKUP(A60,'Memória 01'!$A$6:$E$239,5,FALSE)</f>
        <v>0</v>
      </c>
      <c r="J60" s="76">
        <f t="shared" si="0"/>
        <v>0</v>
      </c>
      <c r="K60" s="77">
        <f t="shared" si="1"/>
        <v>1686.09</v>
      </c>
      <c r="L60" s="60">
        <f t="shared" si="2"/>
        <v>0</v>
      </c>
      <c r="M60" s="60">
        <f t="shared" si="3"/>
        <v>0</v>
      </c>
      <c r="N60" s="78">
        <f t="shared" si="4"/>
        <v>0</v>
      </c>
      <c r="P60" s="111">
        <f t="shared" si="5"/>
        <v>0</v>
      </c>
      <c r="Q60" s="14"/>
    </row>
    <row r="61" spans="1:17" ht="25.5" x14ac:dyDescent="0.2">
      <c r="A61" s="19" t="s">
        <v>173</v>
      </c>
      <c r="B61" s="20" t="s">
        <v>127</v>
      </c>
      <c r="C61" s="21" t="s">
        <v>17</v>
      </c>
      <c r="D61" s="21" t="s">
        <v>128</v>
      </c>
      <c r="E61" s="22" t="s">
        <v>15</v>
      </c>
      <c r="F61" s="67">
        <v>302.18</v>
      </c>
      <c r="G61" s="75">
        <v>3.8</v>
      </c>
      <c r="H61" s="60"/>
      <c r="I61" s="60">
        <f>VLOOKUP(A61,'Memória 01'!$A$6:$E$239,5,FALSE)</f>
        <v>0</v>
      </c>
      <c r="J61" s="76">
        <f t="shared" si="0"/>
        <v>0</v>
      </c>
      <c r="K61" s="77">
        <f t="shared" si="1"/>
        <v>1148.28</v>
      </c>
      <c r="L61" s="60">
        <f t="shared" si="2"/>
        <v>0</v>
      </c>
      <c r="M61" s="60">
        <f t="shared" si="3"/>
        <v>0</v>
      </c>
      <c r="N61" s="78">
        <f t="shared" si="4"/>
        <v>0</v>
      </c>
      <c r="P61" s="111">
        <f t="shared" si="5"/>
        <v>0</v>
      </c>
      <c r="Q61" s="14"/>
    </row>
    <row r="62" spans="1:17" ht="38.25" x14ac:dyDescent="0.2">
      <c r="A62" s="19" t="s">
        <v>174</v>
      </c>
      <c r="B62" s="20" t="s">
        <v>158</v>
      </c>
      <c r="C62" s="21" t="s">
        <v>17</v>
      </c>
      <c r="D62" s="21" t="s">
        <v>159</v>
      </c>
      <c r="E62" s="22" t="s">
        <v>12</v>
      </c>
      <c r="F62" s="67">
        <v>12.18</v>
      </c>
      <c r="G62" s="75">
        <v>52.3</v>
      </c>
      <c r="H62" s="60"/>
      <c r="I62" s="60">
        <f>VLOOKUP(A62,'Memória 01'!$A$6:$E$239,5,FALSE)</f>
        <v>0</v>
      </c>
      <c r="J62" s="76">
        <f t="shared" si="0"/>
        <v>0</v>
      </c>
      <c r="K62" s="77">
        <f t="shared" si="1"/>
        <v>637.01</v>
      </c>
      <c r="L62" s="60">
        <f t="shared" si="2"/>
        <v>0</v>
      </c>
      <c r="M62" s="60">
        <f t="shared" si="3"/>
        <v>0</v>
      </c>
      <c r="N62" s="78">
        <f t="shared" si="4"/>
        <v>0</v>
      </c>
      <c r="P62" s="111">
        <f t="shared" si="5"/>
        <v>0</v>
      </c>
      <c r="Q62" s="14"/>
    </row>
    <row r="63" spans="1:17" ht="38.25" x14ac:dyDescent="0.2">
      <c r="A63" s="19" t="s">
        <v>175</v>
      </c>
      <c r="B63" s="20" t="s">
        <v>161</v>
      </c>
      <c r="C63" s="21" t="s">
        <v>17</v>
      </c>
      <c r="D63" s="21" t="s">
        <v>162</v>
      </c>
      <c r="E63" s="22" t="s">
        <v>12</v>
      </c>
      <c r="F63" s="67">
        <v>11.27</v>
      </c>
      <c r="G63" s="75">
        <v>51.3</v>
      </c>
      <c r="H63" s="60"/>
      <c r="I63" s="60">
        <f>VLOOKUP(A63,'Memória 01'!$A$6:$E$239,5,FALSE)</f>
        <v>0</v>
      </c>
      <c r="J63" s="76">
        <f t="shared" si="0"/>
        <v>0</v>
      </c>
      <c r="K63" s="77">
        <f t="shared" si="1"/>
        <v>578.15</v>
      </c>
      <c r="L63" s="60">
        <f t="shared" si="2"/>
        <v>0</v>
      </c>
      <c r="M63" s="60">
        <f t="shared" si="3"/>
        <v>0</v>
      </c>
      <c r="N63" s="78">
        <f t="shared" si="4"/>
        <v>0</v>
      </c>
      <c r="P63" s="111">
        <f t="shared" si="5"/>
        <v>0</v>
      </c>
      <c r="Q63" s="14"/>
    </row>
    <row r="64" spans="1:17" ht="38.25" x14ac:dyDescent="0.2">
      <c r="A64" s="19" t="s">
        <v>176</v>
      </c>
      <c r="B64" s="20" t="s">
        <v>141</v>
      </c>
      <c r="C64" s="21" t="s">
        <v>17</v>
      </c>
      <c r="D64" s="21" t="s">
        <v>142</v>
      </c>
      <c r="E64" s="22" t="s">
        <v>12</v>
      </c>
      <c r="F64" s="67">
        <v>13.18</v>
      </c>
      <c r="G64" s="75">
        <v>21</v>
      </c>
      <c r="H64" s="60"/>
      <c r="I64" s="60">
        <f>VLOOKUP(A64,'Memória 01'!$A$6:$E$239,5,FALSE)</f>
        <v>0</v>
      </c>
      <c r="J64" s="76">
        <f t="shared" si="0"/>
        <v>0</v>
      </c>
      <c r="K64" s="77">
        <f t="shared" si="1"/>
        <v>276.77999999999997</v>
      </c>
      <c r="L64" s="60">
        <f t="shared" si="2"/>
        <v>0</v>
      </c>
      <c r="M64" s="60">
        <f t="shared" si="3"/>
        <v>0</v>
      </c>
      <c r="N64" s="78">
        <f t="shared" si="4"/>
        <v>0</v>
      </c>
      <c r="P64" s="111">
        <f t="shared" si="5"/>
        <v>0</v>
      </c>
      <c r="Q64" s="14"/>
    </row>
    <row r="65" spans="1:17" x14ac:dyDescent="0.2">
      <c r="A65" s="12" t="s">
        <v>10</v>
      </c>
      <c r="B65" s="3"/>
      <c r="C65" s="3"/>
      <c r="D65" s="3" t="s">
        <v>177</v>
      </c>
      <c r="E65" s="3"/>
      <c r="F65" s="71"/>
      <c r="G65" s="72"/>
      <c r="H65" s="58"/>
      <c r="I65" s="58"/>
      <c r="J65" s="71"/>
      <c r="K65" s="73"/>
      <c r="L65" s="59"/>
      <c r="M65" s="59"/>
      <c r="N65" s="74"/>
      <c r="P65" s="111" t="e">
        <f t="shared" si="5"/>
        <v>#DIV/0!</v>
      </c>
      <c r="Q65" s="14"/>
    </row>
    <row r="66" spans="1:17" ht="38.25" x14ac:dyDescent="0.2">
      <c r="A66" s="34" t="s">
        <v>33</v>
      </c>
      <c r="B66" s="35" t="s">
        <v>178</v>
      </c>
      <c r="C66" s="36" t="s">
        <v>17</v>
      </c>
      <c r="D66" s="36" t="s">
        <v>179</v>
      </c>
      <c r="E66" s="37" t="s">
        <v>16</v>
      </c>
      <c r="F66" s="68">
        <v>52.85</v>
      </c>
      <c r="G66" s="79">
        <v>148.44999999999999</v>
      </c>
      <c r="H66" s="61"/>
      <c r="I66" s="60">
        <f>VLOOKUP(A66,'Memória 01'!$A$6:$E$239,5,FALSE)</f>
        <v>121.14159999999998</v>
      </c>
      <c r="J66" s="80">
        <f t="shared" si="0"/>
        <v>121.14159999999998</v>
      </c>
      <c r="K66" s="81">
        <f t="shared" si="1"/>
        <v>7845.58</v>
      </c>
      <c r="L66" s="61">
        <f t="shared" si="2"/>
        <v>0</v>
      </c>
      <c r="M66" s="61">
        <f t="shared" si="3"/>
        <v>6402.33</v>
      </c>
      <c r="N66" s="82">
        <f t="shared" si="4"/>
        <v>6402.33</v>
      </c>
      <c r="P66" s="111">
        <f t="shared" si="5"/>
        <v>0.81604291843305399</v>
      </c>
      <c r="Q66" s="14"/>
    </row>
    <row r="67" spans="1:17" ht="38.25" x14ac:dyDescent="0.2">
      <c r="A67" s="19" t="s">
        <v>34</v>
      </c>
      <c r="B67" s="20" t="s">
        <v>180</v>
      </c>
      <c r="C67" s="21" t="s">
        <v>14</v>
      </c>
      <c r="D67" s="21" t="s">
        <v>181</v>
      </c>
      <c r="E67" s="22" t="s">
        <v>82</v>
      </c>
      <c r="F67" s="67">
        <v>163.24</v>
      </c>
      <c r="G67" s="75">
        <v>191.54</v>
      </c>
      <c r="H67" s="60"/>
      <c r="I67" s="60">
        <f>VLOOKUP(A67,'Memória 01'!$A$6:$E$239,5,FALSE)</f>
        <v>0</v>
      </c>
      <c r="J67" s="76">
        <f t="shared" si="0"/>
        <v>0</v>
      </c>
      <c r="K67" s="77">
        <f t="shared" si="1"/>
        <v>31266.98</v>
      </c>
      <c r="L67" s="60">
        <f t="shared" si="2"/>
        <v>0</v>
      </c>
      <c r="M67" s="60">
        <f t="shared" si="3"/>
        <v>0</v>
      </c>
      <c r="N67" s="78">
        <f t="shared" si="4"/>
        <v>0</v>
      </c>
      <c r="P67" s="111">
        <f t="shared" si="5"/>
        <v>0</v>
      </c>
      <c r="Q67" s="14"/>
    </row>
    <row r="68" spans="1:17" ht="25.5" x14ac:dyDescent="0.2">
      <c r="A68" s="19" t="s">
        <v>35</v>
      </c>
      <c r="B68" s="20" t="s">
        <v>182</v>
      </c>
      <c r="C68" s="21" t="s">
        <v>17</v>
      </c>
      <c r="D68" s="21" t="s">
        <v>183</v>
      </c>
      <c r="E68" s="22" t="s">
        <v>11</v>
      </c>
      <c r="F68" s="67">
        <v>45.27</v>
      </c>
      <c r="G68" s="75">
        <v>2.12</v>
      </c>
      <c r="H68" s="60"/>
      <c r="I68" s="60">
        <f>VLOOKUP(A68,'Memória 01'!$A$6:$E$239,5,FALSE)</f>
        <v>0</v>
      </c>
      <c r="J68" s="76">
        <f t="shared" si="0"/>
        <v>0</v>
      </c>
      <c r="K68" s="77">
        <f t="shared" si="1"/>
        <v>95.97</v>
      </c>
      <c r="L68" s="60">
        <f t="shared" si="2"/>
        <v>0</v>
      </c>
      <c r="M68" s="60">
        <f t="shared" si="3"/>
        <v>0</v>
      </c>
      <c r="N68" s="78">
        <f t="shared" si="4"/>
        <v>0</v>
      </c>
      <c r="P68" s="111">
        <f t="shared" si="5"/>
        <v>0</v>
      </c>
      <c r="Q68" s="14"/>
    </row>
    <row r="69" spans="1:17" ht="25.5" x14ac:dyDescent="0.2">
      <c r="A69" s="19" t="s">
        <v>36</v>
      </c>
      <c r="B69" s="20" t="s">
        <v>184</v>
      </c>
      <c r="C69" s="21" t="s">
        <v>17</v>
      </c>
      <c r="D69" s="21" t="s">
        <v>185</v>
      </c>
      <c r="E69" s="22" t="s">
        <v>11</v>
      </c>
      <c r="F69" s="67">
        <v>25.38</v>
      </c>
      <c r="G69" s="75">
        <v>15.95</v>
      </c>
      <c r="H69" s="60"/>
      <c r="I69" s="60">
        <f>VLOOKUP(A69,'Memória 01'!$A$6:$E$239,5,FALSE)</f>
        <v>0</v>
      </c>
      <c r="J69" s="76">
        <f t="shared" si="0"/>
        <v>0</v>
      </c>
      <c r="K69" s="77">
        <f t="shared" si="1"/>
        <v>404.81</v>
      </c>
      <c r="L69" s="60">
        <f t="shared" si="2"/>
        <v>0</v>
      </c>
      <c r="M69" s="60">
        <f t="shared" si="3"/>
        <v>0</v>
      </c>
      <c r="N69" s="78">
        <f t="shared" si="4"/>
        <v>0</v>
      </c>
      <c r="P69" s="111">
        <f t="shared" si="5"/>
        <v>0</v>
      </c>
      <c r="Q69" s="14"/>
    </row>
    <row r="70" spans="1:17" x14ac:dyDescent="0.2">
      <c r="A70" s="19" t="s">
        <v>37</v>
      </c>
      <c r="B70" s="20" t="s">
        <v>186</v>
      </c>
      <c r="C70" s="21" t="s">
        <v>17</v>
      </c>
      <c r="D70" s="21" t="s">
        <v>187</v>
      </c>
      <c r="E70" s="22" t="s">
        <v>11</v>
      </c>
      <c r="F70" s="67">
        <v>24.72</v>
      </c>
      <c r="G70" s="75">
        <v>2.12</v>
      </c>
      <c r="H70" s="60"/>
      <c r="I70" s="60">
        <f>VLOOKUP(A70,'Memória 01'!$A$6:$E$239,5,FALSE)</f>
        <v>0</v>
      </c>
      <c r="J70" s="76">
        <f t="shared" si="0"/>
        <v>0</v>
      </c>
      <c r="K70" s="77">
        <f t="shared" si="1"/>
        <v>52.4</v>
      </c>
      <c r="L70" s="60">
        <f t="shared" si="2"/>
        <v>0</v>
      </c>
      <c r="M70" s="60">
        <f t="shared" si="3"/>
        <v>0</v>
      </c>
      <c r="N70" s="78">
        <f t="shared" si="4"/>
        <v>0</v>
      </c>
      <c r="P70" s="111">
        <f t="shared" si="5"/>
        <v>0</v>
      </c>
      <c r="Q70" s="14"/>
    </row>
    <row r="71" spans="1:17" x14ac:dyDescent="0.2">
      <c r="A71" s="12" t="s">
        <v>188</v>
      </c>
      <c r="B71" s="3"/>
      <c r="C71" s="3"/>
      <c r="D71" s="3" t="s">
        <v>189</v>
      </c>
      <c r="E71" s="3"/>
      <c r="F71" s="71"/>
      <c r="G71" s="72"/>
      <c r="H71" s="58"/>
      <c r="I71" s="58"/>
      <c r="J71" s="71"/>
      <c r="K71" s="73"/>
      <c r="L71" s="59"/>
      <c r="M71" s="59"/>
      <c r="N71" s="74"/>
      <c r="P71" s="111" t="e">
        <f t="shared" si="5"/>
        <v>#DIV/0!</v>
      </c>
      <c r="Q71" s="14"/>
    </row>
    <row r="72" spans="1:17" x14ac:dyDescent="0.2">
      <c r="A72" s="12" t="s">
        <v>190</v>
      </c>
      <c r="B72" s="3"/>
      <c r="C72" s="3"/>
      <c r="D72" s="3" t="s">
        <v>191</v>
      </c>
      <c r="E72" s="3"/>
      <c r="F72" s="71"/>
      <c r="G72" s="72"/>
      <c r="H72" s="58"/>
      <c r="I72" s="58"/>
      <c r="J72" s="71"/>
      <c r="K72" s="73"/>
      <c r="L72" s="59"/>
      <c r="M72" s="59"/>
      <c r="N72" s="74"/>
      <c r="P72" s="111" t="e">
        <f t="shared" si="5"/>
        <v>#DIV/0!</v>
      </c>
      <c r="Q72" s="14"/>
    </row>
    <row r="73" spans="1:17" ht="25.5" x14ac:dyDescent="0.2">
      <c r="A73" s="19" t="s">
        <v>192</v>
      </c>
      <c r="B73" s="20" t="s">
        <v>193</v>
      </c>
      <c r="C73" s="21" t="s">
        <v>17</v>
      </c>
      <c r="D73" s="21" t="s">
        <v>194</v>
      </c>
      <c r="E73" s="22" t="s">
        <v>16</v>
      </c>
      <c r="F73" s="67">
        <v>639.61</v>
      </c>
      <c r="G73" s="75">
        <v>1.49</v>
      </c>
      <c r="H73" s="60"/>
      <c r="I73" s="60">
        <f>VLOOKUP(A73,'Memória 01'!$A$6:$E$239,5,FALSE)</f>
        <v>0</v>
      </c>
      <c r="J73" s="76">
        <f t="shared" si="0"/>
        <v>0</v>
      </c>
      <c r="K73" s="77">
        <f t="shared" si="1"/>
        <v>953.01</v>
      </c>
      <c r="L73" s="60">
        <f t="shared" si="2"/>
        <v>0</v>
      </c>
      <c r="M73" s="60">
        <f t="shared" si="3"/>
        <v>0</v>
      </c>
      <c r="N73" s="78">
        <f t="shared" si="4"/>
        <v>0</v>
      </c>
      <c r="P73" s="111">
        <f t="shared" si="5"/>
        <v>0</v>
      </c>
      <c r="Q73" s="14"/>
    </row>
    <row r="74" spans="1:17" ht="25.5" x14ac:dyDescent="0.2">
      <c r="A74" s="19" t="s">
        <v>195</v>
      </c>
      <c r="B74" s="20" t="s">
        <v>196</v>
      </c>
      <c r="C74" s="21" t="s">
        <v>14</v>
      </c>
      <c r="D74" s="21" t="s">
        <v>197</v>
      </c>
      <c r="E74" s="22" t="s">
        <v>82</v>
      </c>
      <c r="F74" s="67">
        <v>215.31</v>
      </c>
      <c r="G74" s="75">
        <v>27.75</v>
      </c>
      <c r="H74" s="60"/>
      <c r="I74" s="60">
        <f>VLOOKUP(A74,'Memória 01'!$A$6:$E$239,5,FALSE)</f>
        <v>0</v>
      </c>
      <c r="J74" s="76">
        <f t="shared" si="0"/>
        <v>0</v>
      </c>
      <c r="K74" s="77">
        <f t="shared" si="1"/>
        <v>5974.85</v>
      </c>
      <c r="L74" s="60">
        <f t="shared" si="2"/>
        <v>0</v>
      </c>
      <c r="M74" s="60">
        <f t="shared" si="3"/>
        <v>0</v>
      </c>
      <c r="N74" s="78">
        <f t="shared" si="4"/>
        <v>0</v>
      </c>
      <c r="P74" s="111">
        <f t="shared" si="5"/>
        <v>0</v>
      </c>
      <c r="Q74" s="14"/>
    </row>
    <row r="75" spans="1:17" x14ac:dyDescent="0.2">
      <c r="A75" s="12" t="s">
        <v>198</v>
      </c>
      <c r="B75" s="3"/>
      <c r="C75" s="3"/>
      <c r="D75" s="3" t="s">
        <v>199</v>
      </c>
      <c r="E75" s="3"/>
      <c r="F75" s="71"/>
      <c r="G75" s="72"/>
      <c r="H75" s="58"/>
      <c r="I75" s="58"/>
      <c r="J75" s="71"/>
      <c r="K75" s="73"/>
      <c r="L75" s="59"/>
      <c r="M75" s="59"/>
      <c r="N75" s="74"/>
      <c r="P75" s="111" t="e">
        <f t="shared" si="5"/>
        <v>#DIV/0!</v>
      </c>
      <c r="Q75" s="14"/>
    </row>
    <row r="76" spans="1:17" x14ac:dyDescent="0.2">
      <c r="A76" s="12" t="s">
        <v>200</v>
      </c>
      <c r="B76" s="3"/>
      <c r="C76" s="3"/>
      <c r="D76" s="3" t="s">
        <v>201</v>
      </c>
      <c r="E76" s="3"/>
      <c r="F76" s="71"/>
      <c r="G76" s="72"/>
      <c r="H76" s="58"/>
      <c r="I76" s="58"/>
      <c r="J76" s="71"/>
      <c r="K76" s="73"/>
      <c r="L76" s="59"/>
      <c r="M76" s="59"/>
      <c r="N76" s="74"/>
      <c r="P76" s="111" t="e">
        <f t="shared" si="5"/>
        <v>#DIV/0!</v>
      </c>
      <c r="Q76" s="14"/>
    </row>
    <row r="77" spans="1:17" ht="51" x14ac:dyDescent="0.2">
      <c r="A77" s="19" t="s">
        <v>202</v>
      </c>
      <c r="B77" s="20" t="s">
        <v>203</v>
      </c>
      <c r="C77" s="21" t="s">
        <v>17</v>
      </c>
      <c r="D77" s="21" t="s">
        <v>204</v>
      </c>
      <c r="E77" s="22" t="s">
        <v>12</v>
      </c>
      <c r="F77" s="67">
        <v>17.59</v>
      </c>
      <c r="G77" s="75">
        <v>4972</v>
      </c>
      <c r="H77" s="60"/>
      <c r="I77" s="60">
        <f>VLOOKUP(A77,'Memória 01'!$A$6:$E$239,5,FALSE)</f>
        <v>0</v>
      </c>
      <c r="J77" s="76">
        <f t="shared" si="0"/>
        <v>0</v>
      </c>
      <c r="K77" s="77">
        <f t="shared" si="1"/>
        <v>87457.48</v>
      </c>
      <c r="L77" s="60">
        <f t="shared" si="2"/>
        <v>0</v>
      </c>
      <c r="M77" s="60">
        <f t="shared" si="3"/>
        <v>0</v>
      </c>
      <c r="N77" s="78">
        <f t="shared" si="4"/>
        <v>0</v>
      </c>
      <c r="P77" s="111">
        <f t="shared" si="5"/>
        <v>0</v>
      </c>
      <c r="Q77" s="14"/>
    </row>
    <row r="78" spans="1:17" ht="25.5" x14ac:dyDescent="0.2">
      <c r="A78" s="19" t="s">
        <v>205</v>
      </c>
      <c r="B78" s="20" t="s">
        <v>206</v>
      </c>
      <c r="C78" s="21" t="s">
        <v>17</v>
      </c>
      <c r="D78" s="21" t="s">
        <v>207</v>
      </c>
      <c r="E78" s="22" t="s">
        <v>16</v>
      </c>
      <c r="F78" s="67">
        <v>61.84</v>
      </c>
      <c r="G78" s="75">
        <v>690.98</v>
      </c>
      <c r="H78" s="60"/>
      <c r="I78" s="60">
        <f>VLOOKUP(A78,'Memória 01'!$A$6:$E$239,5,FALSE)</f>
        <v>0</v>
      </c>
      <c r="J78" s="76">
        <f t="shared" si="0"/>
        <v>0</v>
      </c>
      <c r="K78" s="77">
        <f t="shared" si="1"/>
        <v>42730.2</v>
      </c>
      <c r="L78" s="60">
        <f t="shared" si="2"/>
        <v>0</v>
      </c>
      <c r="M78" s="60">
        <f t="shared" si="3"/>
        <v>0</v>
      </c>
      <c r="N78" s="78">
        <f t="shared" si="4"/>
        <v>0</v>
      </c>
      <c r="P78" s="111">
        <f t="shared" si="5"/>
        <v>0</v>
      </c>
      <c r="Q78" s="14"/>
    </row>
    <row r="79" spans="1:17" ht="38.25" x14ac:dyDescent="0.2">
      <c r="A79" s="19" t="s">
        <v>208</v>
      </c>
      <c r="B79" s="20" t="s">
        <v>88</v>
      </c>
      <c r="C79" s="21" t="s">
        <v>17</v>
      </c>
      <c r="D79" s="21" t="s">
        <v>59</v>
      </c>
      <c r="E79" s="22" t="s">
        <v>11</v>
      </c>
      <c r="F79" s="67">
        <v>135.54</v>
      </c>
      <c r="G79" s="75">
        <v>36</v>
      </c>
      <c r="H79" s="60"/>
      <c r="I79" s="60">
        <f>VLOOKUP(A79,'Memória 01'!$A$6:$E$239,5,FALSE)</f>
        <v>0</v>
      </c>
      <c r="J79" s="76">
        <f t="shared" si="0"/>
        <v>0</v>
      </c>
      <c r="K79" s="77">
        <f t="shared" si="1"/>
        <v>4879.4399999999996</v>
      </c>
      <c r="L79" s="60">
        <f t="shared" si="2"/>
        <v>0</v>
      </c>
      <c r="M79" s="60">
        <f t="shared" si="3"/>
        <v>0</v>
      </c>
      <c r="N79" s="78">
        <f t="shared" si="4"/>
        <v>0</v>
      </c>
      <c r="P79" s="111">
        <f t="shared" si="5"/>
        <v>0</v>
      </c>
      <c r="Q79" s="14"/>
    </row>
    <row r="80" spans="1:17" ht="25.5" x14ac:dyDescent="0.2">
      <c r="A80" s="19" t="s">
        <v>209</v>
      </c>
      <c r="B80" s="20" t="s">
        <v>210</v>
      </c>
      <c r="C80" s="21" t="s">
        <v>17</v>
      </c>
      <c r="D80" s="21" t="s">
        <v>211</v>
      </c>
      <c r="E80" s="22" t="s">
        <v>16</v>
      </c>
      <c r="F80" s="67">
        <v>45.89</v>
      </c>
      <c r="G80" s="75">
        <v>6.48</v>
      </c>
      <c r="H80" s="60"/>
      <c r="I80" s="60">
        <f>VLOOKUP(A80,'Memória 01'!$A$6:$E$239,5,FALSE)</f>
        <v>0</v>
      </c>
      <c r="J80" s="76">
        <f t="shared" si="0"/>
        <v>0</v>
      </c>
      <c r="K80" s="77">
        <f t="shared" si="1"/>
        <v>297.36</v>
      </c>
      <c r="L80" s="60">
        <f t="shared" si="2"/>
        <v>0</v>
      </c>
      <c r="M80" s="60">
        <f t="shared" si="3"/>
        <v>0</v>
      </c>
      <c r="N80" s="78">
        <f t="shared" si="4"/>
        <v>0</v>
      </c>
      <c r="P80" s="111">
        <f t="shared" si="5"/>
        <v>0</v>
      </c>
      <c r="Q80" s="14"/>
    </row>
    <row r="81" spans="1:18" ht="25.5" x14ac:dyDescent="0.2">
      <c r="A81" s="19" t="s">
        <v>212</v>
      </c>
      <c r="B81" s="20" t="s">
        <v>213</v>
      </c>
      <c r="C81" s="21" t="s">
        <v>17</v>
      </c>
      <c r="D81" s="21" t="s">
        <v>214</v>
      </c>
      <c r="E81" s="22" t="s">
        <v>16</v>
      </c>
      <c r="F81" s="67">
        <v>48.96</v>
      </c>
      <c r="G81" s="75">
        <v>29.12</v>
      </c>
      <c r="H81" s="60"/>
      <c r="I81" s="60">
        <f>VLOOKUP(A81,'Memória 01'!$A$6:$E$239,5,FALSE)</f>
        <v>0</v>
      </c>
      <c r="J81" s="76">
        <f t="shared" si="0"/>
        <v>0</v>
      </c>
      <c r="K81" s="77">
        <f t="shared" si="1"/>
        <v>1425.71</v>
      </c>
      <c r="L81" s="60">
        <f t="shared" si="2"/>
        <v>0</v>
      </c>
      <c r="M81" s="60">
        <f t="shared" si="3"/>
        <v>0</v>
      </c>
      <c r="N81" s="78">
        <f t="shared" si="4"/>
        <v>0</v>
      </c>
      <c r="P81" s="111">
        <f t="shared" si="5"/>
        <v>0</v>
      </c>
    </row>
    <row r="82" spans="1:18" x14ac:dyDescent="0.2">
      <c r="A82" s="12" t="s">
        <v>215</v>
      </c>
      <c r="B82" s="3"/>
      <c r="C82" s="3"/>
      <c r="D82" s="3" t="s">
        <v>216</v>
      </c>
      <c r="E82" s="3"/>
      <c r="F82" s="71"/>
      <c r="G82" s="72"/>
      <c r="H82" s="58"/>
      <c r="I82" s="58"/>
      <c r="J82" s="71"/>
      <c r="K82" s="73"/>
      <c r="L82" s="59"/>
      <c r="M82" s="59"/>
      <c r="N82" s="74"/>
      <c r="O82" s="11"/>
      <c r="P82" s="111" t="e">
        <f t="shared" si="5"/>
        <v>#DIV/0!</v>
      </c>
      <c r="Q82" s="190"/>
      <c r="R82" s="183"/>
    </row>
    <row r="83" spans="1:18" ht="38.25" x14ac:dyDescent="0.2">
      <c r="A83" s="19" t="s">
        <v>217</v>
      </c>
      <c r="B83" s="20" t="s">
        <v>218</v>
      </c>
      <c r="C83" s="21" t="s">
        <v>17</v>
      </c>
      <c r="D83" s="21" t="s">
        <v>84</v>
      </c>
      <c r="E83" s="22" t="s">
        <v>16</v>
      </c>
      <c r="F83" s="67">
        <v>4.21</v>
      </c>
      <c r="G83" s="75">
        <v>463.11</v>
      </c>
      <c r="H83" s="60"/>
      <c r="I83" s="60">
        <f>VLOOKUP(A83,'Memória 01'!$A$6:$E$239,5,FALSE)</f>
        <v>0</v>
      </c>
      <c r="J83" s="76">
        <f t="shared" si="0"/>
        <v>0</v>
      </c>
      <c r="K83" s="77">
        <f t="shared" si="1"/>
        <v>1949.69</v>
      </c>
      <c r="L83" s="60">
        <f t="shared" si="2"/>
        <v>0</v>
      </c>
      <c r="M83" s="60">
        <f t="shared" si="3"/>
        <v>0</v>
      </c>
      <c r="N83" s="78">
        <f t="shared" si="4"/>
        <v>0</v>
      </c>
      <c r="O83" s="11"/>
      <c r="P83" s="111">
        <f t="shared" si="5"/>
        <v>0</v>
      </c>
      <c r="Q83" s="17"/>
      <c r="R83" s="18"/>
    </row>
    <row r="84" spans="1:18" ht="38.25" x14ac:dyDescent="0.2">
      <c r="A84" s="19" t="s">
        <v>219</v>
      </c>
      <c r="B84" s="20" t="s">
        <v>85</v>
      </c>
      <c r="C84" s="21" t="s">
        <v>17</v>
      </c>
      <c r="D84" s="21" t="s">
        <v>220</v>
      </c>
      <c r="E84" s="22" t="s">
        <v>16</v>
      </c>
      <c r="F84" s="67">
        <v>34.450000000000003</v>
      </c>
      <c r="G84" s="75">
        <v>463.11</v>
      </c>
      <c r="H84" s="60"/>
      <c r="I84" s="60">
        <f>VLOOKUP(A84,'Memória 01'!$A$6:$E$239,5,FALSE)</f>
        <v>0</v>
      </c>
      <c r="J84" s="76">
        <f t="shared" si="0"/>
        <v>0</v>
      </c>
      <c r="K84" s="77">
        <f t="shared" si="1"/>
        <v>15954.13</v>
      </c>
      <c r="L84" s="60">
        <f t="shared" si="2"/>
        <v>0</v>
      </c>
      <c r="M84" s="60">
        <f t="shared" si="3"/>
        <v>0</v>
      </c>
      <c r="N84" s="78">
        <f t="shared" si="4"/>
        <v>0</v>
      </c>
      <c r="O84" s="11"/>
      <c r="P84" s="111">
        <f t="shared" si="5"/>
        <v>0</v>
      </c>
      <c r="Q84" s="17"/>
      <c r="R84" s="18"/>
    </row>
    <row r="85" spans="1:18" x14ac:dyDescent="0.2">
      <c r="A85" s="12" t="s">
        <v>221</v>
      </c>
      <c r="B85" s="3"/>
      <c r="C85" s="3"/>
      <c r="D85" s="3" t="s">
        <v>222</v>
      </c>
      <c r="E85" s="3"/>
      <c r="F85" s="71"/>
      <c r="G85" s="72"/>
      <c r="H85" s="58"/>
      <c r="I85" s="58"/>
      <c r="J85" s="71"/>
      <c r="K85" s="73"/>
      <c r="L85" s="59"/>
      <c r="M85" s="59"/>
      <c r="N85" s="74"/>
      <c r="O85" s="11"/>
      <c r="P85" s="111" t="e">
        <f t="shared" ref="P85:P148" si="6">N85/K85</f>
        <v>#DIV/0!</v>
      </c>
      <c r="Q85" s="17"/>
      <c r="R85" s="18"/>
    </row>
    <row r="86" spans="1:18" ht="25.5" x14ac:dyDescent="0.2">
      <c r="A86" s="19" t="s">
        <v>223</v>
      </c>
      <c r="B86" s="20" t="s">
        <v>224</v>
      </c>
      <c r="C86" s="21" t="s">
        <v>14</v>
      </c>
      <c r="D86" s="21" t="s">
        <v>225</v>
      </c>
      <c r="E86" s="22" t="s">
        <v>16</v>
      </c>
      <c r="F86" s="67">
        <v>18.579999999999998</v>
      </c>
      <c r="G86" s="75">
        <v>450.65</v>
      </c>
      <c r="H86" s="60"/>
      <c r="I86" s="60">
        <f>VLOOKUP(A86,'Memória 01'!$A$6:$E$239,5,FALSE)</f>
        <v>450.65</v>
      </c>
      <c r="J86" s="76">
        <f t="shared" ref="J86:J148" si="7">I86+H86</f>
        <v>450.65</v>
      </c>
      <c r="K86" s="77">
        <f t="shared" ref="K86:K148" si="8">TRUNC(G86*F86,2)</f>
        <v>8373.07</v>
      </c>
      <c r="L86" s="60">
        <f t="shared" ref="L86:L148" si="9">TRUNC(H86*F86,2)</f>
        <v>0</v>
      </c>
      <c r="M86" s="60">
        <f t="shared" ref="M86:M148" si="10">TRUNC(I86*F86,2)</f>
        <v>8373.07</v>
      </c>
      <c r="N86" s="78">
        <f t="shared" ref="N86:N148" si="11">M86+L86</f>
        <v>8373.07</v>
      </c>
      <c r="O86" s="11"/>
      <c r="P86" s="111">
        <f t="shared" si="6"/>
        <v>1</v>
      </c>
      <c r="Q86" s="17"/>
      <c r="R86" s="18"/>
    </row>
    <row r="87" spans="1:18" ht="25.5" x14ac:dyDescent="0.2">
      <c r="A87" s="19" t="s">
        <v>226</v>
      </c>
      <c r="B87" s="20" t="s">
        <v>106</v>
      </c>
      <c r="C87" s="21" t="s">
        <v>17</v>
      </c>
      <c r="D87" s="21" t="s">
        <v>107</v>
      </c>
      <c r="E87" s="22" t="s">
        <v>15</v>
      </c>
      <c r="F87" s="67">
        <v>681.06</v>
      </c>
      <c r="G87" s="75">
        <v>22.53</v>
      </c>
      <c r="H87" s="60"/>
      <c r="I87" s="60">
        <f>VLOOKUP(A87,'Memória 01'!$A$6:$E$239,5,FALSE)</f>
        <v>22.532499999999999</v>
      </c>
      <c r="J87" s="76">
        <f t="shared" si="7"/>
        <v>22.532499999999999</v>
      </c>
      <c r="K87" s="77">
        <f t="shared" si="8"/>
        <v>15344.28</v>
      </c>
      <c r="L87" s="60">
        <f t="shared" si="9"/>
        <v>0</v>
      </c>
      <c r="M87" s="60">
        <f t="shared" si="10"/>
        <v>15345.98</v>
      </c>
      <c r="N87" s="78">
        <f t="shared" si="11"/>
        <v>15345.98</v>
      </c>
      <c r="O87" s="11"/>
      <c r="P87" s="111">
        <f t="shared" si="6"/>
        <v>1.0001107904704554</v>
      </c>
      <c r="Q87" s="17"/>
      <c r="R87" s="18"/>
    </row>
    <row r="88" spans="1:18" ht="38.25" x14ac:dyDescent="0.2">
      <c r="A88" s="19" t="s">
        <v>227</v>
      </c>
      <c r="B88" s="20" t="s">
        <v>228</v>
      </c>
      <c r="C88" s="21" t="s">
        <v>17</v>
      </c>
      <c r="D88" s="21" t="s">
        <v>229</v>
      </c>
      <c r="E88" s="22" t="s">
        <v>16</v>
      </c>
      <c r="F88" s="67">
        <v>106.63</v>
      </c>
      <c r="G88" s="75">
        <v>6.48</v>
      </c>
      <c r="H88" s="60"/>
      <c r="I88" s="60">
        <f>VLOOKUP(A88,'Memória 01'!$A$6:$E$239,5,FALSE)</f>
        <v>0</v>
      </c>
      <c r="J88" s="76">
        <f t="shared" si="7"/>
        <v>0</v>
      </c>
      <c r="K88" s="77">
        <f t="shared" si="8"/>
        <v>690.96</v>
      </c>
      <c r="L88" s="60">
        <f t="shared" si="9"/>
        <v>0</v>
      </c>
      <c r="M88" s="60">
        <f t="shared" si="10"/>
        <v>0</v>
      </c>
      <c r="N88" s="78">
        <f t="shared" si="11"/>
        <v>0</v>
      </c>
      <c r="O88" s="11"/>
      <c r="P88" s="111">
        <f t="shared" si="6"/>
        <v>0</v>
      </c>
      <c r="Q88" s="17"/>
      <c r="R88" s="18"/>
    </row>
    <row r="89" spans="1:18" ht="25.5" x14ac:dyDescent="0.2">
      <c r="A89" s="19" t="s">
        <v>230</v>
      </c>
      <c r="B89" s="20" t="s">
        <v>231</v>
      </c>
      <c r="C89" s="21" t="s">
        <v>14</v>
      </c>
      <c r="D89" s="21" t="s">
        <v>232</v>
      </c>
      <c r="E89" s="22" t="s">
        <v>16</v>
      </c>
      <c r="F89" s="67">
        <v>93.74</v>
      </c>
      <c r="G89" s="75">
        <v>450.65</v>
      </c>
      <c r="H89" s="60"/>
      <c r="I89" s="60">
        <f>VLOOKUP(A89,'Memória 01'!$A$6:$E$239,5,FALSE)</f>
        <v>0</v>
      </c>
      <c r="J89" s="76">
        <f t="shared" si="7"/>
        <v>0</v>
      </c>
      <c r="K89" s="77">
        <f t="shared" si="8"/>
        <v>42243.93</v>
      </c>
      <c r="L89" s="60">
        <f t="shared" si="9"/>
        <v>0</v>
      </c>
      <c r="M89" s="60">
        <f t="shared" si="10"/>
        <v>0</v>
      </c>
      <c r="N89" s="78">
        <f t="shared" si="11"/>
        <v>0</v>
      </c>
      <c r="O89" s="11"/>
      <c r="P89" s="111">
        <f t="shared" si="6"/>
        <v>0</v>
      </c>
      <c r="Q89" s="17"/>
      <c r="R89" s="18"/>
    </row>
    <row r="90" spans="1:18" ht="25.5" x14ac:dyDescent="0.2">
      <c r="A90" s="19" t="s">
        <v>233</v>
      </c>
      <c r="B90" s="20" t="s">
        <v>234</v>
      </c>
      <c r="C90" s="21" t="s">
        <v>14</v>
      </c>
      <c r="D90" s="21" t="s">
        <v>235</v>
      </c>
      <c r="E90" s="22" t="s">
        <v>7</v>
      </c>
      <c r="F90" s="67">
        <v>111.04666592699435</v>
      </c>
      <c r="G90" s="75">
        <v>450.65</v>
      </c>
      <c r="H90" s="60"/>
      <c r="I90" s="60">
        <f>VLOOKUP(A90,'Memória 01'!$A$6:$E$239,5,FALSE)</f>
        <v>0</v>
      </c>
      <c r="J90" s="76">
        <f t="shared" si="7"/>
        <v>0</v>
      </c>
      <c r="K90" s="77">
        <f t="shared" si="8"/>
        <v>50043.18</v>
      </c>
      <c r="L90" s="60">
        <f t="shared" si="9"/>
        <v>0</v>
      </c>
      <c r="M90" s="60">
        <f t="shared" si="10"/>
        <v>0</v>
      </c>
      <c r="N90" s="78">
        <f t="shared" si="11"/>
        <v>0</v>
      </c>
      <c r="O90" s="11"/>
      <c r="P90" s="111">
        <f t="shared" si="6"/>
        <v>0</v>
      </c>
      <c r="Q90" s="17"/>
      <c r="R90" s="18"/>
    </row>
    <row r="91" spans="1:18" ht="51" x14ac:dyDescent="0.2">
      <c r="A91" s="19" t="s">
        <v>236</v>
      </c>
      <c r="B91" s="20" t="s">
        <v>237</v>
      </c>
      <c r="C91" s="21" t="s">
        <v>14</v>
      </c>
      <c r="D91" s="21" t="s">
        <v>238</v>
      </c>
      <c r="E91" s="22" t="s">
        <v>16</v>
      </c>
      <c r="F91" s="67">
        <v>86.28</v>
      </c>
      <c r="G91" s="75">
        <v>19.100000000000001</v>
      </c>
      <c r="H91" s="60"/>
      <c r="I91" s="60">
        <f>VLOOKUP(A91,'Memória 01'!$A$6:$E$239,5,FALSE)</f>
        <v>0</v>
      </c>
      <c r="J91" s="76">
        <f t="shared" si="7"/>
        <v>0</v>
      </c>
      <c r="K91" s="77">
        <f t="shared" si="8"/>
        <v>1647.94</v>
      </c>
      <c r="L91" s="60">
        <f t="shared" si="9"/>
        <v>0</v>
      </c>
      <c r="M91" s="60">
        <f t="shared" si="10"/>
        <v>0</v>
      </c>
      <c r="N91" s="78">
        <f t="shared" si="11"/>
        <v>0</v>
      </c>
      <c r="O91" s="11"/>
      <c r="P91" s="111">
        <f t="shared" si="6"/>
        <v>0</v>
      </c>
      <c r="Q91" s="17"/>
      <c r="R91" s="18"/>
    </row>
    <row r="92" spans="1:18" x14ac:dyDescent="0.2">
      <c r="A92" s="19" t="s">
        <v>239</v>
      </c>
      <c r="B92" s="20" t="s">
        <v>240</v>
      </c>
      <c r="C92" s="21" t="s">
        <v>17</v>
      </c>
      <c r="D92" s="21" t="s">
        <v>241</v>
      </c>
      <c r="E92" s="22" t="s">
        <v>15</v>
      </c>
      <c r="F92" s="67">
        <v>74.2</v>
      </c>
      <c r="G92" s="75">
        <v>180.26</v>
      </c>
      <c r="H92" s="60"/>
      <c r="I92" s="60">
        <f>VLOOKUP(A92,'Memória 01'!$A$6:$E$239,5,FALSE)</f>
        <v>180.26</v>
      </c>
      <c r="J92" s="76">
        <f t="shared" si="7"/>
        <v>180.26</v>
      </c>
      <c r="K92" s="77">
        <f t="shared" si="8"/>
        <v>13375.29</v>
      </c>
      <c r="L92" s="60">
        <f t="shared" si="9"/>
        <v>0</v>
      </c>
      <c r="M92" s="60">
        <f t="shared" si="10"/>
        <v>13375.29</v>
      </c>
      <c r="N92" s="78">
        <f t="shared" si="11"/>
        <v>13375.29</v>
      </c>
      <c r="O92" s="11"/>
      <c r="P92" s="111">
        <f t="shared" si="6"/>
        <v>1</v>
      </c>
      <c r="Q92" s="17"/>
      <c r="R92" s="18"/>
    </row>
    <row r="93" spans="1:18" ht="25.5" x14ac:dyDescent="0.2">
      <c r="A93" s="34" t="s">
        <v>242</v>
      </c>
      <c r="B93" s="35" t="s">
        <v>243</v>
      </c>
      <c r="C93" s="36" t="s">
        <v>14</v>
      </c>
      <c r="D93" s="36" t="s">
        <v>244</v>
      </c>
      <c r="E93" s="37" t="s">
        <v>15</v>
      </c>
      <c r="F93" s="68">
        <v>312.27999999999997</v>
      </c>
      <c r="G93" s="79">
        <v>45.07</v>
      </c>
      <c r="H93" s="61"/>
      <c r="I93" s="60">
        <f>VLOOKUP(A93,'Memória 01'!$A$6:$E$239,5,FALSE)</f>
        <v>34.033300000000004</v>
      </c>
      <c r="J93" s="80">
        <f t="shared" si="7"/>
        <v>34.033300000000004</v>
      </c>
      <c r="K93" s="81">
        <f t="shared" si="8"/>
        <v>14074.45</v>
      </c>
      <c r="L93" s="61">
        <f t="shared" si="9"/>
        <v>0</v>
      </c>
      <c r="M93" s="61">
        <f t="shared" si="10"/>
        <v>10627.91</v>
      </c>
      <c r="N93" s="82">
        <f t="shared" si="11"/>
        <v>10627.91</v>
      </c>
      <c r="O93" s="11"/>
      <c r="P93" s="111">
        <f t="shared" si="6"/>
        <v>0.7551208040101034</v>
      </c>
      <c r="Q93" s="17"/>
      <c r="R93" s="18"/>
    </row>
    <row r="94" spans="1:18" x14ac:dyDescent="0.2">
      <c r="A94" s="12" t="s">
        <v>245</v>
      </c>
      <c r="B94" s="3"/>
      <c r="C94" s="3"/>
      <c r="D94" s="3" t="s">
        <v>246</v>
      </c>
      <c r="E94" s="3"/>
      <c r="F94" s="71"/>
      <c r="G94" s="72"/>
      <c r="H94" s="58"/>
      <c r="I94" s="58"/>
      <c r="J94" s="71"/>
      <c r="K94" s="73"/>
      <c r="L94" s="59"/>
      <c r="M94" s="59"/>
      <c r="N94" s="74"/>
      <c r="O94" s="11"/>
      <c r="P94" s="111" t="e">
        <f t="shared" si="6"/>
        <v>#DIV/0!</v>
      </c>
      <c r="Q94" s="17"/>
      <c r="R94" s="18"/>
    </row>
    <row r="95" spans="1:18" ht="25.5" x14ac:dyDescent="0.2">
      <c r="A95" s="19" t="s">
        <v>247</v>
      </c>
      <c r="B95" s="20" t="s">
        <v>248</v>
      </c>
      <c r="C95" s="21" t="s">
        <v>17</v>
      </c>
      <c r="D95" s="21" t="s">
        <v>83</v>
      </c>
      <c r="E95" s="22" t="s">
        <v>16</v>
      </c>
      <c r="F95" s="67">
        <v>4.01</v>
      </c>
      <c r="G95" s="75">
        <v>463.11</v>
      </c>
      <c r="H95" s="60"/>
      <c r="I95" s="60">
        <f>VLOOKUP(A95,'Memória 01'!$A$6:$E$239,5,FALSE)</f>
        <v>0</v>
      </c>
      <c r="J95" s="76">
        <f t="shared" si="7"/>
        <v>0</v>
      </c>
      <c r="K95" s="77">
        <f t="shared" si="8"/>
        <v>1857.07</v>
      </c>
      <c r="L95" s="60">
        <f t="shared" si="9"/>
        <v>0</v>
      </c>
      <c r="M95" s="60">
        <f t="shared" si="10"/>
        <v>0</v>
      </c>
      <c r="N95" s="78">
        <f t="shared" si="11"/>
        <v>0</v>
      </c>
      <c r="O95" s="11"/>
      <c r="P95" s="111">
        <f t="shared" si="6"/>
        <v>0</v>
      </c>
      <c r="Q95" s="17"/>
      <c r="R95" s="18"/>
    </row>
    <row r="96" spans="1:18" ht="25.5" x14ac:dyDescent="0.2">
      <c r="A96" s="19" t="s">
        <v>249</v>
      </c>
      <c r="B96" s="20" t="s">
        <v>250</v>
      </c>
      <c r="C96" s="21" t="s">
        <v>17</v>
      </c>
      <c r="D96" s="21" t="s">
        <v>251</v>
      </c>
      <c r="E96" s="22" t="s">
        <v>16</v>
      </c>
      <c r="F96" s="67">
        <v>11.29</v>
      </c>
      <c r="G96" s="75">
        <v>463.11</v>
      </c>
      <c r="H96" s="60"/>
      <c r="I96" s="60">
        <f>VLOOKUP(A96,'Memória 01'!$A$6:$E$239,5,FALSE)</f>
        <v>0</v>
      </c>
      <c r="J96" s="76">
        <f t="shared" si="7"/>
        <v>0</v>
      </c>
      <c r="K96" s="77">
        <f t="shared" si="8"/>
        <v>5228.51</v>
      </c>
      <c r="L96" s="60">
        <f t="shared" si="9"/>
        <v>0</v>
      </c>
      <c r="M96" s="60">
        <f t="shared" si="10"/>
        <v>0</v>
      </c>
      <c r="N96" s="78">
        <f t="shared" si="11"/>
        <v>0</v>
      </c>
      <c r="O96" s="11"/>
      <c r="P96" s="111">
        <f t="shared" si="6"/>
        <v>0</v>
      </c>
      <c r="Q96" s="17"/>
      <c r="R96" s="18"/>
    </row>
    <row r="97" spans="1:18" ht="25.5" x14ac:dyDescent="0.2">
      <c r="A97" s="19" t="s">
        <v>252</v>
      </c>
      <c r="B97" s="20" t="s">
        <v>253</v>
      </c>
      <c r="C97" s="21" t="s">
        <v>17</v>
      </c>
      <c r="D97" s="21" t="s">
        <v>254</v>
      </c>
      <c r="E97" s="22" t="s">
        <v>16</v>
      </c>
      <c r="F97" s="67">
        <v>11.78</v>
      </c>
      <c r="G97" s="75">
        <v>463.11</v>
      </c>
      <c r="H97" s="60"/>
      <c r="I97" s="60">
        <f>VLOOKUP(A97,'Memória 01'!$A$6:$E$239,5,FALSE)</f>
        <v>0</v>
      </c>
      <c r="J97" s="76">
        <f t="shared" si="7"/>
        <v>0</v>
      </c>
      <c r="K97" s="77">
        <f t="shared" si="8"/>
        <v>5455.43</v>
      </c>
      <c r="L97" s="60">
        <f t="shared" si="9"/>
        <v>0</v>
      </c>
      <c r="M97" s="60">
        <f t="shared" si="10"/>
        <v>0</v>
      </c>
      <c r="N97" s="78">
        <f t="shared" si="11"/>
        <v>0</v>
      </c>
      <c r="O97" s="11"/>
      <c r="P97" s="111">
        <f t="shared" si="6"/>
        <v>0</v>
      </c>
      <c r="Q97" s="17"/>
      <c r="R97" s="18"/>
    </row>
    <row r="98" spans="1:18" ht="25.5" x14ac:dyDescent="0.2">
      <c r="A98" s="19" t="s">
        <v>255</v>
      </c>
      <c r="B98" s="20" t="s">
        <v>256</v>
      </c>
      <c r="C98" s="21" t="s">
        <v>14</v>
      </c>
      <c r="D98" s="21" t="s">
        <v>257</v>
      </c>
      <c r="E98" s="22" t="s">
        <v>16</v>
      </c>
      <c r="F98" s="67">
        <v>23.05</v>
      </c>
      <c r="G98" s="75">
        <v>6.48</v>
      </c>
      <c r="H98" s="60"/>
      <c r="I98" s="60">
        <f>VLOOKUP(A98,'Memória 01'!$A$6:$E$239,5,FALSE)</f>
        <v>0</v>
      </c>
      <c r="J98" s="76">
        <f t="shared" si="7"/>
        <v>0</v>
      </c>
      <c r="K98" s="77">
        <f t="shared" si="8"/>
        <v>149.36000000000001</v>
      </c>
      <c r="L98" s="60">
        <f t="shared" si="9"/>
        <v>0</v>
      </c>
      <c r="M98" s="60">
        <f t="shared" si="10"/>
        <v>0</v>
      </c>
      <c r="N98" s="78">
        <f t="shared" si="11"/>
        <v>0</v>
      </c>
      <c r="O98" s="11"/>
      <c r="P98" s="111">
        <f t="shared" si="6"/>
        <v>0</v>
      </c>
      <c r="Q98" s="17"/>
      <c r="R98" s="18"/>
    </row>
    <row r="99" spans="1:18" ht="25.5" x14ac:dyDescent="0.2">
      <c r="A99" s="19" t="s">
        <v>258</v>
      </c>
      <c r="B99" s="20" t="s">
        <v>259</v>
      </c>
      <c r="C99" s="21" t="s">
        <v>17</v>
      </c>
      <c r="D99" s="21" t="s">
        <v>260</v>
      </c>
      <c r="E99" s="22" t="s">
        <v>16</v>
      </c>
      <c r="F99" s="67">
        <v>31.64</v>
      </c>
      <c r="G99" s="75">
        <v>6.48</v>
      </c>
      <c r="H99" s="60"/>
      <c r="I99" s="60">
        <f>VLOOKUP(A99,'Memória 01'!$A$6:$E$239,5,FALSE)</f>
        <v>0</v>
      </c>
      <c r="J99" s="76">
        <f t="shared" si="7"/>
        <v>0</v>
      </c>
      <c r="K99" s="77">
        <f t="shared" si="8"/>
        <v>205.02</v>
      </c>
      <c r="L99" s="60">
        <f t="shared" si="9"/>
        <v>0</v>
      </c>
      <c r="M99" s="60">
        <f t="shared" si="10"/>
        <v>0</v>
      </c>
      <c r="N99" s="78">
        <f t="shared" si="11"/>
        <v>0</v>
      </c>
      <c r="O99" s="11"/>
      <c r="P99" s="111">
        <f t="shared" si="6"/>
        <v>0</v>
      </c>
      <c r="Q99" s="17"/>
      <c r="R99" s="18"/>
    </row>
    <row r="100" spans="1:18" ht="25.5" x14ac:dyDescent="0.2">
      <c r="A100" s="19" t="s">
        <v>261</v>
      </c>
      <c r="B100" s="20" t="s">
        <v>262</v>
      </c>
      <c r="C100" s="21" t="s">
        <v>17</v>
      </c>
      <c r="D100" s="21" t="s">
        <v>263</v>
      </c>
      <c r="E100" s="22" t="s">
        <v>16</v>
      </c>
      <c r="F100" s="67">
        <v>14.18</v>
      </c>
      <c r="G100" s="75">
        <v>6.48</v>
      </c>
      <c r="H100" s="60"/>
      <c r="I100" s="60">
        <f>VLOOKUP(A100,'Memória 01'!$A$6:$E$239,5,FALSE)</f>
        <v>0</v>
      </c>
      <c r="J100" s="76">
        <f t="shared" si="7"/>
        <v>0</v>
      </c>
      <c r="K100" s="77">
        <f t="shared" si="8"/>
        <v>91.88</v>
      </c>
      <c r="L100" s="60">
        <f t="shared" si="9"/>
        <v>0</v>
      </c>
      <c r="M100" s="60">
        <f t="shared" si="10"/>
        <v>0</v>
      </c>
      <c r="N100" s="78">
        <f t="shared" si="11"/>
        <v>0</v>
      </c>
      <c r="O100" s="11"/>
      <c r="P100" s="111">
        <f t="shared" si="6"/>
        <v>0</v>
      </c>
      <c r="Q100" s="17"/>
      <c r="R100" s="18"/>
    </row>
    <row r="101" spans="1:18" ht="25.5" x14ac:dyDescent="0.2">
      <c r="A101" s="19" t="s">
        <v>264</v>
      </c>
      <c r="B101" s="20" t="s">
        <v>265</v>
      </c>
      <c r="C101" s="21" t="s">
        <v>17</v>
      </c>
      <c r="D101" s="21" t="s">
        <v>266</v>
      </c>
      <c r="E101" s="22" t="s">
        <v>16</v>
      </c>
      <c r="F101" s="67">
        <v>50.22</v>
      </c>
      <c r="G101" s="75">
        <v>340.38</v>
      </c>
      <c r="H101" s="60"/>
      <c r="I101" s="60">
        <f>VLOOKUP(A101,'Memória 01'!$A$6:$E$239,5,FALSE)</f>
        <v>0</v>
      </c>
      <c r="J101" s="76">
        <f t="shared" si="7"/>
        <v>0</v>
      </c>
      <c r="K101" s="77">
        <f t="shared" si="8"/>
        <v>17093.88</v>
      </c>
      <c r="L101" s="60">
        <f t="shared" si="9"/>
        <v>0</v>
      </c>
      <c r="M101" s="60">
        <f t="shared" si="10"/>
        <v>0</v>
      </c>
      <c r="N101" s="78">
        <f t="shared" si="11"/>
        <v>0</v>
      </c>
      <c r="O101" s="11"/>
      <c r="P101" s="111">
        <f t="shared" si="6"/>
        <v>0</v>
      </c>
      <c r="Q101" s="17"/>
      <c r="R101" s="18"/>
    </row>
    <row r="102" spans="1:18" ht="38.25" x14ac:dyDescent="0.2">
      <c r="A102" s="19" t="s">
        <v>267</v>
      </c>
      <c r="B102" s="20" t="s">
        <v>268</v>
      </c>
      <c r="C102" s="21" t="s">
        <v>14</v>
      </c>
      <c r="D102" s="21" t="s">
        <v>269</v>
      </c>
      <c r="E102" s="22" t="s">
        <v>16</v>
      </c>
      <c r="F102" s="67">
        <v>14.45</v>
      </c>
      <c r="G102" s="75">
        <v>340.38</v>
      </c>
      <c r="H102" s="60"/>
      <c r="I102" s="60">
        <f>VLOOKUP(A102,'Memória 01'!$A$6:$E$239,5,FALSE)</f>
        <v>0</v>
      </c>
      <c r="J102" s="76">
        <f t="shared" si="7"/>
        <v>0</v>
      </c>
      <c r="K102" s="77">
        <f t="shared" si="8"/>
        <v>4918.49</v>
      </c>
      <c r="L102" s="60">
        <f t="shared" si="9"/>
        <v>0</v>
      </c>
      <c r="M102" s="60">
        <f t="shared" si="10"/>
        <v>0</v>
      </c>
      <c r="N102" s="78">
        <f t="shared" si="11"/>
        <v>0</v>
      </c>
      <c r="O102" s="11"/>
      <c r="P102" s="111">
        <f t="shared" si="6"/>
        <v>0</v>
      </c>
      <c r="Q102" s="17"/>
      <c r="R102" s="18"/>
    </row>
    <row r="103" spans="1:18" ht="38.25" x14ac:dyDescent="0.2">
      <c r="A103" s="19" t="s">
        <v>270</v>
      </c>
      <c r="B103" s="20" t="s">
        <v>271</v>
      </c>
      <c r="C103" s="21" t="s">
        <v>14</v>
      </c>
      <c r="D103" s="21" t="s">
        <v>272</v>
      </c>
      <c r="E103" s="22" t="s">
        <v>16</v>
      </c>
      <c r="F103" s="67">
        <v>18.68</v>
      </c>
      <c r="G103" s="75">
        <v>340.38</v>
      </c>
      <c r="H103" s="60"/>
      <c r="I103" s="60">
        <f>VLOOKUP(A103,'Memória 01'!$A$6:$E$239,5,FALSE)</f>
        <v>0</v>
      </c>
      <c r="J103" s="76">
        <f t="shared" si="7"/>
        <v>0</v>
      </c>
      <c r="K103" s="77">
        <f t="shared" si="8"/>
        <v>6358.29</v>
      </c>
      <c r="L103" s="60">
        <f t="shared" si="9"/>
        <v>0</v>
      </c>
      <c r="M103" s="60">
        <f t="shared" si="10"/>
        <v>0</v>
      </c>
      <c r="N103" s="78">
        <f t="shared" si="11"/>
        <v>0</v>
      </c>
      <c r="O103" s="11"/>
      <c r="P103" s="111">
        <f t="shared" si="6"/>
        <v>0</v>
      </c>
      <c r="Q103" s="17"/>
      <c r="R103" s="18"/>
    </row>
    <row r="104" spans="1:18" x14ac:dyDescent="0.2">
      <c r="A104" s="12" t="s">
        <v>273</v>
      </c>
      <c r="B104" s="3"/>
      <c r="C104" s="3"/>
      <c r="D104" s="3" t="s">
        <v>274</v>
      </c>
      <c r="E104" s="3"/>
      <c r="F104" s="71"/>
      <c r="G104" s="72"/>
      <c r="H104" s="58"/>
      <c r="I104" s="58"/>
      <c r="J104" s="71"/>
      <c r="K104" s="73"/>
      <c r="L104" s="59"/>
      <c r="M104" s="59"/>
      <c r="N104" s="74"/>
      <c r="O104" s="11"/>
      <c r="P104" s="111" t="e">
        <f t="shared" si="6"/>
        <v>#DIV/0!</v>
      </c>
      <c r="Q104" s="17"/>
      <c r="R104" s="18"/>
    </row>
    <row r="105" spans="1:18" x14ac:dyDescent="0.2">
      <c r="A105" s="19" t="s">
        <v>275</v>
      </c>
      <c r="B105" s="20" t="s">
        <v>276</v>
      </c>
      <c r="C105" s="21" t="s">
        <v>17</v>
      </c>
      <c r="D105" s="21" t="s">
        <v>277</v>
      </c>
      <c r="E105" s="22" t="s">
        <v>7</v>
      </c>
      <c r="F105" s="67">
        <v>66.069999999999993</v>
      </c>
      <c r="G105" s="75">
        <v>1</v>
      </c>
      <c r="H105" s="60"/>
      <c r="I105" s="60">
        <f>VLOOKUP(A105,'Memória 01'!$A$6:$E$239,5,FALSE)</f>
        <v>0</v>
      </c>
      <c r="J105" s="76">
        <f t="shared" si="7"/>
        <v>0</v>
      </c>
      <c r="K105" s="77">
        <f t="shared" si="8"/>
        <v>66.069999999999993</v>
      </c>
      <c r="L105" s="60">
        <f t="shared" si="9"/>
        <v>0</v>
      </c>
      <c r="M105" s="60">
        <f t="shared" si="10"/>
        <v>0</v>
      </c>
      <c r="N105" s="78">
        <f t="shared" si="11"/>
        <v>0</v>
      </c>
      <c r="O105" s="11"/>
      <c r="P105" s="111">
        <f t="shared" si="6"/>
        <v>0</v>
      </c>
      <c r="Q105" s="17"/>
      <c r="R105" s="18"/>
    </row>
    <row r="106" spans="1:18" ht="25.5" x14ac:dyDescent="0.2">
      <c r="A106" s="19" t="s">
        <v>278</v>
      </c>
      <c r="B106" s="20" t="s">
        <v>279</v>
      </c>
      <c r="C106" s="21" t="s">
        <v>17</v>
      </c>
      <c r="D106" s="21" t="s">
        <v>280</v>
      </c>
      <c r="E106" s="22" t="s">
        <v>7</v>
      </c>
      <c r="F106" s="67">
        <v>12.29</v>
      </c>
      <c r="G106" s="75">
        <v>1</v>
      </c>
      <c r="H106" s="60"/>
      <c r="I106" s="60">
        <f>VLOOKUP(A106,'Memória 01'!$A$6:$E$239,5,FALSE)</f>
        <v>0</v>
      </c>
      <c r="J106" s="76">
        <f t="shared" si="7"/>
        <v>0</v>
      </c>
      <c r="K106" s="77">
        <f t="shared" si="8"/>
        <v>12.29</v>
      </c>
      <c r="L106" s="60">
        <f t="shared" si="9"/>
        <v>0</v>
      </c>
      <c r="M106" s="60">
        <f t="shared" si="10"/>
        <v>0</v>
      </c>
      <c r="N106" s="78">
        <f t="shared" si="11"/>
        <v>0</v>
      </c>
      <c r="O106" s="11"/>
      <c r="P106" s="111">
        <f t="shared" si="6"/>
        <v>0</v>
      </c>
      <c r="Q106" s="17"/>
      <c r="R106" s="18"/>
    </row>
    <row r="107" spans="1:18" ht="25.5" x14ac:dyDescent="0.2">
      <c r="A107" s="19" t="s">
        <v>281</v>
      </c>
      <c r="B107" s="20" t="s">
        <v>69</v>
      </c>
      <c r="C107" s="21" t="s">
        <v>17</v>
      </c>
      <c r="D107" s="21" t="s">
        <v>70</v>
      </c>
      <c r="E107" s="22" t="s">
        <v>7</v>
      </c>
      <c r="F107" s="67">
        <v>10.38</v>
      </c>
      <c r="G107" s="75">
        <v>7</v>
      </c>
      <c r="H107" s="60"/>
      <c r="I107" s="60">
        <f>VLOOKUP(A107,'Memória 01'!$A$6:$E$239,5,FALSE)</f>
        <v>0</v>
      </c>
      <c r="J107" s="76">
        <f t="shared" si="7"/>
        <v>0</v>
      </c>
      <c r="K107" s="77">
        <f t="shared" si="8"/>
        <v>72.66</v>
      </c>
      <c r="L107" s="60">
        <f t="shared" si="9"/>
        <v>0</v>
      </c>
      <c r="M107" s="60">
        <f t="shared" si="10"/>
        <v>0</v>
      </c>
      <c r="N107" s="78">
        <f t="shared" si="11"/>
        <v>0</v>
      </c>
      <c r="O107" s="11"/>
      <c r="P107" s="111">
        <f t="shared" si="6"/>
        <v>0</v>
      </c>
      <c r="Q107" s="17"/>
      <c r="R107" s="18"/>
    </row>
    <row r="108" spans="1:18" ht="25.5" x14ac:dyDescent="0.2">
      <c r="A108" s="19" t="s">
        <v>282</v>
      </c>
      <c r="B108" s="20" t="s">
        <v>283</v>
      </c>
      <c r="C108" s="21" t="s">
        <v>17</v>
      </c>
      <c r="D108" s="21" t="s">
        <v>284</v>
      </c>
      <c r="E108" s="22" t="s">
        <v>7</v>
      </c>
      <c r="F108" s="67">
        <v>11.03</v>
      </c>
      <c r="G108" s="75">
        <v>2</v>
      </c>
      <c r="H108" s="60"/>
      <c r="I108" s="60">
        <f>VLOOKUP(A108,'Memória 01'!$A$6:$E$239,5,FALSE)</f>
        <v>0</v>
      </c>
      <c r="J108" s="76">
        <f t="shared" si="7"/>
        <v>0</v>
      </c>
      <c r="K108" s="77">
        <f t="shared" si="8"/>
        <v>22.06</v>
      </c>
      <c r="L108" s="60">
        <f t="shared" si="9"/>
        <v>0</v>
      </c>
      <c r="M108" s="60">
        <f t="shared" si="10"/>
        <v>0</v>
      </c>
      <c r="N108" s="78">
        <f t="shared" si="11"/>
        <v>0</v>
      </c>
      <c r="O108" s="11"/>
      <c r="P108" s="111">
        <f t="shared" si="6"/>
        <v>0</v>
      </c>
      <c r="Q108" s="17"/>
      <c r="R108" s="18"/>
    </row>
    <row r="109" spans="1:18" ht="38.25" x14ac:dyDescent="0.2">
      <c r="A109" s="19" t="s">
        <v>285</v>
      </c>
      <c r="B109" s="20" t="s">
        <v>286</v>
      </c>
      <c r="C109" s="21" t="s">
        <v>17</v>
      </c>
      <c r="D109" s="21" t="s">
        <v>287</v>
      </c>
      <c r="E109" s="22" t="s">
        <v>7</v>
      </c>
      <c r="F109" s="67">
        <v>313.2</v>
      </c>
      <c r="G109" s="75">
        <v>1</v>
      </c>
      <c r="H109" s="60"/>
      <c r="I109" s="60">
        <f>VLOOKUP(A109,'Memória 01'!$A$6:$E$239,5,FALSE)</f>
        <v>0</v>
      </c>
      <c r="J109" s="76">
        <f t="shared" si="7"/>
        <v>0</v>
      </c>
      <c r="K109" s="77">
        <f t="shared" si="8"/>
        <v>313.2</v>
      </c>
      <c r="L109" s="60">
        <f t="shared" si="9"/>
        <v>0</v>
      </c>
      <c r="M109" s="60">
        <f t="shared" si="10"/>
        <v>0</v>
      </c>
      <c r="N109" s="78">
        <f t="shared" si="11"/>
        <v>0</v>
      </c>
      <c r="O109" s="11"/>
      <c r="P109" s="111">
        <f t="shared" si="6"/>
        <v>0</v>
      </c>
      <c r="Q109" s="17"/>
      <c r="R109" s="18"/>
    </row>
    <row r="110" spans="1:18" x14ac:dyDescent="0.2">
      <c r="A110" s="12" t="s">
        <v>288</v>
      </c>
      <c r="B110" s="3"/>
      <c r="C110" s="3"/>
      <c r="D110" s="3" t="s">
        <v>289</v>
      </c>
      <c r="E110" s="3"/>
      <c r="F110" s="71"/>
      <c r="G110" s="72"/>
      <c r="H110" s="58"/>
      <c r="I110" s="58"/>
      <c r="J110" s="71"/>
      <c r="K110" s="73"/>
      <c r="L110" s="59"/>
      <c r="M110" s="59"/>
      <c r="N110" s="74"/>
      <c r="O110" s="11"/>
      <c r="P110" s="111" t="e">
        <f t="shared" si="6"/>
        <v>#DIV/0!</v>
      </c>
      <c r="Q110" s="17"/>
      <c r="R110" s="18"/>
    </row>
    <row r="111" spans="1:18" ht="25.5" x14ac:dyDescent="0.2">
      <c r="A111" s="19" t="s">
        <v>290</v>
      </c>
      <c r="B111" s="20" t="s">
        <v>291</v>
      </c>
      <c r="C111" s="21" t="s">
        <v>17</v>
      </c>
      <c r="D111" s="21" t="s">
        <v>292</v>
      </c>
      <c r="E111" s="22" t="s">
        <v>11</v>
      </c>
      <c r="F111" s="67">
        <v>8.2899999999999991</v>
      </c>
      <c r="G111" s="75">
        <v>147.97999999999999</v>
      </c>
      <c r="H111" s="60"/>
      <c r="I111" s="60">
        <f>VLOOKUP(A111,'Memória 01'!$A$6:$E$239,5,FALSE)</f>
        <v>0</v>
      </c>
      <c r="J111" s="76">
        <f t="shared" si="7"/>
        <v>0</v>
      </c>
      <c r="K111" s="77">
        <f t="shared" si="8"/>
        <v>1226.75</v>
      </c>
      <c r="L111" s="60">
        <f t="shared" si="9"/>
        <v>0</v>
      </c>
      <c r="M111" s="60">
        <f t="shared" si="10"/>
        <v>0</v>
      </c>
      <c r="N111" s="78">
        <f t="shared" si="11"/>
        <v>0</v>
      </c>
      <c r="O111" s="11"/>
      <c r="P111" s="111">
        <f t="shared" si="6"/>
        <v>0</v>
      </c>
      <c r="Q111" s="17"/>
      <c r="R111" s="18"/>
    </row>
    <row r="112" spans="1:18" ht="38.25" x14ac:dyDescent="0.2">
      <c r="A112" s="19" t="s">
        <v>293</v>
      </c>
      <c r="B112" s="20" t="s">
        <v>294</v>
      </c>
      <c r="C112" s="21" t="s">
        <v>17</v>
      </c>
      <c r="D112" s="21" t="s">
        <v>295</v>
      </c>
      <c r="E112" s="22" t="s">
        <v>11</v>
      </c>
      <c r="F112" s="67">
        <v>12.56</v>
      </c>
      <c r="G112" s="75">
        <v>36.9</v>
      </c>
      <c r="H112" s="60"/>
      <c r="I112" s="60">
        <f>VLOOKUP(A112,'Memória 01'!$A$6:$E$239,5,FALSE)</f>
        <v>0</v>
      </c>
      <c r="J112" s="76">
        <f t="shared" si="7"/>
        <v>0</v>
      </c>
      <c r="K112" s="77">
        <f t="shared" si="8"/>
        <v>463.46</v>
      </c>
      <c r="L112" s="60">
        <f t="shared" si="9"/>
        <v>0</v>
      </c>
      <c r="M112" s="60">
        <f t="shared" si="10"/>
        <v>0</v>
      </c>
      <c r="N112" s="78">
        <f t="shared" si="11"/>
        <v>0</v>
      </c>
      <c r="O112" s="11"/>
      <c r="P112" s="111">
        <f t="shared" si="6"/>
        <v>0</v>
      </c>
      <c r="Q112" s="17"/>
      <c r="R112" s="18"/>
    </row>
    <row r="113" spans="1:18" ht="38.25" x14ac:dyDescent="0.2">
      <c r="A113" s="19" t="s">
        <v>296</v>
      </c>
      <c r="B113" s="20" t="s">
        <v>297</v>
      </c>
      <c r="C113" s="21" t="s">
        <v>17</v>
      </c>
      <c r="D113" s="21" t="s">
        <v>298</v>
      </c>
      <c r="E113" s="22" t="s">
        <v>11</v>
      </c>
      <c r="F113" s="67">
        <v>12.11</v>
      </c>
      <c r="G113" s="75">
        <v>147.97999999999999</v>
      </c>
      <c r="H113" s="60"/>
      <c r="I113" s="60">
        <f>VLOOKUP(A113,'Memória 01'!$A$6:$E$239,5,FALSE)</f>
        <v>0</v>
      </c>
      <c r="J113" s="76">
        <f t="shared" si="7"/>
        <v>0</v>
      </c>
      <c r="K113" s="77">
        <f t="shared" si="8"/>
        <v>1792.03</v>
      </c>
      <c r="L113" s="60">
        <f t="shared" si="9"/>
        <v>0</v>
      </c>
      <c r="M113" s="60">
        <f t="shared" si="10"/>
        <v>0</v>
      </c>
      <c r="N113" s="78">
        <f t="shared" si="11"/>
        <v>0</v>
      </c>
      <c r="O113" s="11"/>
      <c r="P113" s="111">
        <f t="shared" si="6"/>
        <v>0</v>
      </c>
      <c r="Q113" s="17"/>
      <c r="R113" s="18"/>
    </row>
    <row r="114" spans="1:18" ht="25.5" x14ac:dyDescent="0.2">
      <c r="A114" s="19" t="s">
        <v>299</v>
      </c>
      <c r="B114" s="20" t="s">
        <v>63</v>
      </c>
      <c r="C114" s="21" t="s">
        <v>17</v>
      </c>
      <c r="D114" s="21" t="s">
        <v>64</v>
      </c>
      <c r="E114" s="22" t="s">
        <v>7</v>
      </c>
      <c r="F114" s="67">
        <v>13.62</v>
      </c>
      <c r="G114" s="75">
        <v>3</v>
      </c>
      <c r="H114" s="60"/>
      <c r="I114" s="60">
        <f>VLOOKUP(A114,'Memória 01'!$A$6:$E$239,5,FALSE)</f>
        <v>0</v>
      </c>
      <c r="J114" s="76">
        <f t="shared" si="7"/>
        <v>0</v>
      </c>
      <c r="K114" s="77">
        <f t="shared" si="8"/>
        <v>40.86</v>
      </c>
      <c r="L114" s="60">
        <f t="shared" si="9"/>
        <v>0</v>
      </c>
      <c r="M114" s="60">
        <f t="shared" si="10"/>
        <v>0</v>
      </c>
      <c r="N114" s="78">
        <f t="shared" si="11"/>
        <v>0</v>
      </c>
      <c r="O114" s="11"/>
      <c r="P114" s="111">
        <f t="shared" si="6"/>
        <v>0</v>
      </c>
      <c r="Q114" s="17"/>
      <c r="R114" s="18"/>
    </row>
    <row r="115" spans="1:18" ht="25.5" x14ac:dyDescent="0.2">
      <c r="A115" s="19" t="s">
        <v>300</v>
      </c>
      <c r="B115" s="20" t="s">
        <v>301</v>
      </c>
      <c r="C115" s="21" t="s">
        <v>17</v>
      </c>
      <c r="D115" s="21" t="s">
        <v>302</v>
      </c>
      <c r="E115" s="22" t="s">
        <v>7</v>
      </c>
      <c r="F115" s="67">
        <v>30.4</v>
      </c>
      <c r="G115" s="75">
        <v>2</v>
      </c>
      <c r="H115" s="60"/>
      <c r="I115" s="60">
        <f>VLOOKUP(A115,'Memória 01'!$A$6:$E$239,5,FALSE)</f>
        <v>0</v>
      </c>
      <c r="J115" s="76">
        <f t="shared" si="7"/>
        <v>0</v>
      </c>
      <c r="K115" s="77">
        <f t="shared" si="8"/>
        <v>60.8</v>
      </c>
      <c r="L115" s="60">
        <f t="shared" si="9"/>
        <v>0</v>
      </c>
      <c r="M115" s="60">
        <f t="shared" si="10"/>
        <v>0</v>
      </c>
      <c r="N115" s="78">
        <f t="shared" si="11"/>
        <v>0</v>
      </c>
      <c r="O115" s="11"/>
      <c r="P115" s="111">
        <f t="shared" si="6"/>
        <v>0</v>
      </c>
      <c r="Q115" s="17"/>
      <c r="R115" s="18"/>
    </row>
    <row r="116" spans="1:18" ht="25.5" x14ac:dyDescent="0.2">
      <c r="A116" s="19" t="s">
        <v>303</v>
      </c>
      <c r="B116" s="20" t="s">
        <v>61</v>
      </c>
      <c r="C116" s="21" t="s">
        <v>17</v>
      </c>
      <c r="D116" s="21" t="s">
        <v>62</v>
      </c>
      <c r="E116" s="22" t="s">
        <v>7</v>
      </c>
      <c r="F116" s="67">
        <v>16.88</v>
      </c>
      <c r="G116" s="75">
        <v>1</v>
      </c>
      <c r="H116" s="60"/>
      <c r="I116" s="60">
        <f>VLOOKUP(A116,'Memória 01'!$A$6:$E$239,5,FALSE)</f>
        <v>0</v>
      </c>
      <c r="J116" s="76">
        <f t="shared" si="7"/>
        <v>0</v>
      </c>
      <c r="K116" s="77">
        <f t="shared" si="8"/>
        <v>16.88</v>
      </c>
      <c r="L116" s="60">
        <f t="shared" si="9"/>
        <v>0</v>
      </c>
      <c r="M116" s="60">
        <f t="shared" si="10"/>
        <v>0</v>
      </c>
      <c r="N116" s="78">
        <f t="shared" si="11"/>
        <v>0</v>
      </c>
      <c r="O116" s="11"/>
      <c r="P116" s="111">
        <f t="shared" si="6"/>
        <v>0</v>
      </c>
      <c r="Q116" s="17"/>
      <c r="R116" s="18"/>
    </row>
    <row r="117" spans="1:18" ht="25.5" x14ac:dyDescent="0.2">
      <c r="A117" s="19" t="s">
        <v>304</v>
      </c>
      <c r="B117" s="20" t="s">
        <v>305</v>
      </c>
      <c r="C117" s="21" t="s">
        <v>17</v>
      </c>
      <c r="D117" s="21" t="s">
        <v>306</v>
      </c>
      <c r="E117" s="22" t="s">
        <v>7</v>
      </c>
      <c r="F117" s="67">
        <v>10.26</v>
      </c>
      <c r="G117" s="75">
        <v>2</v>
      </c>
      <c r="H117" s="60"/>
      <c r="I117" s="60">
        <f>VLOOKUP(A117,'Memória 01'!$A$6:$E$239,5,FALSE)</f>
        <v>0</v>
      </c>
      <c r="J117" s="76">
        <f t="shared" si="7"/>
        <v>0</v>
      </c>
      <c r="K117" s="77">
        <f t="shared" si="8"/>
        <v>20.52</v>
      </c>
      <c r="L117" s="60">
        <f t="shared" si="9"/>
        <v>0</v>
      </c>
      <c r="M117" s="60">
        <f t="shared" si="10"/>
        <v>0</v>
      </c>
      <c r="N117" s="78">
        <f t="shared" si="11"/>
        <v>0</v>
      </c>
      <c r="O117" s="11"/>
      <c r="P117" s="111">
        <f t="shared" si="6"/>
        <v>0</v>
      </c>
      <c r="Q117" s="17"/>
      <c r="R117" s="18"/>
    </row>
    <row r="118" spans="1:18" x14ac:dyDescent="0.2">
      <c r="A118" s="12" t="s">
        <v>307</v>
      </c>
      <c r="B118" s="3"/>
      <c r="C118" s="3"/>
      <c r="D118" s="3" t="s">
        <v>308</v>
      </c>
      <c r="E118" s="3"/>
      <c r="F118" s="71"/>
      <c r="G118" s="72"/>
      <c r="H118" s="58"/>
      <c r="I118" s="58"/>
      <c r="J118" s="71"/>
      <c r="K118" s="73"/>
      <c r="L118" s="59"/>
      <c r="M118" s="59"/>
      <c r="N118" s="74"/>
      <c r="O118" s="11"/>
      <c r="P118" s="111" t="e">
        <f t="shared" si="6"/>
        <v>#DIV/0!</v>
      </c>
      <c r="Q118" s="17"/>
      <c r="R118" s="18"/>
    </row>
    <row r="119" spans="1:18" ht="25.5" x14ac:dyDescent="0.2">
      <c r="A119" s="19" t="s">
        <v>309</v>
      </c>
      <c r="B119" s="20" t="s">
        <v>310</v>
      </c>
      <c r="C119" s="21" t="s">
        <v>17</v>
      </c>
      <c r="D119" s="21" t="s">
        <v>311</v>
      </c>
      <c r="E119" s="22" t="s">
        <v>11</v>
      </c>
      <c r="F119" s="67">
        <v>2.88</v>
      </c>
      <c r="G119" s="75">
        <v>40.71</v>
      </c>
      <c r="H119" s="60"/>
      <c r="I119" s="60">
        <f>VLOOKUP(A119,'Memória 01'!$A$6:$E$239,5,FALSE)</f>
        <v>0</v>
      </c>
      <c r="J119" s="76">
        <f t="shared" si="7"/>
        <v>0</v>
      </c>
      <c r="K119" s="77">
        <f t="shared" si="8"/>
        <v>117.24</v>
      </c>
      <c r="L119" s="60">
        <f t="shared" si="9"/>
        <v>0</v>
      </c>
      <c r="M119" s="60">
        <f t="shared" si="10"/>
        <v>0</v>
      </c>
      <c r="N119" s="78">
        <f t="shared" si="11"/>
        <v>0</v>
      </c>
      <c r="O119" s="11"/>
      <c r="P119" s="111">
        <f t="shared" si="6"/>
        <v>0</v>
      </c>
      <c r="Q119" s="17"/>
      <c r="R119" s="18"/>
    </row>
    <row r="120" spans="1:18" ht="25.5" x14ac:dyDescent="0.2">
      <c r="A120" s="19" t="s">
        <v>312</v>
      </c>
      <c r="B120" s="20" t="s">
        <v>313</v>
      </c>
      <c r="C120" s="21" t="s">
        <v>17</v>
      </c>
      <c r="D120" s="21" t="s">
        <v>314</v>
      </c>
      <c r="E120" s="22" t="s">
        <v>11</v>
      </c>
      <c r="F120" s="67">
        <v>4.1500000000000004</v>
      </c>
      <c r="G120" s="75">
        <v>666.97</v>
      </c>
      <c r="H120" s="60"/>
      <c r="I120" s="60">
        <f>VLOOKUP(A120,'Memória 01'!$A$6:$E$239,5,FALSE)</f>
        <v>0</v>
      </c>
      <c r="J120" s="76">
        <f t="shared" si="7"/>
        <v>0</v>
      </c>
      <c r="K120" s="77">
        <f t="shared" si="8"/>
        <v>2767.92</v>
      </c>
      <c r="L120" s="60">
        <f t="shared" si="9"/>
        <v>0</v>
      </c>
      <c r="M120" s="60">
        <f t="shared" si="10"/>
        <v>0</v>
      </c>
      <c r="N120" s="78">
        <f t="shared" si="11"/>
        <v>0</v>
      </c>
      <c r="O120" s="11"/>
      <c r="P120" s="111">
        <f t="shared" si="6"/>
        <v>0</v>
      </c>
      <c r="Q120" s="17"/>
      <c r="R120" s="18"/>
    </row>
    <row r="121" spans="1:18" x14ac:dyDescent="0.2">
      <c r="A121" s="12" t="s">
        <v>315</v>
      </c>
      <c r="B121" s="3"/>
      <c r="C121" s="3"/>
      <c r="D121" s="3" t="s">
        <v>316</v>
      </c>
      <c r="E121" s="3"/>
      <c r="F121" s="71"/>
      <c r="G121" s="72"/>
      <c r="H121" s="58"/>
      <c r="I121" s="58"/>
      <c r="J121" s="71"/>
      <c r="K121" s="73"/>
      <c r="L121" s="59"/>
      <c r="M121" s="59"/>
      <c r="N121" s="74"/>
      <c r="O121" s="11"/>
      <c r="P121" s="111" t="e">
        <f t="shared" si="6"/>
        <v>#DIV/0!</v>
      </c>
      <c r="Q121" s="17"/>
      <c r="R121" s="18"/>
    </row>
    <row r="122" spans="1:18" ht="25.5" x14ac:dyDescent="0.2">
      <c r="A122" s="19" t="s">
        <v>317</v>
      </c>
      <c r="B122" s="20" t="s">
        <v>318</v>
      </c>
      <c r="C122" s="21" t="s">
        <v>17</v>
      </c>
      <c r="D122" s="21" t="s">
        <v>319</v>
      </c>
      <c r="E122" s="22" t="s">
        <v>7</v>
      </c>
      <c r="F122" s="67">
        <v>43.32</v>
      </c>
      <c r="G122" s="75">
        <v>2</v>
      </c>
      <c r="H122" s="60"/>
      <c r="I122" s="60">
        <f>VLOOKUP(A122,'Memória 01'!$A$6:$E$239,5,FALSE)</f>
        <v>0</v>
      </c>
      <c r="J122" s="76">
        <f t="shared" si="7"/>
        <v>0</v>
      </c>
      <c r="K122" s="77">
        <f t="shared" si="8"/>
        <v>86.64</v>
      </c>
      <c r="L122" s="60">
        <f t="shared" si="9"/>
        <v>0</v>
      </c>
      <c r="M122" s="60">
        <f t="shared" si="10"/>
        <v>0</v>
      </c>
      <c r="N122" s="78">
        <f t="shared" si="11"/>
        <v>0</v>
      </c>
      <c r="O122" s="11"/>
      <c r="P122" s="111">
        <f t="shared" si="6"/>
        <v>0</v>
      </c>
      <c r="Q122" s="17"/>
      <c r="R122" s="18"/>
    </row>
    <row r="123" spans="1:18" ht="25.5" x14ac:dyDescent="0.2">
      <c r="A123" s="19" t="s">
        <v>320</v>
      </c>
      <c r="B123" s="20" t="s">
        <v>321</v>
      </c>
      <c r="C123" s="21" t="s">
        <v>17</v>
      </c>
      <c r="D123" s="21" t="s">
        <v>322</v>
      </c>
      <c r="E123" s="22" t="s">
        <v>7</v>
      </c>
      <c r="F123" s="67">
        <v>29.26</v>
      </c>
      <c r="G123" s="75">
        <v>2</v>
      </c>
      <c r="H123" s="60"/>
      <c r="I123" s="60">
        <f>VLOOKUP(A123,'Memória 01'!$A$6:$E$239,5,FALSE)</f>
        <v>0</v>
      </c>
      <c r="J123" s="76">
        <f t="shared" si="7"/>
        <v>0</v>
      </c>
      <c r="K123" s="77">
        <f t="shared" si="8"/>
        <v>58.52</v>
      </c>
      <c r="L123" s="60">
        <f t="shared" si="9"/>
        <v>0</v>
      </c>
      <c r="M123" s="60">
        <f t="shared" si="10"/>
        <v>0</v>
      </c>
      <c r="N123" s="78">
        <f t="shared" si="11"/>
        <v>0</v>
      </c>
      <c r="O123" s="11"/>
      <c r="P123" s="111">
        <f t="shared" si="6"/>
        <v>0</v>
      </c>
      <c r="Q123" s="17"/>
      <c r="R123" s="18"/>
    </row>
    <row r="124" spans="1:18" ht="25.5" x14ac:dyDescent="0.2">
      <c r="A124" s="19" t="s">
        <v>323</v>
      </c>
      <c r="B124" s="20" t="s">
        <v>324</v>
      </c>
      <c r="C124" s="21" t="s">
        <v>17</v>
      </c>
      <c r="D124" s="21" t="s">
        <v>325</v>
      </c>
      <c r="E124" s="22" t="s">
        <v>7</v>
      </c>
      <c r="F124" s="67">
        <v>46.66</v>
      </c>
      <c r="G124" s="75">
        <v>1</v>
      </c>
      <c r="H124" s="60"/>
      <c r="I124" s="60">
        <f>VLOOKUP(A124,'Memória 01'!$A$6:$E$239,5,FALSE)</f>
        <v>0</v>
      </c>
      <c r="J124" s="76">
        <f t="shared" si="7"/>
        <v>0</v>
      </c>
      <c r="K124" s="77">
        <f t="shared" si="8"/>
        <v>46.66</v>
      </c>
      <c r="L124" s="60">
        <f t="shared" si="9"/>
        <v>0</v>
      </c>
      <c r="M124" s="60">
        <f t="shared" si="10"/>
        <v>0</v>
      </c>
      <c r="N124" s="78">
        <f t="shared" si="11"/>
        <v>0</v>
      </c>
      <c r="O124" s="11"/>
      <c r="P124" s="111">
        <f t="shared" si="6"/>
        <v>0</v>
      </c>
      <c r="Q124" s="17"/>
      <c r="R124" s="18"/>
    </row>
    <row r="125" spans="1:18" ht="25.5" x14ac:dyDescent="0.2">
      <c r="A125" s="19" t="s">
        <v>326</v>
      </c>
      <c r="B125" s="20" t="s">
        <v>327</v>
      </c>
      <c r="C125" s="21" t="s">
        <v>17</v>
      </c>
      <c r="D125" s="21" t="s">
        <v>328</v>
      </c>
      <c r="E125" s="22" t="s">
        <v>7</v>
      </c>
      <c r="F125" s="67">
        <v>29.86</v>
      </c>
      <c r="G125" s="75">
        <v>3</v>
      </c>
      <c r="H125" s="60"/>
      <c r="I125" s="60">
        <f>VLOOKUP(A125,'Memória 01'!$A$6:$E$239,5,FALSE)</f>
        <v>0</v>
      </c>
      <c r="J125" s="76">
        <f t="shared" si="7"/>
        <v>0</v>
      </c>
      <c r="K125" s="77">
        <f t="shared" si="8"/>
        <v>89.58</v>
      </c>
      <c r="L125" s="60">
        <f t="shared" si="9"/>
        <v>0</v>
      </c>
      <c r="M125" s="60">
        <f t="shared" si="10"/>
        <v>0</v>
      </c>
      <c r="N125" s="78">
        <f t="shared" si="11"/>
        <v>0</v>
      </c>
      <c r="O125" s="11"/>
      <c r="P125" s="111">
        <f t="shared" si="6"/>
        <v>0</v>
      </c>
      <c r="Q125" s="17"/>
      <c r="R125" s="18"/>
    </row>
    <row r="126" spans="1:18" ht="25.5" x14ac:dyDescent="0.2">
      <c r="A126" s="19" t="s">
        <v>329</v>
      </c>
      <c r="B126" s="20" t="s">
        <v>330</v>
      </c>
      <c r="C126" s="21" t="s">
        <v>17</v>
      </c>
      <c r="D126" s="21" t="s">
        <v>331</v>
      </c>
      <c r="E126" s="22" t="s">
        <v>7</v>
      </c>
      <c r="F126" s="67">
        <v>831.88</v>
      </c>
      <c r="G126" s="75">
        <v>16</v>
      </c>
      <c r="H126" s="60"/>
      <c r="I126" s="60">
        <f>VLOOKUP(A126,'Memória 01'!$A$6:$E$239,5,FALSE)</f>
        <v>0</v>
      </c>
      <c r="J126" s="76">
        <f t="shared" si="7"/>
        <v>0</v>
      </c>
      <c r="K126" s="77">
        <f t="shared" si="8"/>
        <v>13310.08</v>
      </c>
      <c r="L126" s="60">
        <f t="shared" si="9"/>
        <v>0</v>
      </c>
      <c r="M126" s="60">
        <f t="shared" si="10"/>
        <v>0</v>
      </c>
      <c r="N126" s="78">
        <f t="shared" si="11"/>
        <v>0</v>
      </c>
      <c r="O126" s="11"/>
      <c r="P126" s="111">
        <f t="shared" si="6"/>
        <v>0</v>
      </c>
      <c r="Q126" s="17"/>
      <c r="R126" s="18"/>
    </row>
    <row r="127" spans="1:18" x14ac:dyDescent="0.2">
      <c r="A127" s="12" t="s">
        <v>332</v>
      </c>
      <c r="B127" s="3"/>
      <c r="C127" s="3"/>
      <c r="D127" s="3" t="s">
        <v>333</v>
      </c>
      <c r="E127" s="3"/>
      <c r="F127" s="71"/>
      <c r="G127" s="72"/>
      <c r="H127" s="58"/>
      <c r="I127" s="58"/>
      <c r="J127" s="71"/>
      <c r="K127" s="73"/>
      <c r="L127" s="59"/>
      <c r="M127" s="59"/>
      <c r="N127" s="74"/>
      <c r="O127" s="11"/>
      <c r="P127" s="111" t="e">
        <f t="shared" si="6"/>
        <v>#DIV/0!</v>
      </c>
      <c r="Q127" s="17"/>
      <c r="R127" s="18"/>
    </row>
    <row r="128" spans="1:18" ht="51" x14ac:dyDescent="0.2">
      <c r="A128" s="19" t="s">
        <v>334</v>
      </c>
      <c r="B128" s="20" t="s">
        <v>335</v>
      </c>
      <c r="C128" s="21" t="s">
        <v>17</v>
      </c>
      <c r="D128" s="21" t="s">
        <v>336</v>
      </c>
      <c r="E128" s="22" t="s">
        <v>7</v>
      </c>
      <c r="F128" s="67">
        <v>3335.41</v>
      </c>
      <c r="G128" s="75">
        <v>1</v>
      </c>
      <c r="H128" s="60"/>
      <c r="I128" s="60">
        <f>VLOOKUP(A128,'Memória 01'!$A$6:$E$239,5,FALSE)</f>
        <v>0</v>
      </c>
      <c r="J128" s="76">
        <f t="shared" si="7"/>
        <v>0</v>
      </c>
      <c r="K128" s="77">
        <f t="shared" si="8"/>
        <v>3335.41</v>
      </c>
      <c r="L128" s="60">
        <f t="shared" si="9"/>
        <v>0</v>
      </c>
      <c r="M128" s="60">
        <f t="shared" si="10"/>
        <v>0</v>
      </c>
      <c r="N128" s="78">
        <f t="shared" si="11"/>
        <v>0</v>
      </c>
      <c r="O128" s="11"/>
      <c r="P128" s="111">
        <f t="shared" si="6"/>
        <v>0</v>
      </c>
      <c r="Q128" s="17"/>
      <c r="R128" s="18"/>
    </row>
    <row r="129" spans="1:18" ht="38.25" x14ac:dyDescent="0.2">
      <c r="A129" s="19" t="s">
        <v>337</v>
      </c>
      <c r="B129" s="20" t="s">
        <v>338</v>
      </c>
      <c r="C129" s="21" t="s">
        <v>14</v>
      </c>
      <c r="D129" s="21" t="s">
        <v>339</v>
      </c>
      <c r="E129" s="22" t="s">
        <v>7</v>
      </c>
      <c r="F129" s="67">
        <v>6223.62</v>
      </c>
      <c r="G129" s="75">
        <v>1</v>
      </c>
      <c r="H129" s="60"/>
      <c r="I129" s="60">
        <f>VLOOKUP(A129,'Memória 01'!$A$6:$E$239,5,FALSE)</f>
        <v>0</v>
      </c>
      <c r="J129" s="76">
        <f t="shared" si="7"/>
        <v>0</v>
      </c>
      <c r="K129" s="77">
        <f t="shared" si="8"/>
        <v>6223.62</v>
      </c>
      <c r="L129" s="60">
        <f t="shared" si="9"/>
        <v>0</v>
      </c>
      <c r="M129" s="60">
        <f t="shared" si="10"/>
        <v>0</v>
      </c>
      <c r="N129" s="78">
        <f t="shared" si="11"/>
        <v>0</v>
      </c>
      <c r="O129" s="11"/>
      <c r="P129" s="111">
        <f t="shared" si="6"/>
        <v>0</v>
      </c>
      <c r="Q129" s="17"/>
      <c r="R129" s="18"/>
    </row>
    <row r="130" spans="1:18" ht="51" x14ac:dyDescent="0.2">
      <c r="A130" s="19" t="s">
        <v>340</v>
      </c>
      <c r="B130" s="20" t="s">
        <v>341</v>
      </c>
      <c r="C130" s="21" t="s">
        <v>17</v>
      </c>
      <c r="D130" s="21" t="s">
        <v>342</v>
      </c>
      <c r="E130" s="22" t="s">
        <v>7</v>
      </c>
      <c r="F130" s="67">
        <v>2024.88</v>
      </c>
      <c r="G130" s="75">
        <v>1</v>
      </c>
      <c r="H130" s="60"/>
      <c r="I130" s="60">
        <f>VLOOKUP(A130,'Memória 01'!$A$6:$E$239,5,FALSE)</f>
        <v>0</v>
      </c>
      <c r="J130" s="76">
        <f t="shared" si="7"/>
        <v>0</v>
      </c>
      <c r="K130" s="77">
        <f t="shared" si="8"/>
        <v>2024.88</v>
      </c>
      <c r="L130" s="60">
        <f t="shared" si="9"/>
        <v>0</v>
      </c>
      <c r="M130" s="60">
        <f t="shared" si="10"/>
        <v>0</v>
      </c>
      <c r="N130" s="78">
        <f t="shared" si="11"/>
        <v>0</v>
      </c>
      <c r="O130" s="11"/>
      <c r="P130" s="111">
        <f t="shared" si="6"/>
        <v>0</v>
      </c>
      <c r="Q130" s="17"/>
      <c r="R130" s="18"/>
    </row>
    <row r="131" spans="1:18" x14ac:dyDescent="0.2">
      <c r="A131" s="12" t="s">
        <v>343</v>
      </c>
      <c r="B131" s="3"/>
      <c r="C131" s="3"/>
      <c r="D131" s="3" t="s">
        <v>344</v>
      </c>
      <c r="E131" s="3"/>
      <c r="F131" s="71"/>
      <c r="G131" s="72"/>
      <c r="H131" s="58"/>
      <c r="I131" s="58"/>
      <c r="J131" s="71"/>
      <c r="K131" s="73"/>
      <c r="L131" s="59"/>
      <c r="M131" s="59"/>
      <c r="N131" s="74"/>
      <c r="O131" s="11"/>
      <c r="P131" s="111" t="e">
        <f t="shared" si="6"/>
        <v>#DIV/0!</v>
      </c>
      <c r="Q131" s="17"/>
      <c r="R131" s="18"/>
    </row>
    <row r="132" spans="1:18" ht="38.25" x14ac:dyDescent="0.2">
      <c r="A132" s="19" t="s">
        <v>345</v>
      </c>
      <c r="B132" s="20" t="s">
        <v>346</v>
      </c>
      <c r="C132" s="21" t="s">
        <v>17</v>
      </c>
      <c r="D132" s="21" t="s">
        <v>347</v>
      </c>
      <c r="E132" s="22" t="s">
        <v>7</v>
      </c>
      <c r="F132" s="67">
        <v>32.479999999999997</v>
      </c>
      <c r="G132" s="75">
        <v>6</v>
      </c>
      <c r="H132" s="60"/>
      <c r="I132" s="60">
        <f>VLOOKUP(A132,'Memória 01'!$A$6:$E$239,5,FALSE)</f>
        <v>0</v>
      </c>
      <c r="J132" s="76">
        <f t="shared" si="7"/>
        <v>0</v>
      </c>
      <c r="K132" s="77">
        <f t="shared" si="8"/>
        <v>194.88</v>
      </c>
      <c r="L132" s="60">
        <f t="shared" si="9"/>
        <v>0</v>
      </c>
      <c r="M132" s="60">
        <f t="shared" si="10"/>
        <v>0</v>
      </c>
      <c r="N132" s="78">
        <f t="shared" si="11"/>
        <v>0</v>
      </c>
      <c r="O132" s="11"/>
      <c r="P132" s="111">
        <f t="shared" si="6"/>
        <v>0</v>
      </c>
      <c r="Q132" s="17"/>
      <c r="R132" s="18"/>
    </row>
    <row r="133" spans="1:18" ht="38.25" x14ac:dyDescent="0.2">
      <c r="A133" s="19" t="s">
        <v>348</v>
      </c>
      <c r="B133" s="20" t="s">
        <v>349</v>
      </c>
      <c r="C133" s="21" t="s">
        <v>17</v>
      </c>
      <c r="D133" s="21" t="s">
        <v>350</v>
      </c>
      <c r="E133" s="22" t="s">
        <v>7</v>
      </c>
      <c r="F133" s="67">
        <v>33.32</v>
      </c>
      <c r="G133" s="75">
        <v>6</v>
      </c>
      <c r="H133" s="60"/>
      <c r="I133" s="60">
        <f>VLOOKUP(A133,'Memória 01'!$A$6:$E$239,5,FALSE)</f>
        <v>0</v>
      </c>
      <c r="J133" s="76">
        <f t="shared" si="7"/>
        <v>0</v>
      </c>
      <c r="K133" s="77">
        <f t="shared" si="8"/>
        <v>199.92</v>
      </c>
      <c r="L133" s="60">
        <f t="shared" si="9"/>
        <v>0</v>
      </c>
      <c r="M133" s="60">
        <f t="shared" si="10"/>
        <v>0</v>
      </c>
      <c r="N133" s="78">
        <f t="shared" si="11"/>
        <v>0</v>
      </c>
      <c r="O133" s="11"/>
      <c r="P133" s="111">
        <f t="shared" si="6"/>
        <v>0</v>
      </c>
      <c r="Q133" s="17"/>
      <c r="R133" s="18"/>
    </row>
    <row r="134" spans="1:18" ht="25.5" x14ac:dyDescent="0.2">
      <c r="A134" s="19" t="s">
        <v>351</v>
      </c>
      <c r="B134" s="20" t="s">
        <v>352</v>
      </c>
      <c r="C134" s="21" t="s">
        <v>17</v>
      </c>
      <c r="D134" s="21" t="s">
        <v>353</v>
      </c>
      <c r="E134" s="22" t="s">
        <v>11</v>
      </c>
      <c r="F134" s="67">
        <v>27.88</v>
      </c>
      <c r="G134" s="75">
        <v>32.380000000000003</v>
      </c>
      <c r="H134" s="60"/>
      <c r="I134" s="60">
        <f>VLOOKUP(A134,'Memória 01'!$A$6:$E$239,5,FALSE)</f>
        <v>0</v>
      </c>
      <c r="J134" s="76">
        <f t="shared" si="7"/>
        <v>0</v>
      </c>
      <c r="K134" s="77">
        <f t="shared" si="8"/>
        <v>902.75</v>
      </c>
      <c r="L134" s="60">
        <f t="shared" si="9"/>
        <v>0</v>
      </c>
      <c r="M134" s="60">
        <f t="shared" si="10"/>
        <v>0</v>
      </c>
      <c r="N134" s="78">
        <f t="shared" si="11"/>
        <v>0</v>
      </c>
      <c r="O134" s="11"/>
      <c r="P134" s="111">
        <f t="shared" si="6"/>
        <v>0</v>
      </c>
      <c r="Q134" s="17"/>
      <c r="R134" s="18"/>
    </row>
    <row r="135" spans="1:18" ht="25.5" x14ac:dyDescent="0.2">
      <c r="A135" s="19" t="s">
        <v>354</v>
      </c>
      <c r="B135" s="20" t="s">
        <v>352</v>
      </c>
      <c r="C135" s="21" t="s">
        <v>17</v>
      </c>
      <c r="D135" s="21" t="s">
        <v>353</v>
      </c>
      <c r="E135" s="22" t="s">
        <v>11</v>
      </c>
      <c r="F135" s="67">
        <v>27.88</v>
      </c>
      <c r="G135" s="75">
        <v>1</v>
      </c>
      <c r="H135" s="60"/>
      <c r="I135" s="60">
        <f>VLOOKUP(A135,'Memória 01'!$A$6:$E$239,5,FALSE)</f>
        <v>0</v>
      </c>
      <c r="J135" s="76">
        <f t="shared" si="7"/>
        <v>0</v>
      </c>
      <c r="K135" s="77">
        <f t="shared" si="8"/>
        <v>27.88</v>
      </c>
      <c r="L135" s="60">
        <f t="shared" si="9"/>
        <v>0</v>
      </c>
      <c r="M135" s="60">
        <f t="shared" si="10"/>
        <v>0</v>
      </c>
      <c r="N135" s="78">
        <f t="shared" si="11"/>
        <v>0</v>
      </c>
      <c r="O135" s="11"/>
      <c r="P135" s="111">
        <f t="shared" si="6"/>
        <v>0</v>
      </c>
      <c r="Q135" s="17"/>
      <c r="R135" s="18"/>
    </row>
    <row r="136" spans="1:18" ht="25.5" x14ac:dyDescent="0.2">
      <c r="A136" s="19" t="s">
        <v>355</v>
      </c>
      <c r="B136" s="20" t="s">
        <v>356</v>
      </c>
      <c r="C136" s="21" t="s">
        <v>14</v>
      </c>
      <c r="D136" s="21" t="s">
        <v>357</v>
      </c>
      <c r="E136" s="22" t="s">
        <v>7</v>
      </c>
      <c r="F136" s="67">
        <v>389.47</v>
      </c>
      <c r="G136" s="75">
        <v>1</v>
      </c>
      <c r="H136" s="60"/>
      <c r="I136" s="60">
        <f>VLOOKUP(A136,'Memória 01'!$A$6:$E$239,5,FALSE)</f>
        <v>0</v>
      </c>
      <c r="J136" s="76">
        <f t="shared" si="7"/>
        <v>0</v>
      </c>
      <c r="K136" s="77">
        <f t="shared" si="8"/>
        <v>389.47</v>
      </c>
      <c r="L136" s="60">
        <f t="shared" si="9"/>
        <v>0</v>
      </c>
      <c r="M136" s="60">
        <f t="shared" si="10"/>
        <v>0</v>
      </c>
      <c r="N136" s="78">
        <f t="shared" si="11"/>
        <v>0</v>
      </c>
      <c r="O136" s="11"/>
      <c r="P136" s="111">
        <f t="shared" si="6"/>
        <v>0</v>
      </c>
      <c r="Q136" s="17"/>
      <c r="R136" s="18"/>
    </row>
    <row r="137" spans="1:18" x14ac:dyDescent="0.2">
      <c r="A137" s="12" t="s">
        <v>358</v>
      </c>
      <c r="B137" s="3"/>
      <c r="C137" s="3"/>
      <c r="D137" s="3" t="s">
        <v>359</v>
      </c>
      <c r="E137" s="3"/>
      <c r="F137" s="71"/>
      <c r="G137" s="72"/>
      <c r="H137" s="58"/>
      <c r="I137" s="58"/>
      <c r="J137" s="71"/>
      <c r="K137" s="73"/>
      <c r="L137" s="59"/>
      <c r="M137" s="59"/>
      <c r="N137" s="74"/>
      <c r="O137" s="11"/>
      <c r="P137" s="111" t="e">
        <f t="shared" si="6"/>
        <v>#DIV/0!</v>
      </c>
      <c r="Q137" s="17"/>
      <c r="R137" s="18"/>
    </row>
    <row r="138" spans="1:18" ht="25.5" x14ac:dyDescent="0.2">
      <c r="A138" s="19" t="s">
        <v>360</v>
      </c>
      <c r="B138" s="20" t="s">
        <v>361</v>
      </c>
      <c r="C138" s="21" t="s">
        <v>14</v>
      </c>
      <c r="D138" s="21" t="s">
        <v>362</v>
      </c>
      <c r="E138" s="22" t="s">
        <v>7</v>
      </c>
      <c r="F138" s="67">
        <v>256.19</v>
      </c>
      <c r="G138" s="75">
        <v>2</v>
      </c>
      <c r="H138" s="60"/>
      <c r="I138" s="60">
        <f>VLOOKUP(A138,'Memória 01'!$A$6:$E$239,5,FALSE)</f>
        <v>0</v>
      </c>
      <c r="J138" s="76">
        <f t="shared" si="7"/>
        <v>0</v>
      </c>
      <c r="K138" s="77">
        <f t="shared" si="8"/>
        <v>512.38</v>
      </c>
      <c r="L138" s="60">
        <f t="shared" si="9"/>
        <v>0</v>
      </c>
      <c r="M138" s="60">
        <f t="shared" si="10"/>
        <v>0</v>
      </c>
      <c r="N138" s="78">
        <f t="shared" si="11"/>
        <v>0</v>
      </c>
      <c r="O138" s="11"/>
      <c r="P138" s="111">
        <f t="shared" si="6"/>
        <v>0</v>
      </c>
      <c r="Q138" s="17"/>
      <c r="R138" s="18"/>
    </row>
    <row r="139" spans="1:18" ht="25.5" x14ac:dyDescent="0.2">
      <c r="A139" s="19" t="s">
        <v>363</v>
      </c>
      <c r="B139" s="20" t="s">
        <v>364</v>
      </c>
      <c r="C139" s="21" t="s">
        <v>14</v>
      </c>
      <c r="D139" s="21" t="s">
        <v>365</v>
      </c>
      <c r="E139" s="22" t="s">
        <v>7</v>
      </c>
      <c r="F139" s="67">
        <v>264.08999999999997</v>
      </c>
      <c r="G139" s="75">
        <v>2</v>
      </c>
      <c r="H139" s="60"/>
      <c r="I139" s="60">
        <f>VLOOKUP(A139,'Memória 01'!$A$6:$E$239,5,FALSE)</f>
        <v>0</v>
      </c>
      <c r="J139" s="76">
        <f t="shared" si="7"/>
        <v>0</v>
      </c>
      <c r="K139" s="77">
        <f t="shared" si="8"/>
        <v>528.17999999999995</v>
      </c>
      <c r="L139" s="60">
        <f t="shared" si="9"/>
        <v>0</v>
      </c>
      <c r="M139" s="60">
        <f t="shared" si="10"/>
        <v>0</v>
      </c>
      <c r="N139" s="78">
        <f t="shared" si="11"/>
        <v>0</v>
      </c>
      <c r="O139" s="11"/>
      <c r="P139" s="111">
        <f t="shared" si="6"/>
        <v>0</v>
      </c>
      <c r="Q139" s="17"/>
      <c r="R139" s="18"/>
    </row>
    <row r="140" spans="1:18" ht="51" x14ac:dyDescent="0.2">
      <c r="A140" s="19" t="s">
        <v>366</v>
      </c>
      <c r="B140" s="20" t="s">
        <v>367</v>
      </c>
      <c r="C140" s="21" t="s">
        <v>14</v>
      </c>
      <c r="D140" s="21" t="s">
        <v>368</v>
      </c>
      <c r="E140" s="22" t="s">
        <v>7</v>
      </c>
      <c r="F140" s="67">
        <v>26.15</v>
      </c>
      <c r="G140" s="75">
        <v>13</v>
      </c>
      <c r="H140" s="60"/>
      <c r="I140" s="60">
        <f>VLOOKUP(A140,'Memória 01'!$A$6:$E$239,5,FALSE)</f>
        <v>0</v>
      </c>
      <c r="J140" s="76">
        <f t="shared" si="7"/>
        <v>0</v>
      </c>
      <c r="K140" s="77">
        <f t="shared" si="8"/>
        <v>339.95</v>
      </c>
      <c r="L140" s="60">
        <f t="shared" si="9"/>
        <v>0</v>
      </c>
      <c r="M140" s="60">
        <f t="shared" si="10"/>
        <v>0</v>
      </c>
      <c r="N140" s="78">
        <f t="shared" si="11"/>
        <v>0</v>
      </c>
      <c r="O140" s="11"/>
      <c r="P140" s="111">
        <f t="shared" si="6"/>
        <v>0</v>
      </c>
      <c r="Q140" s="17"/>
      <c r="R140" s="18"/>
    </row>
    <row r="141" spans="1:18" ht="25.5" x14ac:dyDescent="0.2">
      <c r="A141" s="19" t="s">
        <v>369</v>
      </c>
      <c r="B141" s="20" t="s">
        <v>370</v>
      </c>
      <c r="C141" s="21" t="s">
        <v>17</v>
      </c>
      <c r="D141" s="21" t="s">
        <v>371</v>
      </c>
      <c r="E141" s="22" t="s">
        <v>7</v>
      </c>
      <c r="F141" s="67">
        <v>18.46</v>
      </c>
      <c r="G141" s="75">
        <v>2</v>
      </c>
      <c r="H141" s="60"/>
      <c r="I141" s="60">
        <f>VLOOKUP(A141,'Memória 01'!$A$6:$E$239,5,FALSE)</f>
        <v>0</v>
      </c>
      <c r="J141" s="76">
        <f t="shared" si="7"/>
        <v>0</v>
      </c>
      <c r="K141" s="77">
        <f t="shared" si="8"/>
        <v>36.92</v>
      </c>
      <c r="L141" s="60">
        <f t="shared" si="9"/>
        <v>0</v>
      </c>
      <c r="M141" s="60">
        <f t="shared" si="10"/>
        <v>0</v>
      </c>
      <c r="N141" s="78">
        <f t="shared" si="11"/>
        <v>0</v>
      </c>
      <c r="O141" s="11"/>
      <c r="P141" s="111">
        <f t="shared" si="6"/>
        <v>0</v>
      </c>
      <c r="Q141" s="17"/>
      <c r="R141" s="18"/>
    </row>
    <row r="142" spans="1:18" x14ac:dyDescent="0.2">
      <c r="A142" s="12" t="s">
        <v>372</v>
      </c>
      <c r="B142" s="3"/>
      <c r="C142" s="3"/>
      <c r="D142" s="3" t="s">
        <v>373</v>
      </c>
      <c r="E142" s="3"/>
      <c r="F142" s="71"/>
      <c r="G142" s="72"/>
      <c r="H142" s="58"/>
      <c r="I142" s="58"/>
      <c r="J142" s="71"/>
      <c r="K142" s="73"/>
      <c r="L142" s="59"/>
      <c r="M142" s="59"/>
      <c r="N142" s="74"/>
      <c r="O142" s="11"/>
      <c r="P142" s="111" t="e">
        <f t="shared" si="6"/>
        <v>#DIV/0!</v>
      </c>
      <c r="Q142" s="17"/>
      <c r="R142" s="18"/>
    </row>
    <row r="143" spans="1:18" ht="25.5" x14ac:dyDescent="0.2">
      <c r="A143" s="19" t="s">
        <v>374</v>
      </c>
      <c r="B143" s="20" t="s">
        <v>97</v>
      </c>
      <c r="C143" s="21" t="s">
        <v>14</v>
      </c>
      <c r="D143" s="21" t="s">
        <v>98</v>
      </c>
      <c r="E143" s="22" t="s">
        <v>87</v>
      </c>
      <c r="F143" s="67">
        <v>36.130000000000003</v>
      </c>
      <c r="G143" s="75">
        <v>4.32</v>
      </c>
      <c r="H143" s="60"/>
      <c r="I143" s="60">
        <f>VLOOKUP(A143,'Memória 01'!$A$6:$E$239,5,FALSE)</f>
        <v>0</v>
      </c>
      <c r="J143" s="76">
        <f t="shared" si="7"/>
        <v>0</v>
      </c>
      <c r="K143" s="77">
        <f t="shared" si="8"/>
        <v>156.08000000000001</v>
      </c>
      <c r="L143" s="60">
        <f t="shared" si="9"/>
        <v>0</v>
      </c>
      <c r="M143" s="60">
        <f t="shared" si="10"/>
        <v>0</v>
      </c>
      <c r="N143" s="78">
        <f t="shared" si="11"/>
        <v>0</v>
      </c>
      <c r="O143" s="11"/>
      <c r="P143" s="111">
        <f t="shared" si="6"/>
        <v>0</v>
      </c>
      <c r="Q143" s="17"/>
      <c r="R143" s="18"/>
    </row>
    <row r="144" spans="1:18" x14ac:dyDescent="0.2">
      <c r="A144" s="19" t="s">
        <v>375</v>
      </c>
      <c r="B144" s="20" t="s">
        <v>376</v>
      </c>
      <c r="C144" s="21" t="s">
        <v>17</v>
      </c>
      <c r="D144" s="21" t="s">
        <v>377</v>
      </c>
      <c r="E144" s="22" t="s">
        <v>15</v>
      </c>
      <c r="F144" s="67">
        <v>21.8</v>
      </c>
      <c r="G144" s="75">
        <v>2.04</v>
      </c>
      <c r="H144" s="60"/>
      <c r="I144" s="60">
        <f>VLOOKUP(A144,'Memória 01'!$A$6:$E$239,5,FALSE)</f>
        <v>0</v>
      </c>
      <c r="J144" s="76">
        <f t="shared" si="7"/>
        <v>0</v>
      </c>
      <c r="K144" s="77">
        <f t="shared" si="8"/>
        <v>44.47</v>
      </c>
      <c r="L144" s="60">
        <f t="shared" si="9"/>
        <v>0</v>
      </c>
      <c r="M144" s="60">
        <f t="shared" si="10"/>
        <v>0</v>
      </c>
      <c r="N144" s="78">
        <f t="shared" si="11"/>
        <v>0</v>
      </c>
      <c r="O144" s="11"/>
      <c r="P144" s="111">
        <f t="shared" si="6"/>
        <v>0</v>
      </c>
      <c r="Q144" s="17"/>
      <c r="R144" s="18"/>
    </row>
    <row r="145" spans="1:18" ht="38.25" x14ac:dyDescent="0.2">
      <c r="A145" s="19" t="s">
        <v>378</v>
      </c>
      <c r="B145" s="20" t="s">
        <v>178</v>
      </c>
      <c r="C145" s="21" t="s">
        <v>17</v>
      </c>
      <c r="D145" s="21" t="s">
        <v>179</v>
      </c>
      <c r="E145" s="22" t="s">
        <v>16</v>
      </c>
      <c r="F145" s="67">
        <v>52.85</v>
      </c>
      <c r="G145" s="75">
        <v>60.12</v>
      </c>
      <c r="H145" s="60"/>
      <c r="I145" s="60">
        <f>VLOOKUP(A145,'Memória 01'!$A$6:$E$239,5,FALSE)</f>
        <v>0</v>
      </c>
      <c r="J145" s="76">
        <f t="shared" si="7"/>
        <v>0</v>
      </c>
      <c r="K145" s="77">
        <f t="shared" si="8"/>
        <v>3177.34</v>
      </c>
      <c r="L145" s="60">
        <f t="shared" si="9"/>
        <v>0</v>
      </c>
      <c r="M145" s="60">
        <f t="shared" si="10"/>
        <v>0</v>
      </c>
      <c r="N145" s="78">
        <f t="shared" si="11"/>
        <v>0</v>
      </c>
      <c r="O145" s="11"/>
      <c r="P145" s="111">
        <f t="shared" si="6"/>
        <v>0</v>
      </c>
      <c r="Q145" s="17"/>
      <c r="R145" s="18"/>
    </row>
    <row r="146" spans="1:18" ht="38.25" x14ac:dyDescent="0.2">
      <c r="A146" s="19" t="s">
        <v>379</v>
      </c>
      <c r="B146" s="20" t="s">
        <v>168</v>
      </c>
      <c r="C146" s="21" t="s">
        <v>17</v>
      </c>
      <c r="D146" s="21" t="s">
        <v>169</v>
      </c>
      <c r="E146" s="22" t="s">
        <v>16</v>
      </c>
      <c r="F146" s="67">
        <v>33.58</v>
      </c>
      <c r="G146" s="75">
        <v>57.6</v>
      </c>
      <c r="H146" s="60"/>
      <c r="I146" s="60">
        <f>VLOOKUP(A146,'Memória 01'!$A$6:$E$239,5,FALSE)</f>
        <v>0</v>
      </c>
      <c r="J146" s="76">
        <f t="shared" si="7"/>
        <v>0</v>
      </c>
      <c r="K146" s="77">
        <f t="shared" si="8"/>
        <v>1934.2</v>
      </c>
      <c r="L146" s="60">
        <f t="shared" si="9"/>
        <v>0</v>
      </c>
      <c r="M146" s="60">
        <f t="shared" si="10"/>
        <v>0</v>
      </c>
      <c r="N146" s="78">
        <f t="shared" si="11"/>
        <v>0</v>
      </c>
      <c r="O146" s="11"/>
      <c r="P146" s="111">
        <f t="shared" si="6"/>
        <v>0</v>
      </c>
      <c r="Q146" s="17"/>
      <c r="R146" s="18"/>
    </row>
    <row r="147" spans="1:18" ht="25.5" x14ac:dyDescent="0.2">
      <c r="A147" s="19" t="s">
        <v>380</v>
      </c>
      <c r="B147" s="20" t="s">
        <v>45</v>
      </c>
      <c r="C147" s="21" t="s">
        <v>17</v>
      </c>
      <c r="D147" s="21" t="s">
        <v>122</v>
      </c>
      <c r="E147" s="22" t="s">
        <v>12</v>
      </c>
      <c r="F147" s="67">
        <v>19.05</v>
      </c>
      <c r="G147" s="75">
        <v>124</v>
      </c>
      <c r="H147" s="60"/>
      <c r="I147" s="60">
        <f>VLOOKUP(A147,'Memória 01'!$A$6:$E$239,5,FALSE)</f>
        <v>0</v>
      </c>
      <c r="J147" s="76">
        <f t="shared" si="7"/>
        <v>0</v>
      </c>
      <c r="K147" s="77">
        <f t="shared" si="8"/>
        <v>2362.1999999999998</v>
      </c>
      <c r="L147" s="60">
        <f t="shared" si="9"/>
        <v>0</v>
      </c>
      <c r="M147" s="60">
        <f t="shared" si="10"/>
        <v>0</v>
      </c>
      <c r="N147" s="78">
        <f t="shared" si="11"/>
        <v>0</v>
      </c>
      <c r="O147" s="11"/>
      <c r="P147" s="111">
        <f t="shared" si="6"/>
        <v>0</v>
      </c>
      <c r="Q147" s="17"/>
      <c r="R147" s="18"/>
    </row>
    <row r="148" spans="1:18" ht="25.5" x14ac:dyDescent="0.2">
      <c r="A148" s="19" t="s">
        <v>381</v>
      </c>
      <c r="B148" s="20" t="s">
        <v>47</v>
      </c>
      <c r="C148" s="21" t="s">
        <v>17</v>
      </c>
      <c r="D148" s="21" t="s">
        <v>117</v>
      </c>
      <c r="E148" s="22" t="s">
        <v>12</v>
      </c>
      <c r="F148" s="67">
        <v>12.98</v>
      </c>
      <c r="G148" s="75">
        <v>308</v>
      </c>
      <c r="H148" s="60"/>
      <c r="I148" s="60">
        <f>VLOOKUP(A148,'Memória 01'!$A$6:$E$239,5,FALSE)</f>
        <v>0</v>
      </c>
      <c r="J148" s="76">
        <f t="shared" si="7"/>
        <v>0</v>
      </c>
      <c r="K148" s="77">
        <f t="shared" si="8"/>
        <v>3997.84</v>
      </c>
      <c r="L148" s="60">
        <f t="shared" si="9"/>
        <v>0</v>
      </c>
      <c r="M148" s="60">
        <f t="shared" si="10"/>
        <v>0</v>
      </c>
      <c r="N148" s="78">
        <f t="shared" si="11"/>
        <v>0</v>
      </c>
      <c r="O148" s="11"/>
      <c r="P148" s="111">
        <f t="shared" si="6"/>
        <v>0</v>
      </c>
      <c r="Q148" s="17"/>
      <c r="R148" s="18"/>
    </row>
    <row r="149" spans="1:18" ht="38.25" x14ac:dyDescent="0.2">
      <c r="A149" s="19" t="s">
        <v>382</v>
      </c>
      <c r="B149" s="20" t="s">
        <v>383</v>
      </c>
      <c r="C149" s="21" t="s">
        <v>17</v>
      </c>
      <c r="D149" s="21" t="s">
        <v>384</v>
      </c>
      <c r="E149" s="22" t="s">
        <v>15</v>
      </c>
      <c r="F149" s="67">
        <v>399.96</v>
      </c>
      <c r="G149" s="75">
        <v>2.2799999999999998</v>
      </c>
      <c r="H149" s="60"/>
      <c r="I149" s="60">
        <f>VLOOKUP(A149,'Memória 01'!$A$6:$E$239,5,FALSE)</f>
        <v>0</v>
      </c>
      <c r="J149" s="76">
        <f t="shared" ref="J149:J211" si="12">I149+H149</f>
        <v>0</v>
      </c>
      <c r="K149" s="77">
        <f t="shared" ref="K149:K211" si="13">TRUNC(G149*F149,2)</f>
        <v>911.9</v>
      </c>
      <c r="L149" s="60">
        <f t="shared" ref="L149:L211" si="14">TRUNC(H149*F149,2)</f>
        <v>0</v>
      </c>
      <c r="M149" s="60">
        <f t="shared" ref="M149:M211" si="15">TRUNC(I149*F149,2)</f>
        <v>0</v>
      </c>
      <c r="N149" s="78">
        <f t="shared" ref="N149:N211" si="16">M149+L149</f>
        <v>0</v>
      </c>
      <c r="O149" s="11"/>
      <c r="P149" s="111">
        <f t="shared" ref="P149:P212" si="17">N149/K149</f>
        <v>0</v>
      </c>
      <c r="Q149" s="17"/>
      <c r="R149" s="18"/>
    </row>
    <row r="150" spans="1:18" ht="25.5" x14ac:dyDescent="0.2">
      <c r="A150" s="19" t="s">
        <v>385</v>
      </c>
      <c r="B150" s="20" t="s">
        <v>127</v>
      </c>
      <c r="C150" s="21" t="s">
        <v>17</v>
      </c>
      <c r="D150" s="21" t="s">
        <v>128</v>
      </c>
      <c r="E150" s="22" t="s">
        <v>15</v>
      </c>
      <c r="F150" s="67">
        <v>302.18</v>
      </c>
      <c r="G150" s="75">
        <v>2.2799999999999998</v>
      </c>
      <c r="H150" s="60"/>
      <c r="I150" s="60">
        <f>VLOOKUP(A150,'Memória 01'!$A$6:$E$239,5,FALSE)</f>
        <v>0</v>
      </c>
      <c r="J150" s="76">
        <f t="shared" si="12"/>
        <v>0</v>
      </c>
      <c r="K150" s="77">
        <f t="shared" si="13"/>
        <v>688.97</v>
      </c>
      <c r="L150" s="60">
        <f t="shared" si="14"/>
        <v>0</v>
      </c>
      <c r="M150" s="60">
        <f t="shared" si="15"/>
        <v>0</v>
      </c>
      <c r="N150" s="78">
        <f t="shared" si="16"/>
        <v>0</v>
      </c>
      <c r="O150" s="11"/>
      <c r="P150" s="111">
        <f t="shared" si="17"/>
        <v>0</v>
      </c>
      <c r="Q150" s="17"/>
      <c r="R150" s="18"/>
    </row>
    <row r="151" spans="1:18" ht="38.25" x14ac:dyDescent="0.2">
      <c r="A151" s="19" t="s">
        <v>386</v>
      </c>
      <c r="B151" s="20" t="s">
        <v>218</v>
      </c>
      <c r="C151" s="21" t="s">
        <v>17</v>
      </c>
      <c r="D151" s="21" t="s">
        <v>84</v>
      </c>
      <c r="E151" s="22" t="s">
        <v>16</v>
      </c>
      <c r="F151" s="67">
        <v>4.21</v>
      </c>
      <c r="G151" s="75">
        <v>21.6</v>
      </c>
      <c r="H151" s="60"/>
      <c r="I151" s="60">
        <f>VLOOKUP(A151,'Memória 01'!$A$6:$E$239,5,FALSE)</f>
        <v>0</v>
      </c>
      <c r="J151" s="76">
        <f t="shared" si="12"/>
        <v>0</v>
      </c>
      <c r="K151" s="77">
        <f t="shared" si="13"/>
        <v>90.93</v>
      </c>
      <c r="L151" s="60">
        <f t="shared" si="14"/>
        <v>0</v>
      </c>
      <c r="M151" s="60">
        <f t="shared" si="15"/>
        <v>0</v>
      </c>
      <c r="N151" s="78">
        <f t="shared" si="16"/>
        <v>0</v>
      </c>
      <c r="O151" s="11"/>
      <c r="P151" s="111">
        <f t="shared" si="17"/>
        <v>0</v>
      </c>
      <c r="Q151" s="17"/>
      <c r="R151" s="18"/>
    </row>
    <row r="152" spans="1:18" ht="38.25" x14ac:dyDescent="0.2">
      <c r="A152" s="19" t="s">
        <v>387</v>
      </c>
      <c r="B152" s="20" t="s">
        <v>85</v>
      </c>
      <c r="C152" s="21" t="s">
        <v>17</v>
      </c>
      <c r="D152" s="21" t="s">
        <v>220</v>
      </c>
      <c r="E152" s="22" t="s">
        <v>16</v>
      </c>
      <c r="F152" s="67">
        <v>34.450000000000003</v>
      </c>
      <c r="G152" s="75">
        <v>21.6</v>
      </c>
      <c r="H152" s="60"/>
      <c r="I152" s="60">
        <f>VLOOKUP(A152,'Memória 01'!$A$6:$E$239,5,FALSE)</f>
        <v>0</v>
      </c>
      <c r="J152" s="76">
        <f t="shared" si="12"/>
        <v>0</v>
      </c>
      <c r="K152" s="77">
        <f t="shared" si="13"/>
        <v>744.12</v>
      </c>
      <c r="L152" s="60">
        <f t="shared" si="14"/>
        <v>0</v>
      </c>
      <c r="M152" s="60">
        <f t="shared" si="15"/>
        <v>0</v>
      </c>
      <c r="N152" s="78">
        <f t="shared" si="16"/>
        <v>0</v>
      </c>
      <c r="O152" s="11"/>
      <c r="P152" s="111">
        <f t="shared" si="17"/>
        <v>0</v>
      </c>
      <c r="Q152" s="17"/>
      <c r="R152" s="18"/>
    </row>
    <row r="153" spans="1:18" ht="25.5" x14ac:dyDescent="0.2">
      <c r="A153" s="19" t="s">
        <v>388</v>
      </c>
      <c r="B153" s="20" t="s">
        <v>248</v>
      </c>
      <c r="C153" s="21" t="s">
        <v>17</v>
      </c>
      <c r="D153" s="21" t="s">
        <v>83</v>
      </c>
      <c r="E153" s="22" t="s">
        <v>16</v>
      </c>
      <c r="F153" s="67">
        <v>4.01</v>
      </c>
      <c r="G153" s="75">
        <v>21.6</v>
      </c>
      <c r="H153" s="60"/>
      <c r="I153" s="60">
        <f>VLOOKUP(A153,'Memória 01'!$A$6:$E$239,5,FALSE)</f>
        <v>0</v>
      </c>
      <c r="J153" s="76">
        <f t="shared" si="12"/>
        <v>0</v>
      </c>
      <c r="K153" s="77">
        <f t="shared" si="13"/>
        <v>86.61</v>
      </c>
      <c r="L153" s="60">
        <f t="shared" si="14"/>
        <v>0</v>
      </c>
      <c r="M153" s="60">
        <f t="shared" si="15"/>
        <v>0</v>
      </c>
      <c r="N153" s="78">
        <f t="shared" si="16"/>
        <v>0</v>
      </c>
      <c r="O153" s="11"/>
      <c r="P153" s="111">
        <f t="shared" si="17"/>
        <v>0</v>
      </c>
      <c r="Q153" s="17"/>
      <c r="R153" s="18"/>
    </row>
    <row r="154" spans="1:18" ht="25.5" x14ac:dyDescent="0.2">
      <c r="A154" s="19" t="s">
        <v>389</v>
      </c>
      <c r="B154" s="20" t="s">
        <v>250</v>
      </c>
      <c r="C154" s="21" t="s">
        <v>17</v>
      </c>
      <c r="D154" s="21" t="s">
        <v>251</v>
      </c>
      <c r="E154" s="22" t="s">
        <v>16</v>
      </c>
      <c r="F154" s="67">
        <v>11.29</v>
      </c>
      <c r="G154" s="75">
        <v>21.6</v>
      </c>
      <c r="H154" s="60"/>
      <c r="I154" s="60">
        <f>VLOOKUP(A154,'Memória 01'!$A$6:$E$239,5,FALSE)</f>
        <v>0</v>
      </c>
      <c r="J154" s="76">
        <f t="shared" si="12"/>
        <v>0</v>
      </c>
      <c r="K154" s="77">
        <f t="shared" si="13"/>
        <v>243.86</v>
      </c>
      <c r="L154" s="60">
        <f t="shared" si="14"/>
        <v>0</v>
      </c>
      <c r="M154" s="60">
        <f t="shared" si="15"/>
        <v>0</v>
      </c>
      <c r="N154" s="78">
        <f t="shared" si="16"/>
        <v>0</v>
      </c>
      <c r="O154" s="11"/>
      <c r="P154" s="111">
        <f t="shared" si="17"/>
        <v>0</v>
      </c>
      <c r="Q154" s="17"/>
      <c r="R154" s="18"/>
    </row>
    <row r="155" spans="1:18" ht="25.5" x14ac:dyDescent="0.2">
      <c r="A155" s="19" t="s">
        <v>390</v>
      </c>
      <c r="B155" s="20" t="s">
        <v>253</v>
      </c>
      <c r="C155" s="21" t="s">
        <v>17</v>
      </c>
      <c r="D155" s="21" t="s">
        <v>254</v>
      </c>
      <c r="E155" s="22" t="s">
        <v>16</v>
      </c>
      <c r="F155" s="67">
        <v>11.78</v>
      </c>
      <c r="G155" s="75">
        <v>21.6</v>
      </c>
      <c r="H155" s="60"/>
      <c r="I155" s="60">
        <f>VLOOKUP(A155,'Memória 01'!$A$6:$E$239,5,FALSE)</f>
        <v>0</v>
      </c>
      <c r="J155" s="76">
        <f t="shared" si="12"/>
        <v>0</v>
      </c>
      <c r="K155" s="77">
        <f t="shared" si="13"/>
        <v>254.44</v>
      </c>
      <c r="L155" s="60">
        <f t="shared" si="14"/>
        <v>0</v>
      </c>
      <c r="M155" s="60">
        <f t="shared" si="15"/>
        <v>0</v>
      </c>
      <c r="N155" s="78">
        <f t="shared" si="16"/>
        <v>0</v>
      </c>
      <c r="O155" s="11"/>
      <c r="P155" s="111">
        <f t="shared" si="17"/>
        <v>0</v>
      </c>
      <c r="Q155" s="17"/>
      <c r="R155" s="18"/>
    </row>
    <row r="156" spans="1:18" x14ac:dyDescent="0.2">
      <c r="A156" s="12" t="s">
        <v>391</v>
      </c>
      <c r="B156" s="3"/>
      <c r="C156" s="3"/>
      <c r="D156" s="3" t="s">
        <v>392</v>
      </c>
      <c r="E156" s="3"/>
      <c r="F156" s="71"/>
      <c r="G156" s="72"/>
      <c r="H156" s="58"/>
      <c r="I156" s="58"/>
      <c r="J156" s="71"/>
      <c r="K156" s="73"/>
      <c r="L156" s="59"/>
      <c r="M156" s="59"/>
      <c r="N156" s="74"/>
      <c r="O156" s="11"/>
      <c r="P156" s="111" t="e">
        <f t="shared" si="17"/>
        <v>#DIV/0!</v>
      </c>
      <c r="Q156" s="17"/>
      <c r="R156" s="18"/>
    </row>
    <row r="157" spans="1:18" x14ac:dyDescent="0.2">
      <c r="A157" s="19" t="s">
        <v>393</v>
      </c>
      <c r="B157" s="20" t="s">
        <v>394</v>
      </c>
      <c r="C157" s="21" t="s">
        <v>14</v>
      </c>
      <c r="D157" s="21" t="s">
        <v>395</v>
      </c>
      <c r="E157" s="22" t="s">
        <v>82</v>
      </c>
      <c r="F157" s="67">
        <v>3.24</v>
      </c>
      <c r="G157" s="75">
        <v>476.23</v>
      </c>
      <c r="H157" s="60"/>
      <c r="I157" s="60">
        <f>VLOOKUP(A157,'Memória 01'!$A$6:$E$239,5,FALSE)</f>
        <v>0</v>
      </c>
      <c r="J157" s="76">
        <f t="shared" si="12"/>
        <v>0</v>
      </c>
      <c r="K157" s="77">
        <f t="shared" si="13"/>
        <v>1542.98</v>
      </c>
      <c r="L157" s="60">
        <f t="shared" si="14"/>
        <v>0</v>
      </c>
      <c r="M157" s="60">
        <f t="shared" si="15"/>
        <v>0</v>
      </c>
      <c r="N157" s="78">
        <f t="shared" si="16"/>
        <v>0</v>
      </c>
      <c r="O157" s="11"/>
      <c r="P157" s="111">
        <f t="shared" si="17"/>
        <v>0</v>
      </c>
      <c r="Q157" s="17"/>
      <c r="R157" s="18"/>
    </row>
    <row r="158" spans="1:18" ht="25.5" x14ac:dyDescent="0.2">
      <c r="A158" s="19" t="s">
        <v>396</v>
      </c>
      <c r="B158" s="20" t="s">
        <v>397</v>
      </c>
      <c r="C158" s="21" t="s">
        <v>17</v>
      </c>
      <c r="D158" s="21" t="s">
        <v>398</v>
      </c>
      <c r="E158" s="22" t="s">
        <v>16</v>
      </c>
      <c r="F158" s="67">
        <v>348.25</v>
      </c>
      <c r="G158" s="75">
        <v>0.24</v>
      </c>
      <c r="H158" s="60"/>
      <c r="I158" s="60">
        <f>VLOOKUP(A158,'Memória 01'!$A$6:$E$239,5,FALSE)</f>
        <v>0</v>
      </c>
      <c r="J158" s="76">
        <f t="shared" si="12"/>
        <v>0</v>
      </c>
      <c r="K158" s="77">
        <f t="shared" si="13"/>
        <v>83.58</v>
      </c>
      <c r="L158" s="60">
        <f t="shared" si="14"/>
        <v>0</v>
      </c>
      <c r="M158" s="60">
        <f t="shared" si="15"/>
        <v>0</v>
      </c>
      <c r="N158" s="78">
        <f t="shared" si="16"/>
        <v>0</v>
      </c>
      <c r="O158" s="11"/>
      <c r="P158" s="111">
        <f t="shared" si="17"/>
        <v>0</v>
      </c>
      <c r="Q158" s="17"/>
      <c r="R158" s="18"/>
    </row>
    <row r="159" spans="1:18" ht="51" x14ac:dyDescent="0.2">
      <c r="A159" s="19" t="s">
        <v>399</v>
      </c>
      <c r="B159" s="20" t="s">
        <v>400</v>
      </c>
      <c r="C159" s="21" t="s">
        <v>17</v>
      </c>
      <c r="D159" s="21" t="s">
        <v>401</v>
      </c>
      <c r="E159" s="22" t="s">
        <v>16</v>
      </c>
      <c r="F159" s="67">
        <v>158.87</v>
      </c>
      <c r="G159" s="75">
        <v>172.44</v>
      </c>
      <c r="H159" s="60"/>
      <c r="I159" s="60">
        <f>VLOOKUP(A159,'Memória 01'!$A$6:$E$239,5,FALSE)</f>
        <v>0</v>
      </c>
      <c r="J159" s="76">
        <f t="shared" si="12"/>
        <v>0</v>
      </c>
      <c r="K159" s="77">
        <f t="shared" si="13"/>
        <v>27395.54</v>
      </c>
      <c r="L159" s="60">
        <f t="shared" si="14"/>
        <v>0</v>
      </c>
      <c r="M159" s="60">
        <f t="shared" si="15"/>
        <v>0</v>
      </c>
      <c r="N159" s="78">
        <f t="shared" si="16"/>
        <v>0</v>
      </c>
      <c r="O159" s="11"/>
      <c r="P159" s="111">
        <f t="shared" si="17"/>
        <v>0</v>
      </c>
      <c r="Q159" s="17"/>
      <c r="R159" s="18"/>
    </row>
    <row r="160" spans="1:18" x14ac:dyDescent="0.2">
      <c r="A160" s="12" t="s">
        <v>402</v>
      </c>
      <c r="B160" s="3"/>
      <c r="C160" s="3"/>
      <c r="D160" s="3" t="s">
        <v>403</v>
      </c>
      <c r="E160" s="3"/>
      <c r="F160" s="71"/>
      <c r="G160" s="72"/>
      <c r="H160" s="58"/>
      <c r="I160" s="58"/>
      <c r="J160" s="71"/>
      <c r="K160" s="73"/>
      <c r="L160" s="59"/>
      <c r="M160" s="59"/>
      <c r="N160" s="74"/>
      <c r="O160" s="11"/>
      <c r="P160" s="111" t="e">
        <f t="shared" si="17"/>
        <v>#DIV/0!</v>
      </c>
      <c r="Q160" s="17"/>
      <c r="R160" s="18"/>
    </row>
    <row r="161" spans="1:18" x14ac:dyDescent="0.2">
      <c r="A161" s="12" t="s">
        <v>404</v>
      </c>
      <c r="B161" s="3"/>
      <c r="C161" s="3"/>
      <c r="D161" s="3" t="s">
        <v>96</v>
      </c>
      <c r="E161" s="3"/>
      <c r="F161" s="71"/>
      <c r="G161" s="72"/>
      <c r="H161" s="58"/>
      <c r="I161" s="58"/>
      <c r="J161" s="71"/>
      <c r="K161" s="73"/>
      <c r="L161" s="59"/>
      <c r="M161" s="59"/>
      <c r="N161" s="74"/>
      <c r="O161" s="11"/>
      <c r="P161" s="111" t="e">
        <f t="shared" si="17"/>
        <v>#DIV/0!</v>
      </c>
      <c r="Q161" s="17"/>
      <c r="R161" s="18"/>
    </row>
    <row r="162" spans="1:18" ht="25.5" x14ac:dyDescent="0.2">
      <c r="A162" s="19" t="s">
        <v>405</v>
      </c>
      <c r="B162" s="20" t="s">
        <v>22</v>
      </c>
      <c r="C162" s="21" t="s">
        <v>17</v>
      </c>
      <c r="D162" s="21" t="s">
        <v>23</v>
      </c>
      <c r="E162" s="22" t="s">
        <v>15</v>
      </c>
      <c r="F162" s="67">
        <v>86.88</v>
      </c>
      <c r="G162" s="75">
        <v>7.7</v>
      </c>
      <c r="H162" s="60"/>
      <c r="I162" s="60">
        <f>VLOOKUP(A162,'Memória 01'!$A$6:$E$239,5,FALSE)</f>
        <v>6.3450000000000006</v>
      </c>
      <c r="J162" s="76">
        <f t="shared" si="12"/>
        <v>6.3450000000000006</v>
      </c>
      <c r="K162" s="77">
        <f t="shared" si="13"/>
        <v>668.97</v>
      </c>
      <c r="L162" s="60">
        <f t="shared" si="14"/>
        <v>0</v>
      </c>
      <c r="M162" s="60">
        <f t="shared" si="15"/>
        <v>551.25</v>
      </c>
      <c r="N162" s="78">
        <f t="shared" si="16"/>
        <v>551.25</v>
      </c>
      <c r="O162" s="11"/>
      <c r="P162" s="111">
        <f t="shared" si="17"/>
        <v>0.82402798331763749</v>
      </c>
      <c r="Q162" s="17"/>
      <c r="R162" s="33"/>
    </row>
    <row r="163" spans="1:18" x14ac:dyDescent="0.2">
      <c r="A163" s="19" t="s">
        <v>406</v>
      </c>
      <c r="B163" s="20" t="s">
        <v>376</v>
      </c>
      <c r="C163" s="21" t="s">
        <v>17</v>
      </c>
      <c r="D163" s="21" t="s">
        <v>377</v>
      </c>
      <c r="E163" s="22" t="s">
        <v>15</v>
      </c>
      <c r="F163" s="67">
        <v>21.8</v>
      </c>
      <c r="G163" s="75">
        <v>4.17</v>
      </c>
      <c r="H163" s="60"/>
      <c r="I163" s="60">
        <f>VLOOKUP(A163,'Memória 01'!$A$6:$E$239,5,FALSE)</f>
        <v>4.1499999999999995</v>
      </c>
      <c r="J163" s="76">
        <f t="shared" si="12"/>
        <v>4.1499999999999995</v>
      </c>
      <c r="K163" s="77">
        <f t="shared" si="13"/>
        <v>90.9</v>
      </c>
      <c r="L163" s="60">
        <f t="shared" si="14"/>
        <v>0</v>
      </c>
      <c r="M163" s="60">
        <f t="shared" si="15"/>
        <v>90.47</v>
      </c>
      <c r="N163" s="78">
        <f t="shared" si="16"/>
        <v>90.47</v>
      </c>
      <c r="O163" s="11"/>
      <c r="P163" s="111">
        <f t="shared" si="17"/>
        <v>0.99526952695269522</v>
      </c>
      <c r="Q163" s="17"/>
      <c r="R163" s="18"/>
    </row>
    <row r="164" spans="1:18" x14ac:dyDescent="0.2">
      <c r="A164" s="19" t="s">
        <v>407</v>
      </c>
      <c r="B164" s="20" t="s">
        <v>240</v>
      </c>
      <c r="C164" s="21" t="s">
        <v>17</v>
      </c>
      <c r="D164" s="21" t="s">
        <v>241</v>
      </c>
      <c r="E164" s="22" t="s">
        <v>15</v>
      </c>
      <c r="F164" s="67">
        <v>74.2</v>
      </c>
      <c r="G164" s="75">
        <v>12.97</v>
      </c>
      <c r="H164" s="60"/>
      <c r="I164" s="60">
        <f>VLOOKUP(A164,'Memória 01'!$A$6:$E$239,5,FALSE)</f>
        <v>0</v>
      </c>
      <c r="J164" s="76">
        <f t="shared" si="12"/>
        <v>0</v>
      </c>
      <c r="K164" s="77">
        <f t="shared" si="13"/>
        <v>962.37</v>
      </c>
      <c r="L164" s="60">
        <f t="shared" si="14"/>
        <v>0</v>
      </c>
      <c r="M164" s="60">
        <f t="shared" si="15"/>
        <v>0</v>
      </c>
      <c r="N164" s="78">
        <f t="shared" si="16"/>
        <v>0</v>
      </c>
      <c r="O164" s="11"/>
      <c r="P164" s="111">
        <f t="shared" si="17"/>
        <v>0</v>
      </c>
      <c r="Q164" s="17"/>
      <c r="R164" s="18"/>
    </row>
    <row r="165" spans="1:18" x14ac:dyDescent="0.2">
      <c r="A165" s="12" t="s">
        <v>408</v>
      </c>
      <c r="B165" s="3"/>
      <c r="C165" s="3"/>
      <c r="D165" s="3" t="s">
        <v>409</v>
      </c>
      <c r="E165" s="3"/>
      <c r="F165" s="71"/>
      <c r="G165" s="72"/>
      <c r="H165" s="58"/>
      <c r="I165" s="58"/>
      <c r="J165" s="71"/>
      <c r="K165" s="73"/>
      <c r="L165" s="59"/>
      <c r="M165" s="59"/>
      <c r="N165" s="74"/>
      <c r="O165" s="11"/>
      <c r="P165" s="111" t="e">
        <f t="shared" si="17"/>
        <v>#DIV/0!</v>
      </c>
      <c r="Q165" s="17"/>
      <c r="R165" s="33"/>
    </row>
    <row r="166" spans="1:18" ht="25.5" x14ac:dyDescent="0.2">
      <c r="A166" s="19" t="s">
        <v>410</v>
      </c>
      <c r="B166" s="20" t="s">
        <v>48</v>
      </c>
      <c r="C166" s="21" t="s">
        <v>17</v>
      </c>
      <c r="D166" s="21" t="s">
        <v>95</v>
      </c>
      <c r="E166" s="22" t="s">
        <v>11</v>
      </c>
      <c r="F166" s="67">
        <v>62.24</v>
      </c>
      <c r="G166" s="75">
        <v>24.65</v>
      </c>
      <c r="H166" s="60"/>
      <c r="I166" s="60">
        <f>VLOOKUP(A166,'Memória 01'!$A$6:$E$239,5,FALSE)</f>
        <v>24.65</v>
      </c>
      <c r="J166" s="76">
        <f t="shared" si="12"/>
        <v>24.65</v>
      </c>
      <c r="K166" s="77">
        <f t="shared" si="13"/>
        <v>1534.21</v>
      </c>
      <c r="L166" s="60">
        <f t="shared" si="14"/>
        <v>0</v>
      </c>
      <c r="M166" s="60">
        <f t="shared" si="15"/>
        <v>1534.21</v>
      </c>
      <c r="N166" s="78">
        <f t="shared" si="16"/>
        <v>1534.21</v>
      </c>
      <c r="O166" s="11"/>
      <c r="P166" s="111">
        <f t="shared" si="17"/>
        <v>1</v>
      </c>
      <c r="Q166" s="17"/>
      <c r="R166" s="18"/>
    </row>
    <row r="167" spans="1:18" ht="25.5" x14ac:dyDescent="0.2">
      <c r="A167" s="19" t="s">
        <v>411</v>
      </c>
      <c r="B167" s="20" t="s">
        <v>49</v>
      </c>
      <c r="C167" s="21" t="s">
        <v>17</v>
      </c>
      <c r="D167" s="21" t="s">
        <v>50</v>
      </c>
      <c r="E167" s="22" t="s">
        <v>16</v>
      </c>
      <c r="F167" s="67">
        <v>6.46</v>
      </c>
      <c r="G167" s="75">
        <v>7.75</v>
      </c>
      <c r="H167" s="60"/>
      <c r="I167" s="60">
        <f>VLOOKUP(A167,'Memória 01'!$A$6:$E$239,5,FALSE)</f>
        <v>4.2300000000000004</v>
      </c>
      <c r="J167" s="76">
        <f t="shared" si="12"/>
        <v>4.2300000000000004</v>
      </c>
      <c r="K167" s="77">
        <f t="shared" si="13"/>
        <v>50.06</v>
      </c>
      <c r="L167" s="60">
        <f t="shared" si="14"/>
        <v>0</v>
      </c>
      <c r="M167" s="60">
        <f t="shared" si="15"/>
        <v>27.32</v>
      </c>
      <c r="N167" s="78">
        <f t="shared" si="16"/>
        <v>27.32</v>
      </c>
      <c r="O167" s="11"/>
      <c r="P167" s="111">
        <f t="shared" si="17"/>
        <v>0.54574510587295244</v>
      </c>
      <c r="Q167" s="17"/>
      <c r="R167" s="18"/>
    </row>
    <row r="168" spans="1:18" ht="25.5" x14ac:dyDescent="0.2">
      <c r="A168" s="19" t="s">
        <v>412</v>
      </c>
      <c r="B168" s="20" t="s">
        <v>51</v>
      </c>
      <c r="C168" s="21" t="s">
        <v>17</v>
      </c>
      <c r="D168" s="21" t="s">
        <v>413</v>
      </c>
      <c r="E168" s="22" t="s">
        <v>16</v>
      </c>
      <c r="F168" s="67">
        <v>34.04</v>
      </c>
      <c r="G168" s="75">
        <v>7.75</v>
      </c>
      <c r="H168" s="60"/>
      <c r="I168" s="60">
        <f>VLOOKUP(A168,'Memória 01'!$A$6:$E$239,5,FALSE)</f>
        <v>4.2300000000000004</v>
      </c>
      <c r="J168" s="76">
        <f t="shared" si="12"/>
        <v>4.2300000000000004</v>
      </c>
      <c r="K168" s="77">
        <f t="shared" si="13"/>
        <v>263.81</v>
      </c>
      <c r="L168" s="60">
        <f t="shared" si="14"/>
        <v>0</v>
      </c>
      <c r="M168" s="60">
        <f t="shared" si="15"/>
        <v>143.97999999999999</v>
      </c>
      <c r="N168" s="78">
        <f t="shared" si="16"/>
        <v>143.97999999999999</v>
      </c>
      <c r="O168" s="11"/>
      <c r="P168" s="111">
        <f t="shared" si="17"/>
        <v>0.54577157802964249</v>
      </c>
      <c r="Q168" s="17"/>
      <c r="R168" s="18"/>
    </row>
    <row r="169" spans="1:18" ht="38.25" x14ac:dyDescent="0.2">
      <c r="A169" s="19" t="s">
        <v>414</v>
      </c>
      <c r="B169" s="20" t="s">
        <v>52</v>
      </c>
      <c r="C169" s="21" t="s">
        <v>17</v>
      </c>
      <c r="D169" s="21" t="s">
        <v>415</v>
      </c>
      <c r="E169" s="22" t="s">
        <v>16</v>
      </c>
      <c r="F169" s="67">
        <v>91.69</v>
      </c>
      <c r="G169" s="75">
        <v>46.56</v>
      </c>
      <c r="H169" s="60"/>
      <c r="I169" s="60">
        <f>VLOOKUP(A169,'Memória 01'!$A$6:$E$239,5,FALSE)</f>
        <v>38.599999999999994</v>
      </c>
      <c r="J169" s="76">
        <f t="shared" si="12"/>
        <v>38.599999999999994</v>
      </c>
      <c r="K169" s="77">
        <f t="shared" si="13"/>
        <v>4269.08</v>
      </c>
      <c r="L169" s="60">
        <f t="shared" si="14"/>
        <v>0</v>
      </c>
      <c r="M169" s="60">
        <f t="shared" si="15"/>
        <v>3539.23</v>
      </c>
      <c r="N169" s="78">
        <f t="shared" si="16"/>
        <v>3539.23</v>
      </c>
      <c r="O169" s="11"/>
      <c r="P169" s="111">
        <f t="shared" si="17"/>
        <v>0.82903810657097077</v>
      </c>
      <c r="Q169" s="17"/>
      <c r="R169" s="18"/>
    </row>
    <row r="170" spans="1:18" ht="25.5" x14ac:dyDescent="0.2">
      <c r="A170" s="19" t="s">
        <v>416</v>
      </c>
      <c r="B170" s="20" t="s">
        <v>45</v>
      </c>
      <c r="C170" s="21" t="s">
        <v>17</v>
      </c>
      <c r="D170" s="21" t="s">
        <v>122</v>
      </c>
      <c r="E170" s="22" t="s">
        <v>12</v>
      </c>
      <c r="F170" s="67">
        <v>19.05</v>
      </c>
      <c r="G170" s="75">
        <v>36.6</v>
      </c>
      <c r="H170" s="60"/>
      <c r="I170" s="60">
        <f>VLOOKUP(A170,'Memória 01'!$A$6:$E$239,5,FALSE)</f>
        <v>29.5</v>
      </c>
      <c r="J170" s="76">
        <f t="shared" si="12"/>
        <v>29.5</v>
      </c>
      <c r="K170" s="77">
        <f t="shared" si="13"/>
        <v>697.23</v>
      </c>
      <c r="L170" s="60">
        <f t="shared" si="14"/>
        <v>0</v>
      </c>
      <c r="M170" s="60">
        <f t="shared" si="15"/>
        <v>561.97</v>
      </c>
      <c r="N170" s="78">
        <f t="shared" si="16"/>
        <v>561.97</v>
      </c>
      <c r="O170" s="11"/>
      <c r="P170" s="111">
        <f t="shared" si="17"/>
        <v>0.8060037577270055</v>
      </c>
      <c r="Q170" s="17"/>
      <c r="R170" s="18"/>
    </row>
    <row r="171" spans="1:18" ht="25.5" x14ac:dyDescent="0.2">
      <c r="A171" s="19" t="s">
        <v>417</v>
      </c>
      <c r="B171" s="20" t="s">
        <v>46</v>
      </c>
      <c r="C171" s="21" t="s">
        <v>17</v>
      </c>
      <c r="D171" s="21" t="s">
        <v>113</v>
      </c>
      <c r="E171" s="22" t="s">
        <v>12</v>
      </c>
      <c r="F171" s="67">
        <v>16.87</v>
      </c>
      <c r="G171" s="75">
        <v>0.7</v>
      </c>
      <c r="H171" s="60"/>
      <c r="I171" s="60">
        <f>VLOOKUP(A171,'Memória 01'!$A$6:$E$239,5,FALSE)</f>
        <v>0.7</v>
      </c>
      <c r="J171" s="76">
        <f t="shared" si="12"/>
        <v>0.7</v>
      </c>
      <c r="K171" s="77">
        <f t="shared" si="13"/>
        <v>11.8</v>
      </c>
      <c r="L171" s="60">
        <f t="shared" si="14"/>
        <v>0</v>
      </c>
      <c r="M171" s="60">
        <f t="shared" si="15"/>
        <v>11.8</v>
      </c>
      <c r="N171" s="78">
        <f t="shared" si="16"/>
        <v>11.8</v>
      </c>
      <c r="O171" s="11"/>
      <c r="P171" s="111">
        <f t="shared" si="17"/>
        <v>1</v>
      </c>
      <c r="Q171" s="17"/>
      <c r="R171" s="18"/>
    </row>
    <row r="172" spans="1:18" ht="25.5" x14ac:dyDescent="0.2">
      <c r="A172" s="19" t="s">
        <v>418</v>
      </c>
      <c r="B172" s="20" t="s">
        <v>54</v>
      </c>
      <c r="C172" s="21" t="s">
        <v>17</v>
      </c>
      <c r="D172" s="21" t="s">
        <v>115</v>
      </c>
      <c r="E172" s="22" t="s">
        <v>12</v>
      </c>
      <c r="F172" s="67">
        <v>14.98</v>
      </c>
      <c r="G172" s="75">
        <v>93.6</v>
      </c>
      <c r="H172" s="60"/>
      <c r="I172" s="60">
        <f>VLOOKUP(A172,'Memória 01'!$A$6:$E$239,5,FALSE)</f>
        <v>80.199999999999989</v>
      </c>
      <c r="J172" s="76">
        <f t="shared" si="12"/>
        <v>80.199999999999989</v>
      </c>
      <c r="K172" s="77">
        <f t="shared" si="13"/>
        <v>1402.12</v>
      </c>
      <c r="L172" s="60">
        <f t="shared" si="14"/>
        <v>0</v>
      </c>
      <c r="M172" s="60">
        <f t="shared" si="15"/>
        <v>1201.3900000000001</v>
      </c>
      <c r="N172" s="78">
        <f t="shared" si="16"/>
        <v>1201.3900000000001</v>
      </c>
      <c r="O172" s="11"/>
      <c r="P172" s="111">
        <f t="shared" si="17"/>
        <v>0.85683821641514291</v>
      </c>
      <c r="Q172" s="17"/>
      <c r="R172" s="18"/>
    </row>
    <row r="173" spans="1:18" ht="25.5" x14ac:dyDescent="0.2">
      <c r="A173" s="19" t="s">
        <v>419</v>
      </c>
      <c r="B173" s="20" t="s">
        <v>47</v>
      </c>
      <c r="C173" s="21" t="s">
        <v>17</v>
      </c>
      <c r="D173" s="21" t="s">
        <v>117</v>
      </c>
      <c r="E173" s="22" t="s">
        <v>12</v>
      </c>
      <c r="F173" s="67">
        <v>12.98</v>
      </c>
      <c r="G173" s="75">
        <v>68.900000000000006</v>
      </c>
      <c r="H173" s="60"/>
      <c r="I173" s="60">
        <f>VLOOKUP(A173,'Memória 01'!$A$6:$E$239,5,FALSE)</f>
        <v>61.8</v>
      </c>
      <c r="J173" s="76">
        <f t="shared" si="12"/>
        <v>61.8</v>
      </c>
      <c r="K173" s="77">
        <f t="shared" si="13"/>
        <v>894.32</v>
      </c>
      <c r="L173" s="60">
        <f t="shared" si="14"/>
        <v>0</v>
      </c>
      <c r="M173" s="60">
        <f t="shared" si="15"/>
        <v>802.16</v>
      </c>
      <c r="N173" s="78">
        <f t="shared" si="16"/>
        <v>802.16</v>
      </c>
      <c r="O173" s="11"/>
      <c r="P173" s="111">
        <f t="shared" si="17"/>
        <v>0.89694963771356995</v>
      </c>
      <c r="Q173" s="17"/>
      <c r="R173" s="18"/>
    </row>
    <row r="174" spans="1:18" ht="25.5" x14ac:dyDescent="0.2">
      <c r="A174" s="19" t="s">
        <v>420</v>
      </c>
      <c r="B174" s="20" t="s">
        <v>119</v>
      </c>
      <c r="C174" s="21" t="s">
        <v>17</v>
      </c>
      <c r="D174" s="21" t="s">
        <v>120</v>
      </c>
      <c r="E174" s="22" t="s">
        <v>12</v>
      </c>
      <c r="F174" s="67">
        <v>9.89</v>
      </c>
      <c r="G174" s="75">
        <v>17</v>
      </c>
      <c r="H174" s="60"/>
      <c r="I174" s="60">
        <f>VLOOKUP(A174,'Memória 01'!$A$6:$E$239,5,FALSE)</f>
        <v>17</v>
      </c>
      <c r="J174" s="76">
        <f t="shared" si="12"/>
        <v>17</v>
      </c>
      <c r="K174" s="77">
        <f t="shared" si="13"/>
        <v>168.13</v>
      </c>
      <c r="L174" s="60">
        <f t="shared" si="14"/>
        <v>0</v>
      </c>
      <c r="M174" s="60">
        <f t="shared" si="15"/>
        <v>168.13</v>
      </c>
      <c r="N174" s="78">
        <f t="shared" si="16"/>
        <v>168.13</v>
      </c>
      <c r="O174" s="11"/>
      <c r="P174" s="111">
        <f t="shared" si="17"/>
        <v>1</v>
      </c>
      <c r="Q174" s="17"/>
      <c r="R174" s="18"/>
    </row>
    <row r="175" spans="1:18" ht="38.25" x14ac:dyDescent="0.2">
      <c r="A175" s="19" t="s">
        <v>421</v>
      </c>
      <c r="B175" s="20" t="s">
        <v>55</v>
      </c>
      <c r="C175" s="21" t="s">
        <v>17</v>
      </c>
      <c r="D175" s="21" t="s">
        <v>422</v>
      </c>
      <c r="E175" s="22" t="s">
        <v>15</v>
      </c>
      <c r="F175" s="67">
        <v>664.54</v>
      </c>
      <c r="G175" s="75">
        <v>3.53</v>
      </c>
      <c r="H175" s="60"/>
      <c r="I175" s="60">
        <f>VLOOKUP(A175,'Memória 01'!$A$6:$E$239,5,FALSE)</f>
        <v>0</v>
      </c>
      <c r="J175" s="76">
        <f t="shared" si="12"/>
        <v>0</v>
      </c>
      <c r="K175" s="77">
        <f t="shared" si="13"/>
        <v>2345.8200000000002</v>
      </c>
      <c r="L175" s="60">
        <f t="shared" si="14"/>
        <v>0</v>
      </c>
      <c r="M175" s="60">
        <f t="shared" si="15"/>
        <v>0</v>
      </c>
      <c r="N175" s="78">
        <f t="shared" si="16"/>
        <v>0</v>
      </c>
      <c r="O175" s="11"/>
      <c r="P175" s="111">
        <f t="shared" si="17"/>
        <v>0</v>
      </c>
      <c r="Q175" s="17"/>
      <c r="R175" s="18"/>
    </row>
    <row r="176" spans="1:18" ht="25.5" x14ac:dyDescent="0.2">
      <c r="A176" s="19" t="s">
        <v>423</v>
      </c>
      <c r="B176" s="20" t="s">
        <v>56</v>
      </c>
      <c r="C176" s="21" t="s">
        <v>17</v>
      </c>
      <c r="D176" s="21" t="s">
        <v>424</v>
      </c>
      <c r="E176" s="22" t="s">
        <v>16</v>
      </c>
      <c r="F176" s="67">
        <v>34.44</v>
      </c>
      <c r="G176" s="75">
        <v>13.42</v>
      </c>
      <c r="H176" s="60"/>
      <c r="I176" s="60">
        <f>VLOOKUP(A176,'Memória 01'!$A$6:$E$239,5,FALSE)</f>
        <v>0</v>
      </c>
      <c r="J176" s="76">
        <f t="shared" si="12"/>
        <v>0</v>
      </c>
      <c r="K176" s="77">
        <f t="shared" si="13"/>
        <v>462.18</v>
      </c>
      <c r="L176" s="60">
        <f t="shared" si="14"/>
        <v>0</v>
      </c>
      <c r="M176" s="60">
        <f t="shared" si="15"/>
        <v>0</v>
      </c>
      <c r="N176" s="78">
        <f t="shared" si="16"/>
        <v>0</v>
      </c>
      <c r="O176" s="11"/>
      <c r="P176" s="111">
        <f t="shared" si="17"/>
        <v>0</v>
      </c>
      <c r="Q176" s="17"/>
      <c r="R176" s="18"/>
    </row>
    <row r="177" spans="1:18" x14ac:dyDescent="0.2">
      <c r="A177" s="19" t="s">
        <v>425</v>
      </c>
      <c r="B177" s="20" t="s">
        <v>376</v>
      </c>
      <c r="C177" s="21" t="s">
        <v>17</v>
      </c>
      <c r="D177" s="21" t="s">
        <v>377</v>
      </c>
      <c r="E177" s="22" t="s">
        <v>15</v>
      </c>
      <c r="F177" s="67">
        <v>21.8</v>
      </c>
      <c r="G177" s="75">
        <v>20.73</v>
      </c>
      <c r="H177" s="60"/>
      <c r="I177" s="60">
        <f>VLOOKUP(A177,'Memória 01'!$A$6:$E$239,5,FALSE)</f>
        <v>0</v>
      </c>
      <c r="J177" s="76">
        <f t="shared" si="12"/>
        <v>0</v>
      </c>
      <c r="K177" s="77">
        <f t="shared" si="13"/>
        <v>451.91</v>
      </c>
      <c r="L177" s="60">
        <f t="shared" si="14"/>
        <v>0</v>
      </c>
      <c r="M177" s="60">
        <f t="shared" si="15"/>
        <v>0</v>
      </c>
      <c r="N177" s="78">
        <f t="shared" si="16"/>
        <v>0</v>
      </c>
      <c r="O177" s="11"/>
      <c r="P177" s="111">
        <f t="shared" si="17"/>
        <v>0</v>
      </c>
      <c r="Q177" s="17"/>
      <c r="R177" s="18"/>
    </row>
    <row r="178" spans="1:18" x14ac:dyDescent="0.2">
      <c r="A178" s="12" t="s">
        <v>426</v>
      </c>
      <c r="B178" s="3"/>
      <c r="C178" s="3"/>
      <c r="D178" s="3" t="s">
        <v>57</v>
      </c>
      <c r="E178" s="3"/>
      <c r="F178" s="71"/>
      <c r="G178" s="72"/>
      <c r="H178" s="58"/>
      <c r="I178" s="58"/>
      <c r="J178" s="71"/>
      <c r="K178" s="73"/>
      <c r="L178" s="59"/>
      <c r="M178" s="59"/>
      <c r="N178" s="74"/>
      <c r="O178" s="11"/>
      <c r="P178" s="111" t="e">
        <f t="shared" si="17"/>
        <v>#DIV/0!</v>
      </c>
      <c r="Q178" s="17"/>
      <c r="R178" s="18"/>
    </row>
    <row r="179" spans="1:18" ht="25.5" x14ac:dyDescent="0.2">
      <c r="A179" s="34" t="s">
        <v>427</v>
      </c>
      <c r="B179" s="35" t="s">
        <v>43</v>
      </c>
      <c r="C179" s="36" t="s">
        <v>17</v>
      </c>
      <c r="D179" s="36" t="s">
        <v>44</v>
      </c>
      <c r="E179" s="37" t="s">
        <v>12</v>
      </c>
      <c r="F179" s="68">
        <v>12.62</v>
      </c>
      <c r="G179" s="79">
        <v>32.1</v>
      </c>
      <c r="H179" s="61"/>
      <c r="I179" s="60">
        <f>VLOOKUP(A179,'Memória 01'!$A$6:$E$239,5,FALSE)</f>
        <v>0</v>
      </c>
      <c r="J179" s="80">
        <f t="shared" si="12"/>
        <v>0</v>
      </c>
      <c r="K179" s="81">
        <f t="shared" si="13"/>
        <v>405.1</v>
      </c>
      <c r="L179" s="61">
        <f t="shared" si="14"/>
        <v>0</v>
      </c>
      <c r="M179" s="61">
        <f t="shared" si="15"/>
        <v>0</v>
      </c>
      <c r="N179" s="82">
        <f t="shared" si="16"/>
        <v>0</v>
      </c>
      <c r="O179" s="11"/>
      <c r="P179" s="111">
        <f t="shared" si="17"/>
        <v>0</v>
      </c>
      <c r="Q179" s="17"/>
      <c r="R179" s="18"/>
    </row>
    <row r="180" spans="1:18" ht="38.25" x14ac:dyDescent="0.2">
      <c r="A180" s="34" t="s">
        <v>428</v>
      </c>
      <c r="B180" s="35" t="s">
        <v>429</v>
      </c>
      <c r="C180" s="36" t="s">
        <v>17</v>
      </c>
      <c r="D180" s="36" t="s">
        <v>430</v>
      </c>
      <c r="E180" s="37" t="s">
        <v>16</v>
      </c>
      <c r="F180" s="68">
        <v>169.7</v>
      </c>
      <c r="G180" s="79">
        <v>32.450000000000003</v>
      </c>
      <c r="H180" s="61"/>
      <c r="I180" s="60">
        <f>VLOOKUP(A180,'Memória 01'!$A$6:$E$239,5,FALSE)</f>
        <v>0</v>
      </c>
      <c r="J180" s="80">
        <f t="shared" si="12"/>
        <v>0</v>
      </c>
      <c r="K180" s="81">
        <f t="shared" si="13"/>
        <v>5506.76</v>
      </c>
      <c r="L180" s="61">
        <f t="shared" si="14"/>
        <v>0</v>
      </c>
      <c r="M180" s="61">
        <f t="shared" si="15"/>
        <v>0</v>
      </c>
      <c r="N180" s="82">
        <f t="shared" si="16"/>
        <v>0</v>
      </c>
      <c r="O180" s="11"/>
      <c r="P180" s="111">
        <f t="shared" si="17"/>
        <v>0</v>
      </c>
      <c r="Q180" s="17"/>
      <c r="R180" s="18"/>
    </row>
    <row r="181" spans="1:18" ht="38.25" x14ac:dyDescent="0.2">
      <c r="A181" s="34" t="s">
        <v>431</v>
      </c>
      <c r="B181" s="35" t="s">
        <v>154</v>
      </c>
      <c r="C181" s="36" t="s">
        <v>17</v>
      </c>
      <c r="D181" s="36" t="s">
        <v>155</v>
      </c>
      <c r="E181" s="37" t="s">
        <v>16</v>
      </c>
      <c r="F181" s="68">
        <v>79.14</v>
      </c>
      <c r="G181" s="79">
        <v>83.88</v>
      </c>
      <c r="H181" s="61"/>
      <c r="I181" s="60">
        <f>VLOOKUP(A181,'Memória 01'!$A$6:$E$239,5,FALSE)</f>
        <v>0</v>
      </c>
      <c r="J181" s="80">
        <f t="shared" si="12"/>
        <v>0</v>
      </c>
      <c r="K181" s="81">
        <f t="shared" si="13"/>
        <v>6638.26</v>
      </c>
      <c r="L181" s="61">
        <f t="shared" si="14"/>
        <v>0</v>
      </c>
      <c r="M181" s="61">
        <f t="shared" si="15"/>
        <v>0</v>
      </c>
      <c r="N181" s="82">
        <f t="shared" si="16"/>
        <v>0</v>
      </c>
      <c r="O181" s="11"/>
      <c r="P181" s="111">
        <f t="shared" si="17"/>
        <v>0</v>
      </c>
      <c r="Q181" s="17"/>
      <c r="R181" s="18"/>
    </row>
    <row r="182" spans="1:18" ht="38.25" x14ac:dyDescent="0.2">
      <c r="A182" s="34" t="s">
        <v>432</v>
      </c>
      <c r="B182" s="35" t="s">
        <v>141</v>
      </c>
      <c r="C182" s="36" t="s">
        <v>17</v>
      </c>
      <c r="D182" s="36" t="s">
        <v>142</v>
      </c>
      <c r="E182" s="37" t="s">
        <v>12</v>
      </c>
      <c r="F182" s="68">
        <v>13.18</v>
      </c>
      <c r="G182" s="79">
        <v>98.9</v>
      </c>
      <c r="H182" s="61"/>
      <c r="I182" s="60">
        <f>VLOOKUP(A182,'Memória 01'!$A$6:$E$239,5,FALSE)</f>
        <v>19.5</v>
      </c>
      <c r="J182" s="80">
        <f t="shared" si="12"/>
        <v>19.5</v>
      </c>
      <c r="K182" s="81">
        <f t="shared" si="13"/>
        <v>1303.5</v>
      </c>
      <c r="L182" s="61">
        <f t="shared" si="14"/>
        <v>0</v>
      </c>
      <c r="M182" s="61">
        <f t="shared" si="15"/>
        <v>257.01</v>
      </c>
      <c r="N182" s="82">
        <f t="shared" si="16"/>
        <v>257.01</v>
      </c>
      <c r="O182" s="11"/>
      <c r="P182" s="111">
        <f t="shared" si="17"/>
        <v>0.19716915995397008</v>
      </c>
      <c r="Q182" s="17"/>
      <c r="R182" s="18"/>
    </row>
    <row r="183" spans="1:18" ht="38.25" x14ac:dyDescent="0.2">
      <c r="A183" s="34" t="s">
        <v>433</v>
      </c>
      <c r="B183" s="35" t="s">
        <v>158</v>
      </c>
      <c r="C183" s="36" t="s">
        <v>17</v>
      </c>
      <c r="D183" s="36" t="s">
        <v>159</v>
      </c>
      <c r="E183" s="37" t="s">
        <v>12</v>
      </c>
      <c r="F183" s="68">
        <v>12.18</v>
      </c>
      <c r="G183" s="79">
        <v>0.7</v>
      </c>
      <c r="H183" s="61"/>
      <c r="I183" s="60">
        <f>VLOOKUP(A183,'Memória 01'!$A$6:$E$239,5,FALSE)</f>
        <v>0</v>
      </c>
      <c r="J183" s="80">
        <f t="shared" si="12"/>
        <v>0</v>
      </c>
      <c r="K183" s="81">
        <f t="shared" si="13"/>
        <v>8.52</v>
      </c>
      <c r="L183" s="61">
        <f t="shared" si="14"/>
        <v>0</v>
      </c>
      <c r="M183" s="61">
        <f t="shared" si="15"/>
        <v>0</v>
      </c>
      <c r="N183" s="82">
        <f t="shared" si="16"/>
        <v>0</v>
      </c>
      <c r="O183" s="11"/>
      <c r="P183" s="111">
        <f t="shared" si="17"/>
        <v>0</v>
      </c>
      <c r="Q183" s="17"/>
      <c r="R183" s="18"/>
    </row>
    <row r="184" spans="1:18" ht="38.25" x14ac:dyDescent="0.2">
      <c r="A184" s="34" t="s">
        <v>434</v>
      </c>
      <c r="B184" s="35" t="s">
        <v>161</v>
      </c>
      <c r="C184" s="36" t="s">
        <v>17</v>
      </c>
      <c r="D184" s="36" t="s">
        <v>162</v>
      </c>
      <c r="E184" s="37" t="s">
        <v>12</v>
      </c>
      <c r="F184" s="68">
        <v>11.27</v>
      </c>
      <c r="G184" s="79">
        <v>102.1</v>
      </c>
      <c r="H184" s="61"/>
      <c r="I184" s="60">
        <f>VLOOKUP(A184,'Memória 01'!$A$6:$E$239,5,FALSE)</f>
        <v>0</v>
      </c>
      <c r="J184" s="80">
        <f t="shared" si="12"/>
        <v>0</v>
      </c>
      <c r="K184" s="81">
        <f t="shared" si="13"/>
        <v>1150.6600000000001</v>
      </c>
      <c r="L184" s="61">
        <f t="shared" si="14"/>
        <v>0</v>
      </c>
      <c r="M184" s="61">
        <f t="shared" si="15"/>
        <v>0</v>
      </c>
      <c r="N184" s="82">
        <f t="shared" si="16"/>
        <v>0</v>
      </c>
      <c r="O184" s="11"/>
      <c r="P184" s="111">
        <f t="shared" si="17"/>
        <v>0</v>
      </c>
      <c r="Q184" s="17"/>
      <c r="R184" s="18"/>
    </row>
    <row r="185" spans="1:18" ht="38.25" x14ac:dyDescent="0.2">
      <c r="A185" s="34" t="s">
        <v>435</v>
      </c>
      <c r="B185" s="35" t="s">
        <v>41</v>
      </c>
      <c r="C185" s="36" t="s">
        <v>17</v>
      </c>
      <c r="D185" s="36" t="s">
        <v>42</v>
      </c>
      <c r="E185" s="37" t="s">
        <v>12</v>
      </c>
      <c r="F185" s="68">
        <v>9.99</v>
      </c>
      <c r="G185" s="79">
        <v>130.6</v>
      </c>
      <c r="H185" s="61"/>
      <c r="I185" s="60">
        <f>VLOOKUP(A185,'Memória 01'!$A$6:$E$239,5,FALSE)</f>
        <v>55.6</v>
      </c>
      <c r="J185" s="80">
        <f t="shared" si="12"/>
        <v>55.6</v>
      </c>
      <c r="K185" s="81">
        <f t="shared" si="13"/>
        <v>1304.69</v>
      </c>
      <c r="L185" s="61">
        <f t="shared" si="14"/>
        <v>0</v>
      </c>
      <c r="M185" s="61">
        <f t="shared" si="15"/>
        <v>555.44000000000005</v>
      </c>
      <c r="N185" s="82">
        <f t="shared" si="16"/>
        <v>555.44000000000005</v>
      </c>
      <c r="O185" s="11"/>
      <c r="P185" s="111">
        <f t="shared" si="17"/>
        <v>0.42572565130414125</v>
      </c>
      <c r="Q185" s="17"/>
      <c r="R185" s="18"/>
    </row>
    <row r="186" spans="1:18" ht="38.25" x14ac:dyDescent="0.2">
      <c r="A186" s="34" t="s">
        <v>436</v>
      </c>
      <c r="B186" s="35" t="s">
        <v>145</v>
      </c>
      <c r="C186" s="36" t="s">
        <v>17</v>
      </c>
      <c r="D186" s="36" t="s">
        <v>146</v>
      </c>
      <c r="E186" s="37" t="s">
        <v>12</v>
      </c>
      <c r="F186" s="68">
        <v>8.34</v>
      </c>
      <c r="G186" s="79">
        <v>26</v>
      </c>
      <c r="H186" s="61"/>
      <c r="I186" s="60">
        <f>VLOOKUP(A186,'Memória 01'!$A$6:$E$239,5,FALSE)</f>
        <v>26</v>
      </c>
      <c r="J186" s="80">
        <f t="shared" si="12"/>
        <v>26</v>
      </c>
      <c r="K186" s="81">
        <f t="shared" si="13"/>
        <v>216.84</v>
      </c>
      <c r="L186" s="61">
        <f t="shared" si="14"/>
        <v>0</v>
      </c>
      <c r="M186" s="61">
        <f t="shared" si="15"/>
        <v>216.84</v>
      </c>
      <c r="N186" s="82">
        <f t="shared" si="16"/>
        <v>216.84</v>
      </c>
      <c r="O186" s="11"/>
      <c r="P186" s="111">
        <f t="shared" si="17"/>
        <v>1</v>
      </c>
      <c r="Q186" s="17"/>
      <c r="R186" s="18"/>
    </row>
    <row r="187" spans="1:18" ht="51" x14ac:dyDescent="0.2">
      <c r="A187" s="34" t="s">
        <v>437</v>
      </c>
      <c r="B187" s="35" t="s">
        <v>438</v>
      </c>
      <c r="C187" s="36" t="s">
        <v>17</v>
      </c>
      <c r="D187" s="36" t="s">
        <v>439</v>
      </c>
      <c r="E187" s="37" t="s">
        <v>15</v>
      </c>
      <c r="F187" s="68">
        <v>725.78</v>
      </c>
      <c r="G187" s="79">
        <v>4.5</v>
      </c>
      <c r="H187" s="61"/>
      <c r="I187" s="60">
        <f>VLOOKUP(A187,'Memória 01'!$A$6:$E$239,5,FALSE)</f>
        <v>0</v>
      </c>
      <c r="J187" s="80">
        <f t="shared" si="12"/>
        <v>0</v>
      </c>
      <c r="K187" s="81">
        <f t="shared" si="13"/>
        <v>3266.01</v>
      </c>
      <c r="L187" s="61">
        <f t="shared" si="14"/>
        <v>0</v>
      </c>
      <c r="M187" s="61">
        <f t="shared" si="15"/>
        <v>0</v>
      </c>
      <c r="N187" s="82">
        <f t="shared" si="16"/>
        <v>0</v>
      </c>
      <c r="O187" s="11"/>
      <c r="P187" s="111">
        <f t="shared" si="17"/>
        <v>0</v>
      </c>
      <c r="Q187" s="17"/>
      <c r="R187" s="18"/>
    </row>
    <row r="188" spans="1:18" x14ac:dyDescent="0.2">
      <c r="A188" s="12" t="s">
        <v>440</v>
      </c>
      <c r="B188" s="3"/>
      <c r="C188" s="3"/>
      <c r="D188" s="3" t="s">
        <v>441</v>
      </c>
      <c r="E188" s="3"/>
      <c r="F188" s="71"/>
      <c r="G188" s="72"/>
      <c r="H188" s="58"/>
      <c r="I188" s="58"/>
      <c r="J188" s="71"/>
      <c r="K188" s="73"/>
      <c r="L188" s="59"/>
      <c r="M188" s="59"/>
      <c r="N188" s="74"/>
      <c r="O188" s="11"/>
      <c r="P188" s="111" t="e">
        <f t="shared" si="17"/>
        <v>#DIV/0!</v>
      </c>
      <c r="Q188" s="17"/>
      <c r="R188" s="18"/>
    </row>
    <row r="189" spans="1:18" ht="38.25" x14ac:dyDescent="0.2">
      <c r="A189" s="34" t="s">
        <v>442</v>
      </c>
      <c r="B189" s="35" t="s">
        <v>178</v>
      </c>
      <c r="C189" s="36" t="s">
        <v>17</v>
      </c>
      <c r="D189" s="36" t="s">
        <v>179</v>
      </c>
      <c r="E189" s="37" t="s">
        <v>16</v>
      </c>
      <c r="F189" s="68">
        <v>52.85</v>
      </c>
      <c r="G189" s="79">
        <v>135.18</v>
      </c>
      <c r="H189" s="61"/>
      <c r="I189" s="60">
        <f>VLOOKUP(A189,'Memória 01'!$A$6:$E$239,5,FALSE)</f>
        <v>31.672500000000007</v>
      </c>
      <c r="J189" s="80">
        <f t="shared" si="12"/>
        <v>31.672500000000007</v>
      </c>
      <c r="K189" s="81">
        <f t="shared" si="13"/>
        <v>7144.26</v>
      </c>
      <c r="L189" s="61">
        <f t="shared" si="14"/>
        <v>0</v>
      </c>
      <c r="M189" s="61">
        <f t="shared" si="15"/>
        <v>1673.89</v>
      </c>
      <c r="N189" s="82">
        <f t="shared" si="16"/>
        <v>1673.89</v>
      </c>
      <c r="O189" s="11"/>
      <c r="P189" s="111">
        <f t="shared" si="17"/>
        <v>0.23429858375814991</v>
      </c>
      <c r="Q189" s="17"/>
      <c r="R189" s="18"/>
    </row>
    <row r="190" spans="1:18" x14ac:dyDescent="0.2">
      <c r="A190" s="34" t="s">
        <v>443</v>
      </c>
      <c r="B190" s="35" t="s">
        <v>444</v>
      </c>
      <c r="C190" s="36" t="s">
        <v>17</v>
      </c>
      <c r="D190" s="36" t="s">
        <v>445</v>
      </c>
      <c r="E190" s="37" t="s">
        <v>11</v>
      </c>
      <c r="F190" s="68">
        <v>21.66</v>
      </c>
      <c r="G190" s="79">
        <v>12.8</v>
      </c>
      <c r="H190" s="61"/>
      <c r="I190" s="60">
        <f>VLOOKUP(A190,'Memória 01'!$A$6:$E$239,5,FALSE)</f>
        <v>0</v>
      </c>
      <c r="J190" s="80">
        <f t="shared" si="12"/>
        <v>0</v>
      </c>
      <c r="K190" s="81">
        <f t="shared" si="13"/>
        <v>277.24</v>
      </c>
      <c r="L190" s="61">
        <f t="shared" si="14"/>
        <v>0</v>
      </c>
      <c r="M190" s="61">
        <f t="shared" si="15"/>
        <v>0</v>
      </c>
      <c r="N190" s="82">
        <f t="shared" si="16"/>
        <v>0</v>
      </c>
      <c r="O190" s="11"/>
      <c r="P190" s="111">
        <f t="shared" si="17"/>
        <v>0</v>
      </c>
      <c r="Q190" s="17"/>
      <c r="R190" s="18"/>
    </row>
    <row r="191" spans="1:18" ht="25.5" x14ac:dyDescent="0.2">
      <c r="A191" s="34" t="s">
        <v>446</v>
      </c>
      <c r="B191" s="35" t="s">
        <v>447</v>
      </c>
      <c r="C191" s="36" t="s">
        <v>17</v>
      </c>
      <c r="D191" s="36" t="s">
        <v>448</v>
      </c>
      <c r="E191" s="37" t="s">
        <v>11</v>
      </c>
      <c r="F191" s="68">
        <v>59.75</v>
      </c>
      <c r="G191" s="79">
        <v>15.6</v>
      </c>
      <c r="H191" s="61"/>
      <c r="I191" s="60">
        <f>VLOOKUP(A191,'Memória 01'!$A$6:$E$239,5,FALSE)</f>
        <v>0</v>
      </c>
      <c r="J191" s="80">
        <f t="shared" si="12"/>
        <v>0</v>
      </c>
      <c r="K191" s="81">
        <f t="shared" si="13"/>
        <v>932.1</v>
      </c>
      <c r="L191" s="61">
        <f t="shared" si="14"/>
        <v>0</v>
      </c>
      <c r="M191" s="61">
        <f t="shared" si="15"/>
        <v>0</v>
      </c>
      <c r="N191" s="82">
        <f t="shared" si="16"/>
        <v>0</v>
      </c>
      <c r="O191" s="11"/>
      <c r="P191" s="111">
        <f t="shared" si="17"/>
        <v>0</v>
      </c>
      <c r="Q191" s="17"/>
      <c r="R191" s="18"/>
    </row>
    <row r="192" spans="1:18" x14ac:dyDescent="0.2">
      <c r="A192" s="38" t="s">
        <v>449</v>
      </c>
      <c r="B192" s="39"/>
      <c r="C192" s="39"/>
      <c r="D192" s="39" t="s">
        <v>450</v>
      </c>
      <c r="E192" s="39"/>
      <c r="F192" s="83"/>
      <c r="G192" s="84"/>
      <c r="H192" s="62"/>
      <c r="I192" s="62"/>
      <c r="J192" s="83"/>
      <c r="K192" s="85"/>
      <c r="L192" s="63"/>
      <c r="M192" s="63"/>
      <c r="N192" s="86"/>
      <c r="O192" s="11"/>
      <c r="P192" s="111" t="e">
        <f t="shared" si="17"/>
        <v>#DIV/0!</v>
      </c>
      <c r="Q192" s="17"/>
      <c r="R192" s="18"/>
    </row>
    <row r="193" spans="1:18" ht="38.25" x14ac:dyDescent="0.2">
      <c r="A193" s="34" t="s">
        <v>451</v>
      </c>
      <c r="B193" s="35" t="s">
        <v>452</v>
      </c>
      <c r="C193" s="36" t="s">
        <v>17</v>
      </c>
      <c r="D193" s="36" t="s">
        <v>453</v>
      </c>
      <c r="E193" s="37" t="s">
        <v>16</v>
      </c>
      <c r="F193" s="68">
        <v>7.88</v>
      </c>
      <c r="G193" s="79">
        <v>149.08000000000001</v>
      </c>
      <c r="H193" s="61"/>
      <c r="I193" s="60">
        <f>VLOOKUP(A193,'Memória 01'!$A$6:$E$239,5,FALSE)</f>
        <v>31.672500000000007</v>
      </c>
      <c r="J193" s="80">
        <f t="shared" si="12"/>
        <v>31.672500000000007</v>
      </c>
      <c r="K193" s="81">
        <f t="shared" si="13"/>
        <v>1174.75</v>
      </c>
      <c r="L193" s="61">
        <f t="shared" si="14"/>
        <v>0</v>
      </c>
      <c r="M193" s="61">
        <f t="shared" si="15"/>
        <v>249.57</v>
      </c>
      <c r="N193" s="82">
        <f t="shared" si="16"/>
        <v>249.57</v>
      </c>
      <c r="O193" s="11"/>
      <c r="P193" s="111">
        <f t="shared" si="17"/>
        <v>0.21244520110661844</v>
      </c>
      <c r="Q193" s="17"/>
      <c r="R193" s="18"/>
    </row>
    <row r="194" spans="1:18" ht="38.25" x14ac:dyDescent="0.2">
      <c r="A194" s="19" t="s">
        <v>454</v>
      </c>
      <c r="B194" s="20" t="s">
        <v>218</v>
      </c>
      <c r="C194" s="21" t="s">
        <v>17</v>
      </c>
      <c r="D194" s="21" t="s">
        <v>84</v>
      </c>
      <c r="E194" s="22" t="s">
        <v>16</v>
      </c>
      <c r="F194" s="67">
        <v>4.21</v>
      </c>
      <c r="G194" s="75">
        <v>174.22</v>
      </c>
      <c r="H194" s="60"/>
      <c r="I194" s="60">
        <f>VLOOKUP(A194,'Memória 01'!$A$6:$E$239,5,FALSE)</f>
        <v>0</v>
      </c>
      <c r="J194" s="76">
        <f t="shared" si="12"/>
        <v>0</v>
      </c>
      <c r="K194" s="77">
        <f t="shared" si="13"/>
        <v>733.46</v>
      </c>
      <c r="L194" s="60">
        <f t="shared" si="14"/>
        <v>0</v>
      </c>
      <c r="M194" s="60">
        <f t="shared" si="15"/>
        <v>0</v>
      </c>
      <c r="N194" s="78">
        <f t="shared" si="16"/>
        <v>0</v>
      </c>
      <c r="O194" s="11"/>
      <c r="P194" s="111">
        <f t="shared" si="17"/>
        <v>0</v>
      </c>
      <c r="Q194" s="17"/>
      <c r="R194" s="18"/>
    </row>
    <row r="195" spans="1:18" ht="38.25" x14ac:dyDescent="0.2">
      <c r="A195" s="19" t="s">
        <v>455</v>
      </c>
      <c r="B195" s="20" t="s">
        <v>456</v>
      </c>
      <c r="C195" s="21" t="s">
        <v>17</v>
      </c>
      <c r="D195" s="21" t="s">
        <v>457</v>
      </c>
      <c r="E195" s="22" t="s">
        <v>16</v>
      </c>
      <c r="F195" s="67">
        <v>27.94</v>
      </c>
      <c r="G195" s="75">
        <v>323.3</v>
      </c>
      <c r="H195" s="60"/>
      <c r="I195" s="60">
        <f>VLOOKUP(A195,'Memória 01'!$A$6:$E$239,5,FALSE)</f>
        <v>0</v>
      </c>
      <c r="J195" s="76">
        <f t="shared" si="12"/>
        <v>0</v>
      </c>
      <c r="K195" s="77">
        <f t="shared" si="13"/>
        <v>9033</v>
      </c>
      <c r="L195" s="60">
        <f t="shared" si="14"/>
        <v>0</v>
      </c>
      <c r="M195" s="60">
        <f t="shared" si="15"/>
        <v>0</v>
      </c>
      <c r="N195" s="78">
        <f t="shared" si="16"/>
        <v>0</v>
      </c>
      <c r="O195" s="11"/>
      <c r="P195" s="111">
        <f t="shared" si="17"/>
        <v>0</v>
      </c>
      <c r="Q195" s="17"/>
      <c r="R195" s="18"/>
    </row>
    <row r="196" spans="1:18" ht="38.25" x14ac:dyDescent="0.2">
      <c r="A196" s="19" t="s">
        <v>458</v>
      </c>
      <c r="B196" s="20" t="s">
        <v>459</v>
      </c>
      <c r="C196" s="21" t="s">
        <v>17</v>
      </c>
      <c r="D196" s="21" t="s">
        <v>460</v>
      </c>
      <c r="E196" s="22" t="s">
        <v>16</v>
      </c>
      <c r="F196" s="67">
        <v>55</v>
      </c>
      <c r="G196" s="75">
        <v>133.16</v>
      </c>
      <c r="H196" s="60"/>
      <c r="I196" s="60">
        <f>VLOOKUP(A196,'Memória 01'!$A$6:$E$239,5,FALSE)</f>
        <v>0</v>
      </c>
      <c r="J196" s="76">
        <f t="shared" si="12"/>
        <v>0</v>
      </c>
      <c r="K196" s="77">
        <f t="shared" si="13"/>
        <v>7323.8</v>
      </c>
      <c r="L196" s="60">
        <f t="shared" si="14"/>
        <v>0</v>
      </c>
      <c r="M196" s="60">
        <f t="shared" si="15"/>
        <v>0</v>
      </c>
      <c r="N196" s="78">
        <f t="shared" si="16"/>
        <v>0</v>
      </c>
      <c r="O196" s="11"/>
      <c r="P196" s="111">
        <f t="shared" si="17"/>
        <v>0</v>
      </c>
      <c r="Q196" s="17"/>
      <c r="R196" s="18"/>
    </row>
    <row r="197" spans="1:18" ht="25.5" x14ac:dyDescent="0.2">
      <c r="A197" s="19" t="s">
        <v>461</v>
      </c>
      <c r="B197" s="20" t="s">
        <v>462</v>
      </c>
      <c r="C197" s="21" t="s">
        <v>17</v>
      </c>
      <c r="D197" s="21" t="s">
        <v>463</v>
      </c>
      <c r="E197" s="22" t="s">
        <v>16</v>
      </c>
      <c r="F197" s="67">
        <v>12.34</v>
      </c>
      <c r="G197" s="75">
        <v>170.35</v>
      </c>
      <c r="H197" s="60"/>
      <c r="I197" s="60">
        <f>VLOOKUP(A197,'Memória 01'!$A$6:$E$239,5,FALSE)</f>
        <v>0</v>
      </c>
      <c r="J197" s="76">
        <f t="shared" si="12"/>
        <v>0</v>
      </c>
      <c r="K197" s="77">
        <f t="shared" si="13"/>
        <v>2102.11</v>
      </c>
      <c r="L197" s="60">
        <f t="shared" si="14"/>
        <v>0</v>
      </c>
      <c r="M197" s="60">
        <f t="shared" si="15"/>
        <v>0</v>
      </c>
      <c r="N197" s="78">
        <f t="shared" si="16"/>
        <v>0</v>
      </c>
      <c r="O197" s="11"/>
      <c r="P197" s="111">
        <f t="shared" si="17"/>
        <v>0</v>
      </c>
      <c r="Q197" s="17"/>
      <c r="R197" s="18"/>
    </row>
    <row r="198" spans="1:18" ht="38.25" x14ac:dyDescent="0.2">
      <c r="A198" s="19" t="s">
        <v>464</v>
      </c>
      <c r="B198" s="20" t="s">
        <v>465</v>
      </c>
      <c r="C198" s="21" t="s">
        <v>17</v>
      </c>
      <c r="D198" s="21" t="s">
        <v>466</v>
      </c>
      <c r="E198" s="22" t="s">
        <v>16</v>
      </c>
      <c r="F198" s="67">
        <v>4.51</v>
      </c>
      <c r="G198" s="75">
        <v>170.35</v>
      </c>
      <c r="H198" s="60"/>
      <c r="I198" s="60">
        <f>VLOOKUP(A198,'Memória 01'!$A$6:$E$239,5,FALSE)</f>
        <v>0</v>
      </c>
      <c r="J198" s="76">
        <f t="shared" si="12"/>
        <v>0</v>
      </c>
      <c r="K198" s="77">
        <f t="shared" si="13"/>
        <v>768.27</v>
      </c>
      <c r="L198" s="60">
        <f t="shared" si="14"/>
        <v>0</v>
      </c>
      <c r="M198" s="60">
        <f t="shared" si="15"/>
        <v>0</v>
      </c>
      <c r="N198" s="78">
        <f t="shared" si="16"/>
        <v>0</v>
      </c>
      <c r="O198" s="11"/>
      <c r="P198" s="111">
        <f t="shared" si="17"/>
        <v>0</v>
      </c>
      <c r="Q198" s="17"/>
      <c r="R198" s="18"/>
    </row>
    <row r="199" spans="1:18" ht="25.5" x14ac:dyDescent="0.2">
      <c r="A199" s="19" t="s">
        <v>467</v>
      </c>
      <c r="B199" s="20" t="s">
        <v>253</v>
      </c>
      <c r="C199" s="21" t="s">
        <v>17</v>
      </c>
      <c r="D199" s="21" t="s">
        <v>254</v>
      </c>
      <c r="E199" s="22" t="s">
        <v>16</v>
      </c>
      <c r="F199" s="67">
        <v>11.78</v>
      </c>
      <c r="G199" s="75">
        <v>170.35</v>
      </c>
      <c r="H199" s="60"/>
      <c r="I199" s="60">
        <f>VLOOKUP(A199,'Memória 01'!$A$6:$E$239,5,FALSE)</f>
        <v>0</v>
      </c>
      <c r="J199" s="76">
        <f t="shared" si="12"/>
        <v>0</v>
      </c>
      <c r="K199" s="77">
        <f t="shared" si="13"/>
        <v>2006.72</v>
      </c>
      <c r="L199" s="60">
        <f t="shared" si="14"/>
        <v>0</v>
      </c>
      <c r="M199" s="60">
        <f t="shared" si="15"/>
        <v>0</v>
      </c>
      <c r="N199" s="78">
        <f t="shared" si="16"/>
        <v>0</v>
      </c>
      <c r="O199" s="11"/>
      <c r="P199" s="111">
        <f t="shared" si="17"/>
        <v>0</v>
      </c>
      <c r="Q199" s="17"/>
      <c r="R199" s="18"/>
    </row>
    <row r="200" spans="1:18" ht="25.5" x14ac:dyDescent="0.2">
      <c r="A200" s="19" t="s">
        <v>468</v>
      </c>
      <c r="B200" s="20" t="s">
        <v>210</v>
      </c>
      <c r="C200" s="21" t="s">
        <v>17</v>
      </c>
      <c r="D200" s="21" t="s">
        <v>211</v>
      </c>
      <c r="E200" s="22" t="s">
        <v>16</v>
      </c>
      <c r="F200" s="67">
        <v>45.89</v>
      </c>
      <c r="G200" s="75">
        <v>31.24</v>
      </c>
      <c r="H200" s="60"/>
      <c r="I200" s="60">
        <f>VLOOKUP(A200,'Memória 01'!$A$6:$E$239,5,FALSE)</f>
        <v>0</v>
      </c>
      <c r="J200" s="76">
        <f t="shared" si="12"/>
        <v>0</v>
      </c>
      <c r="K200" s="77">
        <f t="shared" si="13"/>
        <v>1433.6</v>
      </c>
      <c r="L200" s="60">
        <f t="shared" si="14"/>
        <v>0</v>
      </c>
      <c r="M200" s="60">
        <f t="shared" si="15"/>
        <v>0</v>
      </c>
      <c r="N200" s="78">
        <f t="shared" si="16"/>
        <v>0</v>
      </c>
      <c r="O200" s="11"/>
      <c r="P200" s="111">
        <f t="shared" si="17"/>
        <v>0</v>
      </c>
      <c r="Q200" s="17"/>
      <c r="R200" s="18"/>
    </row>
    <row r="201" spans="1:18" ht="25.5" x14ac:dyDescent="0.2">
      <c r="A201" s="19" t="s">
        <v>469</v>
      </c>
      <c r="B201" s="20" t="s">
        <v>470</v>
      </c>
      <c r="C201" s="21" t="s">
        <v>17</v>
      </c>
      <c r="D201" s="21" t="s">
        <v>471</v>
      </c>
      <c r="E201" s="22" t="s">
        <v>16</v>
      </c>
      <c r="F201" s="67">
        <v>4.99</v>
      </c>
      <c r="G201" s="75">
        <v>31.24</v>
      </c>
      <c r="H201" s="60"/>
      <c r="I201" s="60">
        <f>VLOOKUP(A201,'Memória 01'!$A$6:$E$239,5,FALSE)</f>
        <v>0</v>
      </c>
      <c r="J201" s="76">
        <f t="shared" si="12"/>
        <v>0</v>
      </c>
      <c r="K201" s="77">
        <f t="shared" si="13"/>
        <v>155.88</v>
      </c>
      <c r="L201" s="60">
        <f t="shared" si="14"/>
        <v>0</v>
      </c>
      <c r="M201" s="60">
        <f t="shared" si="15"/>
        <v>0</v>
      </c>
      <c r="N201" s="78">
        <f t="shared" si="16"/>
        <v>0</v>
      </c>
      <c r="O201" s="11"/>
      <c r="P201" s="111">
        <f t="shared" si="17"/>
        <v>0</v>
      </c>
      <c r="Q201" s="17"/>
      <c r="R201" s="18"/>
    </row>
    <row r="202" spans="1:18" ht="25.5" x14ac:dyDescent="0.2">
      <c r="A202" s="19" t="s">
        <v>472</v>
      </c>
      <c r="B202" s="20" t="s">
        <v>262</v>
      </c>
      <c r="C202" s="21" t="s">
        <v>17</v>
      </c>
      <c r="D202" s="21" t="s">
        <v>263</v>
      </c>
      <c r="E202" s="22" t="s">
        <v>16</v>
      </c>
      <c r="F202" s="67">
        <v>14.18</v>
      </c>
      <c r="G202" s="75">
        <v>31.24</v>
      </c>
      <c r="H202" s="60"/>
      <c r="I202" s="60">
        <f>VLOOKUP(A202,'Memória 01'!$A$6:$E$239,5,FALSE)</f>
        <v>0</v>
      </c>
      <c r="J202" s="76">
        <f t="shared" si="12"/>
        <v>0</v>
      </c>
      <c r="K202" s="77">
        <f t="shared" si="13"/>
        <v>442.98</v>
      </c>
      <c r="L202" s="60">
        <f t="shared" si="14"/>
        <v>0</v>
      </c>
      <c r="M202" s="60">
        <f t="shared" si="15"/>
        <v>0</v>
      </c>
      <c r="N202" s="78">
        <f t="shared" si="16"/>
        <v>0</v>
      </c>
      <c r="O202" s="11"/>
      <c r="P202" s="111">
        <f t="shared" si="17"/>
        <v>0</v>
      </c>
      <c r="Q202" s="17"/>
      <c r="R202" s="18"/>
    </row>
    <row r="203" spans="1:18" ht="38.25" x14ac:dyDescent="0.2">
      <c r="A203" s="19" t="s">
        <v>473</v>
      </c>
      <c r="B203" s="20" t="s">
        <v>474</v>
      </c>
      <c r="C203" s="21" t="s">
        <v>17</v>
      </c>
      <c r="D203" s="21" t="s">
        <v>475</v>
      </c>
      <c r="E203" s="22" t="s">
        <v>16</v>
      </c>
      <c r="F203" s="67">
        <v>136.58000000000001</v>
      </c>
      <c r="G203" s="75">
        <v>12.11</v>
      </c>
      <c r="H203" s="60"/>
      <c r="I203" s="60">
        <f>VLOOKUP(A203,'Memória 01'!$A$6:$E$239,5,FALSE)</f>
        <v>0</v>
      </c>
      <c r="J203" s="76">
        <f t="shared" si="12"/>
        <v>0</v>
      </c>
      <c r="K203" s="77">
        <f t="shared" si="13"/>
        <v>1653.98</v>
      </c>
      <c r="L203" s="60">
        <f t="shared" si="14"/>
        <v>0</v>
      </c>
      <c r="M203" s="60">
        <f t="shared" si="15"/>
        <v>0</v>
      </c>
      <c r="N203" s="78">
        <f t="shared" si="16"/>
        <v>0</v>
      </c>
      <c r="O203" s="11"/>
      <c r="P203" s="111">
        <f t="shared" si="17"/>
        <v>0</v>
      </c>
      <c r="Q203" s="17"/>
      <c r="R203" s="18"/>
    </row>
    <row r="204" spans="1:18" x14ac:dyDescent="0.2">
      <c r="A204" s="12" t="s">
        <v>476</v>
      </c>
      <c r="B204" s="3"/>
      <c r="C204" s="3"/>
      <c r="D204" s="3" t="s">
        <v>81</v>
      </c>
      <c r="E204" s="3"/>
      <c r="F204" s="71"/>
      <c r="G204" s="72"/>
      <c r="H204" s="58"/>
      <c r="I204" s="58"/>
      <c r="J204" s="71"/>
      <c r="K204" s="73"/>
      <c r="L204" s="59"/>
      <c r="M204" s="59"/>
      <c r="N204" s="74"/>
      <c r="O204" s="11"/>
      <c r="P204" s="111" t="e">
        <f t="shared" si="17"/>
        <v>#DIV/0!</v>
      </c>
      <c r="Q204" s="17"/>
      <c r="R204" s="18"/>
    </row>
    <row r="205" spans="1:18" ht="38.25" x14ac:dyDescent="0.2">
      <c r="A205" s="19" t="s">
        <v>477</v>
      </c>
      <c r="B205" s="20" t="s">
        <v>478</v>
      </c>
      <c r="C205" s="21" t="s">
        <v>17</v>
      </c>
      <c r="D205" s="21" t="s">
        <v>479</v>
      </c>
      <c r="E205" s="22" t="s">
        <v>16</v>
      </c>
      <c r="F205" s="67">
        <v>43.5</v>
      </c>
      <c r="G205" s="75">
        <v>31.24</v>
      </c>
      <c r="H205" s="60"/>
      <c r="I205" s="60">
        <f>VLOOKUP(A205,'Memória 01'!$A$6:$E$239,5,FALSE)</f>
        <v>0</v>
      </c>
      <c r="J205" s="76">
        <f t="shared" si="12"/>
        <v>0</v>
      </c>
      <c r="K205" s="77">
        <f t="shared" si="13"/>
        <v>1358.94</v>
      </c>
      <c r="L205" s="60">
        <f t="shared" si="14"/>
        <v>0</v>
      </c>
      <c r="M205" s="60">
        <f t="shared" si="15"/>
        <v>0</v>
      </c>
      <c r="N205" s="78">
        <f t="shared" si="16"/>
        <v>0</v>
      </c>
      <c r="O205" s="11"/>
      <c r="P205" s="111">
        <f t="shared" si="17"/>
        <v>0</v>
      </c>
      <c r="Q205" s="17"/>
      <c r="R205" s="18"/>
    </row>
    <row r="206" spans="1:18" ht="38.25" x14ac:dyDescent="0.2">
      <c r="A206" s="19" t="s">
        <v>480</v>
      </c>
      <c r="B206" s="20" t="s">
        <v>481</v>
      </c>
      <c r="C206" s="21" t="s">
        <v>17</v>
      </c>
      <c r="D206" s="21" t="s">
        <v>482</v>
      </c>
      <c r="E206" s="22" t="s">
        <v>16</v>
      </c>
      <c r="F206" s="67">
        <v>55.53</v>
      </c>
      <c r="G206" s="75">
        <v>31.24</v>
      </c>
      <c r="H206" s="60"/>
      <c r="I206" s="60">
        <f>VLOOKUP(A206,'Memória 01'!$A$6:$E$239,5,FALSE)</f>
        <v>0</v>
      </c>
      <c r="J206" s="76">
        <f t="shared" si="12"/>
        <v>0</v>
      </c>
      <c r="K206" s="77">
        <f t="shared" si="13"/>
        <v>1734.75</v>
      </c>
      <c r="L206" s="60">
        <f t="shared" si="14"/>
        <v>0</v>
      </c>
      <c r="M206" s="60">
        <f t="shared" si="15"/>
        <v>0</v>
      </c>
      <c r="N206" s="78">
        <f t="shared" si="16"/>
        <v>0</v>
      </c>
      <c r="O206" s="11"/>
      <c r="P206" s="111">
        <f t="shared" si="17"/>
        <v>0</v>
      </c>
      <c r="Q206" s="17"/>
      <c r="R206" s="18"/>
    </row>
    <row r="207" spans="1:18" x14ac:dyDescent="0.2">
      <c r="A207" s="12" t="s">
        <v>483</v>
      </c>
      <c r="B207" s="3"/>
      <c r="C207" s="3"/>
      <c r="D207" s="3" t="s">
        <v>189</v>
      </c>
      <c r="E207" s="3"/>
      <c r="F207" s="71"/>
      <c r="G207" s="72"/>
      <c r="H207" s="58"/>
      <c r="I207" s="58"/>
      <c r="J207" s="71"/>
      <c r="K207" s="73"/>
      <c r="L207" s="59"/>
      <c r="M207" s="59"/>
      <c r="N207" s="74"/>
      <c r="O207" s="11"/>
      <c r="P207" s="111" t="e">
        <f t="shared" si="17"/>
        <v>#DIV/0!</v>
      </c>
      <c r="Q207" s="17"/>
      <c r="R207" s="18"/>
    </row>
    <row r="208" spans="1:18" ht="51" x14ac:dyDescent="0.2">
      <c r="A208" s="19" t="s">
        <v>484</v>
      </c>
      <c r="B208" s="20" t="s">
        <v>485</v>
      </c>
      <c r="C208" s="21" t="s">
        <v>17</v>
      </c>
      <c r="D208" s="21" t="s">
        <v>486</v>
      </c>
      <c r="E208" s="22" t="s">
        <v>7</v>
      </c>
      <c r="F208" s="67">
        <v>1037.46</v>
      </c>
      <c r="G208" s="75">
        <v>3</v>
      </c>
      <c r="H208" s="60"/>
      <c r="I208" s="60">
        <f>VLOOKUP(A208,'Memória 01'!$A$6:$E$239,5,FALSE)</f>
        <v>0</v>
      </c>
      <c r="J208" s="76">
        <f t="shared" si="12"/>
        <v>0</v>
      </c>
      <c r="K208" s="77">
        <f t="shared" si="13"/>
        <v>3112.38</v>
      </c>
      <c r="L208" s="60">
        <f t="shared" si="14"/>
        <v>0</v>
      </c>
      <c r="M208" s="60">
        <f t="shared" si="15"/>
        <v>0</v>
      </c>
      <c r="N208" s="78">
        <f t="shared" si="16"/>
        <v>0</v>
      </c>
      <c r="O208" s="11"/>
      <c r="P208" s="111">
        <f t="shared" si="17"/>
        <v>0</v>
      </c>
      <c r="Q208" s="17"/>
      <c r="R208" s="18"/>
    </row>
    <row r="209" spans="1:18" ht="51" x14ac:dyDescent="0.2">
      <c r="A209" s="19" t="s">
        <v>487</v>
      </c>
      <c r="B209" s="20" t="s">
        <v>488</v>
      </c>
      <c r="C209" s="21" t="s">
        <v>17</v>
      </c>
      <c r="D209" s="21" t="s">
        <v>489</v>
      </c>
      <c r="E209" s="22" t="s">
        <v>7</v>
      </c>
      <c r="F209" s="67">
        <v>917.8</v>
      </c>
      <c r="G209" s="75">
        <v>2</v>
      </c>
      <c r="H209" s="60"/>
      <c r="I209" s="60">
        <f>VLOOKUP(A209,'Memória 01'!$A$6:$E$239,5,FALSE)</f>
        <v>0</v>
      </c>
      <c r="J209" s="76">
        <f t="shared" si="12"/>
        <v>0</v>
      </c>
      <c r="K209" s="77">
        <f t="shared" si="13"/>
        <v>1835.6</v>
      </c>
      <c r="L209" s="60">
        <f t="shared" si="14"/>
        <v>0</v>
      </c>
      <c r="M209" s="60">
        <f t="shared" si="15"/>
        <v>0</v>
      </c>
      <c r="N209" s="78">
        <f t="shared" si="16"/>
        <v>0</v>
      </c>
      <c r="O209" s="11"/>
      <c r="P209" s="111">
        <f t="shared" si="17"/>
        <v>0</v>
      </c>
      <c r="Q209" s="17"/>
      <c r="R209" s="18"/>
    </row>
    <row r="210" spans="1:18" ht="51" x14ac:dyDescent="0.2">
      <c r="A210" s="19" t="s">
        <v>490</v>
      </c>
      <c r="B210" s="20" t="s">
        <v>491</v>
      </c>
      <c r="C210" s="21" t="s">
        <v>17</v>
      </c>
      <c r="D210" s="21" t="s">
        <v>492</v>
      </c>
      <c r="E210" s="22" t="s">
        <v>16</v>
      </c>
      <c r="F210" s="67">
        <v>331.89</v>
      </c>
      <c r="G210" s="75">
        <v>1.2</v>
      </c>
      <c r="H210" s="60"/>
      <c r="I210" s="60">
        <f>VLOOKUP(A210,'Memória 01'!$A$6:$E$239,5,FALSE)</f>
        <v>0</v>
      </c>
      <c r="J210" s="76">
        <f t="shared" si="12"/>
        <v>0</v>
      </c>
      <c r="K210" s="77">
        <f t="shared" si="13"/>
        <v>398.26</v>
      </c>
      <c r="L210" s="60">
        <f t="shared" si="14"/>
        <v>0</v>
      </c>
      <c r="M210" s="60">
        <f t="shared" si="15"/>
        <v>0</v>
      </c>
      <c r="N210" s="78">
        <f t="shared" si="16"/>
        <v>0</v>
      </c>
      <c r="O210" s="11"/>
      <c r="P210" s="111">
        <f t="shared" si="17"/>
        <v>0</v>
      </c>
      <c r="Q210" s="17"/>
      <c r="R210" s="18"/>
    </row>
    <row r="211" spans="1:18" ht="51" x14ac:dyDescent="0.2">
      <c r="A211" s="19" t="s">
        <v>493</v>
      </c>
      <c r="B211" s="20" t="s">
        <v>494</v>
      </c>
      <c r="C211" s="21" t="s">
        <v>17</v>
      </c>
      <c r="D211" s="21" t="s">
        <v>495</v>
      </c>
      <c r="E211" s="22" t="s">
        <v>7</v>
      </c>
      <c r="F211" s="67">
        <v>749.08</v>
      </c>
      <c r="G211" s="75">
        <v>6</v>
      </c>
      <c r="H211" s="60"/>
      <c r="I211" s="60">
        <f>VLOOKUP(A211,'Memória 01'!$A$6:$E$239,5,FALSE)</f>
        <v>0</v>
      </c>
      <c r="J211" s="76">
        <f t="shared" si="12"/>
        <v>0</v>
      </c>
      <c r="K211" s="77">
        <f t="shared" si="13"/>
        <v>4494.4799999999996</v>
      </c>
      <c r="L211" s="60">
        <f t="shared" si="14"/>
        <v>0</v>
      </c>
      <c r="M211" s="60">
        <f t="shared" si="15"/>
        <v>0</v>
      </c>
      <c r="N211" s="78">
        <f t="shared" si="16"/>
        <v>0</v>
      </c>
      <c r="O211" s="11"/>
      <c r="P211" s="111">
        <f t="shared" si="17"/>
        <v>0</v>
      </c>
      <c r="Q211" s="17"/>
      <c r="R211" s="18"/>
    </row>
    <row r="212" spans="1:18" x14ac:dyDescent="0.2">
      <c r="A212" s="12" t="s">
        <v>496</v>
      </c>
      <c r="B212" s="3"/>
      <c r="C212" s="3"/>
      <c r="D212" s="3" t="s">
        <v>58</v>
      </c>
      <c r="E212" s="3"/>
      <c r="F212" s="71"/>
      <c r="G212" s="72"/>
      <c r="H212" s="58"/>
      <c r="I212" s="58"/>
      <c r="J212" s="71"/>
      <c r="K212" s="73"/>
      <c r="L212" s="59"/>
      <c r="M212" s="59"/>
      <c r="N212" s="74"/>
      <c r="O212" s="11"/>
      <c r="P212" s="111" t="e">
        <f t="shared" si="17"/>
        <v>#DIV/0!</v>
      </c>
      <c r="Q212" s="17"/>
      <c r="R212" s="18"/>
    </row>
    <row r="213" spans="1:18" ht="63.75" x14ac:dyDescent="0.2">
      <c r="A213" s="19" t="s">
        <v>497</v>
      </c>
      <c r="B213" s="20" t="s">
        <v>498</v>
      </c>
      <c r="C213" s="21" t="s">
        <v>14</v>
      </c>
      <c r="D213" s="21" t="s">
        <v>499</v>
      </c>
      <c r="E213" s="22" t="s">
        <v>16</v>
      </c>
      <c r="F213" s="67">
        <v>18.579999999999998</v>
      </c>
      <c r="G213" s="75">
        <v>27.72</v>
      </c>
      <c r="H213" s="60"/>
      <c r="I213" s="60">
        <f>VLOOKUP(A213,'Memória 01'!$A$6:$E$239,5,FALSE)</f>
        <v>0</v>
      </c>
      <c r="J213" s="76">
        <f t="shared" ref="J213:J251" si="18">I213+H213</f>
        <v>0</v>
      </c>
      <c r="K213" s="77">
        <f t="shared" ref="K213:K251" si="19">TRUNC(G213*F213,2)</f>
        <v>515.03</v>
      </c>
      <c r="L213" s="60">
        <f t="shared" ref="L213:L251" si="20">TRUNC(H213*F213,2)</f>
        <v>0</v>
      </c>
      <c r="M213" s="60">
        <f t="shared" ref="M213:M251" si="21">TRUNC(I213*F213,2)</f>
        <v>0</v>
      </c>
      <c r="N213" s="78">
        <f t="shared" ref="N213:N251" si="22">M213+L213</f>
        <v>0</v>
      </c>
      <c r="O213" s="11"/>
      <c r="P213" s="111">
        <f t="shared" ref="P213:P252" si="23">N213/K213</f>
        <v>0</v>
      </c>
      <c r="Q213" s="17"/>
      <c r="R213" s="18"/>
    </row>
    <row r="214" spans="1:18" ht="51" x14ac:dyDescent="0.2">
      <c r="A214" s="19" t="s">
        <v>500</v>
      </c>
      <c r="B214" s="20" t="s">
        <v>501</v>
      </c>
      <c r="C214" s="21" t="s">
        <v>17</v>
      </c>
      <c r="D214" s="21" t="s">
        <v>502</v>
      </c>
      <c r="E214" s="22" t="s">
        <v>16</v>
      </c>
      <c r="F214" s="67">
        <v>55.66</v>
      </c>
      <c r="G214" s="75">
        <v>27.72</v>
      </c>
      <c r="H214" s="60"/>
      <c r="I214" s="60">
        <f>VLOOKUP(A214,'Memória 01'!$A$6:$E$239,5,FALSE)</f>
        <v>0</v>
      </c>
      <c r="J214" s="76">
        <f t="shared" si="18"/>
        <v>0</v>
      </c>
      <c r="K214" s="77">
        <f t="shared" si="19"/>
        <v>1542.89</v>
      </c>
      <c r="L214" s="60">
        <f t="shared" si="20"/>
        <v>0</v>
      </c>
      <c r="M214" s="60">
        <f t="shared" si="21"/>
        <v>0</v>
      </c>
      <c r="N214" s="78">
        <f t="shared" si="22"/>
        <v>0</v>
      </c>
      <c r="O214" s="11"/>
      <c r="P214" s="111">
        <f t="shared" si="23"/>
        <v>0</v>
      </c>
      <c r="Q214" s="17"/>
      <c r="R214" s="18"/>
    </row>
    <row r="215" spans="1:18" ht="25.5" x14ac:dyDescent="0.2">
      <c r="A215" s="19" t="s">
        <v>503</v>
      </c>
      <c r="B215" s="20" t="s">
        <v>504</v>
      </c>
      <c r="C215" s="21" t="s">
        <v>17</v>
      </c>
      <c r="D215" s="21" t="s">
        <v>505</v>
      </c>
      <c r="E215" s="22" t="s">
        <v>11</v>
      </c>
      <c r="F215" s="67">
        <v>69.52</v>
      </c>
      <c r="G215" s="75">
        <v>14.2</v>
      </c>
      <c r="H215" s="60"/>
      <c r="I215" s="60">
        <f>VLOOKUP(A215,'Memória 01'!$A$6:$E$239,5,FALSE)</f>
        <v>0</v>
      </c>
      <c r="J215" s="76">
        <f t="shared" si="18"/>
        <v>0</v>
      </c>
      <c r="K215" s="77">
        <f t="shared" si="19"/>
        <v>987.18</v>
      </c>
      <c r="L215" s="60">
        <f t="shared" si="20"/>
        <v>0</v>
      </c>
      <c r="M215" s="60">
        <f t="shared" si="21"/>
        <v>0</v>
      </c>
      <c r="N215" s="78">
        <f t="shared" si="22"/>
        <v>0</v>
      </c>
      <c r="O215" s="11"/>
      <c r="P215" s="111">
        <f t="shared" si="23"/>
        <v>0</v>
      </c>
      <c r="Q215" s="17"/>
      <c r="R215" s="18"/>
    </row>
    <row r="216" spans="1:18" ht="38.25" x14ac:dyDescent="0.2">
      <c r="A216" s="19" t="s">
        <v>506</v>
      </c>
      <c r="B216" s="20" t="s">
        <v>507</v>
      </c>
      <c r="C216" s="21" t="s">
        <v>17</v>
      </c>
      <c r="D216" s="21" t="s">
        <v>86</v>
      </c>
      <c r="E216" s="22" t="s">
        <v>11</v>
      </c>
      <c r="F216" s="67">
        <v>72.41</v>
      </c>
      <c r="G216" s="75">
        <v>8.8000000000000007</v>
      </c>
      <c r="H216" s="60"/>
      <c r="I216" s="60">
        <f>VLOOKUP(A216,'Memória 01'!$A$6:$E$239,5,FALSE)</f>
        <v>0</v>
      </c>
      <c r="J216" s="76">
        <f t="shared" si="18"/>
        <v>0</v>
      </c>
      <c r="K216" s="77">
        <f t="shared" si="19"/>
        <v>637.20000000000005</v>
      </c>
      <c r="L216" s="60">
        <f t="shared" si="20"/>
        <v>0</v>
      </c>
      <c r="M216" s="60">
        <f t="shared" si="21"/>
        <v>0</v>
      </c>
      <c r="N216" s="78">
        <f t="shared" si="22"/>
        <v>0</v>
      </c>
      <c r="O216" s="11"/>
      <c r="P216" s="111">
        <f t="shared" si="23"/>
        <v>0</v>
      </c>
      <c r="Q216" s="17"/>
      <c r="R216" s="18"/>
    </row>
    <row r="217" spans="1:18" x14ac:dyDescent="0.2">
      <c r="A217" s="12" t="s">
        <v>508</v>
      </c>
      <c r="B217" s="3"/>
      <c r="C217" s="3"/>
      <c r="D217" s="3" t="s">
        <v>509</v>
      </c>
      <c r="E217" s="3"/>
      <c r="F217" s="71"/>
      <c r="G217" s="72"/>
      <c r="H217" s="58"/>
      <c r="I217" s="58"/>
      <c r="J217" s="71"/>
      <c r="K217" s="73"/>
      <c r="L217" s="59"/>
      <c r="M217" s="59"/>
      <c r="N217" s="74"/>
      <c r="O217" s="11"/>
      <c r="P217" s="111" t="e">
        <f t="shared" si="23"/>
        <v>#DIV/0!</v>
      </c>
      <c r="Q217" s="17"/>
      <c r="R217" s="18"/>
    </row>
    <row r="218" spans="1:18" ht="51" x14ac:dyDescent="0.2">
      <c r="A218" s="19" t="s">
        <v>510</v>
      </c>
      <c r="B218" s="20" t="s">
        <v>511</v>
      </c>
      <c r="C218" s="21" t="s">
        <v>17</v>
      </c>
      <c r="D218" s="21" t="s">
        <v>512</v>
      </c>
      <c r="E218" s="22" t="s">
        <v>7</v>
      </c>
      <c r="F218" s="67">
        <v>732.09</v>
      </c>
      <c r="G218" s="75">
        <v>2</v>
      </c>
      <c r="H218" s="60"/>
      <c r="I218" s="60">
        <f>VLOOKUP(A218,'Memória 01'!$A$6:$E$239,5,FALSE)</f>
        <v>0</v>
      </c>
      <c r="J218" s="76">
        <f t="shared" si="18"/>
        <v>0</v>
      </c>
      <c r="K218" s="77">
        <f t="shared" si="19"/>
        <v>1464.18</v>
      </c>
      <c r="L218" s="60">
        <f t="shared" si="20"/>
        <v>0</v>
      </c>
      <c r="M218" s="60">
        <f t="shared" si="21"/>
        <v>0</v>
      </c>
      <c r="N218" s="78">
        <f t="shared" si="22"/>
        <v>0</v>
      </c>
      <c r="O218" s="11"/>
      <c r="P218" s="111">
        <f t="shared" si="23"/>
        <v>0</v>
      </c>
      <c r="Q218" s="17"/>
      <c r="R218" s="18"/>
    </row>
    <row r="219" spans="1:18" ht="38.25" x14ac:dyDescent="0.2">
      <c r="A219" s="19" t="s">
        <v>513</v>
      </c>
      <c r="B219" s="20" t="s">
        <v>514</v>
      </c>
      <c r="C219" s="21" t="s">
        <v>17</v>
      </c>
      <c r="D219" s="21" t="s">
        <v>515</v>
      </c>
      <c r="E219" s="22" t="s">
        <v>7</v>
      </c>
      <c r="F219" s="67">
        <v>292</v>
      </c>
      <c r="G219" s="75">
        <v>4</v>
      </c>
      <c r="H219" s="60"/>
      <c r="I219" s="60">
        <f>VLOOKUP(A219,'Memória 01'!$A$6:$E$239,5,FALSE)</f>
        <v>0</v>
      </c>
      <c r="J219" s="76">
        <f t="shared" si="18"/>
        <v>0</v>
      </c>
      <c r="K219" s="77">
        <f t="shared" si="19"/>
        <v>1168</v>
      </c>
      <c r="L219" s="60">
        <f t="shared" si="20"/>
        <v>0</v>
      </c>
      <c r="M219" s="60">
        <f t="shared" si="21"/>
        <v>0</v>
      </c>
      <c r="N219" s="78">
        <f t="shared" si="22"/>
        <v>0</v>
      </c>
      <c r="O219" s="11"/>
      <c r="P219" s="111">
        <f t="shared" si="23"/>
        <v>0</v>
      </c>
      <c r="Q219" s="17"/>
      <c r="R219" s="18"/>
    </row>
    <row r="220" spans="1:18" ht="25.5" x14ac:dyDescent="0.2">
      <c r="A220" s="19" t="s">
        <v>516</v>
      </c>
      <c r="B220" s="20" t="s">
        <v>517</v>
      </c>
      <c r="C220" s="21" t="s">
        <v>17</v>
      </c>
      <c r="D220" s="21" t="s">
        <v>518</v>
      </c>
      <c r="E220" s="22" t="s">
        <v>7</v>
      </c>
      <c r="F220" s="67">
        <v>658.3</v>
      </c>
      <c r="G220" s="75">
        <v>2</v>
      </c>
      <c r="H220" s="60"/>
      <c r="I220" s="60">
        <f>VLOOKUP(A220,'Memória 01'!$A$6:$E$239,5,FALSE)</f>
        <v>0</v>
      </c>
      <c r="J220" s="76">
        <f t="shared" si="18"/>
        <v>0</v>
      </c>
      <c r="K220" s="77">
        <f t="shared" si="19"/>
        <v>1316.6</v>
      </c>
      <c r="L220" s="60">
        <f t="shared" si="20"/>
        <v>0</v>
      </c>
      <c r="M220" s="60">
        <f t="shared" si="21"/>
        <v>0</v>
      </c>
      <c r="N220" s="78">
        <f t="shared" si="22"/>
        <v>0</v>
      </c>
      <c r="O220" s="11"/>
      <c r="P220" s="111">
        <f t="shared" si="23"/>
        <v>0</v>
      </c>
      <c r="Q220" s="17"/>
      <c r="R220" s="18"/>
    </row>
    <row r="221" spans="1:18" ht="51" x14ac:dyDescent="0.2">
      <c r="A221" s="19" t="s">
        <v>519</v>
      </c>
      <c r="B221" s="20" t="s">
        <v>520</v>
      </c>
      <c r="C221" s="21" t="s">
        <v>17</v>
      </c>
      <c r="D221" s="21" t="s">
        <v>521</v>
      </c>
      <c r="E221" s="22" t="s">
        <v>7</v>
      </c>
      <c r="F221" s="67">
        <v>239.99</v>
      </c>
      <c r="G221" s="75">
        <v>2</v>
      </c>
      <c r="H221" s="60"/>
      <c r="I221" s="60">
        <f>VLOOKUP(A221,'Memória 01'!$A$6:$E$239,5,FALSE)</f>
        <v>0</v>
      </c>
      <c r="J221" s="76">
        <f t="shared" si="18"/>
        <v>0</v>
      </c>
      <c r="K221" s="77">
        <f t="shared" si="19"/>
        <v>479.98</v>
      </c>
      <c r="L221" s="60">
        <f t="shared" si="20"/>
        <v>0</v>
      </c>
      <c r="M221" s="60">
        <f t="shared" si="21"/>
        <v>0</v>
      </c>
      <c r="N221" s="78">
        <f t="shared" si="22"/>
        <v>0</v>
      </c>
      <c r="O221" s="11"/>
      <c r="P221" s="111">
        <f t="shared" si="23"/>
        <v>0</v>
      </c>
      <c r="Q221" s="17"/>
      <c r="R221" s="18"/>
    </row>
    <row r="222" spans="1:18" ht="38.25" x14ac:dyDescent="0.2">
      <c r="A222" s="19" t="s">
        <v>522</v>
      </c>
      <c r="B222" s="20" t="s">
        <v>523</v>
      </c>
      <c r="C222" s="21" t="s">
        <v>17</v>
      </c>
      <c r="D222" s="21" t="s">
        <v>524</v>
      </c>
      <c r="E222" s="22" t="s">
        <v>7</v>
      </c>
      <c r="F222" s="67">
        <v>379.29</v>
      </c>
      <c r="G222" s="75">
        <v>4</v>
      </c>
      <c r="H222" s="60"/>
      <c r="I222" s="60">
        <f>VLOOKUP(A222,'Memória 01'!$A$6:$E$239,5,FALSE)</f>
        <v>0</v>
      </c>
      <c r="J222" s="76">
        <f t="shared" si="18"/>
        <v>0</v>
      </c>
      <c r="K222" s="77">
        <f t="shared" si="19"/>
        <v>1517.16</v>
      </c>
      <c r="L222" s="60">
        <f t="shared" si="20"/>
        <v>0</v>
      </c>
      <c r="M222" s="60">
        <f t="shared" si="21"/>
        <v>0</v>
      </c>
      <c r="N222" s="78">
        <f t="shared" si="22"/>
        <v>0</v>
      </c>
      <c r="O222" s="11"/>
      <c r="P222" s="111">
        <f t="shared" si="23"/>
        <v>0</v>
      </c>
      <c r="Q222" s="17"/>
      <c r="R222" s="18"/>
    </row>
    <row r="223" spans="1:18" ht="25.5" x14ac:dyDescent="0.2">
      <c r="A223" s="19" t="s">
        <v>525</v>
      </c>
      <c r="B223" s="20" t="s">
        <v>526</v>
      </c>
      <c r="C223" s="21" t="s">
        <v>14</v>
      </c>
      <c r="D223" s="21" t="s">
        <v>527</v>
      </c>
      <c r="E223" s="22" t="s">
        <v>82</v>
      </c>
      <c r="F223" s="67">
        <v>611.27</v>
      </c>
      <c r="G223" s="75">
        <v>1.88</v>
      </c>
      <c r="H223" s="60"/>
      <c r="I223" s="60">
        <f>VLOOKUP(A223,'Memória 01'!$A$6:$E$239,5,FALSE)</f>
        <v>0</v>
      </c>
      <c r="J223" s="76">
        <f t="shared" si="18"/>
        <v>0</v>
      </c>
      <c r="K223" s="77">
        <f t="shared" si="19"/>
        <v>1149.18</v>
      </c>
      <c r="L223" s="60">
        <f t="shared" si="20"/>
        <v>0</v>
      </c>
      <c r="M223" s="60">
        <f t="shared" si="21"/>
        <v>0</v>
      </c>
      <c r="N223" s="78">
        <f t="shared" si="22"/>
        <v>0</v>
      </c>
      <c r="O223" s="11"/>
      <c r="P223" s="111">
        <f t="shared" si="23"/>
        <v>0</v>
      </c>
      <c r="Q223" s="17"/>
      <c r="R223" s="18"/>
    </row>
    <row r="224" spans="1:18" ht="25.5" x14ac:dyDescent="0.2">
      <c r="A224" s="19" t="s">
        <v>528</v>
      </c>
      <c r="B224" s="20" t="s">
        <v>529</v>
      </c>
      <c r="C224" s="21" t="s">
        <v>17</v>
      </c>
      <c r="D224" s="21" t="s">
        <v>530</v>
      </c>
      <c r="E224" s="22" t="s">
        <v>7</v>
      </c>
      <c r="F224" s="67">
        <v>68.95</v>
      </c>
      <c r="G224" s="75">
        <v>4</v>
      </c>
      <c r="H224" s="60"/>
      <c r="I224" s="60">
        <f>VLOOKUP(A224,'Memória 01'!$A$6:$E$239,5,FALSE)</f>
        <v>0</v>
      </c>
      <c r="J224" s="76">
        <f t="shared" si="18"/>
        <v>0</v>
      </c>
      <c r="K224" s="77">
        <f t="shared" si="19"/>
        <v>275.8</v>
      </c>
      <c r="L224" s="60">
        <f t="shared" si="20"/>
        <v>0</v>
      </c>
      <c r="M224" s="60">
        <f t="shared" si="21"/>
        <v>0</v>
      </c>
      <c r="N224" s="78">
        <f t="shared" si="22"/>
        <v>0</v>
      </c>
      <c r="O224" s="11"/>
      <c r="P224" s="111">
        <f t="shared" si="23"/>
        <v>0</v>
      </c>
      <c r="Q224" s="17"/>
      <c r="R224" s="18"/>
    </row>
    <row r="225" spans="1:18" ht="25.5" x14ac:dyDescent="0.2">
      <c r="A225" s="19" t="s">
        <v>531</v>
      </c>
      <c r="B225" s="20" t="s">
        <v>532</v>
      </c>
      <c r="C225" s="21" t="s">
        <v>17</v>
      </c>
      <c r="D225" s="21" t="s">
        <v>533</v>
      </c>
      <c r="E225" s="22" t="s">
        <v>7</v>
      </c>
      <c r="F225" s="67">
        <v>99.68</v>
      </c>
      <c r="G225" s="75">
        <v>2</v>
      </c>
      <c r="H225" s="60"/>
      <c r="I225" s="60">
        <f>VLOOKUP(A225,'Memória 01'!$A$6:$E$239,5,FALSE)</f>
        <v>0</v>
      </c>
      <c r="J225" s="76">
        <f t="shared" si="18"/>
        <v>0</v>
      </c>
      <c r="K225" s="77">
        <f t="shared" si="19"/>
        <v>199.36</v>
      </c>
      <c r="L225" s="60">
        <f t="shared" si="20"/>
        <v>0</v>
      </c>
      <c r="M225" s="60">
        <f t="shared" si="21"/>
        <v>0</v>
      </c>
      <c r="N225" s="78">
        <f t="shared" si="22"/>
        <v>0</v>
      </c>
      <c r="O225" s="11"/>
      <c r="P225" s="111">
        <f t="shared" si="23"/>
        <v>0</v>
      </c>
      <c r="Q225" s="17"/>
      <c r="R225" s="18"/>
    </row>
    <row r="226" spans="1:18" x14ac:dyDescent="0.2">
      <c r="A226" s="12" t="s">
        <v>534</v>
      </c>
      <c r="B226" s="3"/>
      <c r="C226" s="3"/>
      <c r="D226" s="3" t="s">
        <v>535</v>
      </c>
      <c r="E226" s="3"/>
      <c r="F226" s="71"/>
      <c r="G226" s="72"/>
      <c r="H226" s="58"/>
      <c r="I226" s="58"/>
      <c r="J226" s="71"/>
      <c r="K226" s="73"/>
      <c r="L226" s="59"/>
      <c r="M226" s="59"/>
      <c r="N226" s="74"/>
      <c r="O226" s="11"/>
      <c r="P226" s="111" t="e">
        <f t="shared" si="23"/>
        <v>#DIV/0!</v>
      </c>
      <c r="Q226" s="17"/>
      <c r="R226" s="18"/>
    </row>
    <row r="227" spans="1:18" ht="38.25" x14ac:dyDescent="0.2">
      <c r="A227" s="19" t="s">
        <v>536</v>
      </c>
      <c r="B227" s="20" t="s">
        <v>537</v>
      </c>
      <c r="C227" s="21" t="s">
        <v>17</v>
      </c>
      <c r="D227" s="21" t="s">
        <v>538</v>
      </c>
      <c r="E227" s="22" t="s">
        <v>7</v>
      </c>
      <c r="F227" s="67">
        <v>95.03</v>
      </c>
      <c r="G227" s="75">
        <v>5</v>
      </c>
      <c r="H227" s="60"/>
      <c r="I227" s="60">
        <f>VLOOKUP(A227,'Memória 01'!$A$6:$E$239,5,FALSE)</f>
        <v>0</v>
      </c>
      <c r="J227" s="76">
        <f t="shared" si="18"/>
        <v>0</v>
      </c>
      <c r="K227" s="77">
        <f t="shared" si="19"/>
        <v>475.15</v>
      </c>
      <c r="L227" s="60">
        <f t="shared" si="20"/>
        <v>0</v>
      </c>
      <c r="M227" s="60">
        <f t="shared" si="21"/>
        <v>0</v>
      </c>
      <c r="N227" s="78">
        <f t="shared" si="22"/>
        <v>0</v>
      </c>
      <c r="O227" s="11"/>
      <c r="P227" s="111">
        <f t="shared" si="23"/>
        <v>0</v>
      </c>
      <c r="Q227" s="17"/>
      <c r="R227" s="18"/>
    </row>
    <row r="228" spans="1:18" ht="38.25" x14ac:dyDescent="0.2">
      <c r="A228" s="19" t="s">
        <v>539</v>
      </c>
      <c r="B228" s="20" t="s">
        <v>540</v>
      </c>
      <c r="C228" s="21" t="s">
        <v>17</v>
      </c>
      <c r="D228" s="21" t="s">
        <v>541</v>
      </c>
      <c r="E228" s="22" t="s">
        <v>7</v>
      </c>
      <c r="F228" s="67">
        <v>88.08</v>
      </c>
      <c r="G228" s="75">
        <v>1</v>
      </c>
      <c r="H228" s="60"/>
      <c r="I228" s="60">
        <f>VLOOKUP(A228,'Memória 01'!$A$6:$E$239,5,FALSE)</f>
        <v>0</v>
      </c>
      <c r="J228" s="76">
        <f t="shared" si="18"/>
        <v>0</v>
      </c>
      <c r="K228" s="77">
        <f t="shared" si="19"/>
        <v>88.08</v>
      </c>
      <c r="L228" s="60">
        <f t="shared" si="20"/>
        <v>0</v>
      </c>
      <c r="M228" s="60">
        <f t="shared" si="21"/>
        <v>0</v>
      </c>
      <c r="N228" s="78">
        <f t="shared" si="22"/>
        <v>0</v>
      </c>
      <c r="O228" s="11"/>
      <c r="P228" s="111">
        <f t="shared" si="23"/>
        <v>0</v>
      </c>
      <c r="Q228" s="17"/>
      <c r="R228" s="18"/>
    </row>
    <row r="229" spans="1:18" ht="25.5" x14ac:dyDescent="0.2">
      <c r="A229" s="19" t="s">
        <v>542</v>
      </c>
      <c r="B229" s="20" t="s">
        <v>543</v>
      </c>
      <c r="C229" s="21" t="s">
        <v>17</v>
      </c>
      <c r="D229" s="21" t="s">
        <v>544</v>
      </c>
      <c r="E229" s="22" t="s">
        <v>7</v>
      </c>
      <c r="F229" s="67">
        <v>112.33</v>
      </c>
      <c r="G229" s="75">
        <v>1</v>
      </c>
      <c r="H229" s="60"/>
      <c r="I229" s="60">
        <f>VLOOKUP(A229,'Memória 01'!$A$6:$E$239,5,FALSE)</f>
        <v>0</v>
      </c>
      <c r="J229" s="76">
        <f t="shared" si="18"/>
        <v>0</v>
      </c>
      <c r="K229" s="77">
        <f t="shared" si="19"/>
        <v>112.33</v>
      </c>
      <c r="L229" s="60">
        <f t="shared" si="20"/>
        <v>0</v>
      </c>
      <c r="M229" s="60">
        <f t="shared" si="21"/>
        <v>0</v>
      </c>
      <c r="N229" s="78">
        <f t="shared" si="22"/>
        <v>0</v>
      </c>
      <c r="O229" s="11"/>
      <c r="P229" s="111">
        <f t="shared" si="23"/>
        <v>0</v>
      </c>
      <c r="Q229" s="17"/>
      <c r="R229" s="18"/>
    </row>
    <row r="230" spans="1:18" ht="25.5" x14ac:dyDescent="0.2">
      <c r="A230" s="19" t="s">
        <v>545</v>
      </c>
      <c r="B230" s="20" t="s">
        <v>546</v>
      </c>
      <c r="C230" s="21" t="s">
        <v>17</v>
      </c>
      <c r="D230" s="21" t="s">
        <v>547</v>
      </c>
      <c r="E230" s="22" t="s">
        <v>11</v>
      </c>
      <c r="F230" s="67">
        <v>23.24</v>
      </c>
      <c r="G230" s="75">
        <v>59.63</v>
      </c>
      <c r="H230" s="60"/>
      <c r="I230" s="60">
        <f>VLOOKUP(A230,'Memória 01'!$A$6:$E$239,5,FALSE)</f>
        <v>0</v>
      </c>
      <c r="J230" s="76">
        <f t="shared" si="18"/>
        <v>0</v>
      </c>
      <c r="K230" s="77">
        <f t="shared" si="19"/>
        <v>1385.8</v>
      </c>
      <c r="L230" s="60">
        <f t="shared" si="20"/>
        <v>0</v>
      </c>
      <c r="M230" s="60">
        <f t="shared" si="21"/>
        <v>0</v>
      </c>
      <c r="N230" s="78">
        <f t="shared" si="22"/>
        <v>0</v>
      </c>
      <c r="O230" s="11"/>
      <c r="P230" s="111">
        <f t="shared" si="23"/>
        <v>0</v>
      </c>
      <c r="Q230" s="17"/>
      <c r="R230" s="18"/>
    </row>
    <row r="231" spans="1:18" ht="25.5" x14ac:dyDescent="0.2">
      <c r="A231" s="19" t="s">
        <v>548</v>
      </c>
      <c r="B231" s="20" t="s">
        <v>549</v>
      </c>
      <c r="C231" s="21" t="s">
        <v>17</v>
      </c>
      <c r="D231" s="21" t="s">
        <v>550</v>
      </c>
      <c r="E231" s="22" t="s">
        <v>7</v>
      </c>
      <c r="F231" s="67">
        <v>288.72000000000003</v>
      </c>
      <c r="G231" s="75">
        <v>2</v>
      </c>
      <c r="H231" s="60"/>
      <c r="I231" s="60">
        <f>VLOOKUP(A231,'Memória 01'!$A$6:$E$239,5,FALSE)</f>
        <v>0</v>
      </c>
      <c r="J231" s="76">
        <f t="shared" si="18"/>
        <v>0</v>
      </c>
      <c r="K231" s="77">
        <f t="shared" si="19"/>
        <v>577.44000000000005</v>
      </c>
      <c r="L231" s="60">
        <f t="shared" si="20"/>
        <v>0</v>
      </c>
      <c r="M231" s="60">
        <f t="shared" si="21"/>
        <v>0</v>
      </c>
      <c r="N231" s="78">
        <f t="shared" si="22"/>
        <v>0</v>
      </c>
      <c r="O231" s="11"/>
      <c r="P231" s="111">
        <f t="shared" si="23"/>
        <v>0</v>
      </c>
      <c r="Q231" s="17"/>
      <c r="R231" s="18"/>
    </row>
    <row r="232" spans="1:18" x14ac:dyDescent="0.2">
      <c r="A232" s="12" t="s">
        <v>551</v>
      </c>
      <c r="B232" s="3"/>
      <c r="C232" s="3"/>
      <c r="D232" s="3" t="s">
        <v>552</v>
      </c>
      <c r="E232" s="3"/>
      <c r="F232" s="71"/>
      <c r="G232" s="72"/>
      <c r="H232" s="58"/>
      <c r="I232" s="58"/>
      <c r="J232" s="71"/>
      <c r="K232" s="73"/>
      <c r="L232" s="59"/>
      <c r="M232" s="59"/>
      <c r="N232" s="74"/>
      <c r="O232" s="11"/>
      <c r="P232" s="111" t="e">
        <f t="shared" si="23"/>
        <v>#DIV/0!</v>
      </c>
      <c r="Q232" s="17"/>
      <c r="R232" s="18"/>
    </row>
    <row r="233" spans="1:18" ht="38.25" x14ac:dyDescent="0.2">
      <c r="A233" s="19" t="s">
        <v>553</v>
      </c>
      <c r="B233" s="20" t="s">
        <v>554</v>
      </c>
      <c r="C233" s="21" t="s">
        <v>17</v>
      </c>
      <c r="D233" s="21" t="s">
        <v>555</v>
      </c>
      <c r="E233" s="22" t="s">
        <v>7</v>
      </c>
      <c r="F233" s="67">
        <v>172.62</v>
      </c>
      <c r="G233" s="75">
        <v>1</v>
      </c>
      <c r="H233" s="60"/>
      <c r="I233" s="60">
        <f>VLOOKUP(A233,'Memória 01'!$A$6:$E$239,5,FALSE)</f>
        <v>0</v>
      </c>
      <c r="J233" s="76">
        <f t="shared" si="18"/>
        <v>0</v>
      </c>
      <c r="K233" s="77">
        <f t="shared" si="19"/>
        <v>172.62</v>
      </c>
      <c r="L233" s="60">
        <f t="shared" si="20"/>
        <v>0</v>
      </c>
      <c r="M233" s="60">
        <f t="shared" si="21"/>
        <v>0</v>
      </c>
      <c r="N233" s="78">
        <f t="shared" si="22"/>
        <v>0</v>
      </c>
      <c r="O233" s="11"/>
      <c r="P233" s="111">
        <f t="shared" si="23"/>
        <v>0</v>
      </c>
      <c r="Q233" s="17"/>
      <c r="R233" s="18"/>
    </row>
    <row r="234" spans="1:18" ht="38.25" x14ac:dyDescent="0.2">
      <c r="A234" s="19" t="s">
        <v>556</v>
      </c>
      <c r="B234" s="20" t="s">
        <v>557</v>
      </c>
      <c r="C234" s="21" t="s">
        <v>17</v>
      </c>
      <c r="D234" s="21" t="s">
        <v>558</v>
      </c>
      <c r="E234" s="22" t="s">
        <v>7</v>
      </c>
      <c r="F234" s="67">
        <v>47.1</v>
      </c>
      <c r="G234" s="75">
        <v>4</v>
      </c>
      <c r="H234" s="60"/>
      <c r="I234" s="60">
        <f>VLOOKUP(A234,'Memória 01'!$A$6:$E$239,5,FALSE)</f>
        <v>0</v>
      </c>
      <c r="J234" s="76">
        <f t="shared" si="18"/>
        <v>0</v>
      </c>
      <c r="K234" s="77">
        <f t="shared" si="19"/>
        <v>188.4</v>
      </c>
      <c r="L234" s="60">
        <f t="shared" si="20"/>
        <v>0</v>
      </c>
      <c r="M234" s="60">
        <f t="shared" si="21"/>
        <v>0</v>
      </c>
      <c r="N234" s="78">
        <f t="shared" si="22"/>
        <v>0</v>
      </c>
      <c r="O234" s="11"/>
      <c r="P234" s="111">
        <f t="shared" si="23"/>
        <v>0</v>
      </c>
      <c r="Q234" s="17"/>
      <c r="R234" s="18"/>
    </row>
    <row r="235" spans="1:18" ht="38.25" x14ac:dyDescent="0.2">
      <c r="A235" s="19" t="s">
        <v>559</v>
      </c>
      <c r="B235" s="20" t="s">
        <v>560</v>
      </c>
      <c r="C235" s="21" t="s">
        <v>17</v>
      </c>
      <c r="D235" s="21" t="s">
        <v>561</v>
      </c>
      <c r="E235" s="22" t="s">
        <v>7</v>
      </c>
      <c r="F235" s="67">
        <v>20.66</v>
      </c>
      <c r="G235" s="75">
        <v>2</v>
      </c>
      <c r="H235" s="60"/>
      <c r="I235" s="60">
        <f>VLOOKUP(A235,'Memória 01'!$A$6:$E$239,5,FALSE)</f>
        <v>0</v>
      </c>
      <c r="J235" s="76">
        <f t="shared" si="18"/>
        <v>0</v>
      </c>
      <c r="K235" s="77">
        <f t="shared" si="19"/>
        <v>41.32</v>
      </c>
      <c r="L235" s="60">
        <f t="shared" si="20"/>
        <v>0</v>
      </c>
      <c r="M235" s="60">
        <f t="shared" si="21"/>
        <v>0</v>
      </c>
      <c r="N235" s="78">
        <f t="shared" si="22"/>
        <v>0</v>
      </c>
      <c r="O235" s="11"/>
      <c r="P235" s="111">
        <f t="shared" si="23"/>
        <v>0</v>
      </c>
      <c r="Q235" s="17"/>
      <c r="R235" s="18"/>
    </row>
    <row r="236" spans="1:18" ht="38.25" x14ac:dyDescent="0.2">
      <c r="A236" s="19" t="s">
        <v>562</v>
      </c>
      <c r="B236" s="20" t="s">
        <v>563</v>
      </c>
      <c r="C236" s="21" t="s">
        <v>17</v>
      </c>
      <c r="D236" s="21" t="s">
        <v>564</v>
      </c>
      <c r="E236" s="22" t="s">
        <v>11</v>
      </c>
      <c r="F236" s="67">
        <v>20.28</v>
      </c>
      <c r="G236" s="75">
        <v>7.75</v>
      </c>
      <c r="H236" s="60"/>
      <c r="I236" s="60">
        <f>VLOOKUP(A236,'Memória 01'!$A$6:$E$239,5,FALSE)</f>
        <v>0</v>
      </c>
      <c r="J236" s="76">
        <f t="shared" si="18"/>
        <v>0</v>
      </c>
      <c r="K236" s="77">
        <f t="shared" si="19"/>
        <v>157.16999999999999</v>
      </c>
      <c r="L236" s="60">
        <f t="shared" si="20"/>
        <v>0</v>
      </c>
      <c r="M236" s="60">
        <f t="shared" si="21"/>
        <v>0</v>
      </c>
      <c r="N236" s="78">
        <f t="shared" si="22"/>
        <v>0</v>
      </c>
      <c r="O236" s="11"/>
      <c r="P236" s="111">
        <f t="shared" si="23"/>
        <v>0</v>
      </c>
      <c r="Q236" s="17"/>
      <c r="R236" s="18"/>
    </row>
    <row r="237" spans="1:18" ht="38.25" x14ac:dyDescent="0.2">
      <c r="A237" s="19" t="s">
        <v>565</v>
      </c>
      <c r="B237" s="20" t="s">
        <v>566</v>
      </c>
      <c r="C237" s="21" t="s">
        <v>17</v>
      </c>
      <c r="D237" s="21" t="s">
        <v>567</v>
      </c>
      <c r="E237" s="22" t="s">
        <v>11</v>
      </c>
      <c r="F237" s="67">
        <v>25.24</v>
      </c>
      <c r="G237" s="75">
        <v>33.659999999999997</v>
      </c>
      <c r="H237" s="60"/>
      <c r="I237" s="60">
        <f>VLOOKUP(A237,'Memória 01'!$A$6:$E$239,5,FALSE)</f>
        <v>0</v>
      </c>
      <c r="J237" s="76">
        <f t="shared" si="18"/>
        <v>0</v>
      </c>
      <c r="K237" s="77">
        <f t="shared" si="19"/>
        <v>849.57</v>
      </c>
      <c r="L237" s="60">
        <f t="shared" si="20"/>
        <v>0</v>
      </c>
      <c r="M237" s="60">
        <f t="shared" si="21"/>
        <v>0</v>
      </c>
      <c r="N237" s="78">
        <f t="shared" si="22"/>
        <v>0</v>
      </c>
      <c r="O237" s="11"/>
      <c r="P237" s="111">
        <f t="shared" si="23"/>
        <v>0</v>
      </c>
      <c r="Q237" s="17"/>
      <c r="R237" s="18"/>
    </row>
    <row r="238" spans="1:18" ht="38.25" x14ac:dyDescent="0.2">
      <c r="A238" s="19" t="s">
        <v>568</v>
      </c>
      <c r="B238" s="20" t="s">
        <v>569</v>
      </c>
      <c r="C238" s="21" t="s">
        <v>17</v>
      </c>
      <c r="D238" s="21" t="s">
        <v>570</v>
      </c>
      <c r="E238" s="22" t="s">
        <v>11</v>
      </c>
      <c r="F238" s="67">
        <v>35.19</v>
      </c>
      <c r="G238" s="75">
        <v>23.79</v>
      </c>
      <c r="H238" s="60"/>
      <c r="I238" s="60">
        <f>VLOOKUP(A238,'Memória 01'!$A$6:$E$239,5,FALSE)</f>
        <v>0</v>
      </c>
      <c r="J238" s="76">
        <f t="shared" si="18"/>
        <v>0</v>
      </c>
      <c r="K238" s="77">
        <f t="shared" si="19"/>
        <v>837.17</v>
      </c>
      <c r="L238" s="60">
        <f t="shared" si="20"/>
        <v>0</v>
      </c>
      <c r="M238" s="60">
        <f t="shared" si="21"/>
        <v>0</v>
      </c>
      <c r="N238" s="78">
        <f t="shared" si="22"/>
        <v>0</v>
      </c>
      <c r="O238" s="11"/>
      <c r="P238" s="111">
        <f t="shared" si="23"/>
        <v>0</v>
      </c>
      <c r="Q238" s="17"/>
      <c r="R238" s="18"/>
    </row>
    <row r="239" spans="1:18" x14ac:dyDescent="0.2">
      <c r="A239" s="19" t="s">
        <v>571</v>
      </c>
      <c r="B239" s="20" t="s">
        <v>572</v>
      </c>
      <c r="C239" s="21" t="s">
        <v>17</v>
      </c>
      <c r="D239" s="21" t="s">
        <v>573</v>
      </c>
      <c r="E239" s="22" t="s">
        <v>7</v>
      </c>
      <c r="F239" s="67">
        <v>7.55</v>
      </c>
      <c r="G239" s="75">
        <v>4</v>
      </c>
      <c r="H239" s="60"/>
      <c r="I239" s="60">
        <f>VLOOKUP(A239,'Memória 01'!$A$6:$E$239,5,FALSE)</f>
        <v>0</v>
      </c>
      <c r="J239" s="76">
        <f t="shared" si="18"/>
        <v>0</v>
      </c>
      <c r="K239" s="77">
        <f t="shared" si="19"/>
        <v>30.2</v>
      </c>
      <c r="L239" s="60">
        <f t="shared" si="20"/>
        <v>0</v>
      </c>
      <c r="M239" s="60">
        <f t="shared" si="21"/>
        <v>0</v>
      </c>
      <c r="N239" s="78">
        <f t="shared" si="22"/>
        <v>0</v>
      </c>
      <c r="O239" s="11"/>
      <c r="P239" s="111">
        <f t="shared" si="23"/>
        <v>0</v>
      </c>
      <c r="Q239" s="17"/>
      <c r="R239" s="18"/>
    </row>
    <row r="240" spans="1:18" x14ac:dyDescent="0.2">
      <c r="A240" s="12" t="s">
        <v>574</v>
      </c>
      <c r="B240" s="3"/>
      <c r="C240" s="3"/>
      <c r="D240" s="3" t="s">
        <v>60</v>
      </c>
      <c r="E240" s="3"/>
      <c r="F240" s="71"/>
      <c r="G240" s="72"/>
      <c r="H240" s="58"/>
      <c r="I240" s="58"/>
      <c r="J240" s="71"/>
      <c r="K240" s="73"/>
      <c r="L240" s="59"/>
      <c r="M240" s="59"/>
      <c r="N240" s="74"/>
      <c r="O240" s="11"/>
      <c r="P240" s="111" t="e">
        <f t="shared" si="23"/>
        <v>#DIV/0!</v>
      </c>
      <c r="Q240" s="17"/>
      <c r="R240" s="18"/>
    </row>
    <row r="241" spans="1:18" ht="25.5" x14ac:dyDescent="0.2">
      <c r="A241" s="19" t="s">
        <v>575</v>
      </c>
      <c r="B241" s="20" t="s">
        <v>65</v>
      </c>
      <c r="C241" s="21" t="s">
        <v>17</v>
      </c>
      <c r="D241" s="21" t="s">
        <v>66</v>
      </c>
      <c r="E241" s="22" t="s">
        <v>11</v>
      </c>
      <c r="F241" s="67">
        <v>3.44</v>
      </c>
      <c r="G241" s="75">
        <v>53.7</v>
      </c>
      <c r="H241" s="60"/>
      <c r="I241" s="60">
        <f>VLOOKUP(A241,'Memória 01'!$A$6:$E$239,5,FALSE)</f>
        <v>0</v>
      </c>
      <c r="J241" s="76">
        <f t="shared" si="18"/>
        <v>0</v>
      </c>
      <c r="K241" s="77">
        <f t="shared" si="19"/>
        <v>184.72</v>
      </c>
      <c r="L241" s="60">
        <f t="shared" si="20"/>
        <v>0</v>
      </c>
      <c r="M241" s="60">
        <f t="shared" si="21"/>
        <v>0</v>
      </c>
      <c r="N241" s="78">
        <f t="shared" si="22"/>
        <v>0</v>
      </c>
      <c r="O241" s="11"/>
      <c r="P241" s="111">
        <f t="shared" si="23"/>
        <v>0</v>
      </c>
      <c r="Q241" s="17"/>
      <c r="R241" s="18"/>
    </row>
    <row r="242" spans="1:18" ht="25.5" x14ac:dyDescent="0.2">
      <c r="A242" s="19" t="s">
        <v>576</v>
      </c>
      <c r="B242" s="20" t="s">
        <v>67</v>
      </c>
      <c r="C242" s="21" t="s">
        <v>17</v>
      </c>
      <c r="D242" s="21" t="s">
        <v>68</v>
      </c>
      <c r="E242" s="22" t="s">
        <v>11</v>
      </c>
      <c r="F242" s="67">
        <v>4.6399999999999997</v>
      </c>
      <c r="G242" s="75">
        <v>20.8</v>
      </c>
      <c r="H242" s="60"/>
      <c r="I242" s="60">
        <f>VLOOKUP(A242,'Memória 01'!$A$6:$E$239,5,FALSE)</f>
        <v>0</v>
      </c>
      <c r="J242" s="76">
        <f t="shared" si="18"/>
        <v>0</v>
      </c>
      <c r="K242" s="77">
        <f t="shared" si="19"/>
        <v>96.51</v>
      </c>
      <c r="L242" s="60">
        <f t="shared" si="20"/>
        <v>0</v>
      </c>
      <c r="M242" s="60">
        <f t="shared" si="21"/>
        <v>0</v>
      </c>
      <c r="N242" s="78">
        <f t="shared" si="22"/>
        <v>0</v>
      </c>
      <c r="O242" s="11"/>
      <c r="P242" s="111">
        <f t="shared" si="23"/>
        <v>0</v>
      </c>
      <c r="Q242" s="17"/>
      <c r="R242" s="18"/>
    </row>
    <row r="243" spans="1:18" ht="25.5" x14ac:dyDescent="0.2">
      <c r="A243" s="19" t="s">
        <v>577</v>
      </c>
      <c r="B243" s="20" t="s">
        <v>578</v>
      </c>
      <c r="C243" s="21" t="s">
        <v>17</v>
      </c>
      <c r="D243" s="21" t="s">
        <v>579</v>
      </c>
      <c r="E243" s="22" t="s">
        <v>7</v>
      </c>
      <c r="F243" s="67">
        <v>56.68</v>
      </c>
      <c r="G243" s="75">
        <v>1</v>
      </c>
      <c r="H243" s="60"/>
      <c r="I243" s="60">
        <f>VLOOKUP(A243,'Memória 01'!$A$6:$E$239,5,FALSE)</f>
        <v>0</v>
      </c>
      <c r="J243" s="76">
        <f t="shared" si="18"/>
        <v>0</v>
      </c>
      <c r="K243" s="77">
        <f t="shared" si="19"/>
        <v>56.68</v>
      </c>
      <c r="L243" s="60">
        <f t="shared" si="20"/>
        <v>0</v>
      </c>
      <c r="M243" s="60">
        <f t="shared" si="21"/>
        <v>0</v>
      </c>
      <c r="N243" s="78">
        <f t="shared" si="22"/>
        <v>0</v>
      </c>
      <c r="O243" s="11"/>
      <c r="P243" s="111">
        <f t="shared" si="23"/>
        <v>0</v>
      </c>
      <c r="Q243" s="17"/>
      <c r="R243" s="18"/>
    </row>
    <row r="244" spans="1:18" ht="25.5" x14ac:dyDescent="0.2">
      <c r="A244" s="19" t="s">
        <v>580</v>
      </c>
      <c r="B244" s="20" t="s">
        <v>581</v>
      </c>
      <c r="C244" s="21" t="s">
        <v>17</v>
      </c>
      <c r="D244" s="21" t="s">
        <v>582</v>
      </c>
      <c r="E244" s="22" t="s">
        <v>7</v>
      </c>
      <c r="F244" s="67">
        <v>27.98</v>
      </c>
      <c r="G244" s="75">
        <v>3</v>
      </c>
      <c r="H244" s="60"/>
      <c r="I244" s="60">
        <f>VLOOKUP(A244,'Memória 01'!$A$6:$E$239,5,FALSE)</f>
        <v>0</v>
      </c>
      <c r="J244" s="76">
        <f t="shared" si="18"/>
        <v>0</v>
      </c>
      <c r="K244" s="77">
        <f t="shared" si="19"/>
        <v>83.94</v>
      </c>
      <c r="L244" s="60">
        <f t="shared" si="20"/>
        <v>0</v>
      </c>
      <c r="M244" s="60">
        <f t="shared" si="21"/>
        <v>0</v>
      </c>
      <c r="N244" s="78">
        <f t="shared" si="22"/>
        <v>0</v>
      </c>
      <c r="O244" s="11"/>
      <c r="P244" s="111">
        <f t="shared" si="23"/>
        <v>0</v>
      </c>
      <c r="Q244" s="17"/>
      <c r="R244" s="18"/>
    </row>
    <row r="245" spans="1:18" ht="25.5" x14ac:dyDescent="0.2">
      <c r="A245" s="19" t="s">
        <v>583</v>
      </c>
      <c r="B245" s="20" t="s">
        <v>584</v>
      </c>
      <c r="C245" s="21" t="s">
        <v>17</v>
      </c>
      <c r="D245" s="21" t="s">
        <v>585</v>
      </c>
      <c r="E245" s="22" t="s">
        <v>7</v>
      </c>
      <c r="F245" s="67">
        <v>67.86</v>
      </c>
      <c r="G245" s="75">
        <v>2</v>
      </c>
      <c r="H245" s="60"/>
      <c r="I245" s="60">
        <f>VLOOKUP(A245,'Memória 01'!$A$6:$E$239,5,FALSE)</f>
        <v>0</v>
      </c>
      <c r="J245" s="76">
        <f t="shared" si="18"/>
        <v>0</v>
      </c>
      <c r="K245" s="77">
        <f t="shared" si="19"/>
        <v>135.72</v>
      </c>
      <c r="L245" s="60">
        <f t="shared" si="20"/>
        <v>0</v>
      </c>
      <c r="M245" s="60">
        <f t="shared" si="21"/>
        <v>0</v>
      </c>
      <c r="N245" s="78">
        <f t="shared" si="22"/>
        <v>0</v>
      </c>
      <c r="O245" s="11"/>
      <c r="P245" s="111">
        <f t="shared" si="23"/>
        <v>0</v>
      </c>
      <c r="Q245" s="17"/>
      <c r="R245" s="18"/>
    </row>
    <row r="246" spans="1:18" ht="25.5" x14ac:dyDescent="0.2">
      <c r="A246" s="19" t="s">
        <v>586</v>
      </c>
      <c r="B246" s="20" t="s">
        <v>69</v>
      </c>
      <c r="C246" s="21" t="s">
        <v>17</v>
      </c>
      <c r="D246" s="21" t="s">
        <v>70</v>
      </c>
      <c r="E246" s="22" t="s">
        <v>7</v>
      </c>
      <c r="F246" s="67">
        <v>10.38</v>
      </c>
      <c r="G246" s="75">
        <v>1</v>
      </c>
      <c r="H246" s="60"/>
      <c r="I246" s="60">
        <f>VLOOKUP(A246,'Memória 01'!$A$6:$E$239,5,FALSE)</f>
        <v>0</v>
      </c>
      <c r="J246" s="76">
        <f t="shared" si="18"/>
        <v>0</v>
      </c>
      <c r="K246" s="77">
        <f t="shared" si="19"/>
        <v>10.38</v>
      </c>
      <c r="L246" s="60">
        <f t="shared" si="20"/>
        <v>0</v>
      </c>
      <c r="M246" s="60">
        <f t="shared" si="21"/>
        <v>0</v>
      </c>
      <c r="N246" s="78">
        <f t="shared" si="22"/>
        <v>0</v>
      </c>
      <c r="O246" s="11"/>
      <c r="P246" s="111">
        <f t="shared" si="23"/>
        <v>0</v>
      </c>
      <c r="Q246" s="17"/>
      <c r="R246" s="18"/>
    </row>
    <row r="247" spans="1:18" ht="38.25" x14ac:dyDescent="0.2">
      <c r="A247" s="19" t="s">
        <v>587</v>
      </c>
      <c r="B247" s="20" t="s">
        <v>588</v>
      </c>
      <c r="C247" s="21" t="s">
        <v>17</v>
      </c>
      <c r="D247" s="21" t="s">
        <v>589</v>
      </c>
      <c r="E247" s="22" t="s">
        <v>11</v>
      </c>
      <c r="F247" s="67">
        <v>7.89</v>
      </c>
      <c r="G247" s="75">
        <v>26.5</v>
      </c>
      <c r="H247" s="60"/>
      <c r="I247" s="60">
        <f>VLOOKUP(A247,'Memória 01'!$A$6:$E$239,5,FALSE)</f>
        <v>0</v>
      </c>
      <c r="J247" s="76">
        <f t="shared" si="18"/>
        <v>0</v>
      </c>
      <c r="K247" s="77">
        <f t="shared" si="19"/>
        <v>209.08</v>
      </c>
      <c r="L247" s="60">
        <f t="shared" si="20"/>
        <v>0</v>
      </c>
      <c r="M247" s="60">
        <f t="shared" si="21"/>
        <v>0</v>
      </c>
      <c r="N247" s="78">
        <f t="shared" si="22"/>
        <v>0</v>
      </c>
      <c r="O247" s="11"/>
      <c r="P247" s="111">
        <f t="shared" si="23"/>
        <v>0</v>
      </c>
      <c r="Q247" s="17"/>
      <c r="R247" s="18"/>
    </row>
    <row r="248" spans="1:18" ht="38.25" x14ac:dyDescent="0.2">
      <c r="A248" s="19" t="s">
        <v>590</v>
      </c>
      <c r="B248" s="20" t="s">
        <v>591</v>
      </c>
      <c r="C248" s="21" t="s">
        <v>17</v>
      </c>
      <c r="D248" s="21" t="s">
        <v>592</v>
      </c>
      <c r="E248" s="22" t="s">
        <v>11</v>
      </c>
      <c r="F248" s="67">
        <v>14.78</v>
      </c>
      <c r="G248" s="75">
        <v>10.4</v>
      </c>
      <c r="H248" s="60"/>
      <c r="I248" s="60">
        <f>VLOOKUP(A248,'Memória 01'!$A$6:$E$239,5,FALSE)</f>
        <v>0</v>
      </c>
      <c r="J248" s="76">
        <f t="shared" si="18"/>
        <v>0</v>
      </c>
      <c r="K248" s="77">
        <f t="shared" si="19"/>
        <v>153.71</v>
      </c>
      <c r="L248" s="60">
        <f t="shared" si="20"/>
        <v>0</v>
      </c>
      <c r="M248" s="60">
        <f t="shared" si="21"/>
        <v>0</v>
      </c>
      <c r="N248" s="78">
        <f t="shared" si="22"/>
        <v>0</v>
      </c>
      <c r="O248" s="11"/>
      <c r="P248" s="111">
        <f t="shared" si="23"/>
        <v>0</v>
      </c>
      <c r="Q248" s="17"/>
      <c r="R248" s="18"/>
    </row>
    <row r="249" spans="1:18" ht="25.5" x14ac:dyDescent="0.2">
      <c r="A249" s="19" t="s">
        <v>593</v>
      </c>
      <c r="B249" s="20" t="s">
        <v>594</v>
      </c>
      <c r="C249" s="21" t="s">
        <v>17</v>
      </c>
      <c r="D249" s="21" t="s">
        <v>595</v>
      </c>
      <c r="E249" s="22" t="s">
        <v>7</v>
      </c>
      <c r="F249" s="67">
        <v>20.65</v>
      </c>
      <c r="G249" s="75">
        <v>3</v>
      </c>
      <c r="H249" s="60"/>
      <c r="I249" s="60">
        <f>VLOOKUP(A249,'Memória 01'!$A$6:$E$239,5,FALSE)</f>
        <v>0</v>
      </c>
      <c r="J249" s="76">
        <f t="shared" si="18"/>
        <v>0</v>
      </c>
      <c r="K249" s="77">
        <f t="shared" si="19"/>
        <v>61.95</v>
      </c>
      <c r="L249" s="60">
        <f t="shared" si="20"/>
        <v>0</v>
      </c>
      <c r="M249" s="60">
        <f t="shared" si="21"/>
        <v>0</v>
      </c>
      <c r="N249" s="78">
        <f t="shared" si="22"/>
        <v>0</v>
      </c>
      <c r="O249" s="11"/>
      <c r="P249" s="111">
        <f t="shared" si="23"/>
        <v>0</v>
      </c>
      <c r="Q249" s="17"/>
      <c r="R249" s="18"/>
    </row>
    <row r="250" spans="1:18" ht="25.5" x14ac:dyDescent="0.2">
      <c r="A250" s="19" t="s">
        <v>596</v>
      </c>
      <c r="B250" s="20" t="s">
        <v>71</v>
      </c>
      <c r="C250" s="21" t="s">
        <v>17</v>
      </c>
      <c r="D250" s="21" t="s">
        <v>72</v>
      </c>
      <c r="E250" s="22" t="s">
        <v>7</v>
      </c>
      <c r="F250" s="67">
        <v>23.32</v>
      </c>
      <c r="G250" s="75">
        <v>2</v>
      </c>
      <c r="H250" s="60"/>
      <c r="I250" s="60">
        <f>VLOOKUP(A250,'Memória 01'!$A$6:$E$239,5,FALSE)</f>
        <v>0</v>
      </c>
      <c r="J250" s="76">
        <f t="shared" si="18"/>
        <v>0</v>
      </c>
      <c r="K250" s="77">
        <f t="shared" si="19"/>
        <v>46.64</v>
      </c>
      <c r="L250" s="60">
        <f t="shared" si="20"/>
        <v>0</v>
      </c>
      <c r="M250" s="60">
        <f t="shared" si="21"/>
        <v>0</v>
      </c>
      <c r="N250" s="78">
        <f t="shared" si="22"/>
        <v>0</v>
      </c>
      <c r="O250" s="11"/>
      <c r="P250" s="111">
        <f t="shared" si="23"/>
        <v>0</v>
      </c>
      <c r="Q250" s="17"/>
      <c r="R250" s="18"/>
    </row>
    <row r="251" spans="1:18" ht="38.25" x14ac:dyDescent="0.2">
      <c r="A251" s="25" t="s">
        <v>597</v>
      </c>
      <c r="B251" s="26" t="s">
        <v>598</v>
      </c>
      <c r="C251" s="27" t="s">
        <v>17</v>
      </c>
      <c r="D251" s="27" t="s">
        <v>599</v>
      </c>
      <c r="E251" s="28" t="s">
        <v>7</v>
      </c>
      <c r="F251" s="69">
        <v>443.04</v>
      </c>
      <c r="G251" s="77">
        <v>1</v>
      </c>
      <c r="H251" s="60"/>
      <c r="I251" s="60">
        <f>VLOOKUP(A251,'Memória 01'!$A$6:$E$239,5,FALSE)</f>
        <v>0</v>
      </c>
      <c r="J251" s="76">
        <f t="shared" si="18"/>
        <v>0</v>
      </c>
      <c r="K251" s="87">
        <f t="shared" si="19"/>
        <v>443.04</v>
      </c>
      <c r="L251" s="64">
        <f t="shared" si="20"/>
        <v>0</v>
      </c>
      <c r="M251" s="64">
        <f t="shared" si="21"/>
        <v>0</v>
      </c>
      <c r="N251" s="88">
        <f t="shared" si="22"/>
        <v>0</v>
      </c>
      <c r="O251" s="11"/>
      <c r="P251" s="111">
        <f t="shared" si="23"/>
        <v>0</v>
      </c>
      <c r="Q251" s="17"/>
      <c r="R251" s="18"/>
    </row>
    <row r="252" spans="1:18" ht="15" x14ac:dyDescent="0.25">
      <c r="A252" s="187" t="s">
        <v>13</v>
      </c>
      <c r="B252" s="188"/>
      <c r="C252" s="188"/>
      <c r="D252" s="188"/>
      <c r="E252" s="188"/>
      <c r="F252" s="188"/>
      <c r="G252" s="188"/>
      <c r="H252" s="188"/>
      <c r="I252" s="188"/>
      <c r="J252" s="189"/>
      <c r="K252" s="65">
        <f>SUM(K20:K251)</f>
        <v>714999.99999999977</v>
      </c>
      <c r="L252" s="65">
        <f>SUM(L20:L251)</f>
        <v>0</v>
      </c>
      <c r="M252" s="65">
        <f>SUM(M20:M251)</f>
        <v>177273.02000000008</v>
      </c>
      <c r="N252" s="65">
        <f>SUM(N20:N251)</f>
        <v>177273.02000000008</v>
      </c>
      <c r="O252" s="11"/>
      <c r="P252" s="111">
        <f t="shared" si="23"/>
        <v>0.24793429370629388</v>
      </c>
      <c r="Q252" s="17"/>
      <c r="R252" s="18"/>
    </row>
    <row r="253" spans="1:18" x14ac:dyDescent="0.2">
      <c r="A253" s="9"/>
      <c r="B253" s="9"/>
      <c r="C253" s="9"/>
      <c r="D253" s="10"/>
      <c r="E253" s="9"/>
      <c r="F253" s="9"/>
      <c r="G253" s="9"/>
      <c r="H253" s="9"/>
      <c r="I253" s="9"/>
      <c r="J253" s="9"/>
      <c r="K253" s="9"/>
      <c r="L253" s="11"/>
      <c r="M253" s="11"/>
      <c r="N253" s="11"/>
      <c r="O253" s="11"/>
      <c r="P253" s="112"/>
    </row>
    <row r="268" spans="2:15" x14ac:dyDescent="0.2">
      <c r="B268" s="183" t="s">
        <v>655</v>
      </c>
      <c r="C268" s="183"/>
      <c r="D268" s="183"/>
      <c r="E268" s="183" t="s">
        <v>658</v>
      </c>
      <c r="F268" s="183"/>
      <c r="G268" s="183"/>
      <c r="H268" s="183"/>
      <c r="I268" s="183"/>
      <c r="J268" s="183"/>
      <c r="K268" s="183" t="s">
        <v>659</v>
      </c>
      <c r="L268" s="183"/>
      <c r="M268" s="183"/>
      <c r="N268" s="183"/>
      <c r="O268" s="183"/>
    </row>
    <row r="269" spans="2:15" x14ac:dyDescent="0.2">
      <c r="B269" s="183" t="s">
        <v>656</v>
      </c>
      <c r="C269" s="183"/>
      <c r="D269" s="183"/>
      <c r="E269" s="183" t="s">
        <v>657</v>
      </c>
      <c r="F269" s="183"/>
      <c r="G269" s="183"/>
      <c r="H269" s="183"/>
      <c r="I269" s="183"/>
      <c r="J269" s="183"/>
      <c r="K269" s="183" t="s">
        <v>660</v>
      </c>
      <c r="L269" s="183"/>
      <c r="M269" s="183"/>
      <c r="N269" s="183"/>
      <c r="O269" s="183"/>
    </row>
  </sheetData>
  <mergeCells count="32">
    <mergeCell ref="M10:N10"/>
    <mergeCell ref="M11:N11"/>
    <mergeCell ref="M8:N8"/>
    <mergeCell ref="B9:G9"/>
    <mergeCell ref="K9:L9"/>
    <mergeCell ref="M9:N9"/>
    <mergeCell ref="I9:J10"/>
    <mergeCell ref="I6:J6"/>
    <mergeCell ref="K6:L6"/>
    <mergeCell ref="M6:N6"/>
    <mergeCell ref="I7:J7"/>
    <mergeCell ref="K7:L7"/>
    <mergeCell ref="M7:N7"/>
    <mergeCell ref="Q82:R82"/>
    <mergeCell ref="A12:N12"/>
    <mergeCell ref="A13:N13"/>
    <mergeCell ref="A14:N14"/>
    <mergeCell ref="A15:A16"/>
    <mergeCell ref="B15:B16"/>
    <mergeCell ref="C15:C16"/>
    <mergeCell ref="D15:D16"/>
    <mergeCell ref="A252:J252"/>
    <mergeCell ref="G15:J15"/>
    <mergeCell ref="K15:N15"/>
    <mergeCell ref="E15:E16"/>
    <mergeCell ref="F15:F16"/>
    <mergeCell ref="K268:O268"/>
    <mergeCell ref="K269:O269"/>
    <mergeCell ref="B268:D268"/>
    <mergeCell ref="B269:D269"/>
    <mergeCell ref="E268:J268"/>
    <mergeCell ref="E269:J269"/>
  </mergeCells>
  <phoneticPr fontId="20" type="noConversion"/>
  <printOptions horizontalCentered="1"/>
  <pageMargins left="0.59055118110236227" right="0.39370078740157483" top="1.1811023622047245" bottom="0.78740157480314965" header="0.39370078740157483" footer="0.31496062992125984"/>
  <pageSetup paperSize="9" scale="35" firstPageNumber="0" fitToHeight="0" orientation="portrait" r:id="rId1"/>
  <rowBreaks count="1" manualBreakCount="1">
    <brk id="73" max="14" man="1"/>
  </rowBreaks>
  <drawing r:id="rId2"/>
  <legacyDrawingHF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72F2E2-5652-4D08-87BC-504E5A98AABD}">
  <sheetPr>
    <pageSetUpPr fitToPage="1"/>
  </sheetPr>
  <dimension ref="A1:I283"/>
  <sheetViews>
    <sheetView showOutlineSymbols="0" view="pageBreakPreview" topLeftCell="A92" zoomScale="75" zoomScaleNormal="75" zoomScaleSheetLayoutView="75" zoomScalePageLayoutView="85" workbookViewId="0">
      <selection activeCell="D210" sqref="D210"/>
    </sheetView>
  </sheetViews>
  <sheetFormatPr defaultColWidth="9.42578125" defaultRowHeight="12.75" x14ac:dyDescent="0.2"/>
  <cols>
    <col min="1" max="1" width="8.28515625" style="1" bestFit="1" customWidth="1"/>
    <col min="2" max="2" width="72" style="1" bestFit="1" customWidth="1"/>
    <col min="3" max="3" width="11.7109375" style="1" bestFit="1" customWidth="1"/>
    <col min="4" max="4" width="98.140625" style="18" customWidth="1"/>
    <col min="5" max="5" width="19.7109375" style="108" bestFit="1" customWidth="1"/>
    <col min="6" max="6" width="5.7109375" style="1" customWidth="1"/>
    <col min="7" max="8" width="9.42578125" style="1"/>
    <col min="9" max="9" width="12.28515625" style="1" bestFit="1" customWidth="1"/>
    <col min="10" max="998" width="9.42578125" style="1"/>
    <col min="999" max="999" width="11.5703125" style="1" customWidth="1"/>
    <col min="1000" max="16384" width="9.42578125" style="1"/>
  </cols>
  <sheetData>
    <row r="1" spans="1:9" x14ac:dyDescent="0.2">
      <c r="A1" s="171"/>
      <c r="B1" s="172"/>
      <c r="C1" s="172"/>
      <c r="D1" s="172"/>
      <c r="E1" s="173"/>
    </row>
    <row r="2" spans="1:9" ht="18" x14ac:dyDescent="0.2">
      <c r="A2" s="174" t="s">
        <v>734</v>
      </c>
      <c r="B2" s="175"/>
      <c r="C2" s="175"/>
      <c r="D2" s="175"/>
      <c r="E2" s="176"/>
    </row>
    <row r="3" spans="1:9" x14ac:dyDescent="0.2">
      <c r="A3" s="177" t="s">
        <v>0</v>
      </c>
      <c r="B3" s="177" t="s">
        <v>1</v>
      </c>
      <c r="C3" s="179" t="s">
        <v>73</v>
      </c>
      <c r="D3" s="179" t="s">
        <v>607</v>
      </c>
      <c r="E3" s="179" t="s">
        <v>13</v>
      </c>
    </row>
    <row r="4" spans="1:9" x14ac:dyDescent="0.2">
      <c r="A4" s="178"/>
      <c r="B4" s="178"/>
      <c r="C4" s="180"/>
      <c r="D4" s="180"/>
      <c r="E4" s="180"/>
    </row>
    <row r="5" spans="1:9" ht="15" x14ac:dyDescent="0.25">
      <c r="A5" s="23"/>
      <c r="B5" s="24"/>
      <c r="C5" s="24"/>
      <c r="D5" s="51"/>
      <c r="E5" s="102"/>
    </row>
    <row r="6" spans="1:9" x14ac:dyDescent="0.2">
      <c r="A6" s="89" t="s">
        <v>2</v>
      </c>
      <c r="B6" s="89" t="s">
        <v>92</v>
      </c>
      <c r="C6" s="89"/>
      <c r="D6" s="90"/>
      <c r="E6" s="103"/>
    </row>
    <row r="7" spans="1:9" ht="15" x14ac:dyDescent="0.2">
      <c r="A7" s="91" t="s">
        <v>6</v>
      </c>
      <c r="B7" s="91" t="s">
        <v>3</v>
      </c>
      <c r="C7" s="91"/>
      <c r="D7" s="92"/>
      <c r="E7" s="104"/>
    </row>
    <row r="8" spans="1:9" ht="28.5" x14ac:dyDescent="0.2">
      <c r="A8" s="93" t="s">
        <v>19</v>
      </c>
      <c r="B8" s="93" t="s">
        <v>94</v>
      </c>
      <c r="C8" s="94" t="s">
        <v>16</v>
      </c>
      <c r="D8" s="95"/>
      <c r="E8" s="105"/>
      <c r="H8" s="14"/>
      <c r="I8" s="32"/>
    </row>
    <row r="9" spans="1:9" ht="42.75" x14ac:dyDescent="0.2">
      <c r="A9" s="93" t="s">
        <v>20</v>
      </c>
      <c r="B9" s="93" t="s">
        <v>95</v>
      </c>
      <c r="C9" s="94" t="s">
        <v>11</v>
      </c>
      <c r="D9" s="95"/>
      <c r="E9" s="105"/>
      <c r="H9" s="14"/>
    </row>
    <row r="10" spans="1:9" ht="15" x14ac:dyDescent="0.2">
      <c r="A10" s="91" t="s">
        <v>8</v>
      </c>
      <c r="B10" s="91" t="s">
        <v>96</v>
      </c>
      <c r="C10" s="91"/>
      <c r="D10" s="96"/>
      <c r="E10" s="104"/>
      <c r="H10" s="14"/>
      <c r="I10" s="32"/>
    </row>
    <row r="11" spans="1:9" ht="28.5" x14ac:dyDescent="0.2">
      <c r="A11" s="118" t="str">
        <f>'BM 03'!A23</f>
        <v>1.2.1</v>
      </c>
      <c r="B11" s="118" t="str">
        <f>'BM 03'!D23</f>
        <v>Limpeza mecanizada do terreno c/ retroescavadeira (vegetação rasteira) inclusive carga e transporte - dmt até 1km</v>
      </c>
      <c r="C11" s="119" t="str">
        <f>'BM 03'!E23</f>
        <v>M²</v>
      </c>
      <c r="D11" s="120"/>
      <c r="E11" s="121"/>
      <c r="H11" s="14"/>
      <c r="I11" s="32"/>
    </row>
    <row r="12" spans="1:9" ht="28.5" x14ac:dyDescent="0.2">
      <c r="A12" s="93" t="s">
        <v>21</v>
      </c>
      <c r="B12" s="93" t="s">
        <v>98</v>
      </c>
      <c r="C12" s="94" t="s">
        <v>87</v>
      </c>
      <c r="D12" s="95"/>
      <c r="E12" s="105"/>
      <c r="H12" s="14"/>
    </row>
    <row r="13" spans="1:9" ht="28.5" x14ac:dyDescent="0.2">
      <c r="A13" s="93" t="s">
        <v>24</v>
      </c>
      <c r="B13" s="93" t="s">
        <v>100</v>
      </c>
      <c r="C13" s="94" t="s">
        <v>15</v>
      </c>
      <c r="D13" s="95"/>
      <c r="E13" s="105"/>
      <c r="H13" s="14"/>
    </row>
    <row r="14" spans="1:9" ht="57" x14ac:dyDescent="0.2">
      <c r="A14" s="93" t="s">
        <v>25</v>
      </c>
      <c r="B14" s="93" t="s">
        <v>102</v>
      </c>
      <c r="C14" s="94" t="s">
        <v>15</v>
      </c>
      <c r="D14" s="95"/>
      <c r="E14" s="105"/>
      <c r="G14" s="2">
        <f>672.33-E14</f>
        <v>672.33</v>
      </c>
      <c r="H14" s="14"/>
    </row>
    <row r="15" spans="1:9" ht="15" x14ac:dyDescent="0.2">
      <c r="A15" s="91" t="s">
        <v>9</v>
      </c>
      <c r="B15" s="91" t="s">
        <v>103</v>
      </c>
      <c r="C15" s="91"/>
      <c r="D15" s="96"/>
      <c r="E15" s="104"/>
      <c r="H15" s="14"/>
      <c r="I15" s="32"/>
    </row>
    <row r="16" spans="1:9" ht="28.5" x14ac:dyDescent="0.2">
      <c r="A16" s="93" t="s">
        <v>26</v>
      </c>
      <c r="B16" s="93" t="s">
        <v>50</v>
      </c>
      <c r="C16" s="94" t="s">
        <v>16</v>
      </c>
      <c r="D16" s="95"/>
      <c r="E16" s="105"/>
      <c r="H16" s="14"/>
    </row>
    <row r="17" spans="1:9" ht="57" x14ac:dyDescent="0.2">
      <c r="A17" s="93" t="s">
        <v>27</v>
      </c>
      <c r="B17" s="93" t="s">
        <v>105</v>
      </c>
      <c r="C17" s="94" t="s">
        <v>16</v>
      </c>
      <c r="D17" s="95"/>
      <c r="E17" s="105"/>
      <c r="G17" s="1">
        <f>93.4+25+10</f>
        <v>128.4</v>
      </c>
      <c r="H17" s="14">
        <f>50.4/G17</f>
        <v>0.3925233644859813</v>
      </c>
    </row>
    <row r="18" spans="1:9" ht="28.5" x14ac:dyDescent="0.2">
      <c r="A18" s="93" t="s">
        <v>28</v>
      </c>
      <c r="B18" s="93" t="s">
        <v>107</v>
      </c>
      <c r="C18" s="94" t="s">
        <v>15</v>
      </c>
      <c r="D18" s="95"/>
      <c r="E18" s="105"/>
      <c r="H18" s="14"/>
    </row>
    <row r="19" spans="1:9" ht="42.75" x14ac:dyDescent="0.2">
      <c r="A19" s="93" t="s">
        <v>29</v>
      </c>
      <c r="B19" s="93" t="s">
        <v>109</v>
      </c>
      <c r="C19" s="94" t="s">
        <v>16</v>
      </c>
      <c r="D19" s="95"/>
      <c r="E19" s="105"/>
      <c r="H19" s="14"/>
    </row>
    <row r="20" spans="1:9" ht="42.75" x14ac:dyDescent="0.2">
      <c r="A20" s="93" t="s">
        <v>110</v>
      </c>
      <c r="B20" s="93" t="s">
        <v>111</v>
      </c>
      <c r="C20" s="94" t="s">
        <v>16</v>
      </c>
      <c r="D20" s="95"/>
      <c r="E20" s="105"/>
      <c r="H20" s="14"/>
    </row>
    <row r="21" spans="1:9" ht="28.5" x14ac:dyDescent="0.2">
      <c r="A21" s="93" t="s">
        <v>112</v>
      </c>
      <c r="B21" s="93" t="s">
        <v>113</v>
      </c>
      <c r="C21" s="94" t="s">
        <v>12</v>
      </c>
      <c r="D21" s="95"/>
      <c r="E21" s="105"/>
      <c r="H21" s="14"/>
    </row>
    <row r="22" spans="1:9" ht="28.5" x14ac:dyDescent="0.2">
      <c r="A22" s="93" t="s">
        <v>114</v>
      </c>
      <c r="B22" s="93" t="s">
        <v>115</v>
      </c>
      <c r="C22" s="94" t="s">
        <v>12</v>
      </c>
      <c r="D22" s="95"/>
      <c r="E22" s="105"/>
      <c r="G22" s="1">
        <f>119.1/1.1</f>
        <v>108.27272727272725</v>
      </c>
      <c r="H22" s="14"/>
    </row>
    <row r="23" spans="1:9" ht="28.5" x14ac:dyDescent="0.2">
      <c r="A23" s="93" t="s">
        <v>116</v>
      </c>
      <c r="B23" s="93" t="s">
        <v>117</v>
      </c>
      <c r="C23" s="94" t="s">
        <v>12</v>
      </c>
      <c r="D23" s="95"/>
      <c r="E23" s="105"/>
      <c r="G23" s="1">
        <f>212.4/1.1</f>
        <v>193.09090909090909</v>
      </c>
    </row>
    <row r="24" spans="1:9" ht="42.75" x14ac:dyDescent="0.2">
      <c r="A24" s="93" t="s">
        <v>118</v>
      </c>
      <c r="B24" s="93" t="s">
        <v>120</v>
      </c>
      <c r="C24" s="94" t="s">
        <v>12</v>
      </c>
      <c r="D24" s="95"/>
      <c r="E24" s="105"/>
      <c r="H24" s="14"/>
    </row>
    <row r="25" spans="1:9" ht="28.5" x14ac:dyDescent="0.2">
      <c r="A25" s="93" t="s">
        <v>121</v>
      </c>
      <c r="B25" s="93" t="s">
        <v>122</v>
      </c>
      <c r="C25" s="94" t="s">
        <v>12</v>
      </c>
      <c r="D25" s="95"/>
      <c r="E25" s="105"/>
      <c r="G25" s="1">
        <f>120.6/1.1</f>
        <v>109.63636363636363</v>
      </c>
    </row>
    <row r="26" spans="1:9" ht="42.75" x14ac:dyDescent="0.2">
      <c r="A26" s="93" t="s">
        <v>123</v>
      </c>
      <c r="B26" s="93" t="s">
        <v>125</v>
      </c>
      <c r="C26" s="94" t="s">
        <v>15</v>
      </c>
      <c r="D26" s="95"/>
      <c r="E26" s="105"/>
      <c r="H26" s="14"/>
    </row>
    <row r="27" spans="1:9" ht="28.5" x14ac:dyDescent="0.2">
      <c r="A27" s="93" t="s">
        <v>126</v>
      </c>
      <c r="B27" s="93" t="s">
        <v>128</v>
      </c>
      <c r="C27" s="94" t="s">
        <v>15</v>
      </c>
      <c r="D27" s="95"/>
      <c r="E27" s="105"/>
      <c r="H27" s="14"/>
    </row>
    <row r="28" spans="1:9" ht="28.5" x14ac:dyDescent="0.2">
      <c r="A28" s="93" t="s">
        <v>129</v>
      </c>
      <c r="B28" s="93" t="s">
        <v>131</v>
      </c>
      <c r="C28" s="94" t="s">
        <v>16</v>
      </c>
      <c r="D28" s="95"/>
      <c r="E28" s="105"/>
      <c r="H28" s="14"/>
    </row>
    <row r="29" spans="1:9" ht="42.75" x14ac:dyDescent="0.2">
      <c r="A29" s="93" t="s">
        <v>132</v>
      </c>
      <c r="B29" s="93" t="s">
        <v>134</v>
      </c>
      <c r="C29" s="94" t="s">
        <v>15</v>
      </c>
      <c r="D29" s="95"/>
      <c r="E29" s="105"/>
      <c r="H29" s="14"/>
    </row>
    <row r="30" spans="1:9" ht="15" x14ac:dyDescent="0.2">
      <c r="A30" s="91" t="s">
        <v>18</v>
      </c>
      <c r="B30" s="91" t="s">
        <v>135</v>
      </c>
      <c r="C30" s="91"/>
      <c r="D30" s="96"/>
      <c r="E30" s="104"/>
      <c r="H30" s="14"/>
    </row>
    <row r="31" spans="1:9" ht="15" x14ac:dyDescent="0.2">
      <c r="A31" s="91" t="s">
        <v>30</v>
      </c>
      <c r="B31" s="91" t="s">
        <v>136</v>
      </c>
      <c r="C31" s="91"/>
      <c r="D31" s="96"/>
      <c r="E31" s="104"/>
      <c r="H31" s="14"/>
      <c r="I31" s="32"/>
    </row>
    <row r="32" spans="1:9" ht="57" x14ac:dyDescent="0.2">
      <c r="A32" s="97" t="s">
        <v>137</v>
      </c>
      <c r="B32" s="97" t="s">
        <v>139</v>
      </c>
      <c r="C32" s="98" t="s">
        <v>16</v>
      </c>
      <c r="D32" s="99"/>
      <c r="E32" s="106"/>
      <c r="H32" s="14"/>
    </row>
    <row r="33" spans="1:8" ht="42.75" x14ac:dyDescent="0.2">
      <c r="A33" s="97" t="s">
        <v>140</v>
      </c>
      <c r="B33" s="97" t="s">
        <v>142</v>
      </c>
      <c r="C33" s="98" t="s">
        <v>12</v>
      </c>
      <c r="D33" s="99"/>
      <c r="E33" s="106"/>
      <c r="H33" s="113"/>
    </row>
    <row r="34" spans="1:8" ht="42.75" x14ac:dyDescent="0.2">
      <c r="A34" s="97" t="s">
        <v>143</v>
      </c>
      <c r="B34" s="97" t="s">
        <v>42</v>
      </c>
      <c r="C34" s="98" t="s">
        <v>12</v>
      </c>
      <c r="D34" s="99"/>
      <c r="E34" s="106"/>
      <c r="H34" s="113"/>
    </row>
    <row r="35" spans="1:8" ht="42.75" x14ac:dyDescent="0.2">
      <c r="A35" s="97" t="s">
        <v>144</v>
      </c>
      <c r="B35" s="97" t="s">
        <v>146</v>
      </c>
      <c r="C35" s="98" t="s">
        <v>12</v>
      </c>
      <c r="D35" s="99"/>
      <c r="E35" s="106"/>
      <c r="H35" s="113"/>
    </row>
    <row r="36" spans="1:8" ht="42.75" x14ac:dyDescent="0.2">
      <c r="A36" s="97" t="s">
        <v>147</v>
      </c>
      <c r="B36" s="97" t="s">
        <v>149</v>
      </c>
      <c r="C36" s="98" t="s">
        <v>12</v>
      </c>
      <c r="D36" s="99"/>
      <c r="E36" s="106"/>
      <c r="H36" s="14"/>
    </row>
    <row r="37" spans="1:8" ht="42.75" x14ac:dyDescent="0.2">
      <c r="A37" s="97" t="s">
        <v>150</v>
      </c>
      <c r="B37" s="97" t="s">
        <v>125</v>
      </c>
      <c r="C37" s="98" t="s">
        <v>15</v>
      </c>
      <c r="D37" s="99"/>
      <c r="E37" s="106"/>
      <c r="H37" s="14"/>
    </row>
    <row r="38" spans="1:8" ht="28.5" x14ac:dyDescent="0.2">
      <c r="A38" s="97" t="s">
        <v>151</v>
      </c>
      <c r="B38" s="97" t="s">
        <v>128</v>
      </c>
      <c r="C38" s="98" t="s">
        <v>15</v>
      </c>
      <c r="D38" s="99"/>
      <c r="E38" s="106"/>
      <c r="H38" s="14"/>
    </row>
    <row r="39" spans="1:8" ht="15" x14ac:dyDescent="0.2">
      <c r="A39" s="91" t="s">
        <v>31</v>
      </c>
      <c r="B39" s="91" t="s">
        <v>152</v>
      </c>
      <c r="C39" s="91"/>
      <c r="D39" s="96"/>
      <c r="E39" s="104"/>
      <c r="H39" s="14"/>
    </row>
    <row r="40" spans="1:8" ht="42.75" x14ac:dyDescent="0.2">
      <c r="A40" s="93" t="s">
        <v>153</v>
      </c>
      <c r="B40" s="93" t="s">
        <v>155</v>
      </c>
      <c r="C40" s="94" t="s">
        <v>16</v>
      </c>
      <c r="D40" s="95"/>
      <c r="E40" s="105"/>
      <c r="H40" s="14"/>
    </row>
    <row r="41" spans="1:8" ht="42.75" x14ac:dyDescent="0.2">
      <c r="A41" s="93" t="s">
        <v>156</v>
      </c>
      <c r="B41" s="93" t="s">
        <v>142</v>
      </c>
      <c r="C41" s="94" t="s">
        <v>12</v>
      </c>
      <c r="D41" s="95"/>
      <c r="E41" s="105"/>
      <c r="H41" s="14"/>
    </row>
    <row r="42" spans="1:8" ht="42.75" x14ac:dyDescent="0.2">
      <c r="A42" s="93" t="s">
        <v>157</v>
      </c>
      <c r="B42" s="93" t="s">
        <v>159</v>
      </c>
      <c r="C42" s="94" t="s">
        <v>12</v>
      </c>
      <c r="D42" s="95"/>
      <c r="E42" s="105"/>
      <c r="H42" s="14"/>
    </row>
    <row r="43" spans="1:8" ht="42.75" x14ac:dyDescent="0.2">
      <c r="A43" s="93" t="s">
        <v>160</v>
      </c>
      <c r="B43" s="93" t="s">
        <v>162</v>
      </c>
      <c r="C43" s="94" t="s">
        <v>12</v>
      </c>
      <c r="D43" s="95"/>
      <c r="E43" s="105"/>
      <c r="H43" s="14"/>
    </row>
    <row r="44" spans="1:8" ht="42.75" x14ac:dyDescent="0.2">
      <c r="A44" s="93" t="s">
        <v>163</v>
      </c>
      <c r="B44" s="93" t="s">
        <v>42</v>
      </c>
      <c r="C44" s="94" t="s">
        <v>12</v>
      </c>
      <c r="D44" s="95"/>
      <c r="E44" s="105"/>
      <c r="H44" s="14"/>
    </row>
    <row r="45" spans="1:8" ht="42.75" x14ac:dyDescent="0.2">
      <c r="A45" s="93" t="s">
        <v>164</v>
      </c>
      <c r="B45" s="93" t="s">
        <v>125</v>
      </c>
      <c r="C45" s="94" t="s">
        <v>15</v>
      </c>
      <c r="D45" s="95"/>
      <c r="E45" s="105"/>
      <c r="H45" s="14"/>
    </row>
    <row r="46" spans="1:8" ht="28.5" x14ac:dyDescent="0.2">
      <c r="A46" s="93" t="s">
        <v>165</v>
      </c>
      <c r="B46" s="93" t="s">
        <v>128</v>
      </c>
      <c r="C46" s="94" t="s">
        <v>15</v>
      </c>
      <c r="D46" s="95"/>
      <c r="E46" s="105"/>
      <c r="H46" s="14"/>
    </row>
    <row r="47" spans="1:8" ht="15" x14ac:dyDescent="0.2">
      <c r="A47" s="91" t="s">
        <v>32</v>
      </c>
      <c r="B47" s="91" t="s">
        <v>166</v>
      </c>
      <c r="C47" s="91"/>
      <c r="D47" s="96"/>
      <c r="E47" s="104"/>
      <c r="H47" s="14"/>
    </row>
    <row r="48" spans="1:8" ht="42.75" x14ac:dyDescent="0.2">
      <c r="A48" s="93" t="s">
        <v>167</v>
      </c>
      <c r="B48" s="93" t="s">
        <v>169</v>
      </c>
      <c r="C48" s="94" t="s">
        <v>16</v>
      </c>
      <c r="D48" s="95"/>
      <c r="E48" s="105"/>
      <c r="H48" s="14"/>
    </row>
    <row r="49" spans="1:8" ht="42.75" x14ac:dyDescent="0.2">
      <c r="A49" s="93" t="s">
        <v>170</v>
      </c>
      <c r="B49" s="93" t="s">
        <v>172</v>
      </c>
      <c r="C49" s="94" t="s">
        <v>15</v>
      </c>
      <c r="D49" s="95"/>
      <c r="E49" s="105"/>
      <c r="H49" s="14"/>
    </row>
    <row r="50" spans="1:8" ht="28.5" x14ac:dyDescent="0.2">
      <c r="A50" s="93" t="s">
        <v>173</v>
      </c>
      <c r="B50" s="93" t="s">
        <v>128</v>
      </c>
      <c r="C50" s="94" t="s">
        <v>15</v>
      </c>
      <c r="D50" s="95"/>
      <c r="E50" s="105"/>
      <c r="H50" s="14"/>
    </row>
    <row r="51" spans="1:8" ht="42.75" x14ac:dyDescent="0.2">
      <c r="A51" s="93" t="s">
        <v>174</v>
      </c>
      <c r="B51" s="93" t="s">
        <v>159</v>
      </c>
      <c r="C51" s="94" t="s">
        <v>12</v>
      </c>
      <c r="D51" s="95"/>
      <c r="E51" s="105"/>
      <c r="H51" s="14"/>
    </row>
    <row r="52" spans="1:8" ht="42.75" x14ac:dyDescent="0.2">
      <c r="A52" s="93" t="s">
        <v>175</v>
      </c>
      <c r="B52" s="93" t="s">
        <v>162</v>
      </c>
      <c r="C52" s="94" t="s">
        <v>12</v>
      </c>
      <c r="D52" s="95"/>
      <c r="E52" s="105"/>
      <c r="H52" s="14"/>
    </row>
    <row r="53" spans="1:8" ht="42.75" x14ac:dyDescent="0.2">
      <c r="A53" s="93" t="s">
        <v>176</v>
      </c>
      <c r="B53" s="93" t="s">
        <v>142</v>
      </c>
      <c r="C53" s="94" t="s">
        <v>12</v>
      </c>
      <c r="D53" s="95"/>
      <c r="E53" s="105"/>
      <c r="H53" s="14"/>
    </row>
    <row r="54" spans="1:8" ht="42.75" x14ac:dyDescent="0.2">
      <c r="A54" s="93" t="str">
        <f>'BM 03'!A66</f>
        <v>1.4.3.7</v>
      </c>
      <c r="B54" s="93" t="str">
        <f>'BM 03'!D66</f>
        <v>LAJE PRÉ-MOLDADA UNIDIRECIONAL, BIAPOIADA, PARA PISO, ENCHIMENTO EM CERÂMICA, VIGOTA CONVENCIONAL, ALTURA TOTAL DA LAJE (ENCHIMENTO+CAPA) = (8+4). AF_11/2020_PA</v>
      </c>
      <c r="C54" s="94" t="str">
        <f>'BM 03'!E66</f>
        <v>m²</v>
      </c>
      <c r="D54" s="95"/>
      <c r="E54" s="105"/>
      <c r="H54" s="14"/>
    </row>
    <row r="55" spans="1:8" ht="15" x14ac:dyDescent="0.2">
      <c r="A55" s="91" t="s">
        <v>10</v>
      </c>
      <c r="B55" s="91" t="s">
        <v>177</v>
      </c>
      <c r="C55" s="91"/>
      <c r="D55" s="96"/>
      <c r="E55" s="104"/>
      <c r="H55" s="14"/>
    </row>
    <row r="56" spans="1:8" ht="42.75" x14ac:dyDescent="0.2">
      <c r="A56" s="97" t="s">
        <v>33</v>
      </c>
      <c r="B56" s="97" t="s">
        <v>179</v>
      </c>
      <c r="C56" s="98" t="s">
        <v>16</v>
      </c>
      <c r="D56" s="95"/>
      <c r="E56" s="106"/>
      <c r="H56" s="14"/>
    </row>
    <row r="57" spans="1:8" ht="42.75" x14ac:dyDescent="0.2">
      <c r="A57" s="93" t="s">
        <v>34</v>
      </c>
      <c r="B57" s="93" t="s">
        <v>181</v>
      </c>
      <c r="C57" s="94" t="s">
        <v>82</v>
      </c>
      <c r="D57" s="95" t="s">
        <v>737</v>
      </c>
      <c r="E57" s="105">
        <f>131.65</f>
        <v>131.65</v>
      </c>
      <c r="H57" s="14"/>
    </row>
    <row r="58" spans="1:8" ht="28.5" x14ac:dyDescent="0.2">
      <c r="A58" s="93" t="s">
        <v>35</v>
      </c>
      <c r="B58" s="93" t="s">
        <v>183</v>
      </c>
      <c r="C58" s="94" t="s">
        <v>11</v>
      </c>
      <c r="D58" s="95"/>
      <c r="E58" s="105"/>
      <c r="H58" s="14"/>
    </row>
    <row r="59" spans="1:8" ht="28.5" x14ac:dyDescent="0.2">
      <c r="A59" s="93" t="s">
        <v>36</v>
      </c>
      <c r="B59" s="93" t="s">
        <v>185</v>
      </c>
      <c r="C59" s="94" t="s">
        <v>11</v>
      </c>
      <c r="D59" s="95"/>
      <c r="E59" s="105"/>
      <c r="H59" s="14"/>
    </row>
    <row r="60" spans="1:8" ht="28.5" x14ac:dyDescent="0.2">
      <c r="A60" s="93" t="s">
        <v>37</v>
      </c>
      <c r="B60" s="93" t="s">
        <v>187</v>
      </c>
      <c r="C60" s="94" t="s">
        <v>11</v>
      </c>
      <c r="D60" s="95"/>
      <c r="E60" s="105"/>
      <c r="H60" s="14"/>
    </row>
    <row r="61" spans="1:8" ht="15" x14ac:dyDescent="0.2">
      <c r="A61" s="91" t="s">
        <v>188</v>
      </c>
      <c r="B61" s="91" t="s">
        <v>189</v>
      </c>
      <c r="C61" s="91"/>
      <c r="D61" s="96"/>
      <c r="E61" s="104"/>
      <c r="H61" s="14"/>
    </row>
    <row r="62" spans="1:8" ht="15" x14ac:dyDescent="0.2">
      <c r="A62" s="91" t="s">
        <v>190</v>
      </c>
      <c r="B62" s="91" t="s">
        <v>191</v>
      </c>
      <c r="C62" s="91"/>
      <c r="D62" s="96"/>
      <c r="E62" s="104"/>
      <c r="H62" s="14"/>
    </row>
    <row r="63" spans="1:8" ht="42.75" x14ac:dyDescent="0.2">
      <c r="A63" s="93" t="s">
        <v>192</v>
      </c>
      <c r="B63" s="93" t="s">
        <v>194</v>
      </c>
      <c r="C63" s="94" t="s">
        <v>16</v>
      </c>
      <c r="D63" s="95"/>
      <c r="E63" s="105"/>
      <c r="H63" s="14"/>
    </row>
    <row r="64" spans="1:8" ht="28.5" x14ac:dyDescent="0.2">
      <c r="A64" s="93" t="s">
        <v>195</v>
      </c>
      <c r="B64" s="93" t="s">
        <v>197</v>
      </c>
      <c r="C64" s="94" t="s">
        <v>82</v>
      </c>
      <c r="D64" s="95"/>
      <c r="E64" s="105"/>
      <c r="H64" s="14"/>
    </row>
    <row r="65" spans="1:9" ht="15" x14ac:dyDescent="0.2">
      <c r="A65" s="91" t="s">
        <v>198</v>
      </c>
      <c r="B65" s="91" t="s">
        <v>199</v>
      </c>
      <c r="C65" s="91"/>
      <c r="D65" s="96"/>
      <c r="E65" s="104"/>
      <c r="H65" s="14"/>
    </row>
    <row r="66" spans="1:9" ht="15" x14ac:dyDescent="0.2">
      <c r="A66" s="91" t="s">
        <v>200</v>
      </c>
      <c r="B66" s="91" t="s">
        <v>201</v>
      </c>
      <c r="C66" s="91"/>
      <c r="D66" s="96"/>
      <c r="E66" s="104"/>
      <c r="H66" s="14"/>
    </row>
    <row r="67" spans="1:9" ht="57" x14ac:dyDescent="0.2">
      <c r="A67" s="93" t="s">
        <v>202</v>
      </c>
      <c r="B67" s="93" t="s">
        <v>204</v>
      </c>
      <c r="C67" s="94" t="s">
        <v>12</v>
      </c>
      <c r="D67" s="95"/>
      <c r="E67" s="105"/>
      <c r="H67" s="14"/>
    </row>
    <row r="68" spans="1:9" ht="28.5" x14ac:dyDescent="0.2">
      <c r="A68" s="93" t="s">
        <v>205</v>
      </c>
      <c r="B68" s="93" t="s">
        <v>207</v>
      </c>
      <c r="C68" s="94" t="s">
        <v>16</v>
      </c>
      <c r="D68" s="95"/>
      <c r="E68" s="105"/>
      <c r="H68" s="14"/>
    </row>
    <row r="69" spans="1:9" ht="57" x14ac:dyDescent="0.2">
      <c r="A69" s="93" t="s">
        <v>208</v>
      </c>
      <c r="B69" s="93" t="s">
        <v>59</v>
      </c>
      <c r="C69" s="94" t="s">
        <v>11</v>
      </c>
      <c r="D69" s="95"/>
      <c r="E69" s="105"/>
      <c r="H69" s="14"/>
    </row>
    <row r="70" spans="1:9" ht="28.5" x14ac:dyDescent="0.2">
      <c r="A70" s="93" t="s">
        <v>209</v>
      </c>
      <c r="B70" s="93" t="s">
        <v>211</v>
      </c>
      <c r="C70" s="94" t="s">
        <v>16</v>
      </c>
      <c r="D70" s="95"/>
      <c r="E70" s="105"/>
      <c r="H70" s="14"/>
    </row>
    <row r="71" spans="1:9" ht="42.75" x14ac:dyDescent="0.2">
      <c r="A71" s="93" t="s">
        <v>212</v>
      </c>
      <c r="B71" s="93" t="s">
        <v>214</v>
      </c>
      <c r="C71" s="94" t="s">
        <v>16</v>
      </c>
      <c r="D71" s="95"/>
      <c r="E71" s="105"/>
    </row>
    <row r="72" spans="1:9" ht="15" x14ac:dyDescent="0.2">
      <c r="A72" s="91" t="s">
        <v>215</v>
      </c>
      <c r="B72" s="91" t="s">
        <v>216</v>
      </c>
      <c r="C72" s="91"/>
      <c r="D72" s="96"/>
      <c r="E72" s="104"/>
      <c r="F72" s="11"/>
      <c r="G72" s="9"/>
      <c r="H72" s="190"/>
      <c r="I72" s="183"/>
    </row>
    <row r="73" spans="1:9" ht="42.75" x14ac:dyDescent="0.2">
      <c r="A73" s="93" t="s">
        <v>217</v>
      </c>
      <c r="B73" s="93" t="s">
        <v>84</v>
      </c>
      <c r="C73" s="94" t="s">
        <v>16</v>
      </c>
      <c r="D73" s="95" t="s">
        <v>738</v>
      </c>
      <c r="E73" s="105">
        <f>1.14*(2.5*16 + 5.5*4)+0.94*(19.4+19.4+27.6+27.6+19.4 + 23 + 19.4 + 23)</f>
        <v>238.75200000000001</v>
      </c>
      <c r="F73" s="11"/>
      <c r="G73" s="9"/>
      <c r="H73" s="17"/>
      <c r="I73" s="18"/>
    </row>
    <row r="74" spans="1:9" ht="57" x14ac:dyDescent="0.2">
      <c r="A74" s="93" t="s">
        <v>219</v>
      </c>
      <c r="B74" s="93" t="s">
        <v>220</v>
      </c>
      <c r="C74" s="94" t="s">
        <v>16</v>
      </c>
      <c r="D74" s="95" t="s">
        <v>738</v>
      </c>
      <c r="E74" s="105">
        <f>1.14*(2.5*16 + 5.5*4)+0.94*(19.4+19.4+27.6+27.6+19.4 + 23 + 19.4 + 23)</f>
        <v>238.75200000000001</v>
      </c>
      <c r="F74" s="11"/>
      <c r="G74" s="9"/>
      <c r="H74" s="17"/>
      <c r="I74" s="18"/>
    </row>
    <row r="75" spans="1:9" ht="15" x14ac:dyDescent="0.2">
      <c r="A75" s="91" t="s">
        <v>221</v>
      </c>
      <c r="B75" s="91" t="s">
        <v>222</v>
      </c>
      <c r="C75" s="91"/>
      <c r="D75" s="96"/>
      <c r="E75" s="104"/>
      <c r="F75" s="11"/>
      <c r="G75" s="9"/>
      <c r="H75" s="17"/>
      <c r="I75" s="18"/>
    </row>
    <row r="76" spans="1:9" ht="28.5" x14ac:dyDescent="0.2">
      <c r="A76" s="93" t="s">
        <v>223</v>
      </c>
      <c r="B76" s="93" t="s">
        <v>225</v>
      </c>
      <c r="C76" s="94" t="s">
        <v>16</v>
      </c>
      <c r="D76" s="95"/>
      <c r="E76" s="105"/>
      <c r="F76" s="11"/>
      <c r="G76" s="9"/>
      <c r="H76" s="17"/>
      <c r="I76" s="18"/>
    </row>
    <row r="77" spans="1:9" ht="28.5" x14ac:dyDescent="0.2">
      <c r="A77" s="93" t="s">
        <v>226</v>
      </c>
      <c r="B77" s="93" t="s">
        <v>107</v>
      </c>
      <c r="C77" s="94" t="s">
        <v>15</v>
      </c>
      <c r="D77" s="95"/>
      <c r="E77" s="105"/>
      <c r="F77" s="11"/>
      <c r="G77" s="9"/>
      <c r="H77" s="17"/>
      <c r="I77" s="18"/>
    </row>
    <row r="78" spans="1:9" ht="42.75" x14ac:dyDescent="0.2">
      <c r="A78" s="93" t="s">
        <v>227</v>
      </c>
      <c r="B78" s="93" t="s">
        <v>229</v>
      </c>
      <c r="C78" s="94" t="s">
        <v>16</v>
      </c>
      <c r="D78" s="95"/>
      <c r="E78" s="105"/>
      <c r="F78" s="11"/>
      <c r="G78" s="9"/>
      <c r="H78" s="17"/>
      <c r="I78" s="18"/>
    </row>
    <row r="79" spans="1:9" ht="42.75" x14ac:dyDescent="0.2">
      <c r="A79" s="93" t="s">
        <v>230</v>
      </c>
      <c r="B79" s="93" t="s">
        <v>232</v>
      </c>
      <c r="C79" s="94" t="s">
        <v>16</v>
      </c>
      <c r="D79" s="95"/>
      <c r="E79" s="105"/>
      <c r="F79" s="11"/>
      <c r="G79" s="9"/>
      <c r="H79" s="17"/>
      <c r="I79" s="18"/>
    </row>
    <row r="80" spans="1:9" ht="42.75" x14ac:dyDescent="0.2">
      <c r="A80" s="93" t="s">
        <v>233</v>
      </c>
      <c r="B80" s="93" t="s">
        <v>235</v>
      </c>
      <c r="C80" s="94" t="s">
        <v>7</v>
      </c>
      <c r="D80" s="95"/>
      <c r="E80" s="105"/>
      <c r="F80" s="11"/>
      <c r="G80" s="9"/>
      <c r="H80" s="17"/>
      <c r="I80" s="18"/>
    </row>
    <row r="81" spans="1:9" ht="71.25" x14ac:dyDescent="0.2">
      <c r="A81" s="93" t="s">
        <v>236</v>
      </c>
      <c r="B81" s="93" t="s">
        <v>238</v>
      </c>
      <c r="C81" s="94" t="s">
        <v>16</v>
      </c>
      <c r="D81" s="95"/>
      <c r="E81" s="105"/>
      <c r="F81" s="11"/>
      <c r="G81" s="9"/>
      <c r="H81" s="17"/>
      <c r="I81" s="18"/>
    </row>
    <row r="82" spans="1:9" ht="28.5" x14ac:dyDescent="0.2">
      <c r="A82" s="93" t="s">
        <v>239</v>
      </c>
      <c r="B82" s="93" t="s">
        <v>241</v>
      </c>
      <c r="C82" s="94" t="s">
        <v>15</v>
      </c>
      <c r="D82" s="95"/>
      <c r="E82" s="105"/>
      <c r="F82" s="11"/>
      <c r="G82" s="109">
        <f>E83+E82+E14</f>
        <v>0</v>
      </c>
      <c r="H82" s="110" t="s">
        <v>616</v>
      </c>
      <c r="I82" s="18"/>
    </row>
    <row r="83" spans="1:9" ht="28.5" x14ac:dyDescent="0.2">
      <c r="A83" s="97" t="s">
        <v>242</v>
      </c>
      <c r="B83" s="97" t="s">
        <v>244</v>
      </c>
      <c r="C83" s="98" t="s">
        <v>15</v>
      </c>
      <c r="D83" s="99"/>
      <c r="E83" s="106"/>
      <c r="F83" s="11"/>
      <c r="G83" s="9"/>
      <c r="H83" s="17"/>
      <c r="I83" s="18"/>
    </row>
    <row r="84" spans="1:9" ht="57" x14ac:dyDescent="0.2">
      <c r="A84" s="93" t="s">
        <v>739</v>
      </c>
      <c r="B84" s="97" t="str">
        <f>'BM 05'!D96</f>
        <v>CONTRAPISO EM ARGAMASSA TRAÇO 1:4 (CIMENTO E AREIA), PREPARO MECÂNICO COM BETONEIRA 400 L, APLICADO EM ÁREAS SECAS SOBRE LAJE, ADERIDO, ACABAMENTO NÃO REFORÇADO, ESPESSURA 2CM. AF_07/2021</v>
      </c>
      <c r="C84" s="98" t="str">
        <f>'BM 05'!E96</f>
        <v>m²</v>
      </c>
      <c r="D84" s="99"/>
      <c r="E84" s="106"/>
      <c r="F84" s="11"/>
      <c r="G84" s="9"/>
      <c r="H84" s="17"/>
      <c r="I84" s="18"/>
    </row>
    <row r="85" spans="1:9" ht="15" x14ac:dyDescent="0.2">
      <c r="A85" s="91" t="s">
        <v>245</v>
      </c>
      <c r="B85" s="91" t="s">
        <v>246</v>
      </c>
      <c r="C85" s="91"/>
      <c r="D85" s="96"/>
      <c r="E85" s="104"/>
      <c r="F85" s="11"/>
      <c r="G85" s="9"/>
      <c r="H85" s="17"/>
      <c r="I85" s="18"/>
    </row>
    <row r="86" spans="1:9" ht="28.5" x14ac:dyDescent="0.2">
      <c r="A86" s="93" t="s">
        <v>247</v>
      </c>
      <c r="B86" s="93" t="s">
        <v>83</v>
      </c>
      <c r="C86" s="94" t="s">
        <v>16</v>
      </c>
      <c r="D86" s="95"/>
      <c r="E86" s="105"/>
      <c r="F86" s="11"/>
      <c r="G86" s="9"/>
      <c r="H86" s="17"/>
      <c r="I86" s="18"/>
    </row>
    <row r="87" spans="1:9" ht="28.5" x14ac:dyDescent="0.2">
      <c r="A87" s="93" t="s">
        <v>249</v>
      </c>
      <c r="B87" s="93" t="s">
        <v>251</v>
      </c>
      <c r="C87" s="94" t="s">
        <v>16</v>
      </c>
      <c r="D87" s="95"/>
      <c r="E87" s="105"/>
      <c r="F87" s="11"/>
      <c r="G87" s="9"/>
      <c r="H87" s="17"/>
      <c r="I87" s="18"/>
    </row>
    <row r="88" spans="1:9" ht="28.5" x14ac:dyDescent="0.2">
      <c r="A88" s="93" t="s">
        <v>252</v>
      </c>
      <c r="B88" s="93" t="s">
        <v>254</v>
      </c>
      <c r="C88" s="94" t="s">
        <v>16</v>
      </c>
      <c r="D88" s="95"/>
      <c r="E88" s="105"/>
      <c r="F88" s="11"/>
      <c r="G88" s="9"/>
      <c r="H88" s="17"/>
      <c r="I88" s="18"/>
    </row>
    <row r="89" spans="1:9" ht="28.5" x14ac:dyDescent="0.2">
      <c r="A89" s="93" t="s">
        <v>255</v>
      </c>
      <c r="B89" s="93" t="s">
        <v>257</v>
      </c>
      <c r="C89" s="94" t="s">
        <v>16</v>
      </c>
      <c r="D89" s="95"/>
      <c r="E89" s="105"/>
      <c r="F89" s="11"/>
      <c r="G89" s="9"/>
      <c r="H89" s="17"/>
      <c r="I89" s="18"/>
    </row>
    <row r="90" spans="1:9" ht="28.5" x14ac:dyDescent="0.2">
      <c r="A90" s="93" t="s">
        <v>258</v>
      </c>
      <c r="B90" s="93" t="s">
        <v>260</v>
      </c>
      <c r="C90" s="94" t="s">
        <v>16</v>
      </c>
      <c r="D90" s="95"/>
      <c r="E90" s="105"/>
      <c r="F90" s="11"/>
      <c r="G90" s="9"/>
      <c r="H90" s="17"/>
      <c r="I90" s="18"/>
    </row>
    <row r="91" spans="1:9" ht="28.5" x14ac:dyDescent="0.2">
      <c r="A91" s="93" t="s">
        <v>261</v>
      </c>
      <c r="B91" s="93" t="s">
        <v>263</v>
      </c>
      <c r="C91" s="94" t="s">
        <v>16</v>
      </c>
      <c r="D91" s="95"/>
      <c r="E91" s="105"/>
      <c r="F91" s="11"/>
      <c r="G91" s="9"/>
      <c r="H91" s="17"/>
      <c r="I91" s="18"/>
    </row>
    <row r="92" spans="1:9" ht="28.5" x14ac:dyDescent="0.2">
      <c r="A92" s="93" t="s">
        <v>264</v>
      </c>
      <c r="B92" s="93" t="s">
        <v>266</v>
      </c>
      <c r="C92" s="94" t="s">
        <v>16</v>
      </c>
      <c r="D92" s="95"/>
      <c r="E92" s="105"/>
      <c r="F92" s="11"/>
      <c r="G92" s="9"/>
      <c r="H92" s="17"/>
      <c r="I92" s="18"/>
    </row>
    <row r="93" spans="1:9" ht="42.75" x14ac:dyDescent="0.2">
      <c r="A93" s="93" t="s">
        <v>267</v>
      </c>
      <c r="B93" s="93" t="s">
        <v>269</v>
      </c>
      <c r="C93" s="94" t="s">
        <v>16</v>
      </c>
      <c r="D93" s="95"/>
      <c r="E93" s="105"/>
      <c r="F93" s="11"/>
      <c r="G93" s="9"/>
      <c r="H93" s="17"/>
      <c r="I93" s="18"/>
    </row>
    <row r="94" spans="1:9" ht="57" x14ac:dyDescent="0.2">
      <c r="A94" s="93" t="s">
        <v>270</v>
      </c>
      <c r="B94" s="93" t="s">
        <v>272</v>
      </c>
      <c r="C94" s="94" t="s">
        <v>16</v>
      </c>
      <c r="D94" s="95"/>
      <c r="E94" s="105"/>
      <c r="F94" s="11"/>
      <c r="G94" s="9"/>
      <c r="H94" s="17"/>
      <c r="I94" s="18"/>
    </row>
    <row r="95" spans="1:9" ht="15" x14ac:dyDescent="0.2">
      <c r="A95" s="91" t="s">
        <v>273</v>
      </c>
      <c r="B95" s="91" t="s">
        <v>274</v>
      </c>
      <c r="C95" s="91"/>
      <c r="D95" s="96"/>
      <c r="E95" s="104"/>
      <c r="F95" s="11"/>
      <c r="G95" s="9"/>
      <c r="H95" s="17"/>
      <c r="I95" s="18"/>
    </row>
    <row r="96" spans="1:9" ht="28.5" x14ac:dyDescent="0.2">
      <c r="A96" s="93" t="s">
        <v>275</v>
      </c>
      <c r="B96" s="93" t="s">
        <v>277</v>
      </c>
      <c r="C96" s="94" t="s">
        <v>7</v>
      </c>
      <c r="D96" s="95"/>
      <c r="E96" s="105"/>
      <c r="F96" s="11"/>
      <c r="G96" s="9"/>
      <c r="H96" s="17"/>
      <c r="I96" s="18"/>
    </row>
    <row r="97" spans="1:9" ht="28.5" x14ac:dyDescent="0.2">
      <c r="A97" s="93" t="s">
        <v>278</v>
      </c>
      <c r="B97" s="93" t="s">
        <v>280</v>
      </c>
      <c r="C97" s="94" t="s">
        <v>7</v>
      </c>
      <c r="D97" s="95"/>
      <c r="E97" s="105"/>
      <c r="F97" s="11"/>
      <c r="G97" s="9"/>
      <c r="H97" s="17"/>
      <c r="I97" s="18"/>
    </row>
    <row r="98" spans="1:9" ht="28.5" x14ac:dyDescent="0.2">
      <c r="A98" s="93" t="s">
        <v>281</v>
      </c>
      <c r="B98" s="93" t="s">
        <v>70</v>
      </c>
      <c r="C98" s="94" t="s">
        <v>7</v>
      </c>
      <c r="D98" s="95"/>
      <c r="E98" s="105"/>
      <c r="F98" s="11"/>
      <c r="G98" s="9"/>
      <c r="H98" s="17"/>
      <c r="I98" s="18"/>
    </row>
    <row r="99" spans="1:9" ht="28.5" x14ac:dyDescent="0.2">
      <c r="A99" s="93" t="s">
        <v>282</v>
      </c>
      <c r="B99" s="93" t="s">
        <v>284</v>
      </c>
      <c r="C99" s="94" t="s">
        <v>7</v>
      </c>
      <c r="D99" s="95"/>
      <c r="E99" s="105"/>
      <c r="F99" s="11"/>
      <c r="G99" s="9"/>
      <c r="H99" s="17"/>
      <c r="I99" s="18"/>
    </row>
    <row r="100" spans="1:9" ht="57" x14ac:dyDescent="0.2">
      <c r="A100" s="93" t="s">
        <v>285</v>
      </c>
      <c r="B100" s="93" t="s">
        <v>287</v>
      </c>
      <c r="C100" s="94" t="s">
        <v>7</v>
      </c>
      <c r="D100" s="95"/>
      <c r="E100" s="105"/>
      <c r="F100" s="11"/>
      <c r="G100" s="9"/>
      <c r="H100" s="17"/>
      <c r="I100" s="18"/>
    </row>
    <row r="101" spans="1:9" ht="15" x14ac:dyDescent="0.2">
      <c r="A101" s="91" t="s">
        <v>288</v>
      </c>
      <c r="B101" s="91" t="s">
        <v>289</v>
      </c>
      <c r="C101" s="91"/>
      <c r="D101" s="96"/>
      <c r="E101" s="104"/>
      <c r="F101" s="11"/>
      <c r="G101" s="9"/>
      <c r="H101" s="17"/>
      <c r="I101" s="18"/>
    </row>
    <row r="102" spans="1:9" ht="28.5" x14ac:dyDescent="0.2">
      <c r="A102" s="93" t="s">
        <v>290</v>
      </c>
      <c r="B102" s="93" t="s">
        <v>292</v>
      </c>
      <c r="C102" s="94" t="s">
        <v>11</v>
      </c>
      <c r="D102" s="95"/>
      <c r="E102" s="105"/>
      <c r="F102" s="11"/>
      <c r="G102" s="9"/>
      <c r="H102" s="17"/>
      <c r="I102" s="18"/>
    </row>
    <row r="103" spans="1:9" ht="42.75" x14ac:dyDescent="0.2">
      <c r="A103" s="93" t="s">
        <v>293</v>
      </c>
      <c r="B103" s="93" t="s">
        <v>295</v>
      </c>
      <c r="C103" s="94" t="s">
        <v>11</v>
      </c>
      <c r="D103" s="95"/>
      <c r="E103" s="105"/>
      <c r="F103" s="11"/>
      <c r="G103" s="9"/>
      <c r="H103" s="17"/>
      <c r="I103" s="18"/>
    </row>
    <row r="104" spans="1:9" ht="42.75" x14ac:dyDescent="0.2">
      <c r="A104" s="93" t="s">
        <v>296</v>
      </c>
      <c r="B104" s="93" t="s">
        <v>298</v>
      </c>
      <c r="C104" s="94" t="s">
        <v>11</v>
      </c>
      <c r="D104" s="95"/>
      <c r="E104" s="105"/>
      <c r="F104" s="11"/>
      <c r="G104" s="9"/>
      <c r="H104" s="17"/>
      <c r="I104" s="18"/>
    </row>
    <row r="105" spans="1:9" ht="28.5" x14ac:dyDescent="0.2">
      <c r="A105" s="93" t="s">
        <v>299</v>
      </c>
      <c r="B105" s="93" t="s">
        <v>64</v>
      </c>
      <c r="C105" s="94" t="s">
        <v>7</v>
      </c>
      <c r="D105" s="95"/>
      <c r="E105" s="105"/>
      <c r="F105" s="11"/>
      <c r="G105" s="9"/>
      <c r="H105" s="17"/>
      <c r="I105" s="18"/>
    </row>
    <row r="106" spans="1:9" ht="28.5" x14ac:dyDescent="0.2">
      <c r="A106" s="93" t="s">
        <v>300</v>
      </c>
      <c r="B106" s="93" t="s">
        <v>302</v>
      </c>
      <c r="C106" s="94" t="s">
        <v>7</v>
      </c>
      <c r="D106" s="95"/>
      <c r="E106" s="105"/>
      <c r="F106" s="11"/>
      <c r="G106" s="9"/>
      <c r="H106" s="17"/>
      <c r="I106" s="18"/>
    </row>
    <row r="107" spans="1:9" ht="42.75" x14ac:dyDescent="0.2">
      <c r="A107" s="93" t="s">
        <v>303</v>
      </c>
      <c r="B107" s="93" t="s">
        <v>62</v>
      </c>
      <c r="C107" s="94" t="s">
        <v>7</v>
      </c>
      <c r="D107" s="95"/>
      <c r="E107" s="105"/>
      <c r="F107" s="11"/>
      <c r="G107" s="9"/>
      <c r="H107" s="17"/>
      <c r="I107" s="18"/>
    </row>
    <row r="108" spans="1:9" ht="42.75" x14ac:dyDescent="0.2">
      <c r="A108" s="93" t="s">
        <v>304</v>
      </c>
      <c r="B108" s="93" t="s">
        <v>306</v>
      </c>
      <c r="C108" s="94" t="s">
        <v>7</v>
      </c>
      <c r="D108" s="95"/>
      <c r="E108" s="105"/>
      <c r="F108" s="11"/>
      <c r="G108" s="9"/>
      <c r="H108" s="17"/>
      <c r="I108" s="18"/>
    </row>
    <row r="109" spans="1:9" ht="42.75" x14ac:dyDescent="0.2">
      <c r="A109" s="93" t="s">
        <v>741</v>
      </c>
      <c r="B109" s="93" t="s">
        <v>742</v>
      </c>
      <c r="C109" s="94" t="s">
        <v>743</v>
      </c>
      <c r="D109" s="95"/>
      <c r="E109" s="105"/>
      <c r="F109" s="11"/>
      <c r="G109" s="9"/>
      <c r="H109" s="17"/>
      <c r="I109" s="18"/>
    </row>
    <row r="110" spans="1:9" ht="15" x14ac:dyDescent="0.2">
      <c r="A110" s="91" t="s">
        <v>307</v>
      </c>
      <c r="B110" s="91" t="s">
        <v>308</v>
      </c>
      <c r="C110" s="91"/>
      <c r="D110" s="96"/>
      <c r="E110" s="104"/>
      <c r="F110" s="11"/>
      <c r="G110" s="9"/>
      <c r="H110" s="17"/>
      <c r="I110" s="18"/>
    </row>
    <row r="111" spans="1:9" ht="42.75" x14ac:dyDescent="0.2">
      <c r="A111" s="93" t="s">
        <v>309</v>
      </c>
      <c r="B111" s="93" t="s">
        <v>311</v>
      </c>
      <c r="C111" s="94" t="s">
        <v>11</v>
      </c>
      <c r="D111" s="95"/>
      <c r="E111" s="105"/>
      <c r="F111" s="11"/>
      <c r="G111" s="9"/>
      <c r="H111" s="17"/>
      <c r="I111" s="18"/>
    </row>
    <row r="112" spans="1:9" ht="42.75" x14ac:dyDescent="0.2">
      <c r="A112" s="93" t="s">
        <v>312</v>
      </c>
      <c r="B112" s="93" t="s">
        <v>314</v>
      </c>
      <c r="C112" s="94" t="s">
        <v>11</v>
      </c>
      <c r="D112" s="95" t="s">
        <v>811</v>
      </c>
      <c r="E112" s="105">
        <v>666.97</v>
      </c>
      <c r="F112" s="11"/>
      <c r="G112" s="9"/>
      <c r="H112" s="17"/>
      <c r="I112" s="18"/>
    </row>
    <row r="113" spans="1:9" ht="15" x14ac:dyDescent="0.2">
      <c r="A113" s="91" t="s">
        <v>315</v>
      </c>
      <c r="B113" s="91" t="s">
        <v>316</v>
      </c>
      <c r="C113" s="91"/>
      <c r="D113" s="96"/>
      <c r="E113" s="104"/>
      <c r="F113" s="11"/>
      <c r="G113" s="9"/>
      <c r="H113" s="17"/>
      <c r="I113" s="18"/>
    </row>
    <row r="114" spans="1:9" ht="28.5" x14ac:dyDescent="0.2">
      <c r="A114" s="93" t="s">
        <v>317</v>
      </c>
      <c r="B114" s="93" t="s">
        <v>319</v>
      </c>
      <c r="C114" s="94" t="s">
        <v>7</v>
      </c>
      <c r="D114" s="95"/>
      <c r="E114" s="105"/>
      <c r="F114" s="11"/>
      <c r="G114" s="9"/>
      <c r="H114" s="17"/>
      <c r="I114" s="18"/>
    </row>
    <row r="115" spans="1:9" ht="28.5" x14ac:dyDescent="0.2">
      <c r="A115" s="93" t="s">
        <v>320</v>
      </c>
      <c r="B115" s="93" t="s">
        <v>322</v>
      </c>
      <c r="C115" s="94" t="s">
        <v>7</v>
      </c>
      <c r="D115" s="95"/>
      <c r="E115" s="105"/>
      <c r="F115" s="11"/>
      <c r="G115" s="9"/>
      <c r="H115" s="17"/>
      <c r="I115" s="18"/>
    </row>
    <row r="116" spans="1:9" ht="28.5" x14ac:dyDescent="0.2">
      <c r="A116" s="93" t="s">
        <v>323</v>
      </c>
      <c r="B116" s="93" t="s">
        <v>325</v>
      </c>
      <c r="C116" s="94" t="s">
        <v>7</v>
      </c>
      <c r="D116" s="95"/>
      <c r="E116" s="105"/>
      <c r="F116" s="11"/>
      <c r="G116" s="9"/>
      <c r="H116" s="17"/>
      <c r="I116" s="18"/>
    </row>
    <row r="117" spans="1:9" ht="28.5" x14ac:dyDescent="0.2">
      <c r="A117" s="93" t="s">
        <v>326</v>
      </c>
      <c r="B117" s="93" t="s">
        <v>328</v>
      </c>
      <c r="C117" s="94" t="s">
        <v>7</v>
      </c>
      <c r="D117" s="95"/>
      <c r="E117" s="105"/>
      <c r="F117" s="11"/>
      <c r="G117" s="9"/>
      <c r="H117" s="17"/>
      <c r="I117" s="18"/>
    </row>
    <row r="118" spans="1:9" ht="28.5" x14ac:dyDescent="0.2">
      <c r="A118" s="93" t="s">
        <v>329</v>
      </c>
      <c r="B118" s="93" t="s">
        <v>331</v>
      </c>
      <c r="C118" s="94" t="s">
        <v>7</v>
      </c>
      <c r="D118" s="95" t="s">
        <v>812</v>
      </c>
      <c r="E118" s="105">
        <v>16</v>
      </c>
      <c r="F118" s="11"/>
      <c r="G118" s="9"/>
      <c r="H118" s="17"/>
      <c r="I118" s="18"/>
    </row>
    <row r="119" spans="1:9" ht="15" x14ac:dyDescent="0.2">
      <c r="A119" s="91" t="s">
        <v>332</v>
      </c>
      <c r="B119" s="91" t="s">
        <v>333</v>
      </c>
      <c r="C119" s="91"/>
      <c r="D119" s="96"/>
      <c r="E119" s="104"/>
      <c r="F119" s="11"/>
      <c r="G119" s="9"/>
      <c r="H119" s="17"/>
      <c r="I119" s="18"/>
    </row>
    <row r="120" spans="1:9" ht="57" x14ac:dyDescent="0.2">
      <c r="A120" s="93" t="s">
        <v>334</v>
      </c>
      <c r="B120" s="93" t="s">
        <v>336</v>
      </c>
      <c r="C120" s="94" t="s">
        <v>7</v>
      </c>
      <c r="D120" s="95"/>
      <c r="E120" s="105"/>
      <c r="F120" s="11"/>
      <c r="G120" s="9"/>
      <c r="H120" s="17"/>
      <c r="I120" s="18"/>
    </row>
    <row r="121" spans="1:9" ht="57" x14ac:dyDescent="0.2">
      <c r="A121" s="93" t="s">
        <v>337</v>
      </c>
      <c r="B121" s="93" t="s">
        <v>339</v>
      </c>
      <c r="C121" s="94" t="s">
        <v>7</v>
      </c>
      <c r="D121" s="95"/>
      <c r="E121" s="105"/>
      <c r="F121" s="11"/>
      <c r="G121" s="9"/>
      <c r="H121" s="17"/>
      <c r="I121" s="18"/>
    </row>
    <row r="122" spans="1:9" ht="71.25" x14ac:dyDescent="0.2">
      <c r="A122" s="93" t="s">
        <v>340</v>
      </c>
      <c r="B122" s="93" t="s">
        <v>342</v>
      </c>
      <c r="C122" s="94" t="s">
        <v>7</v>
      </c>
      <c r="D122" s="95"/>
      <c r="E122" s="105"/>
      <c r="F122" s="11"/>
      <c r="G122" s="9"/>
      <c r="H122" s="17"/>
      <c r="I122" s="18"/>
    </row>
    <row r="123" spans="1:9" ht="15" x14ac:dyDescent="0.2">
      <c r="A123" s="91" t="s">
        <v>343</v>
      </c>
      <c r="B123" s="91" t="s">
        <v>344</v>
      </c>
      <c r="C123" s="91"/>
      <c r="D123" s="96"/>
      <c r="E123" s="104"/>
      <c r="F123" s="11"/>
      <c r="G123" s="9"/>
      <c r="H123" s="17"/>
      <c r="I123" s="18"/>
    </row>
    <row r="124" spans="1:9" ht="42.75" x14ac:dyDescent="0.2">
      <c r="A124" s="93" t="s">
        <v>345</v>
      </c>
      <c r="B124" s="93" t="s">
        <v>347</v>
      </c>
      <c r="C124" s="94" t="s">
        <v>7</v>
      </c>
      <c r="D124" s="95"/>
      <c r="E124" s="105"/>
      <c r="F124" s="11"/>
      <c r="G124" s="9"/>
      <c r="H124" s="17"/>
      <c r="I124" s="18"/>
    </row>
    <row r="125" spans="1:9" ht="42.75" x14ac:dyDescent="0.2">
      <c r="A125" s="93" t="s">
        <v>348</v>
      </c>
      <c r="B125" s="93" t="s">
        <v>350</v>
      </c>
      <c r="C125" s="94" t="s">
        <v>7</v>
      </c>
      <c r="D125" s="95"/>
      <c r="E125" s="105"/>
      <c r="F125" s="11"/>
      <c r="G125" s="9"/>
      <c r="H125" s="17"/>
      <c r="I125" s="18"/>
    </row>
    <row r="126" spans="1:9" ht="42.75" x14ac:dyDescent="0.2">
      <c r="A126" s="93" t="s">
        <v>351</v>
      </c>
      <c r="B126" s="93" t="s">
        <v>353</v>
      </c>
      <c r="C126" s="94" t="s">
        <v>11</v>
      </c>
      <c r="D126" s="95"/>
      <c r="E126" s="105"/>
      <c r="F126" s="11"/>
      <c r="G126" s="9"/>
      <c r="H126" s="17"/>
      <c r="I126" s="18"/>
    </row>
    <row r="127" spans="1:9" ht="42.75" x14ac:dyDescent="0.2">
      <c r="A127" s="93" t="s">
        <v>354</v>
      </c>
      <c r="B127" s="93" t="s">
        <v>353</v>
      </c>
      <c r="C127" s="94" t="s">
        <v>11</v>
      </c>
      <c r="D127" s="95"/>
      <c r="E127" s="105"/>
      <c r="F127" s="11"/>
      <c r="G127" s="9"/>
      <c r="H127" s="17"/>
      <c r="I127" s="18"/>
    </row>
    <row r="128" spans="1:9" ht="28.5" x14ac:dyDescent="0.2">
      <c r="A128" s="93" t="s">
        <v>355</v>
      </c>
      <c r="B128" s="93" t="s">
        <v>357</v>
      </c>
      <c r="C128" s="94" t="s">
        <v>7</v>
      </c>
      <c r="D128" s="95"/>
      <c r="E128" s="105"/>
      <c r="F128" s="11"/>
      <c r="G128" s="9"/>
      <c r="H128" s="17"/>
      <c r="I128" s="18"/>
    </row>
    <row r="129" spans="1:9" ht="15" x14ac:dyDescent="0.2">
      <c r="A129" s="91" t="s">
        <v>358</v>
      </c>
      <c r="B129" s="91" t="s">
        <v>359</v>
      </c>
      <c r="C129" s="91"/>
      <c r="D129" s="96"/>
      <c r="E129" s="104"/>
      <c r="F129" s="11"/>
      <c r="G129" s="9"/>
      <c r="H129" s="17"/>
      <c r="I129" s="18"/>
    </row>
    <row r="130" spans="1:9" ht="28.5" x14ac:dyDescent="0.2">
      <c r="A130" s="93" t="s">
        <v>360</v>
      </c>
      <c r="B130" s="93" t="s">
        <v>362</v>
      </c>
      <c r="C130" s="94" t="s">
        <v>7</v>
      </c>
      <c r="D130" s="95"/>
      <c r="E130" s="105"/>
      <c r="F130" s="11"/>
      <c r="G130" s="9"/>
      <c r="H130" s="17"/>
      <c r="I130" s="18"/>
    </row>
    <row r="131" spans="1:9" ht="42.75" x14ac:dyDescent="0.2">
      <c r="A131" s="93" t="s">
        <v>363</v>
      </c>
      <c r="B131" s="93" t="s">
        <v>365</v>
      </c>
      <c r="C131" s="94" t="s">
        <v>7</v>
      </c>
      <c r="D131" s="95"/>
      <c r="E131" s="105"/>
      <c r="F131" s="11"/>
      <c r="G131" s="9"/>
      <c r="H131" s="17"/>
      <c r="I131" s="18"/>
    </row>
    <row r="132" spans="1:9" ht="71.25" x14ac:dyDescent="0.2">
      <c r="A132" s="93" t="s">
        <v>366</v>
      </c>
      <c r="B132" s="93" t="s">
        <v>368</v>
      </c>
      <c r="C132" s="94" t="s">
        <v>7</v>
      </c>
      <c r="D132" s="95"/>
      <c r="E132" s="105"/>
      <c r="F132" s="11"/>
      <c r="G132" s="9"/>
      <c r="H132" s="17"/>
      <c r="I132" s="18"/>
    </row>
    <row r="133" spans="1:9" ht="28.5" x14ac:dyDescent="0.2">
      <c r="A133" s="93" t="s">
        <v>369</v>
      </c>
      <c r="B133" s="93" t="s">
        <v>371</v>
      </c>
      <c r="C133" s="94" t="s">
        <v>7</v>
      </c>
      <c r="D133" s="95"/>
      <c r="E133" s="105"/>
      <c r="F133" s="11"/>
      <c r="G133" s="9"/>
      <c r="H133" s="17"/>
      <c r="I133" s="18"/>
    </row>
    <row r="134" spans="1:9" ht="15" x14ac:dyDescent="0.2">
      <c r="A134" s="91" t="s">
        <v>372</v>
      </c>
      <c r="B134" s="91" t="s">
        <v>373</v>
      </c>
      <c r="C134" s="91"/>
      <c r="D134" s="96"/>
      <c r="E134" s="104"/>
      <c r="F134" s="11"/>
      <c r="G134" s="9"/>
      <c r="H134" s="17"/>
      <c r="I134" s="18"/>
    </row>
    <row r="135" spans="1:9" ht="28.5" x14ac:dyDescent="0.2">
      <c r="A135" s="93" t="s">
        <v>374</v>
      </c>
      <c r="B135" s="93" t="s">
        <v>98</v>
      </c>
      <c r="C135" s="94" t="s">
        <v>87</v>
      </c>
      <c r="D135" s="95"/>
      <c r="E135" s="105"/>
      <c r="F135" s="11"/>
      <c r="G135" s="9"/>
      <c r="H135" s="17"/>
      <c r="I135" s="18"/>
    </row>
    <row r="136" spans="1:9" ht="28.5" x14ac:dyDescent="0.2">
      <c r="A136" s="93" t="s">
        <v>375</v>
      </c>
      <c r="B136" s="93" t="s">
        <v>377</v>
      </c>
      <c r="C136" s="94" t="s">
        <v>15</v>
      </c>
      <c r="D136" s="95"/>
      <c r="E136" s="105"/>
      <c r="F136" s="11"/>
      <c r="G136" s="9"/>
      <c r="H136" s="17"/>
      <c r="I136" s="18"/>
    </row>
    <row r="137" spans="1:9" ht="42.75" x14ac:dyDescent="0.2">
      <c r="A137" s="93" t="s">
        <v>378</v>
      </c>
      <c r="B137" s="93" t="s">
        <v>179</v>
      </c>
      <c r="C137" s="94" t="s">
        <v>16</v>
      </c>
      <c r="D137" s="95"/>
      <c r="E137" s="105"/>
      <c r="F137" s="11"/>
      <c r="G137" s="9"/>
      <c r="H137" s="17"/>
      <c r="I137" s="18"/>
    </row>
    <row r="138" spans="1:9" ht="42.75" x14ac:dyDescent="0.2">
      <c r="A138" s="93" t="s">
        <v>379</v>
      </c>
      <c r="B138" s="93" t="s">
        <v>169</v>
      </c>
      <c r="C138" s="94" t="s">
        <v>16</v>
      </c>
      <c r="D138" s="95"/>
      <c r="E138" s="105"/>
      <c r="F138" s="11"/>
      <c r="G138" s="9"/>
      <c r="H138" s="17"/>
      <c r="I138" s="18"/>
    </row>
    <row r="139" spans="1:9" ht="28.5" x14ac:dyDescent="0.2">
      <c r="A139" s="93" t="s">
        <v>380</v>
      </c>
      <c r="B139" s="93" t="s">
        <v>122</v>
      </c>
      <c r="C139" s="94" t="s">
        <v>12</v>
      </c>
      <c r="D139" s="95"/>
      <c r="E139" s="105"/>
      <c r="F139" s="11"/>
      <c r="G139" s="9"/>
      <c r="H139" s="17"/>
      <c r="I139" s="18"/>
    </row>
    <row r="140" spans="1:9" ht="28.5" x14ac:dyDescent="0.2">
      <c r="A140" s="93" t="s">
        <v>381</v>
      </c>
      <c r="B140" s="93" t="s">
        <v>117</v>
      </c>
      <c r="C140" s="94" t="s">
        <v>12</v>
      </c>
      <c r="D140" s="95"/>
      <c r="E140" s="105"/>
      <c r="F140" s="11"/>
      <c r="G140" s="9"/>
      <c r="H140" s="17"/>
      <c r="I140" s="18"/>
    </row>
    <row r="141" spans="1:9" ht="42.75" x14ac:dyDescent="0.2">
      <c r="A141" s="93" t="s">
        <v>382</v>
      </c>
      <c r="B141" s="93" t="s">
        <v>384</v>
      </c>
      <c r="C141" s="94" t="s">
        <v>15</v>
      </c>
      <c r="D141" s="95"/>
      <c r="E141" s="105"/>
      <c r="F141" s="11"/>
      <c r="G141" s="9"/>
      <c r="H141" s="17"/>
      <c r="I141" s="18"/>
    </row>
    <row r="142" spans="1:9" ht="28.5" x14ac:dyDescent="0.2">
      <c r="A142" s="93" t="s">
        <v>385</v>
      </c>
      <c r="B142" s="93" t="s">
        <v>128</v>
      </c>
      <c r="C142" s="94" t="s">
        <v>15</v>
      </c>
      <c r="D142" s="95"/>
      <c r="E142" s="105"/>
      <c r="F142" s="11"/>
      <c r="G142" s="9"/>
      <c r="H142" s="17"/>
      <c r="I142" s="18"/>
    </row>
    <row r="143" spans="1:9" ht="42.75" x14ac:dyDescent="0.2">
      <c r="A143" s="93" t="s">
        <v>386</v>
      </c>
      <c r="B143" s="93" t="s">
        <v>84</v>
      </c>
      <c r="C143" s="94" t="s">
        <v>16</v>
      </c>
      <c r="D143" s="95"/>
      <c r="E143" s="105"/>
      <c r="F143" s="11"/>
      <c r="G143" s="9"/>
      <c r="H143" s="17"/>
      <c r="I143" s="18"/>
    </row>
    <row r="144" spans="1:9" ht="57" x14ac:dyDescent="0.2">
      <c r="A144" s="93" t="s">
        <v>387</v>
      </c>
      <c r="B144" s="93" t="s">
        <v>220</v>
      </c>
      <c r="C144" s="94" t="s">
        <v>16</v>
      </c>
      <c r="D144" s="95"/>
      <c r="E144" s="105"/>
      <c r="F144" s="11"/>
      <c r="G144" s="9"/>
      <c r="H144" s="17"/>
      <c r="I144" s="18"/>
    </row>
    <row r="145" spans="1:9" ht="28.5" x14ac:dyDescent="0.2">
      <c r="A145" s="93" t="s">
        <v>388</v>
      </c>
      <c r="B145" s="93" t="s">
        <v>83</v>
      </c>
      <c r="C145" s="94" t="s">
        <v>16</v>
      </c>
      <c r="D145" s="95"/>
      <c r="E145" s="105"/>
      <c r="F145" s="11"/>
      <c r="G145" s="9"/>
      <c r="H145" s="17"/>
      <c r="I145" s="18"/>
    </row>
    <row r="146" spans="1:9" ht="28.5" x14ac:dyDescent="0.2">
      <c r="A146" s="93" t="s">
        <v>389</v>
      </c>
      <c r="B146" s="93" t="s">
        <v>251</v>
      </c>
      <c r="C146" s="94" t="s">
        <v>16</v>
      </c>
      <c r="D146" s="95"/>
      <c r="E146" s="105"/>
      <c r="F146" s="11"/>
      <c r="G146" s="9"/>
      <c r="H146" s="17"/>
      <c r="I146" s="18"/>
    </row>
    <row r="147" spans="1:9" ht="28.5" x14ac:dyDescent="0.2">
      <c r="A147" s="93" t="s">
        <v>390</v>
      </c>
      <c r="B147" s="93" t="s">
        <v>254</v>
      </c>
      <c r="C147" s="94" t="s">
        <v>16</v>
      </c>
      <c r="D147" s="95"/>
      <c r="E147" s="105"/>
      <c r="F147" s="11"/>
      <c r="G147" s="9"/>
      <c r="H147" s="17"/>
      <c r="I147" s="18"/>
    </row>
    <row r="148" spans="1:9" ht="42.75" x14ac:dyDescent="0.2">
      <c r="A148" s="93" t="str">
        <f>'BM 03'!A158</f>
        <v xml:space="preserve"> 1.18.14</v>
      </c>
      <c r="B148" s="93" t="str">
        <f>'BM 03'!D158</f>
        <v>PEDRA ARGAMASSADA COM CIMENTO E AREIA 1:3, 40% DE ARGAMASSA EM VOLUME - AREIA E PEDRA DE MÃO COMERCIAIS - FORNECIMENTO E ASSENTAMENTO. AF_08/2022</v>
      </c>
      <c r="C148" s="94" t="str">
        <f>'BM 03'!E158</f>
        <v>m³</v>
      </c>
      <c r="D148" s="95"/>
      <c r="E148" s="105"/>
      <c r="F148" s="11"/>
      <c r="G148" s="9"/>
      <c r="H148" s="17"/>
      <c r="I148" s="18"/>
    </row>
    <row r="149" spans="1:9" ht="15" x14ac:dyDescent="0.2">
      <c r="A149" s="91" t="s">
        <v>391</v>
      </c>
      <c r="B149" s="91" t="s">
        <v>392</v>
      </c>
      <c r="C149" s="91"/>
      <c r="D149" s="96"/>
      <c r="E149" s="104"/>
      <c r="F149" s="11"/>
      <c r="G149" s="9"/>
      <c r="H149" s="17"/>
      <c r="I149" s="18"/>
    </row>
    <row r="150" spans="1:9" ht="14.25" x14ac:dyDescent="0.2">
      <c r="A150" s="93" t="s">
        <v>393</v>
      </c>
      <c r="B150" s="93" t="s">
        <v>395</v>
      </c>
      <c r="C150" s="94" t="s">
        <v>82</v>
      </c>
      <c r="D150" s="95"/>
      <c r="E150" s="105"/>
      <c r="F150" s="11"/>
      <c r="G150" s="9"/>
      <c r="H150" s="17"/>
      <c r="I150" s="18"/>
    </row>
    <row r="151" spans="1:9" ht="28.5" x14ac:dyDescent="0.2">
      <c r="A151" s="93" t="s">
        <v>396</v>
      </c>
      <c r="B151" s="93" t="s">
        <v>398</v>
      </c>
      <c r="C151" s="94" t="s">
        <v>16</v>
      </c>
      <c r="D151" s="95"/>
      <c r="E151" s="105"/>
      <c r="F151" s="11"/>
      <c r="G151" s="9"/>
      <c r="H151" s="17"/>
      <c r="I151" s="18"/>
    </row>
    <row r="152" spans="1:9" ht="71.25" x14ac:dyDescent="0.2">
      <c r="A152" s="93" t="s">
        <v>399</v>
      </c>
      <c r="B152" s="93" t="s">
        <v>401</v>
      </c>
      <c r="C152" s="94" t="s">
        <v>16</v>
      </c>
      <c r="D152" s="95"/>
      <c r="E152" s="105"/>
      <c r="F152" s="11"/>
      <c r="G152" s="9"/>
      <c r="H152" s="17"/>
      <c r="I152" s="18"/>
    </row>
    <row r="153" spans="1:9" ht="15" x14ac:dyDescent="0.2">
      <c r="A153" s="91" t="s">
        <v>402</v>
      </c>
      <c r="B153" s="91" t="s">
        <v>403</v>
      </c>
      <c r="C153" s="91"/>
      <c r="D153" s="96"/>
      <c r="E153" s="104"/>
      <c r="F153" s="11"/>
      <c r="G153" s="9"/>
      <c r="H153" s="17"/>
      <c r="I153" s="18"/>
    </row>
    <row r="154" spans="1:9" ht="15" x14ac:dyDescent="0.2">
      <c r="A154" s="91" t="s">
        <v>404</v>
      </c>
      <c r="B154" s="91" t="s">
        <v>96</v>
      </c>
      <c r="C154" s="91"/>
      <c r="D154" s="96"/>
      <c r="E154" s="104"/>
      <c r="F154" s="11"/>
      <c r="G154" s="9"/>
      <c r="H154" s="17"/>
      <c r="I154" s="18"/>
    </row>
    <row r="155" spans="1:9" ht="28.5" x14ac:dyDescent="0.2">
      <c r="A155" s="93" t="s">
        <v>405</v>
      </c>
      <c r="B155" s="93" t="s">
        <v>23</v>
      </c>
      <c r="C155" s="94" t="s">
        <v>15</v>
      </c>
      <c r="D155" s="95"/>
      <c r="E155" s="105"/>
      <c r="F155" s="11"/>
      <c r="G155" s="9"/>
      <c r="H155" s="17"/>
      <c r="I155" s="33"/>
    </row>
    <row r="156" spans="1:9" ht="28.5" x14ac:dyDescent="0.2">
      <c r="A156" s="93" t="s">
        <v>406</v>
      </c>
      <c r="B156" s="93" t="s">
        <v>377</v>
      </c>
      <c r="C156" s="94" t="s">
        <v>15</v>
      </c>
      <c r="D156" s="95"/>
      <c r="E156" s="105"/>
      <c r="F156" s="11"/>
      <c r="G156" s="9"/>
      <c r="H156" s="17"/>
      <c r="I156" s="18"/>
    </row>
    <row r="157" spans="1:9" ht="28.5" x14ac:dyDescent="0.2">
      <c r="A157" s="93" t="s">
        <v>407</v>
      </c>
      <c r="B157" s="93" t="s">
        <v>241</v>
      </c>
      <c r="C157" s="94" t="s">
        <v>15</v>
      </c>
      <c r="D157" s="95"/>
      <c r="E157" s="105"/>
      <c r="F157" s="11"/>
      <c r="G157" s="9"/>
      <c r="H157" s="17"/>
      <c r="I157" s="18"/>
    </row>
    <row r="158" spans="1:9" ht="15" x14ac:dyDescent="0.2">
      <c r="A158" s="91" t="s">
        <v>408</v>
      </c>
      <c r="B158" s="91" t="s">
        <v>409</v>
      </c>
      <c r="C158" s="91"/>
      <c r="D158" s="96"/>
      <c r="E158" s="104"/>
      <c r="F158" s="11"/>
      <c r="G158" s="9"/>
      <c r="H158" s="17"/>
      <c r="I158" s="33"/>
    </row>
    <row r="159" spans="1:9" ht="42.75" x14ac:dyDescent="0.2">
      <c r="A159" s="93" t="s">
        <v>410</v>
      </c>
      <c r="B159" s="93" t="s">
        <v>95</v>
      </c>
      <c r="C159" s="94" t="s">
        <v>11</v>
      </c>
      <c r="D159" s="95"/>
      <c r="E159" s="105"/>
      <c r="F159" s="11"/>
      <c r="G159" s="9"/>
      <c r="H159" s="17"/>
      <c r="I159" s="18"/>
    </row>
    <row r="160" spans="1:9" ht="28.5" x14ac:dyDescent="0.2">
      <c r="A160" s="93" t="s">
        <v>411</v>
      </c>
      <c r="B160" s="93" t="s">
        <v>50</v>
      </c>
      <c r="C160" s="94" t="s">
        <v>16</v>
      </c>
      <c r="D160" s="95"/>
      <c r="E160" s="105"/>
      <c r="F160" s="11"/>
      <c r="G160" s="9"/>
      <c r="H160" s="17"/>
      <c r="I160" s="18"/>
    </row>
    <row r="161" spans="1:9" ht="28.5" x14ac:dyDescent="0.2">
      <c r="A161" s="93" t="s">
        <v>412</v>
      </c>
      <c r="B161" s="93" t="s">
        <v>413</v>
      </c>
      <c r="C161" s="94" t="s">
        <v>16</v>
      </c>
      <c r="D161" s="95"/>
      <c r="E161" s="105"/>
      <c r="F161" s="11"/>
      <c r="G161" s="9"/>
      <c r="H161" s="17"/>
      <c r="I161" s="18"/>
    </row>
    <row r="162" spans="1:9" ht="42.75" x14ac:dyDescent="0.2">
      <c r="A162" s="93" t="s">
        <v>414</v>
      </c>
      <c r="B162" s="93" t="s">
        <v>415</v>
      </c>
      <c r="C162" s="94" t="s">
        <v>16</v>
      </c>
      <c r="D162" s="95"/>
      <c r="E162" s="105"/>
      <c r="F162" s="11"/>
      <c r="G162" s="9"/>
      <c r="H162" s="17"/>
      <c r="I162" s="18"/>
    </row>
    <row r="163" spans="1:9" ht="28.5" x14ac:dyDescent="0.2">
      <c r="A163" s="93" t="s">
        <v>416</v>
      </c>
      <c r="B163" s="93" t="s">
        <v>122</v>
      </c>
      <c r="C163" s="94" t="s">
        <v>12</v>
      </c>
      <c r="D163" s="95"/>
      <c r="E163" s="105"/>
      <c r="F163" s="11"/>
      <c r="G163" s="9"/>
      <c r="H163" s="17"/>
      <c r="I163" s="18"/>
    </row>
    <row r="164" spans="1:9" ht="28.5" x14ac:dyDescent="0.2">
      <c r="A164" s="93" t="s">
        <v>417</v>
      </c>
      <c r="B164" s="93" t="s">
        <v>113</v>
      </c>
      <c r="C164" s="94" t="s">
        <v>12</v>
      </c>
      <c r="D164" s="95"/>
      <c r="E164" s="105"/>
      <c r="F164" s="11"/>
      <c r="G164" s="9"/>
      <c r="H164" s="17"/>
      <c r="I164" s="18"/>
    </row>
    <row r="165" spans="1:9" ht="28.5" x14ac:dyDescent="0.2">
      <c r="A165" s="93" t="s">
        <v>418</v>
      </c>
      <c r="B165" s="93" t="s">
        <v>115</v>
      </c>
      <c r="C165" s="94" t="s">
        <v>12</v>
      </c>
      <c r="D165" s="95"/>
      <c r="E165" s="105"/>
      <c r="F165" s="11"/>
      <c r="G165" s="9"/>
      <c r="H165" s="17"/>
      <c r="I165" s="18"/>
    </row>
    <row r="166" spans="1:9" ht="28.5" x14ac:dyDescent="0.2">
      <c r="A166" s="93" t="s">
        <v>419</v>
      </c>
      <c r="B166" s="93" t="s">
        <v>117</v>
      </c>
      <c r="C166" s="94" t="s">
        <v>12</v>
      </c>
      <c r="D166" s="95"/>
      <c r="E166" s="105"/>
      <c r="F166" s="11"/>
      <c r="G166" s="9"/>
      <c r="H166" s="17"/>
      <c r="I166" s="18"/>
    </row>
    <row r="167" spans="1:9" ht="42.75" x14ac:dyDescent="0.2">
      <c r="A167" s="93" t="s">
        <v>420</v>
      </c>
      <c r="B167" s="93" t="s">
        <v>120</v>
      </c>
      <c r="C167" s="94" t="s">
        <v>12</v>
      </c>
      <c r="D167" s="95"/>
      <c r="E167" s="105"/>
      <c r="F167" s="11"/>
      <c r="G167" s="9"/>
      <c r="H167" s="17"/>
      <c r="I167" s="18"/>
    </row>
    <row r="168" spans="1:9" ht="42.75" x14ac:dyDescent="0.2">
      <c r="A168" s="93" t="s">
        <v>421</v>
      </c>
      <c r="B168" s="93" t="s">
        <v>422</v>
      </c>
      <c r="C168" s="94" t="s">
        <v>15</v>
      </c>
      <c r="D168" s="95"/>
      <c r="E168" s="105"/>
      <c r="F168" s="11"/>
      <c r="G168" s="9"/>
      <c r="H168" s="17"/>
      <c r="I168" s="18"/>
    </row>
    <row r="169" spans="1:9" ht="28.5" x14ac:dyDescent="0.2">
      <c r="A169" s="93" t="s">
        <v>423</v>
      </c>
      <c r="B169" s="93" t="s">
        <v>424</v>
      </c>
      <c r="C169" s="94" t="s">
        <v>16</v>
      </c>
      <c r="D169" s="95"/>
      <c r="E169" s="105"/>
      <c r="F169" s="11"/>
      <c r="G169" s="9"/>
      <c r="H169" s="17"/>
      <c r="I169" s="18"/>
    </row>
    <row r="170" spans="1:9" ht="28.5" x14ac:dyDescent="0.2">
      <c r="A170" s="93" t="s">
        <v>425</v>
      </c>
      <c r="B170" s="93" t="s">
        <v>377</v>
      </c>
      <c r="C170" s="94" t="s">
        <v>15</v>
      </c>
      <c r="D170" s="95"/>
      <c r="E170" s="105"/>
      <c r="F170" s="11"/>
      <c r="G170" s="9"/>
      <c r="H170" s="17"/>
      <c r="I170" s="18"/>
    </row>
    <row r="171" spans="1:9" ht="57" x14ac:dyDescent="0.2">
      <c r="A171" s="93" t="str">
        <f>'BM 03'!A181</f>
        <v xml:space="preserve"> 2.2.13</v>
      </c>
      <c r="B171" s="93" t="str">
        <f>'BM 03'!D181</f>
        <v>ALVENARIA EM TIJOLO CERAMICO FURADO 9X19X19CM, 1 VEZ (ESPESSURA 19 CM), ASSENTADO EM ARGAMASSA TRACO 1:4 (CIMENTO E AREIA MEDIA NAO PENEIRADA), PREPARO MANUAL, JUNTA 1 CM [ADAPTADO SINAPI 73935/002]</v>
      </c>
      <c r="C171" s="94" t="str">
        <f>'BM 03'!E181</f>
        <v>m²</v>
      </c>
      <c r="D171" s="95"/>
      <c r="E171" s="105"/>
      <c r="F171" s="11"/>
      <c r="G171" s="9"/>
      <c r="H171" s="17"/>
      <c r="I171" s="18"/>
    </row>
    <row r="172" spans="1:9" ht="15" x14ac:dyDescent="0.2">
      <c r="A172" s="91" t="s">
        <v>426</v>
      </c>
      <c r="B172" s="91" t="s">
        <v>57</v>
      </c>
      <c r="C172" s="91"/>
      <c r="D172" s="96"/>
      <c r="E172" s="104"/>
      <c r="F172" s="11"/>
      <c r="G172" s="9"/>
      <c r="H172" s="17"/>
      <c r="I172" s="18"/>
    </row>
    <row r="173" spans="1:9" ht="42.75" x14ac:dyDescent="0.2">
      <c r="A173" s="97" t="s">
        <v>427</v>
      </c>
      <c r="B173" s="97" t="s">
        <v>44</v>
      </c>
      <c r="C173" s="98" t="s">
        <v>12</v>
      </c>
      <c r="D173" s="99"/>
      <c r="E173" s="106"/>
      <c r="F173" s="11"/>
      <c r="G173" s="9"/>
      <c r="H173" s="17"/>
      <c r="I173" s="18"/>
    </row>
    <row r="174" spans="1:9" ht="42.75" x14ac:dyDescent="0.2">
      <c r="A174" s="97" t="s">
        <v>428</v>
      </c>
      <c r="B174" s="97" t="s">
        <v>430</v>
      </c>
      <c r="C174" s="98" t="s">
        <v>16</v>
      </c>
      <c r="D174" s="99"/>
      <c r="E174" s="106"/>
      <c r="F174" s="11"/>
      <c r="G174" s="9"/>
      <c r="H174" s="17"/>
      <c r="I174" s="18"/>
    </row>
    <row r="175" spans="1:9" ht="42.75" x14ac:dyDescent="0.2">
      <c r="A175" s="97" t="s">
        <v>431</v>
      </c>
      <c r="B175" s="97" t="s">
        <v>155</v>
      </c>
      <c r="C175" s="98" t="s">
        <v>16</v>
      </c>
      <c r="D175" s="99" t="s">
        <v>813</v>
      </c>
      <c r="E175" s="106">
        <f>2.08+18.56</f>
        <v>20.64</v>
      </c>
      <c r="F175" s="11"/>
      <c r="G175" s="9"/>
      <c r="H175" s="17"/>
      <c r="I175" s="18"/>
    </row>
    <row r="176" spans="1:9" ht="42.75" x14ac:dyDescent="0.2">
      <c r="A176" s="97" t="s">
        <v>432</v>
      </c>
      <c r="B176" s="97" t="s">
        <v>142</v>
      </c>
      <c r="C176" s="98" t="s">
        <v>12</v>
      </c>
      <c r="D176" s="99"/>
      <c r="E176" s="106"/>
      <c r="F176" s="11"/>
      <c r="G176" s="9"/>
      <c r="H176" s="17"/>
      <c r="I176" s="18"/>
    </row>
    <row r="177" spans="1:9" ht="42.75" x14ac:dyDescent="0.2">
      <c r="A177" s="97" t="s">
        <v>433</v>
      </c>
      <c r="B177" s="97" t="s">
        <v>159</v>
      </c>
      <c r="C177" s="98" t="s">
        <v>12</v>
      </c>
      <c r="D177" s="99"/>
      <c r="E177" s="106"/>
      <c r="F177" s="11"/>
      <c r="G177" s="9"/>
      <c r="H177" s="17"/>
      <c r="I177" s="18"/>
    </row>
    <row r="178" spans="1:9" ht="42.75" x14ac:dyDescent="0.2">
      <c r="A178" s="97" t="s">
        <v>434</v>
      </c>
      <c r="B178" s="97" t="s">
        <v>162</v>
      </c>
      <c r="C178" s="98" t="s">
        <v>12</v>
      </c>
      <c r="D178" s="99"/>
      <c r="E178" s="106"/>
      <c r="F178" s="11"/>
      <c r="G178" s="9"/>
      <c r="H178" s="17"/>
      <c r="I178" s="18"/>
    </row>
    <row r="179" spans="1:9" ht="42.75" x14ac:dyDescent="0.2">
      <c r="A179" s="97" t="s">
        <v>435</v>
      </c>
      <c r="B179" s="97" t="s">
        <v>42</v>
      </c>
      <c r="C179" s="98" t="s">
        <v>12</v>
      </c>
      <c r="D179" s="99"/>
      <c r="E179" s="106"/>
      <c r="F179" s="11"/>
      <c r="G179" s="9"/>
      <c r="H179" s="17"/>
      <c r="I179" s="18"/>
    </row>
    <row r="180" spans="1:9" ht="42.75" x14ac:dyDescent="0.2">
      <c r="A180" s="97" t="s">
        <v>436</v>
      </c>
      <c r="B180" s="97" t="s">
        <v>146</v>
      </c>
      <c r="C180" s="98" t="s">
        <v>12</v>
      </c>
      <c r="D180" s="99"/>
      <c r="E180" s="106"/>
      <c r="F180" s="11"/>
      <c r="G180" s="9"/>
      <c r="H180" s="17"/>
      <c r="I180" s="18"/>
    </row>
    <row r="181" spans="1:9" ht="57" x14ac:dyDescent="0.2">
      <c r="A181" s="97" t="s">
        <v>437</v>
      </c>
      <c r="B181" s="97" t="s">
        <v>439</v>
      </c>
      <c r="C181" s="98" t="s">
        <v>15</v>
      </c>
      <c r="D181" s="99"/>
      <c r="E181" s="106"/>
      <c r="F181" s="11"/>
      <c r="G181" s="9"/>
      <c r="H181" s="17"/>
      <c r="I181" s="18"/>
    </row>
    <row r="182" spans="1:9" ht="15" x14ac:dyDescent="0.2">
      <c r="A182" s="91" t="s">
        <v>440</v>
      </c>
      <c r="B182" s="91" t="s">
        <v>441</v>
      </c>
      <c r="C182" s="91"/>
      <c r="D182" s="96"/>
      <c r="E182" s="104"/>
      <c r="F182" s="11"/>
      <c r="G182" s="9"/>
      <c r="H182" s="17"/>
      <c r="I182" s="18"/>
    </row>
    <row r="183" spans="1:9" ht="42.75" x14ac:dyDescent="0.2">
      <c r="A183" s="97" t="s">
        <v>442</v>
      </c>
      <c r="B183" s="97" t="s">
        <v>179</v>
      </c>
      <c r="C183" s="98" t="s">
        <v>16</v>
      </c>
      <c r="D183" s="99" t="s">
        <v>814</v>
      </c>
      <c r="E183" s="106">
        <f>2.7*(3.53+1.53*2+3.48+1.53*2) - 0.7*2.1*6-3.4</f>
        <v>23.231000000000009</v>
      </c>
      <c r="F183" s="11"/>
      <c r="G183" s="9">
        <f>2.6-1.03</f>
        <v>1.57</v>
      </c>
      <c r="H183" s="17"/>
      <c r="I183" s="18"/>
    </row>
    <row r="184" spans="1:9" ht="28.5" x14ac:dyDescent="0.2">
      <c r="A184" s="97" t="s">
        <v>443</v>
      </c>
      <c r="B184" s="97" t="s">
        <v>445</v>
      </c>
      <c r="C184" s="98" t="s">
        <v>11</v>
      </c>
      <c r="D184" s="99"/>
      <c r="E184" s="106"/>
      <c r="F184" s="11"/>
      <c r="G184" s="9"/>
      <c r="H184" s="17"/>
      <c r="I184" s="18"/>
    </row>
    <row r="185" spans="1:9" ht="28.5" x14ac:dyDescent="0.2">
      <c r="A185" s="97" t="s">
        <v>446</v>
      </c>
      <c r="B185" s="97" t="s">
        <v>448</v>
      </c>
      <c r="C185" s="98" t="s">
        <v>11</v>
      </c>
      <c r="D185" s="99"/>
      <c r="E185" s="106"/>
      <c r="F185" s="11"/>
      <c r="G185" s="9"/>
      <c r="H185" s="17"/>
      <c r="I185" s="18"/>
    </row>
    <row r="186" spans="1:9" ht="15" x14ac:dyDescent="0.2">
      <c r="A186" s="100" t="s">
        <v>449</v>
      </c>
      <c r="B186" s="100" t="s">
        <v>450</v>
      </c>
      <c r="C186" s="100"/>
      <c r="D186" s="101"/>
      <c r="E186" s="107"/>
      <c r="F186" s="11"/>
      <c r="G186" s="9"/>
      <c r="H186" s="17"/>
      <c r="I186" s="18"/>
    </row>
    <row r="187" spans="1:9" ht="57" x14ac:dyDescent="0.2">
      <c r="A187" s="97" t="s">
        <v>451</v>
      </c>
      <c r="B187" s="97" t="s">
        <v>453</v>
      </c>
      <c r="C187" s="98" t="s">
        <v>16</v>
      </c>
      <c r="D187" s="99" t="s">
        <v>815</v>
      </c>
      <c r="E187" s="106">
        <f>E183*2-9.4</f>
        <v>37.062000000000019</v>
      </c>
      <c r="F187" s="11"/>
      <c r="G187" s="9"/>
      <c r="H187" s="17"/>
      <c r="I187" s="18"/>
    </row>
    <row r="188" spans="1:9" ht="42.75" x14ac:dyDescent="0.2">
      <c r="A188" s="93" t="s">
        <v>454</v>
      </c>
      <c r="B188" s="93" t="s">
        <v>84</v>
      </c>
      <c r="C188" s="94" t="s">
        <v>16</v>
      </c>
      <c r="D188" s="95"/>
      <c r="E188" s="105"/>
      <c r="F188" s="11"/>
      <c r="G188" s="9"/>
      <c r="H188" s="17"/>
      <c r="I188" s="18"/>
    </row>
    <row r="189" spans="1:9" ht="57" x14ac:dyDescent="0.2">
      <c r="A189" s="93" t="s">
        <v>455</v>
      </c>
      <c r="B189" s="93" t="s">
        <v>457</v>
      </c>
      <c r="C189" s="94" t="s">
        <v>16</v>
      </c>
      <c r="D189" s="99" t="s">
        <v>815</v>
      </c>
      <c r="E189" s="106">
        <f>E183*2</f>
        <v>46.462000000000018</v>
      </c>
      <c r="F189" s="11"/>
      <c r="G189" s="9"/>
      <c r="H189" s="17"/>
      <c r="I189" s="18"/>
    </row>
    <row r="190" spans="1:9" ht="57" x14ac:dyDescent="0.2">
      <c r="A190" s="93" t="s">
        <v>458</v>
      </c>
      <c r="B190" s="93" t="s">
        <v>460</v>
      </c>
      <c r="C190" s="94" t="s">
        <v>16</v>
      </c>
      <c r="D190" s="95" t="s">
        <v>816</v>
      </c>
      <c r="E190" s="105">
        <f>2.4*(3.48*2+1.53*6+1.06+1.04+1.06+1.48*2)+2.48*(3.53*2+1.53*6+1.08+1.06+1.08+1.53*2)-2*(0.7*2.1*3+0.8*2.1)+2.94*(1.78*2+1.5*2)-0.9*2.1+2.94*(1.51*2+1.8*2)-0.9*2.1</f>
        <v>132.06279999999998</v>
      </c>
      <c r="F190" s="11"/>
      <c r="G190" s="9"/>
      <c r="H190" s="17"/>
      <c r="I190" s="18"/>
    </row>
    <row r="191" spans="1:9" ht="28.5" x14ac:dyDescent="0.2">
      <c r="A191" s="93" t="s">
        <v>461</v>
      </c>
      <c r="B191" s="93" t="s">
        <v>463</v>
      </c>
      <c r="C191" s="94" t="s">
        <v>16</v>
      </c>
      <c r="D191" s="95"/>
      <c r="E191" s="105"/>
      <c r="F191" s="11"/>
      <c r="G191" s="9"/>
      <c r="H191" s="17"/>
      <c r="I191" s="18"/>
    </row>
    <row r="192" spans="1:9" ht="42.75" x14ac:dyDescent="0.2">
      <c r="A192" s="93" t="s">
        <v>464</v>
      </c>
      <c r="B192" s="93" t="s">
        <v>466</v>
      </c>
      <c r="C192" s="94" t="s">
        <v>16</v>
      </c>
      <c r="D192" s="95"/>
      <c r="E192" s="105"/>
      <c r="F192" s="11"/>
      <c r="G192" s="9"/>
      <c r="H192" s="17"/>
      <c r="I192" s="18"/>
    </row>
    <row r="193" spans="1:9" ht="28.5" x14ac:dyDescent="0.2">
      <c r="A193" s="93" t="s">
        <v>467</v>
      </c>
      <c r="B193" s="93" t="s">
        <v>254</v>
      </c>
      <c r="C193" s="94" t="s">
        <v>16</v>
      </c>
      <c r="D193" s="95"/>
      <c r="E193" s="105"/>
      <c r="F193" s="11"/>
      <c r="G193" s="9"/>
      <c r="H193" s="17"/>
      <c r="I193" s="18"/>
    </row>
    <row r="194" spans="1:9" ht="28.5" x14ac:dyDescent="0.2">
      <c r="A194" s="93" t="s">
        <v>468</v>
      </c>
      <c r="B194" s="93" t="s">
        <v>211</v>
      </c>
      <c r="C194" s="94" t="s">
        <v>16</v>
      </c>
      <c r="D194" s="95"/>
      <c r="E194" s="105"/>
      <c r="F194" s="11"/>
      <c r="G194" s="9"/>
      <c r="H194" s="17"/>
      <c r="I194" s="18"/>
    </row>
    <row r="195" spans="1:9" ht="28.5" x14ac:dyDescent="0.2">
      <c r="A195" s="93" t="s">
        <v>469</v>
      </c>
      <c r="B195" s="93" t="s">
        <v>471</v>
      </c>
      <c r="C195" s="94" t="s">
        <v>16</v>
      </c>
      <c r="D195" s="95"/>
      <c r="E195" s="105"/>
      <c r="F195" s="11"/>
      <c r="G195" s="9"/>
      <c r="H195" s="17"/>
      <c r="I195" s="18"/>
    </row>
    <row r="196" spans="1:9" ht="28.5" x14ac:dyDescent="0.2">
      <c r="A196" s="93" t="s">
        <v>472</v>
      </c>
      <c r="B196" s="93" t="s">
        <v>263</v>
      </c>
      <c r="C196" s="94" t="s">
        <v>16</v>
      </c>
      <c r="D196" s="95"/>
      <c r="E196" s="105"/>
      <c r="F196" s="11"/>
      <c r="G196" s="9"/>
      <c r="H196" s="17"/>
      <c r="I196" s="18"/>
    </row>
    <row r="197" spans="1:9" ht="42.75" x14ac:dyDescent="0.2">
      <c r="A197" s="93" t="s">
        <v>473</v>
      </c>
      <c r="B197" s="93" t="s">
        <v>475</v>
      </c>
      <c r="C197" s="94" t="s">
        <v>16</v>
      </c>
      <c r="D197" s="95"/>
      <c r="E197" s="105"/>
      <c r="F197" s="11"/>
      <c r="G197" s="9"/>
      <c r="H197" s="17"/>
      <c r="I197" s="18"/>
    </row>
    <row r="198" spans="1:9" ht="15" x14ac:dyDescent="0.2">
      <c r="A198" s="91" t="s">
        <v>476</v>
      </c>
      <c r="B198" s="91" t="s">
        <v>81</v>
      </c>
      <c r="C198" s="91"/>
      <c r="D198" s="96"/>
      <c r="E198" s="104"/>
      <c r="F198" s="11"/>
      <c r="G198" s="9"/>
      <c r="H198" s="17"/>
      <c r="I198" s="18"/>
    </row>
    <row r="199" spans="1:9" ht="57" x14ac:dyDescent="0.2">
      <c r="A199" s="93" t="s">
        <v>477</v>
      </c>
      <c r="B199" s="93" t="s">
        <v>479</v>
      </c>
      <c r="C199" s="94" t="s">
        <v>16</v>
      </c>
      <c r="D199" s="95" t="s">
        <v>817</v>
      </c>
      <c r="E199" s="105">
        <f>1.48*3.48+1.53*1.06*2+1.53*1.04+3.53*1.53+1.53*1.08*2+1.53*1.06+1.78*1.5+1.51*1.8</f>
        <v>25.700700000000001</v>
      </c>
      <c r="F199" s="11"/>
      <c r="G199" s="9"/>
      <c r="H199" s="17"/>
      <c r="I199" s="18"/>
    </row>
    <row r="200" spans="1:9" ht="42.75" x14ac:dyDescent="0.2">
      <c r="A200" s="93" t="s">
        <v>480</v>
      </c>
      <c r="B200" s="93" t="s">
        <v>482</v>
      </c>
      <c r="C200" s="94" t="s">
        <v>16</v>
      </c>
      <c r="D200" s="95" t="s">
        <v>817</v>
      </c>
      <c r="E200" s="105">
        <f t="shared" ref="E200:E201" si="0">1.48*3.48+1.53*1.06*2+1.53*1.04+3.53*1.53+1.53*1.08*2+1.53*1.06+1.78*1.5+1.51*1.8</f>
        <v>25.700700000000001</v>
      </c>
      <c r="F200" s="11"/>
      <c r="G200" s="9"/>
      <c r="H200" s="17"/>
      <c r="I200" s="18"/>
    </row>
    <row r="201" spans="1:9" ht="28.5" x14ac:dyDescent="0.2">
      <c r="A201" s="93" t="s">
        <v>744</v>
      </c>
      <c r="B201" s="93" t="s">
        <v>413</v>
      </c>
      <c r="C201" s="94" t="s">
        <v>16</v>
      </c>
      <c r="D201" s="95" t="s">
        <v>817</v>
      </c>
      <c r="E201" s="105">
        <f t="shared" si="0"/>
        <v>25.700700000000001</v>
      </c>
      <c r="F201" s="11"/>
      <c r="G201" s="9"/>
      <c r="H201" s="17"/>
      <c r="I201" s="18"/>
    </row>
    <row r="202" spans="1:9" ht="15" x14ac:dyDescent="0.2">
      <c r="A202" s="91" t="s">
        <v>483</v>
      </c>
      <c r="B202" s="91" t="s">
        <v>189</v>
      </c>
      <c r="C202" s="91"/>
      <c r="D202" s="96"/>
      <c r="E202" s="104"/>
      <c r="F202" s="11"/>
      <c r="G202" s="9"/>
      <c r="H202" s="17"/>
      <c r="I202" s="18"/>
    </row>
    <row r="203" spans="1:9" ht="71.25" x14ac:dyDescent="0.2">
      <c r="A203" s="93" t="s">
        <v>484</v>
      </c>
      <c r="B203" s="93" t="s">
        <v>486</v>
      </c>
      <c r="C203" s="94" t="s">
        <v>7</v>
      </c>
      <c r="D203" s="95"/>
      <c r="E203" s="105"/>
      <c r="F203" s="11"/>
      <c r="G203" s="9"/>
      <c r="H203" s="17"/>
      <c r="I203" s="18"/>
    </row>
    <row r="204" spans="1:9" ht="71.25" x14ac:dyDescent="0.2">
      <c r="A204" s="93" t="s">
        <v>487</v>
      </c>
      <c r="B204" s="93" t="s">
        <v>489</v>
      </c>
      <c r="C204" s="94" t="s">
        <v>7</v>
      </c>
      <c r="D204" s="95"/>
      <c r="E204" s="105"/>
      <c r="F204" s="11"/>
      <c r="G204" s="9"/>
      <c r="H204" s="17"/>
      <c r="I204" s="18"/>
    </row>
    <row r="205" spans="1:9" ht="57" x14ac:dyDescent="0.2">
      <c r="A205" s="93" t="s">
        <v>490</v>
      </c>
      <c r="B205" s="93" t="s">
        <v>492</v>
      </c>
      <c r="C205" s="94" t="s">
        <v>16</v>
      </c>
      <c r="D205" s="95"/>
      <c r="E205" s="105"/>
      <c r="F205" s="11"/>
      <c r="G205" s="9"/>
      <c r="H205" s="17"/>
      <c r="I205" s="18"/>
    </row>
    <row r="206" spans="1:9" ht="57" x14ac:dyDescent="0.2">
      <c r="A206" s="93" t="s">
        <v>493</v>
      </c>
      <c r="B206" s="93" t="s">
        <v>495</v>
      </c>
      <c r="C206" s="94" t="s">
        <v>7</v>
      </c>
      <c r="D206" s="95" t="s">
        <v>818</v>
      </c>
      <c r="E206" s="105">
        <v>6</v>
      </c>
      <c r="F206" s="11"/>
      <c r="G206" s="9"/>
      <c r="H206" s="17"/>
      <c r="I206" s="18"/>
    </row>
    <row r="207" spans="1:9" ht="28.5" x14ac:dyDescent="0.2">
      <c r="A207" s="93" t="s">
        <v>745</v>
      </c>
      <c r="B207" s="93" t="s">
        <v>197</v>
      </c>
      <c r="C207" s="94" t="s">
        <v>82</v>
      </c>
      <c r="D207" s="95"/>
      <c r="E207" s="105"/>
      <c r="F207" s="11"/>
      <c r="G207" s="9"/>
      <c r="H207" s="17"/>
      <c r="I207" s="18"/>
    </row>
    <row r="208" spans="1:9" ht="57" x14ac:dyDescent="0.2">
      <c r="A208" s="93" t="s">
        <v>746</v>
      </c>
      <c r="B208" s="93" t="s">
        <v>272</v>
      </c>
      <c r="C208" s="94" t="s">
        <v>16</v>
      </c>
      <c r="D208" s="95"/>
      <c r="E208" s="105"/>
      <c r="F208" s="11"/>
      <c r="G208" s="9"/>
      <c r="H208" s="17"/>
      <c r="I208" s="18"/>
    </row>
    <row r="209" spans="1:9" ht="15" x14ac:dyDescent="0.2">
      <c r="A209" s="91" t="s">
        <v>496</v>
      </c>
      <c r="B209" s="91" t="s">
        <v>58</v>
      </c>
      <c r="C209" s="91"/>
      <c r="D209" s="96"/>
      <c r="E209" s="104"/>
      <c r="F209" s="11"/>
      <c r="G209" s="9"/>
      <c r="H209" s="17"/>
      <c r="I209" s="18"/>
    </row>
    <row r="210" spans="1:9" ht="71.25" x14ac:dyDescent="0.2">
      <c r="A210" s="93" t="s">
        <v>497</v>
      </c>
      <c r="B210" s="93" t="s">
        <v>499</v>
      </c>
      <c r="C210" s="94" t="s">
        <v>16</v>
      </c>
      <c r="D210" s="95" t="s">
        <v>819</v>
      </c>
      <c r="E210" s="105">
        <f xml:space="preserve"> 3.15*7.05</f>
        <v>22.2075</v>
      </c>
      <c r="F210" s="11"/>
      <c r="G210" s="9">
        <f>9.15-2.1</f>
        <v>7.0500000000000007</v>
      </c>
      <c r="H210" s="17"/>
      <c r="I210" s="18"/>
    </row>
    <row r="211" spans="1:9" ht="57" x14ac:dyDescent="0.2">
      <c r="A211" s="93" t="s">
        <v>500</v>
      </c>
      <c r="B211" s="93" t="s">
        <v>502</v>
      </c>
      <c r="C211" s="94" t="s">
        <v>16</v>
      </c>
      <c r="D211" s="95" t="s">
        <v>819</v>
      </c>
      <c r="E211" s="105">
        <f xml:space="preserve"> 3.15*7.05</f>
        <v>22.2075</v>
      </c>
      <c r="F211" s="11"/>
      <c r="G211" s="9"/>
      <c r="H211" s="17"/>
      <c r="I211" s="18"/>
    </row>
    <row r="212" spans="1:9" ht="42.75" x14ac:dyDescent="0.2">
      <c r="A212" s="93" t="s">
        <v>503</v>
      </c>
      <c r="B212" s="93" t="s">
        <v>505</v>
      </c>
      <c r="C212" s="94" t="s">
        <v>11</v>
      </c>
      <c r="D212" s="95"/>
      <c r="E212" s="105"/>
      <c r="F212" s="11"/>
      <c r="G212" s="9"/>
      <c r="H212" s="17"/>
      <c r="I212" s="18"/>
    </row>
    <row r="213" spans="1:9" ht="42.75" x14ac:dyDescent="0.2">
      <c r="A213" s="93" t="s">
        <v>506</v>
      </c>
      <c r="B213" s="93" t="s">
        <v>86</v>
      </c>
      <c r="C213" s="94" t="s">
        <v>11</v>
      </c>
      <c r="D213" s="95" t="s">
        <v>820</v>
      </c>
      <c r="E213" s="105">
        <v>7.05</v>
      </c>
      <c r="F213" s="11"/>
      <c r="G213" s="9"/>
      <c r="H213" s="17"/>
      <c r="I213" s="18"/>
    </row>
    <row r="214" spans="1:9" ht="14.25" x14ac:dyDescent="0.2">
      <c r="A214" s="93" t="s">
        <v>747</v>
      </c>
      <c r="B214" s="93" t="s">
        <v>748</v>
      </c>
      <c r="C214" s="94" t="s">
        <v>11</v>
      </c>
      <c r="D214" s="95"/>
      <c r="E214" s="105"/>
      <c r="F214" s="11"/>
      <c r="G214" s="9"/>
      <c r="H214" s="17"/>
      <c r="I214" s="18"/>
    </row>
    <row r="215" spans="1:9" ht="15" x14ac:dyDescent="0.2">
      <c r="A215" s="91" t="s">
        <v>508</v>
      </c>
      <c r="B215" s="91" t="s">
        <v>509</v>
      </c>
      <c r="C215" s="91"/>
      <c r="D215" s="96"/>
      <c r="E215" s="104"/>
      <c r="F215" s="11"/>
      <c r="G215" s="9"/>
      <c r="H215" s="17"/>
      <c r="I215" s="18"/>
    </row>
    <row r="216" spans="1:9" ht="57" x14ac:dyDescent="0.2">
      <c r="A216" s="93" t="s">
        <v>510</v>
      </c>
      <c r="B216" s="93" t="s">
        <v>512</v>
      </c>
      <c r="C216" s="94" t="s">
        <v>7</v>
      </c>
      <c r="D216" s="95"/>
      <c r="E216" s="105"/>
      <c r="F216" s="11"/>
      <c r="G216" s="9"/>
      <c r="H216" s="17"/>
      <c r="I216" s="18"/>
    </row>
    <row r="217" spans="1:9" ht="42.75" x14ac:dyDescent="0.2">
      <c r="A217" s="93" t="s">
        <v>513</v>
      </c>
      <c r="B217" s="93" t="s">
        <v>515</v>
      </c>
      <c r="C217" s="94" t="s">
        <v>7</v>
      </c>
      <c r="D217" s="95"/>
      <c r="E217" s="105"/>
      <c r="F217" s="11"/>
      <c r="G217" s="9"/>
      <c r="H217" s="17"/>
      <c r="I217" s="18"/>
    </row>
    <row r="218" spans="1:9" ht="28.5" x14ac:dyDescent="0.2">
      <c r="A218" s="93" t="s">
        <v>516</v>
      </c>
      <c r="B218" s="93" t="s">
        <v>518</v>
      </c>
      <c r="C218" s="94" t="s">
        <v>7</v>
      </c>
      <c r="D218" s="95"/>
      <c r="E218" s="105"/>
      <c r="F218" s="11"/>
      <c r="G218" s="9"/>
      <c r="H218" s="17"/>
      <c r="I218" s="18"/>
    </row>
    <row r="219" spans="1:9" ht="71.25" x14ac:dyDescent="0.2">
      <c r="A219" s="93" t="s">
        <v>519</v>
      </c>
      <c r="B219" s="93" t="s">
        <v>521</v>
      </c>
      <c r="C219" s="94" t="s">
        <v>7</v>
      </c>
      <c r="D219" s="95"/>
      <c r="E219" s="105"/>
      <c r="F219" s="11"/>
      <c r="G219" s="9"/>
      <c r="H219" s="17"/>
      <c r="I219" s="18"/>
    </row>
    <row r="220" spans="1:9" ht="42.75" x14ac:dyDescent="0.2">
      <c r="A220" s="93" t="s">
        <v>522</v>
      </c>
      <c r="B220" s="93" t="s">
        <v>524</v>
      </c>
      <c r="C220" s="94" t="s">
        <v>7</v>
      </c>
      <c r="D220" s="95"/>
      <c r="E220" s="105"/>
      <c r="F220" s="11"/>
      <c r="G220" s="9"/>
      <c r="H220" s="17"/>
      <c r="I220" s="18"/>
    </row>
    <row r="221" spans="1:9" ht="28.5" x14ac:dyDescent="0.2">
      <c r="A221" s="93" t="s">
        <v>525</v>
      </c>
      <c r="B221" s="93" t="s">
        <v>527</v>
      </c>
      <c r="C221" s="94" t="s">
        <v>82</v>
      </c>
      <c r="D221" s="95"/>
      <c r="E221" s="105"/>
      <c r="F221" s="11"/>
      <c r="G221" s="9"/>
      <c r="H221" s="17"/>
      <c r="I221" s="18"/>
    </row>
    <row r="222" spans="1:9" ht="28.5" x14ac:dyDescent="0.2">
      <c r="A222" s="93" t="s">
        <v>528</v>
      </c>
      <c r="B222" s="93" t="s">
        <v>530</v>
      </c>
      <c r="C222" s="94" t="s">
        <v>7</v>
      </c>
      <c r="D222" s="95"/>
      <c r="E222" s="105"/>
      <c r="F222" s="11"/>
      <c r="G222" s="9"/>
      <c r="H222" s="17"/>
      <c r="I222" s="18"/>
    </row>
    <row r="223" spans="1:9" ht="28.5" x14ac:dyDescent="0.2">
      <c r="A223" s="93" t="s">
        <v>531</v>
      </c>
      <c r="B223" s="93" t="s">
        <v>533</v>
      </c>
      <c r="C223" s="94" t="s">
        <v>7</v>
      </c>
      <c r="D223" s="95"/>
      <c r="E223" s="105"/>
      <c r="F223" s="11"/>
      <c r="G223" s="9"/>
      <c r="H223" s="17"/>
      <c r="I223" s="18"/>
    </row>
    <row r="224" spans="1:9" ht="15" x14ac:dyDescent="0.2">
      <c r="A224" s="91" t="s">
        <v>534</v>
      </c>
      <c r="B224" s="91" t="s">
        <v>535</v>
      </c>
      <c r="C224" s="91"/>
      <c r="D224" s="96"/>
      <c r="E224" s="104"/>
      <c r="F224" s="11"/>
      <c r="G224" s="9"/>
      <c r="H224" s="17"/>
      <c r="I224" s="18"/>
    </row>
    <row r="225" spans="1:9" ht="42.75" x14ac:dyDescent="0.2">
      <c r="A225" s="93" t="s">
        <v>536</v>
      </c>
      <c r="B225" s="93" t="s">
        <v>538</v>
      </c>
      <c r="C225" s="94" t="s">
        <v>7</v>
      </c>
      <c r="D225" s="95"/>
      <c r="E225" s="105"/>
      <c r="F225" s="11"/>
      <c r="G225" s="9"/>
      <c r="H225" s="17"/>
      <c r="I225" s="18"/>
    </row>
    <row r="226" spans="1:9" ht="42.75" x14ac:dyDescent="0.2">
      <c r="A226" s="93" t="s">
        <v>539</v>
      </c>
      <c r="B226" s="93" t="s">
        <v>541</v>
      </c>
      <c r="C226" s="94" t="s">
        <v>7</v>
      </c>
      <c r="D226" s="95"/>
      <c r="E226" s="105"/>
      <c r="F226" s="11"/>
      <c r="G226" s="9"/>
      <c r="H226" s="17"/>
      <c r="I226" s="18"/>
    </row>
    <row r="227" spans="1:9" ht="28.5" x14ac:dyDescent="0.2">
      <c r="A227" s="93" t="s">
        <v>542</v>
      </c>
      <c r="B227" s="93" t="s">
        <v>544</v>
      </c>
      <c r="C227" s="94" t="s">
        <v>7</v>
      </c>
      <c r="D227" s="95"/>
      <c r="E227" s="105"/>
      <c r="F227" s="11"/>
      <c r="G227" s="9"/>
      <c r="H227" s="17"/>
      <c r="I227" s="18"/>
    </row>
    <row r="228" spans="1:9" ht="28.5" x14ac:dyDescent="0.2">
      <c r="A228" s="93" t="s">
        <v>545</v>
      </c>
      <c r="B228" s="93" t="s">
        <v>547</v>
      </c>
      <c r="C228" s="94" t="s">
        <v>11</v>
      </c>
      <c r="D228" s="95" t="s">
        <v>821</v>
      </c>
      <c r="E228" s="105">
        <f>94.63-35</f>
        <v>59.629999999999995</v>
      </c>
      <c r="F228" s="11"/>
      <c r="G228" s="9"/>
      <c r="H228" s="17"/>
      <c r="I228" s="18"/>
    </row>
    <row r="229" spans="1:9" ht="28.5" x14ac:dyDescent="0.2">
      <c r="A229" s="93" t="s">
        <v>548</v>
      </c>
      <c r="B229" s="93" t="s">
        <v>550</v>
      </c>
      <c r="C229" s="94" t="s">
        <v>7</v>
      </c>
      <c r="D229" s="95"/>
      <c r="E229" s="105"/>
      <c r="F229" s="11"/>
      <c r="G229" s="9"/>
      <c r="H229" s="17"/>
      <c r="I229" s="18"/>
    </row>
    <row r="230" spans="1:9" ht="28.5" x14ac:dyDescent="0.2">
      <c r="A230" s="93" t="s">
        <v>749</v>
      </c>
      <c r="B230" s="93" t="s">
        <v>750</v>
      </c>
      <c r="C230" s="94" t="s">
        <v>7</v>
      </c>
      <c r="D230" s="95"/>
      <c r="E230" s="105"/>
      <c r="F230" s="11"/>
      <c r="G230" s="9"/>
      <c r="H230" s="17"/>
      <c r="I230" s="18"/>
    </row>
    <row r="231" spans="1:9" ht="28.5" x14ac:dyDescent="0.2">
      <c r="A231" s="93" t="s">
        <v>751</v>
      </c>
      <c r="B231" s="93" t="s">
        <v>752</v>
      </c>
      <c r="C231" s="94" t="s">
        <v>7</v>
      </c>
      <c r="D231" s="95"/>
      <c r="E231" s="105"/>
      <c r="F231" s="11"/>
      <c r="G231" s="9"/>
      <c r="H231" s="17"/>
      <c r="I231" s="18"/>
    </row>
    <row r="232" spans="1:9" ht="15" x14ac:dyDescent="0.2">
      <c r="A232" s="91" t="s">
        <v>551</v>
      </c>
      <c r="B232" s="91" t="s">
        <v>552</v>
      </c>
      <c r="C232" s="91"/>
      <c r="D232" s="96"/>
      <c r="E232" s="104"/>
      <c r="F232" s="11"/>
      <c r="G232" s="9"/>
      <c r="H232" s="17"/>
      <c r="I232" s="18"/>
    </row>
    <row r="233" spans="1:9" ht="42.75" x14ac:dyDescent="0.2">
      <c r="A233" s="93" t="s">
        <v>553</v>
      </c>
      <c r="B233" s="93" t="s">
        <v>555</v>
      </c>
      <c r="C233" s="94" t="s">
        <v>7</v>
      </c>
      <c r="D233" s="95"/>
      <c r="E233" s="105"/>
      <c r="F233" s="11"/>
      <c r="G233" s="9"/>
      <c r="H233" s="17"/>
      <c r="I233" s="18"/>
    </row>
    <row r="234" spans="1:9" ht="42.75" x14ac:dyDescent="0.2">
      <c r="A234" s="93" t="s">
        <v>556</v>
      </c>
      <c r="B234" s="93" t="s">
        <v>558</v>
      </c>
      <c r="C234" s="94" t="s">
        <v>7</v>
      </c>
      <c r="D234" s="95"/>
      <c r="E234" s="105"/>
      <c r="F234" s="11"/>
      <c r="G234" s="9"/>
      <c r="H234" s="17"/>
      <c r="I234" s="18"/>
    </row>
    <row r="235" spans="1:9" ht="42.75" x14ac:dyDescent="0.2">
      <c r="A235" s="93" t="s">
        <v>559</v>
      </c>
      <c r="B235" s="93" t="s">
        <v>561</v>
      </c>
      <c r="C235" s="94" t="s">
        <v>7</v>
      </c>
      <c r="D235" s="95"/>
      <c r="E235" s="105"/>
      <c r="F235" s="11"/>
      <c r="G235" s="9"/>
      <c r="H235" s="17"/>
      <c r="I235" s="18"/>
    </row>
    <row r="236" spans="1:9" ht="42.75" x14ac:dyDescent="0.2">
      <c r="A236" s="93" t="s">
        <v>562</v>
      </c>
      <c r="B236" s="93" t="s">
        <v>564</v>
      </c>
      <c r="C236" s="94" t="s">
        <v>11</v>
      </c>
      <c r="D236" s="95"/>
      <c r="E236" s="105"/>
      <c r="F236" s="11"/>
      <c r="G236" s="9"/>
      <c r="H236" s="17"/>
      <c r="I236" s="18"/>
    </row>
    <row r="237" spans="1:9" ht="42.75" x14ac:dyDescent="0.2">
      <c r="A237" s="93" t="s">
        <v>565</v>
      </c>
      <c r="B237" s="93" t="s">
        <v>567</v>
      </c>
      <c r="C237" s="94" t="s">
        <v>11</v>
      </c>
      <c r="D237" s="95"/>
      <c r="E237" s="105"/>
      <c r="F237" s="11"/>
      <c r="G237" s="9"/>
      <c r="H237" s="17"/>
      <c r="I237" s="18"/>
    </row>
    <row r="238" spans="1:9" ht="42.75" x14ac:dyDescent="0.2">
      <c r="A238" s="93" t="s">
        <v>568</v>
      </c>
      <c r="B238" s="93" t="s">
        <v>570</v>
      </c>
      <c r="C238" s="94" t="s">
        <v>11</v>
      </c>
      <c r="D238" s="95"/>
      <c r="E238" s="105"/>
      <c r="F238" s="11"/>
      <c r="G238" s="9"/>
      <c r="H238" s="17"/>
      <c r="I238" s="18"/>
    </row>
    <row r="239" spans="1:9" ht="28.5" x14ac:dyDescent="0.2">
      <c r="A239" s="93" t="s">
        <v>571</v>
      </c>
      <c r="B239" s="93" t="s">
        <v>573</v>
      </c>
      <c r="C239" s="94" t="s">
        <v>7</v>
      </c>
      <c r="D239" s="95"/>
      <c r="E239" s="105"/>
      <c r="F239" s="11"/>
      <c r="G239" s="9"/>
      <c r="H239" s="17"/>
      <c r="I239" s="18"/>
    </row>
    <row r="240" spans="1:9" ht="57" x14ac:dyDescent="0.2">
      <c r="A240" s="93" t="s">
        <v>753</v>
      </c>
      <c r="B240" s="93" t="s">
        <v>754</v>
      </c>
      <c r="C240" s="94" t="s">
        <v>7</v>
      </c>
      <c r="D240" s="95" t="s">
        <v>822</v>
      </c>
      <c r="E240" s="105">
        <v>5</v>
      </c>
      <c r="F240" s="11"/>
      <c r="G240" s="9"/>
      <c r="H240" s="17"/>
      <c r="I240" s="18"/>
    </row>
    <row r="241" spans="1:9" ht="42.75" x14ac:dyDescent="0.2">
      <c r="A241" s="93" t="s">
        <v>755</v>
      </c>
      <c r="B241" s="93" t="s">
        <v>756</v>
      </c>
      <c r="C241" s="94" t="s">
        <v>7</v>
      </c>
      <c r="D241" s="95" t="s">
        <v>823</v>
      </c>
      <c r="E241" s="105">
        <v>6</v>
      </c>
      <c r="F241" s="11"/>
      <c r="G241" s="9"/>
      <c r="H241" s="17"/>
      <c r="I241" s="18"/>
    </row>
    <row r="242" spans="1:9" ht="42.75" x14ac:dyDescent="0.2">
      <c r="A242" s="93" t="s">
        <v>757</v>
      </c>
      <c r="B242" s="93" t="s">
        <v>758</v>
      </c>
      <c r="C242" s="94" t="s">
        <v>7</v>
      </c>
      <c r="D242" s="95" t="s">
        <v>823</v>
      </c>
      <c r="E242" s="105">
        <v>6</v>
      </c>
      <c r="F242" s="11"/>
      <c r="G242" s="9"/>
      <c r="H242" s="17"/>
      <c r="I242" s="18"/>
    </row>
    <row r="243" spans="1:9" ht="15" x14ac:dyDescent="0.2">
      <c r="A243" s="91" t="s">
        <v>574</v>
      </c>
      <c r="B243" s="91" t="s">
        <v>60</v>
      </c>
      <c r="C243" s="91"/>
      <c r="D243" s="96"/>
      <c r="E243" s="104"/>
      <c r="F243" s="11"/>
      <c r="G243" s="9"/>
      <c r="H243" s="17"/>
      <c r="I243" s="18"/>
    </row>
    <row r="244" spans="1:9" ht="42.75" x14ac:dyDescent="0.2">
      <c r="A244" s="93" t="s">
        <v>575</v>
      </c>
      <c r="B244" s="93" t="s">
        <v>66</v>
      </c>
      <c r="C244" s="94" t="s">
        <v>11</v>
      </c>
      <c r="D244" s="95"/>
      <c r="E244" s="105"/>
      <c r="F244" s="11"/>
      <c r="G244" s="9"/>
      <c r="H244" s="17"/>
      <c r="I244" s="18"/>
    </row>
    <row r="245" spans="1:9" ht="42.75" x14ac:dyDescent="0.2">
      <c r="A245" s="93" t="s">
        <v>576</v>
      </c>
      <c r="B245" s="93" t="s">
        <v>68</v>
      </c>
      <c r="C245" s="94" t="s">
        <v>11</v>
      </c>
      <c r="D245" s="95"/>
      <c r="E245" s="105"/>
      <c r="F245" s="11"/>
      <c r="G245" s="9"/>
      <c r="H245" s="17"/>
      <c r="I245" s="18"/>
    </row>
    <row r="246" spans="1:9" ht="28.5" x14ac:dyDescent="0.2">
      <c r="A246" s="93" t="s">
        <v>577</v>
      </c>
      <c r="B246" s="93" t="s">
        <v>579</v>
      </c>
      <c r="C246" s="94" t="s">
        <v>7</v>
      </c>
      <c r="D246" s="95"/>
      <c r="E246" s="105"/>
      <c r="F246" s="11"/>
      <c r="G246" s="9"/>
      <c r="H246" s="17"/>
      <c r="I246" s="18"/>
    </row>
    <row r="247" spans="1:9" ht="28.5" x14ac:dyDescent="0.2">
      <c r="A247" s="93" t="s">
        <v>580</v>
      </c>
      <c r="B247" s="93" t="s">
        <v>582</v>
      </c>
      <c r="C247" s="94" t="s">
        <v>7</v>
      </c>
      <c r="D247" s="95"/>
      <c r="E247" s="105"/>
      <c r="F247" s="11"/>
      <c r="G247" s="9"/>
      <c r="H247" s="17"/>
      <c r="I247" s="18"/>
    </row>
    <row r="248" spans="1:9" ht="28.5" x14ac:dyDescent="0.2">
      <c r="A248" s="93" t="s">
        <v>583</v>
      </c>
      <c r="B248" s="93" t="s">
        <v>585</v>
      </c>
      <c r="C248" s="94" t="s">
        <v>7</v>
      </c>
      <c r="D248" s="95"/>
      <c r="E248" s="105"/>
      <c r="F248" s="11"/>
      <c r="G248" s="9"/>
      <c r="H248" s="17"/>
      <c r="I248" s="18"/>
    </row>
    <row r="249" spans="1:9" ht="28.5" x14ac:dyDescent="0.2">
      <c r="A249" s="93" t="s">
        <v>586</v>
      </c>
      <c r="B249" s="93" t="s">
        <v>70</v>
      </c>
      <c r="C249" s="94" t="s">
        <v>7</v>
      </c>
      <c r="D249" s="95"/>
      <c r="E249" s="105"/>
      <c r="F249" s="11"/>
      <c r="G249" s="9"/>
      <c r="H249" s="17"/>
      <c r="I249" s="18"/>
    </row>
    <row r="250" spans="1:9" ht="42.75" x14ac:dyDescent="0.2">
      <c r="A250" s="93" t="s">
        <v>587</v>
      </c>
      <c r="B250" s="93" t="s">
        <v>589</v>
      </c>
      <c r="C250" s="94" t="s">
        <v>11</v>
      </c>
      <c r="D250" s="95"/>
      <c r="E250" s="105"/>
      <c r="F250" s="11"/>
      <c r="G250" s="9"/>
      <c r="H250" s="17"/>
      <c r="I250" s="18"/>
    </row>
    <row r="251" spans="1:9" ht="42.75" x14ac:dyDescent="0.2">
      <c r="A251" s="93" t="s">
        <v>590</v>
      </c>
      <c r="B251" s="93" t="s">
        <v>592</v>
      </c>
      <c r="C251" s="94" t="s">
        <v>11</v>
      </c>
      <c r="D251" s="95"/>
      <c r="E251" s="105"/>
      <c r="F251" s="11"/>
      <c r="G251" s="9"/>
      <c r="H251" s="17"/>
      <c r="I251" s="18"/>
    </row>
    <row r="252" spans="1:9" ht="28.5" x14ac:dyDescent="0.2">
      <c r="A252" s="93" t="s">
        <v>593</v>
      </c>
      <c r="B252" s="93" t="s">
        <v>595</v>
      </c>
      <c r="C252" s="94" t="s">
        <v>7</v>
      </c>
      <c r="D252" s="95"/>
      <c r="E252" s="105"/>
      <c r="F252" s="11"/>
      <c r="G252" s="9"/>
      <c r="H252" s="17"/>
      <c r="I252" s="18"/>
    </row>
    <row r="253" spans="1:9" ht="28.5" x14ac:dyDescent="0.2">
      <c r="A253" s="93" t="s">
        <v>596</v>
      </c>
      <c r="B253" s="93" t="s">
        <v>72</v>
      </c>
      <c r="C253" s="94" t="s">
        <v>7</v>
      </c>
      <c r="D253" s="95"/>
      <c r="E253" s="105"/>
      <c r="F253" s="11"/>
      <c r="G253" s="9"/>
      <c r="H253" s="17"/>
      <c r="I253" s="18"/>
    </row>
    <row r="254" spans="1:9" ht="28.5" x14ac:dyDescent="0.2">
      <c r="A254" s="93" t="s">
        <v>760</v>
      </c>
      <c r="B254" s="93" t="s">
        <v>761</v>
      </c>
      <c r="C254" s="94" t="s">
        <v>7</v>
      </c>
      <c r="D254" s="95"/>
      <c r="E254" s="105"/>
      <c r="F254" s="11"/>
      <c r="G254" s="9"/>
      <c r="H254" s="17"/>
      <c r="I254" s="18"/>
    </row>
    <row r="255" spans="1:9" ht="57" x14ac:dyDescent="0.2">
      <c r="A255" s="93" t="s">
        <v>759</v>
      </c>
      <c r="B255" s="93" t="s">
        <v>599</v>
      </c>
      <c r="C255" s="94" t="s">
        <v>7</v>
      </c>
      <c r="D255" s="95"/>
      <c r="E255" s="105"/>
      <c r="F255" s="11"/>
      <c r="G255" s="9"/>
      <c r="H255" s="17"/>
      <c r="I255" s="18"/>
    </row>
    <row r="256" spans="1:9" ht="14.25" x14ac:dyDescent="0.2">
      <c r="A256" s="9">
        <v>3</v>
      </c>
      <c r="B256" s="93" t="s">
        <v>762</v>
      </c>
      <c r="C256" s="93"/>
      <c r="D256" s="145"/>
      <c r="E256" s="145"/>
      <c r="F256" s="11"/>
      <c r="G256" s="9"/>
    </row>
    <row r="257" spans="1:5" ht="42.75" x14ac:dyDescent="0.2">
      <c r="A257" s="148" t="s">
        <v>763</v>
      </c>
      <c r="B257" s="93" t="s">
        <v>764</v>
      </c>
      <c r="C257" s="93" t="s">
        <v>16</v>
      </c>
      <c r="D257" s="146"/>
      <c r="E257" s="147"/>
    </row>
    <row r="258" spans="1:5" ht="57" x14ac:dyDescent="0.2">
      <c r="A258" s="148" t="s">
        <v>765</v>
      </c>
      <c r="B258" s="93" t="s">
        <v>766</v>
      </c>
      <c r="C258" s="93" t="s">
        <v>743</v>
      </c>
      <c r="D258" s="146"/>
      <c r="E258" s="147"/>
    </row>
    <row r="259" spans="1:5" ht="14.25" x14ac:dyDescent="0.2">
      <c r="A259" s="148" t="s">
        <v>767</v>
      </c>
      <c r="B259" s="93" t="s">
        <v>768</v>
      </c>
      <c r="C259" s="93" t="s">
        <v>16</v>
      </c>
      <c r="D259" s="146"/>
      <c r="E259" s="147"/>
    </row>
    <row r="260" spans="1:5" ht="14.25" x14ac:dyDescent="0.2">
      <c r="A260" s="148" t="s">
        <v>769</v>
      </c>
      <c r="B260" s="93" t="s">
        <v>770</v>
      </c>
      <c r="C260" s="93" t="s">
        <v>7</v>
      </c>
      <c r="D260" s="146"/>
      <c r="E260" s="147"/>
    </row>
    <row r="261" spans="1:5" ht="42.75" x14ac:dyDescent="0.2">
      <c r="A261" s="148" t="s">
        <v>771</v>
      </c>
      <c r="B261" s="93" t="s">
        <v>772</v>
      </c>
      <c r="C261" s="93" t="s">
        <v>7</v>
      </c>
      <c r="D261" s="146"/>
      <c r="E261" s="147"/>
    </row>
    <row r="262" spans="1:5" ht="28.5" x14ac:dyDescent="0.2">
      <c r="A262" s="148" t="s">
        <v>773</v>
      </c>
      <c r="B262" s="93" t="s">
        <v>774</v>
      </c>
      <c r="C262" s="93" t="s">
        <v>7</v>
      </c>
      <c r="D262" s="146"/>
      <c r="E262" s="147"/>
    </row>
    <row r="263" spans="1:5" ht="28.5" x14ac:dyDescent="0.2">
      <c r="A263" s="148" t="s">
        <v>775</v>
      </c>
      <c r="B263" s="93" t="s">
        <v>776</v>
      </c>
      <c r="C263" s="93" t="s">
        <v>7</v>
      </c>
      <c r="D263" s="146"/>
      <c r="E263" s="147"/>
    </row>
    <row r="264" spans="1:5" ht="42.75" x14ac:dyDescent="0.2">
      <c r="A264" s="148" t="s">
        <v>777</v>
      </c>
      <c r="B264" s="93" t="s">
        <v>778</v>
      </c>
      <c r="C264" s="93" t="s">
        <v>16</v>
      </c>
      <c r="D264" s="146"/>
      <c r="E264" s="147"/>
    </row>
    <row r="265" spans="1:5" ht="42.75" x14ac:dyDescent="0.2">
      <c r="A265" s="148" t="s">
        <v>779</v>
      </c>
      <c r="B265" s="93" t="s">
        <v>780</v>
      </c>
      <c r="C265" s="93" t="s">
        <v>15</v>
      </c>
      <c r="D265" s="146"/>
      <c r="E265" s="147"/>
    </row>
    <row r="266" spans="1:5" ht="42.75" x14ac:dyDescent="0.2">
      <c r="A266" s="148" t="s">
        <v>781</v>
      </c>
      <c r="B266" s="93" t="s">
        <v>782</v>
      </c>
      <c r="C266" s="93" t="s">
        <v>15</v>
      </c>
      <c r="D266" s="146"/>
      <c r="E266" s="147"/>
    </row>
    <row r="267" spans="1:5" ht="42.75" x14ac:dyDescent="0.2">
      <c r="A267" s="148" t="s">
        <v>783</v>
      </c>
      <c r="B267" s="93" t="s">
        <v>430</v>
      </c>
      <c r="C267" s="93" t="s">
        <v>16</v>
      </c>
      <c r="D267" s="146"/>
      <c r="E267" s="147"/>
    </row>
    <row r="268" spans="1:5" ht="28.5" x14ac:dyDescent="0.2">
      <c r="A268" s="148" t="s">
        <v>784</v>
      </c>
      <c r="B268" s="93" t="s">
        <v>785</v>
      </c>
      <c r="C268" s="93" t="s">
        <v>16</v>
      </c>
      <c r="D268" s="146"/>
      <c r="E268" s="147"/>
    </row>
    <row r="269" spans="1:5" ht="28.5" x14ac:dyDescent="0.2">
      <c r="A269" s="148" t="s">
        <v>786</v>
      </c>
      <c r="B269" s="93" t="s">
        <v>463</v>
      </c>
      <c r="C269" s="93" t="s">
        <v>16</v>
      </c>
      <c r="D269" s="146"/>
      <c r="E269" s="147"/>
    </row>
    <row r="270" spans="1:5" ht="28.5" x14ac:dyDescent="0.2">
      <c r="A270" s="148" t="s">
        <v>787</v>
      </c>
      <c r="B270" s="93" t="s">
        <v>788</v>
      </c>
      <c r="C270" s="93" t="s">
        <v>16</v>
      </c>
      <c r="D270" s="146"/>
      <c r="E270" s="147"/>
    </row>
    <row r="271" spans="1:5" ht="28.5" x14ac:dyDescent="0.2">
      <c r="A271" s="148" t="s">
        <v>789</v>
      </c>
      <c r="B271" s="93" t="s">
        <v>790</v>
      </c>
      <c r="C271" s="93" t="s">
        <v>16</v>
      </c>
      <c r="D271" s="146"/>
      <c r="E271" s="147"/>
    </row>
    <row r="272" spans="1:5" ht="42.75" x14ac:dyDescent="0.2">
      <c r="A272" s="148" t="s">
        <v>791</v>
      </c>
      <c r="B272" s="93" t="s">
        <v>475</v>
      </c>
      <c r="C272" s="93" t="s">
        <v>16</v>
      </c>
      <c r="D272" s="146"/>
      <c r="E272" s="147"/>
    </row>
    <row r="273" spans="1:5" ht="57" x14ac:dyDescent="0.2">
      <c r="A273" s="148" t="s">
        <v>792</v>
      </c>
      <c r="B273" s="93" t="s">
        <v>102</v>
      </c>
      <c r="C273" s="93" t="s">
        <v>15</v>
      </c>
      <c r="D273" s="146"/>
      <c r="E273" s="147"/>
    </row>
    <row r="274" spans="1:5" ht="28.5" x14ac:dyDescent="0.2">
      <c r="A274" s="148" t="s">
        <v>793</v>
      </c>
      <c r="B274" s="93" t="s">
        <v>794</v>
      </c>
      <c r="C274" s="93" t="s">
        <v>795</v>
      </c>
      <c r="D274" s="146"/>
      <c r="E274" s="147"/>
    </row>
    <row r="275" spans="1:5" ht="28.5" x14ac:dyDescent="0.2">
      <c r="A275" s="148" t="s">
        <v>796</v>
      </c>
      <c r="B275" s="93" t="s">
        <v>211</v>
      </c>
      <c r="C275" s="93" t="s">
        <v>16</v>
      </c>
      <c r="D275" s="146"/>
      <c r="E275" s="147"/>
    </row>
    <row r="276" spans="1:5" ht="28.5" x14ac:dyDescent="0.2">
      <c r="A276" s="148" t="s">
        <v>797</v>
      </c>
      <c r="B276" s="93" t="s">
        <v>798</v>
      </c>
      <c r="C276" s="93" t="s">
        <v>16</v>
      </c>
      <c r="D276" s="146"/>
      <c r="E276" s="147"/>
    </row>
    <row r="277" spans="1:5" ht="28.5" x14ac:dyDescent="0.2">
      <c r="A277" s="148" t="s">
        <v>799</v>
      </c>
      <c r="B277" s="93" t="s">
        <v>263</v>
      </c>
      <c r="C277" s="93" t="s">
        <v>16</v>
      </c>
      <c r="D277" s="146"/>
      <c r="E277" s="147"/>
    </row>
    <row r="278" spans="1:5" ht="42.75" x14ac:dyDescent="0.2">
      <c r="A278" s="148" t="s">
        <v>800</v>
      </c>
      <c r="B278" s="93" t="s">
        <v>801</v>
      </c>
      <c r="C278" s="93" t="s">
        <v>743</v>
      </c>
      <c r="D278" s="146"/>
      <c r="E278" s="147"/>
    </row>
    <row r="279" spans="1:5" ht="42.75" x14ac:dyDescent="0.2">
      <c r="A279" s="148" t="s">
        <v>802</v>
      </c>
      <c r="B279" s="93" t="s">
        <v>803</v>
      </c>
      <c r="C279" s="93" t="s">
        <v>7</v>
      </c>
      <c r="D279" s="146"/>
      <c r="E279" s="147"/>
    </row>
    <row r="280" spans="1:5" ht="28.5" x14ac:dyDescent="0.2">
      <c r="A280" s="148" t="s">
        <v>804</v>
      </c>
      <c r="B280" s="93" t="s">
        <v>805</v>
      </c>
      <c r="C280" s="93" t="s">
        <v>7</v>
      </c>
      <c r="D280" s="146"/>
      <c r="E280" s="147"/>
    </row>
    <row r="281" spans="1:5" ht="42.75" x14ac:dyDescent="0.2">
      <c r="A281" s="148" t="s">
        <v>806</v>
      </c>
      <c r="B281" s="93" t="s">
        <v>807</v>
      </c>
      <c r="C281" s="93" t="s">
        <v>743</v>
      </c>
      <c r="D281" s="146"/>
      <c r="E281" s="147"/>
    </row>
    <row r="282" spans="1:5" ht="42.75" x14ac:dyDescent="0.2">
      <c r="A282" s="148" t="s">
        <v>808</v>
      </c>
      <c r="B282" s="93" t="s">
        <v>809</v>
      </c>
      <c r="C282" s="93" t="s">
        <v>743</v>
      </c>
      <c r="D282" s="146"/>
      <c r="E282" s="147"/>
    </row>
    <row r="283" spans="1:5" ht="28.5" x14ac:dyDescent="0.2">
      <c r="A283" s="144" t="s">
        <v>810</v>
      </c>
      <c r="B283" s="93" t="s">
        <v>72</v>
      </c>
      <c r="C283" s="93" t="s">
        <v>7</v>
      </c>
      <c r="D283" s="146"/>
      <c r="E283" s="147"/>
    </row>
  </sheetData>
  <mergeCells count="8">
    <mergeCell ref="H72:I72"/>
    <mergeCell ref="A1:E1"/>
    <mergeCell ref="A2:E2"/>
    <mergeCell ref="A3:A4"/>
    <mergeCell ref="B3:B4"/>
    <mergeCell ref="C3:C4"/>
    <mergeCell ref="D3:D4"/>
    <mergeCell ref="E3:E4"/>
  </mergeCells>
  <phoneticPr fontId="20" type="noConversion"/>
  <printOptions horizontalCentered="1"/>
  <pageMargins left="0.25" right="0.25" top="0.75" bottom="0.75" header="0.3" footer="0.3"/>
  <pageSetup paperSize="9" scale="46" firstPageNumber="0" fitToHeight="0" orientation="portrait" r:id="rId1"/>
  <legacyDrawingHF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B9D5DD-7141-48A1-A10B-8F40DF229E73}">
  <sheetPr>
    <pageSetUpPr fitToPage="1"/>
  </sheetPr>
  <dimension ref="A1:ALT311"/>
  <sheetViews>
    <sheetView showOutlineSymbols="0" view="pageBreakPreview" topLeftCell="D289" zoomScale="75" zoomScaleNormal="75" zoomScaleSheetLayoutView="75" zoomScalePageLayoutView="85" workbookViewId="0">
      <selection activeCell="K3" sqref="K3"/>
    </sheetView>
  </sheetViews>
  <sheetFormatPr defaultColWidth="9.42578125" defaultRowHeight="12.75" x14ac:dyDescent="0.2"/>
  <cols>
    <col min="1" max="1" width="8.28515625" style="1" bestFit="1" customWidth="1"/>
    <col min="2" max="2" width="11" style="1" bestFit="1" customWidth="1"/>
    <col min="3" max="3" width="9.28515625" style="1" bestFit="1" customWidth="1"/>
    <col min="4" max="4" width="72" style="1" bestFit="1" customWidth="1"/>
    <col min="5" max="5" width="11.7109375" style="1" bestFit="1" customWidth="1"/>
    <col min="6" max="6" width="13.28515625" style="70" customWidth="1"/>
    <col min="7" max="7" width="16.7109375" style="18" customWidth="1"/>
    <col min="8" max="8" width="17.140625" style="18" customWidth="1"/>
    <col min="9" max="9" width="11.85546875" style="18" customWidth="1"/>
    <col min="10" max="10" width="15.42578125" style="18" customWidth="1"/>
    <col min="11" max="11" width="18.28515625" style="18" bestFit="1" customWidth="1"/>
    <col min="12" max="12" width="16.85546875" style="18" customWidth="1"/>
    <col min="13" max="14" width="19.7109375" style="18" bestFit="1" customWidth="1"/>
    <col min="15" max="15" width="5.7109375" style="1" customWidth="1"/>
    <col min="16" max="16" width="9.42578125" style="111"/>
    <col min="17" max="17" width="14.7109375" style="1" customWidth="1"/>
    <col min="18" max="18" width="12.28515625" style="1" bestFit="1" customWidth="1"/>
    <col min="19" max="1007" width="9.42578125" style="1"/>
    <col min="1008" max="1008" width="11.5703125" style="1" customWidth="1"/>
    <col min="1009" max="16384" width="9.42578125" style="1"/>
  </cols>
  <sheetData>
    <row r="1" spans="1:14" x14ac:dyDescent="0.2">
      <c r="A1" s="16"/>
      <c r="F1" s="18"/>
      <c r="N1" s="42"/>
    </row>
    <row r="2" spans="1:14" x14ac:dyDescent="0.2">
      <c r="A2" s="16"/>
      <c r="F2" s="18"/>
      <c r="N2" s="42"/>
    </row>
    <row r="3" spans="1:14" x14ac:dyDescent="0.2">
      <c r="A3" s="16"/>
      <c r="F3" s="18"/>
      <c r="N3" s="42"/>
    </row>
    <row r="4" spans="1:14" x14ac:dyDescent="0.2">
      <c r="A4" s="16"/>
      <c r="F4" s="18"/>
      <c r="N4" s="42"/>
    </row>
    <row r="5" spans="1:14" x14ac:dyDescent="0.2">
      <c r="A5" s="16"/>
      <c r="F5" s="18"/>
      <c r="N5" s="42"/>
    </row>
    <row r="6" spans="1:14" ht="15.75" x14ac:dyDescent="0.2">
      <c r="A6" s="4"/>
      <c r="B6" s="5"/>
      <c r="C6" s="5"/>
      <c r="D6" s="6"/>
      <c r="E6" s="7"/>
      <c r="F6" s="43"/>
      <c r="G6" s="43"/>
      <c r="H6" s="43"/>
      <c r="I6" s="154" t="s">
        <v>600</v>
      </c>
      <c r="J6" s="154"/>
      <c r="K6" s="154" t="s">
        <v>90</v>
      </c>
      <c r="L6" s="154"/>
      <c r="M6" s="154" t="s">
        <v>89</v>
      </c>
      <c r="N6" s="154"/>
    </row>
    <row r="7" spans="1:14" ht="15.6" customHeight="1" x14ac:dyDescent="0.25">
      <c r="A7" s="4"/>
      <c r="B7" s="5"/>
      <c r="C7" s="5"/>
      <c r="D7" s="6"/>
      <c r="E7" s="7"/>
      <c r="F7" s="43"/>
      <c r="G7" s="43"/>
      <c r="H7" s="43"/>
      <c r="I7" s="155" t="s">
        <v>826</v>
      </c>
      <c r="J7" s="155"/>
      <c r="K7" s="156" t="s">
        <v>827</v>
      </c>
      <c r="L7" s="156"/>
      <c r="M7" s="157">
        <f>M296</f>
        <v>148912.58999999997</v>
      </c>
      <c r="N7" s="158"/>
    </row>
    <row r="8" spans="1:14" ht="15.6" customHeight="1" x14ac:dyDescent="0.2">
      <c r="A8" s="4"/>
      <c r="B8" s="5"/>
      <c r="C8" s="5"/>
      <c r="D8" s="6"/>
      <c r="E8" s="7"/>
      <c r="F8" s="43"/>
      <c r="G8" s="43"/>
      <c r="H8" s="43"/>
      <c r="I8" s="44" t="s">
        <v>38</v>
      </c>
      <c r="J8" s="45"/>
      <c r="K8" s="44" t="s">
        <v>39</v>
      </c>
      <c r="L8" s="45"/>
      <c r="M8" s="159" t="s">
        <v>40</v>
      </c>
      <c r="N8" s="160"/>
    </row>
    <row r="9" spans="1:14" ht="15.6" customHeight="1" x14ac:dyDescent="0.2">
      <c r="A9" s="29"/>
      <c r="B9" s="161" t="s">
        <v>601</v>
      </c>
      <c r="C9" s="161"/>
      <c r="D9" s="161"/>
      <c r="E9" s="161"/>
      <c r="F9" s="161"/>
      <c r="G9" s="161"/>
      <c r="H9" s="43"/>
      <c r="I9" s="162" t="s">
        <v>602</v>
      </c>
      <c r="J9" s="163"/>
      <c r="K9" s="164">
        <v>0.21149999999999999</v>
      </c>
      <c r="L9" s="165"/>
      <c r="M9" s="162" t="s">
        <v>603</v>
      </c>
      <c r="N9" s="163"/>
    </row>
    <row r="10" spans="1:14" ht="15.75" x14ac:dyDescent="0.2">
      <c r="A10" s="15"/>
      <c r="B10" s="29"/>
      <c r="C10" s="29"/>
      <c r="D10" s="29"/>
      <c r="E10" s="7"/>
      <c r="F10" s="43"/>
      <c r="G10" s="43"/>
      <c r="H10" s="43"/>
      <c r="I10" s="162"/>
      <c r="J10" s="163"/>
      <c r="K10" s="40"/>
      <c r="L10" s="41"/>
      <c r="M10" s="162"/>
      <c r="N10" s="163"/>
    </row>
    <row r="11" spans="1:14" ht="15.75" x14ac:dyDescent="0.2">
      <c r="A11" s="4"/>
      <c r="B11" s="5"/>
      <c r="C11" s="5"/>
      <c r="D11" s="6"/>
      <c r="E11" s="7"/>
      <c r="F11" s="43"/>
      <c r="G11" s="43"/>
      <c r="H11" s="43"/>
      <c r="I11" s="46"/>
      <c r="J11" s="47"/>
      <c r="K11" s="48"/>
      <c r="L11" s="49"/>
      <c r="M11" s="166"/>
      <c r="N11" s="167"/>
    </row>
    <row r="12" spans="1:14" x14ac:dyDescent="0.2">
      <c r="A12" s="168"/>
      <c r="B12" s="169"/>
      <c r="C12" s="169"/>
      <c r="D12" s="169"/>
      <c r="E12" s="169"/>
      <c r="F12" s="169"/>
      <c r="G12" s="169"/>
      <c r="H12" s="169"/>
      <c r="I12" s="169"/>
      <c r="J12" s="169"/>
      <c r="K12" s="169"/>
      <c r="L12" s="169"/>
      <c r="M12" s="169"/>
      <c r="N12" s="170"/>
    </row>
    <row r="13" spans="1:14" x14ac:dyDescent="0.2">
      <c r="A13" s="171"/>
      <c r="B13" s="172"/>
      <c r="C13" s="172"/>
      <c r="D13" s="172"/>
      <c r="E13" s="172"/>
      <c r="F13" s="172"/>
      <c r="G13" s="172"/>
      <c r="H13" s="172"/>
      <c r="I13" s="172"/>
      <c r="J13" s="172"/>
      <c r="K13" s="172"/>
      <c r="L13" s="172"/>
      <c r="M13" s="172"/>
      <c r="N13" s="173"/>
    </row>
    <row r="14" spans="1:14" ht="18" x14ac:dyDescent="0.2">
      <c r="A14" s="174" t="s">
        <v>828</v>
      </c>
      <c r="B14" s="175"/>
      <c r="C14" s="175"/>
      <c r="D14" s="175"/>
      <c r="E14" s="175"/>
      <c r="F14" s="175"/>
      <c r="G14" s="175"/>
      <c r="H14" s="175"/>
      <c r="I14" s="175"/>
      <c r="J14" s="175"/>
      <c r="K14" s="175"/>
      <c r="L14" s="175"/>
      <c r="M14" s="175"/>
      <c r="N14" s="176"/>
    </row>
    <row r="15" spans="1:14" x14ac:dyDescent="0.2">
      <c r="A15" s="177" t="s">
        <v>0</v>
      </c>
      <c r="B15" s="177" t="s">
        <v>4</v>
      </c>
      <c r="C15" s="177" t="s">
        <v>5</v>
      </c>
      <c r="D15" s="177" t="s">
        <v>1</v>
      </c>
      <c r="E15" s="179" t="s">
        <v>73</v>
      </c>
      <c r="F15" s="181" t="s">
        <v>74</v>
      </c>
      <c r="G15" s="184" t="s">
        <v>75</v>
      </c>
      <c r="H15" s="185"/>
      <c r="I15" s="185"/>
      <c r="J15" s="186"/>
      <c r="K15" s="184" t="s">
        <v>76</v>
      </c>
      <c r="L15" s="185"/>
      <c r="M15" s="185"/>
      <c r="N15" s="186"/>
    </row>
    <row r="16" spans="1:14" ht="25.5" x14ac:dyDescent="0.2">
      <c r="A16" s="178"/>
      <c r="B16" s="178"/>
      <c r="C16" s="178"/>
      <c r="D16" s="178"/>
      <c r="E16" s="180"/>
      <c r="F16" s="182"/>
      <c r="G16" s="8" t="s">
        <v>77</v>
      </c>
      <c r="H16" s="13" t="s">
        <v>78</v>
      </c>
      <c r="I16" s="8" t="s">
        <v>79</v>
      </c>
      <c r="J16" s="8" t="s">
        <v>80</v>
      </c>
      <c r="K16" s="13" t="s">
        <v>77</v>
      </c>
      <c r="L16" s="13" t="s">
        <v>78</v>
      </c>
      <c r="M16" s="13" t="s">
        <v>79</v>
      </c>
      <c r="N16" s="13" t="s">
        <v>80</v>
      </c>
    </row>
    <row r="17" spans="1:18" ht="15" x14ac:dyDescent="0.25">
      <c r="A17" s="23"/>
      <c r="B17" s="24"/>
      <c r="C17" s="24"/>
      <c r="D17" s="24"/>
      <c r="E17" s="24"/>
      <c r="F17" s="51"/>
      <c r="G17" s="50"/>
      <c r="H17" s="51"/>
      <c r="I17" s="51"/>
      <c r="J17" s="52"/>
      <c r="K17" s="50"/>
      <c r="L17" s="51"/>
      <c r="M17" s="51"/>
      <c r="N17" s="52"/>
    </row>
    <row r="18" spans="1:18" x14ac:dyDescent="0.2">
      <c r="A18" s="124" t="s">
        <v>2</v>
      </c>
      <c r="B18" s="124"/>
      <c r="C18" s="124"/>
      <c r="D18" s="124" t="s">
        <v>92</v>
      </c>
      <c r="E18" s="124"/>
      <c r="F18" s="130"/>
      <c r="G18" s="130"/>
      <c r="H18" s="130"/>
      <c r="I18" s="131"/>
      <c r="J18" s="132"/>
      <c r="K18" s="130"/>
      <c r="L18" s="130"/>
      <c r="M18" s="131"/>
      <c r="N18" s="132"/>
    </row>
    <row r="19" spans="1:18" x14ac:dyDescent="0.2">
      <c r="A19" s="124" t="s">
        <v>6</v>
      </c>
      <c r="B19" s="124"/>
      <c r="C19" s="124"/>
      <c r="D19" s="124" t="s">
        <v>3</v>
      </c>
      <c r="E19" s="124"/>
      <c r="F19" s="131"/>
      <c r="G19" s="131"/>
      <c r="H19" s="131"/>
      <c r="I19" s="131"/>
      <c r="J19" s="131"/>
      <c r="K19" s="131"/>
      <c r="L19" s="131"/>
      <c r="M19" s="131"/>
      <c r="N19" s="131"/>
    </row>
    <row r="20" spans="1:18" ht="25.5" x14ac:dyDescent="0.2">
      <c r="A20" s="126" t="s">
        <v>19</v>
      </c>
      <c r="B20" s="127" t="s">
        <v>93</v>
      </c>
      <c r="C20" s="126" t="s">
        <v>14</v>
      </c>
      <c r="D20" s="126" t="s">
        <v>94</v>
      </c>
      <c r="E20" s="128" t="s">
        <v>16</v>
      </c>
      <c r="F20" s="133">
        <v>357.21</v>
      </c>
      <c r="G20" s="134">
        <v>8</v>
      </c>
      <c r="H20" s="134">
        <f>'BM 05'!J20</f>
        <v>8</v>
      </c>
      <c r="I20" s="134">
        <f>VLOOKUP(A20,'Memória 06'!$A$6:$E$283,5,FALSE)</f>
        <v>0</v>
      </c>
      <c r="J20" s="134">
        <f>I20+H20</f>
        <v>8</v>
      </c>
      <c r="K20" s="134">
        <f>TRUNC(G20*F20,2)</f>
        <v>2857.68</v>
      </c>
      <c r="L20" s="134">
        <f>TRUNC(H20*F20,2)</f>
        <v>2857.68</v>
      </c>
      <c r="M20" s="134">
        <f>TRUNC(I20*F20,2)</f>
        <v>0</v>
      </c>
      <c r="N20" s="134">
        <f>M20+L20</f>
        <v>2857.68</v>
      </c>
      <c r="P20" s="111">
        <f>N20/K20</f>
        <v>1</v>
      </c>
      <c r="Q20" s="14"/>
      <c r="R20" s="32"/>
    </row>
    <row r="21" spans="1:18" ht="25.5" x14ac:dyDescent="0.2">
      <c r="A21" s="126" t="s">
        <v>20</v>
      </c>
      <c r="B21" s="127" t="s">
        <v>48</v>
      </c>
      <c r="C21" s="126" t="s">
        <v>17</v>
      </c>
      <c r="D21" s="126" t="s">
        <v>95</v>
      </c>
      <c r="E21" s="128" t="s">
        <v>11</v>
      </c>
      <c r="F21" s="133">
        <v>62.24</v>
      </c>
      <c r="G21" s="134">
        <v>98.4</v>
      </c>
      <c r="H21" s="134">
        <f>'BM 05'!J21</f>
        <v>98.399999999999991</v>
      </c>
      <c r="I21" s="134">
        <f>VLOOKUP(A21,'Memória 06'!$A$6:$E$283,5,FALSE)</f>
        <v>0</v>
      </c>
      <c r="J21" s="134">
        <f t="shared" ref="J21:J86" si="0">I21+H21</f>
        <v>98.399999999999991</v>
      </c>
      <c r="K21" s="134">
        <f t="shared" ref="K21:K86" si="1">TRUNC(G21*F21,2)</f>
        <v>6124.41</v>
      </c>
      <c r="L21" s="134">
        <f t="shared" ref="L21:L86" si="2">TRUNC(H21*F21,2)</f>
        <v>6124.41</v>
      </c>
      <c r="M21" s="134">
        <f t="shared" ref="M21:M86" si="3">TRUNC(I21*F21,2)</f>
        <v>0</v>
      </c>
      <c r="N21" s="134">
        <f t="shared" ref="N21:N86" si="4">M21+L21</f>
        <v>6124.41</v>
      </c>
      <c r="P21" s="111">
        <f t="shared" ref="P21:P86" si="5">N21/K21</f>
        <v>1</v>
      </c>
      <c r="Q21" s="14"/>
      <c r="R21" s="32"/>
    </row>
    <row r="22" spans="1:18" x14ac:dyDescent="0.2">
      <c r="A22" s="124" t="s">
        <v>8</v>
      </c>
      <c r="B22" s="124"/>
      <c r="C22" s="124"/>
      <c r="D22" s="124" t="s">
        <v>96</v>
      </c>
      <c r="E22" s="124"/>
      <c r="F22" s="131"/>
      <c r="G22" s="131"/>
      <c r="H22" s="131"/>
      <c r="I22" s="131"/>
      <c r="J22" s="131"/>
      <c r="K22" s="131"/>
      <c r="L22" s="131"/>
      <c r="M22" s="131"/>
      <c r="N22" s="131"/>
      <c r="P22" s="111" t="e">
        <f t="shared" si="5"/>
        <v>#DIV/0!</v>
      </c>
      <c r="Q22" s="14"/>
      <c r="R22" s="32"/>
    </row>
    <row r="23" spans="1:18" ht="25.5" x14ac:dyDescent="0.2">
      <c r="A23" s="135" t="s">
        <v>705</v>
      </c>
      <c r="B23" s="127">
        <v>9937</v>
      </c>
      <c r="C23" s="135" t="s">
        <v>706</v>
      </c>
      <c r="D23" s="135" t="s">
        <v>707</v>
      </c>
      <c r="E23" s="128" t="s">
        <v>82</v>
      </c>
      <c r="F23" s="136">
        <v>1.9076581875</v>
      </c>
      <c r="G23" s="136">
        <v>1000</v>
      </c>
      <c r="H23" s="134">
        <f>'BM 05'!J23</f>
        <v>1000</v>
      </c>
      <c r="I23" s="134">
        <f>VLOOKUP(A23,'Memória 06'!$A$6:$E$283,5,FALSE)</f>
        <v>0</v>
      </c>
      <c r="J23" s="134">
        <f t="shared" si="0"/>
        <v>1000</v>
      </c>
      <c r="K23" s="134">
        <f t="shared" ref="K23" si="6">TRUNC(G23*F23,2)</f>
        <v>1907.65</v>
      </c>
      <c r="L23" s="134">
        <f t="shared" ref="L23" si="7">TRUNC(H23*F23,2)</f>
        <v>1907.65</v>
      </c>
      <c r="M23" s="134">
        <f t="shared" ref="M23" si="8">TRUNC(I23*F23,2)</f>
        <v>0</v>
      </c>
      <c r="N23" s="134">
        <f t="shared" ref="N23" si="9">M23+L23</f>
        <v>1907.65</v>
      </c>
      <c r="Q23" s="14"/>
      <c r="R23" s="32"/>
    </row>
    <row r="24" spans="1:18" ht="25.5" x14ac:dyDescent="0.2">
      <c r="A24" s="126" t="s">
        <v>21</v>
      </c>
      <c r="B24" s="127" t="s">
        <v>97</v>
      </c>
      <c r="C24" s="126" t="s">
        <v>14</v>
      </c>
      <c r="D24" s="126" t="s">
        <v>98</v>
      </c>
      <c r="E24" s="128" t="s">
        <v>87</v>
      </c>
      <c r="F24" s="133">
        <v>36.130000000000003</v>
      </c>
      <c r="G24" s="134">
        <v>74.739999999999995</v>
      </c>
      <c r="H24" s="134">
        <f>'BM 05'!J24</f>
        <v>74.739999999999995</v>
      </c>
      <c r="I24" s="134">
        <f>VLOOKUP(A24,'Memória 06'!$A$6:$E$283,5,FALSE)</f>
        <v>0</v>
      </c>
      <c r="J24" s="134">
        <f t="shared" si="0"/>
        <v>74.739999999999995</v>
      </c>
      <c r="K24" s="134">
        <f t="shared" si="1"/>
        <v>2700.35</v>
      </c>
      <c r="L24" s="134">
        <f t="shared" si="2"/>
        <v>2700.35</v>
      </c>
      <c r="M24" s="134">
        <f t="shared" si="3"/>
        <v>0</v>
      </c>
      <c r="N24" s="134">
        <f t="shared" si="4"/>
        <v>2700.35</v>
      </c>
      <c r="P24" s="111">
        <f t="shared" si="5"/>
        <v>1</v>
      </c>
      <c r="Q24" s="14"/>
      <c r="R24" s="32"/>
    </row>
    <row r="25" spans="1:18" ht="25.5" x14ac:dyDescent="0.2">
      <c r="A25" s="126" t="s">
        <v>24</v>
      </c>
      <c r="B25" s="127" t="s">
        <v>99</v>
      </c>
      <c r="C25" s="126" t="s">
        <v>17</v>
      </c>
      <c r="D25" s="126" t="s">
        <v>100</v>
      </c>
      <c r="E25" s="128" t="s">
        <v>15</v>
      </c>
      <c r="F25" s="133">
        <v>21.81</v>
      </c>
      <c r="G25" s="134">
        <v>59.900000000000006</v>
      </c>
      <c r="H25" s="134">
        <f>'BM 05'!J25</f>
        <v>59.900000000000006</v>
      </c>
      <c r="I25" s="134">
        <f>VLOOKUP(A25,'Memória 06'!$A$6:$E$283,5,FALSE)</f>
        <v>0</v>
      </c>
      <c r="J25" s="134">
        <f t="shared" si="0"/>
        <v>59.900000000000006</v>
      </c>
      <c r="K25" s="134">
        <f t="shared" si="1"/>
        <v>1306.4100000000001</v>
      </c>
      <c r="L25" s="134">
        <f t="shared" si="2"/>
        <v>1306.4100000000001</v>
      </c>
      <c r="M25" s="134">
        <f t="shared" si="3"/>
        <v>0</v>
      </c>
      <c r="N25" s="134">
        <f t="shared" si="4"/>
        <v>1306.4100000000001</v>
      </c>
      <c r="P25" s="111">
        <f t="shared" si="5"/>
        <v>1</v>
      </c>
      <c r="Q25" s="14"/>
      <c r="R25" s="32"/>
    </row>
    <row r="26" spans="1:18" ht="38.25" x14ac:dyDescent="0.2">
      <c r="A26" s="126" t="s">
        <v>25</v>
      </c>
      <c r="B26" s="127" t="s">
        <v>101</v>
      </c>
      <c r="C26" s="126" t="s">
        <v>17</v>
      </c>
      <c r="D26" s="126" t="s">
        <v>102</v>
      </c>
      <c r="E26" s="128" t="s">
        <v>15</v>
      </c>
      <c r="F26" s="133">
        <v>65.11</v>
      </c>
      <c r="G26" s="134">
        <v>459</v>
      </c>
      <c r="H26" s="134">
        <f>'BM 05'!J26</f>
        <v>459</v>
      </c>
      <c r="I26" s="134">
        <f>VLOOKUP(A26,'Memória 06'!$A$6:$E$283,5,FALSE)</f>
        <v>0</v>
      </c>
      <c r="J26" s="134">
        <f t="shared" si="0"/>
        <v>459</v>
      </c>
      <c r="K26" s="134">
        <f t="shared" si="1"/>
        <v>29885.49</v>
      </c>
      <c r="L26" s="134">
        <f t="shared" si="2"/>
        <v>29885.49</v>
      </c>
      <c r="M26" s="134">
        <f t="shared" si="3"/>
        <v>0</v>
      </c>
      <c r="N26" s="134">
        <f t="shared" si="4"/>
        <v>29885.49</v>
      </c>
      <c r="P26" s="111">
        <f t="shared" si="5"/>
        <v>1</v>
      </c>
      <c r="Q26" s="14"/>
      <c r="R26" s="32"/>
    </row>
    <row r="27" spans="1:18" x14ac:dyDescent="0.2">
      <c r="A27" s="124" t="s">
        <v>9</v>
      </c>
      <c r="B27" s="124"/>
      <c r="C27" s="124"/>
      <c r="D27" s="124" t="s">
        <v>103</v>
      </c>
      <c r="E27" s="124"/>
      <c r="F27" s="131"/>
      <c r="G27" s="131"/>
      <c r="H27" s="131"/>
      <c r="I27" s="131"/>
      <c r="J27" s="131"/>
      <c r="K27" s="131"/>
      <c r="L27" s="131"/>
      <c r="M27" s="131"/>
      <c r="N27" s="131"/>
      <c r="P27" s="111" t="e">
        <f t="shared" si="5"/>
        <v>#DIV/0!</v>
      </c>
      <c r="Q27" s="14"/>
      <c r="R27" s="32"/>
    </row>
    <row r="28" spans="1:18" ht="25.5" x14ac:dyDescent="0.2">
      <c r="A28" s="126" t="s">
        <v>26</v>
      </c>
      <c r="B28" s="127" t="s">
        <v>49</v>
      </c>
      <c r="C28" s="126" t="s">
        <v>17</v>
      </c>
      <c r="D28" s="126" t="s">
        <v>50</v>
      </c>
      <c r="E28" s="128" t="s">
        <v>16</v>
      </c>
      <c r="F28" s="133">
        <v>6.46</v>
      </c>
      <c r="G28" s="134">
        <v>43.589999999999996</v>
      </c>
      <c r="H28" s="134">
        <f>'BM 05'!J28</f>
        <v>43.594999999999999</v>
      </c>
      <c r="I28" s="134">
        <f>VLOOKUP(A28,'Memória 06'!$A$6:$E$283,5,FALSE)</f>
        <v>0</v>
      </c>
      <c r="J28" s="134">
        <f t="shared" si="0"/>
        <v>43.594999999999999</v>
      </c>
      <c r="K28" s="134">
        <f t="shared" si="1"/>
        <v>281.58999999999997</v>
      </c>
      <c r="L28" s="134">
        <f t="shared" si="2"/>
        <v>281.62</v>
      </c>
      <c r="M28" s="134">
        <f t="shared" si="3"/>
        <v>0</v>
      </c>
      <c r="N28" s="134">
        <f t="shared" si="4"/>
        <v>281.62</v>
      </c>
      <c r="P28" s="111">
        <f t="shared" si="5"/>
        <v>1.0001065378742144</v>
      </c>
      <c r="Q28" s="14"/>
      <c r="R28" s="32"/>
    </row>
    <row r="29" spans="1:18" ht="51" x14ac:dyDescent="0.2">
      <c r="A29" s="126" t="s">
        <v>27</v>
      </c>
      <c r="B29" s="127" t="s">
        <v>104</v>
      </c>
      <c r="C29" s="126" t="s">
        <v>14</v>
      </c>
      <c r="D29" s="126" t="s">
        <v>105</v>
      </c>
      <c r="E29" s="128" t="s">
        <v>16</v>
      </c>
      <c r="F29" s="133">
        <v>86.62</v>
      </c>
      <c r="G29" s="134">
        <v>50.04</v>
      </c>
      <c r="H29" s="134">
        <f>'BM 05'!J29</f>
        <v>50.04</v>
      </c>
      <c r="I29" s="134">
        <f>VLOOKUP(A29,'Memória 06'!$A$6:$E$283,5,FALSE)</f>
        <v>0</v>
      </c>
      <c r="J29" s="134">
        <f t="shared" si="0"/>
        <v>50.04</v>
      </c>
      <c r="K29" s="134">
        <f t="shared" si="1"/>
        <v>4334.46</v>
      </c>
      <c r="L29" s="134">
        <f t="shared" si="2"/>
        <v>4334.46</v>
      </c>
      <c r="M29" s="134">
        <f t="shared" si="3"/>
        <v>0</v>
      </c>
      <c r="N29" s="134">
        <f t="shared" si="4"/>
        <v>4334.46</v>
      </c>
      <c r="P29" s="111">
        <f t="shared" si="5"/>
        <v>1</v>
      </c>
      <c r="Q29" s="14"/>
      <c r="R29" s="32"/>
    </row>
    <row r="30" spans="1:18" ht="25.5" x14ac:dyDescent="0.2">
      <c r="A30" s="126" t="s">
        <v>28</v>
      </c>
      <c r="B30" s="127" t="s">
        <v>106</v>
      </c>
      <c r="C30" s="126" t="s">
        <v>17</v>
      </c>
      <c r="D30" s="126" t="s">
        <v>107</v>
      </c>
      <c r="E30" s="128" t="s">
        <v>15</v>
      </c>
      <c r="F30" s="133">
        <v>681.06</v>
      </c>
      <c r="G30" s="134">
        <v>3.0500000000000003</v>
      </c>
      <c r="H30" s="134">
        <f>'BM 05'!J30</f>
        <v>3.0516500000000004</v>
      </c>
      <c r="I30" s="134">
        <f>VLOOKUP(A30,'Memória 06'!$A$6:$E$283,5,FALSE)</f>
        <v>0</v>
      </c>
      <c r="J30" s="134">
        <f t="shared" si="0"/>
        <v>3.0516500000000004</v>
      </c>
      <c r="K30" s="134">
        <f t="shared" si="1"/>
        <v>2077.23</v>
      </c>
      <c r="L30" s="134">
        <f t="shared" si="2"/>
        <v>2078.35</v>
      </c>
      <c r="M30" s="134">
        <f t="shared" si="3"/>
        <v>0</v>
      </c>
      <c r="N30" s="134">
        <f t="shared" si="4"/>
        <v>2078.35</v>
      </c>
      <c r="P30" s="111">
        <f t="shared" si="5"/>
        <v>1.000539179580499</v>
      </c>
      <c r="Q30" s="14"/>
      <c r="R30" s="32"/>
    </row>
    <row r="31" spans="1:18" ht="25.5" x14ac:dyDescent="0.2">
      <c r="A31" s="126" t="s">
        <v>29</v>
      </c>
      <c r="B31" s="127" t="s">
        <v>108</v>
      </c>
      <c r="C31" s="126" t="s">
        <v>17</v>
      </c>
      <c r="D31" s="126" t="s">
        <v>109</v>
      </c>
      <c r="E31" s="128" t="s">
        <v>16</v>
      </c>
      <c r="F31" s="133">
        <v>146.54</v>
      </c>
      <c r="G31" s="134">
        <v>57.41</v>
      </c>
      <c r="H31" s="134">
        <f>'BM 05'!J31</f>
        <v>57.41</v>
      </c>
      <c r="I31" s="134">
        <f>VLOOKUP(A31,'Memória 06'!$A$6:$E$283,5,FALSE)</f>
        <v>0</v>
      </c>
      <c r="J31" s="134">
        <f t="shared" si="0"/>
        <v>57.41</v>
      </c>
      <c r="K31" s="134">
        <f t="shared" si="1"/>
        <v>8412.86</v>
      </c>
      <c r="L31" s="134">
        <f t="shared" si="2"/>
        <v>8412.86</v>
      </c>
      <c r="M31" s="134">
        <f t="shared" si="3"/>
        <v>0</v>
      </c>
      <c r="N31" s="134">
        <f t="shared" si="4"/>
        <v>8412.86</v>
      </c>
      <c r="P31" s="111">
        <f t="shared" si="5"/>
        <v>1</v>
      </c>
      <c r="Q31" s="14"/>
      <c r="R31" s="32"/>
    </row>
    <row r="32" spans="1:18" ht="25.5" x14ac:dyDescent="0.2">
      <c r="A32" s="126" t="s">
        <v>110</v>
      </c>
      <c r="B32" s="127" t="s">
        <v>53</v>
      </c>
      <c r="C32" s="126" t="s">
        <v>17</v>
      </c>
      <c r="D32" s="126" t="s">
        <v>111</v>
      </c>
      <c r="E32" s="128" t="s">
        <v>16</v>
      </c>
      <c r="F32" s="133">
        <v>80.31</v>
      </c>
      <c r="G32" s="134">
        <v>111.16</v>
      </c>
      <c r="H32" s="134">
        <f>'BM 05'!J32</f>
        <v>111.16</v>
      </c>
      <c r="I32" s="134">
        <f>VLOOKUP(A32,'Memória 06'!$A$6:$E$283,5,FALSE)</f>
        <v>0</v>
      </c>
      <c r="J32" s="134">
        <f t="shared" si="0"/>
        <v>111.16</v>
      </c>
      <c r="K32" s="134">
        <f t="shared" si="1"/>
        <v>8927.25</v>
      </c>
      <c r="L32" s="134">
        <f t="shared" si="2"/>
        <v>8927.25</v>
      </c>
      <c r="M32" s="134">
        <f t="shared" si="3"/>
        <v>0</v>
      </c>
      <c r="N32" s="134">
        <f t="shared" si="4"/>
        <v>8927.25</v>
      </c>
      <c r="P32" s="111">
        <f t="shared" si="5"/>
        <v>1</v>
      </c>
      <c r="Q32" s="14"/>
      <c r="R32" s="32"/>
    </row>
    <row r="33" spans="1:18" ht="25.5" x14ac:dyDescent="0.2">
      <c r="A33" s="126" t="s">
        <v>112</v>
      </c>
      <c r="B33" s="127" t="s">
        <v>46</v>
      </c>
      <c r="C33" s="126" t="s">
        <v>17</v>
      </c>
      <c r="D33" s="126" t="s">
        <v>113</v>
      </c>
      <c r="E33" s="128" t="s">
        <v>12</v>
      </c>
      <c r="F33" s="133">
        <v>16.87</v>
      </c>
      <c r="G33" s="134">
        <v>88.636363636363626</v>
      </c>
      <c r="H33" s="134">
        <f>'BM 05'!J33</f>
        <v>88.636363636363626</v>
      </c>
      <c r="I33" s="134">
        <f>VLOOKUP(A33,'Memória 06'!$A$6:$E$283,5,FALSE)</f>
        <v>0</v>
      </c>
      <c r="J33" s="134">
        <f t="shared" si="0"/>
        <v>88.636363636363626</v>
      </c>
      <c r="K33" s="134">
        <f t="shared" si="1"/>
        <v>1495.29</v>
      </c>
      <c r="L33" s="134">
        <f t="shared" si="2"/>
        <v>1495.29</v>
      </c>
      <c r="M33" s="134">
        <f t="shared" si="3"/>
        <v>0</v>
      </c>
      <c r="N33" s="134">
        <f t="shared" si="4"/>
        <v>1495.29</v>
      </c>
      <c r="P33" s="111">
        <f t="shared" si="5"/>
        <v>1</v>
      </c>
      <c r="Q33" s="14"/>
      <c r="R33" s="32"/>
    </row>
    <row r="34" spans="1:18" ht="25.5" x14ac:dyDescent="0.2">
      <c r="A34" s="126" t="s">
        <v>114</v>
      </c>
      <c r="B34" s="127" t="s">
        <v>54</v>
      </c>
      <c r="C34" s="126" t="s">
        <v>17</v>
      </c>
      <c r="D34" s="126" t="s">
        <v>115</v>
      </c>
      <c r="E34" s="128" t="s">
        <v>12</v>
      </c>
      <c r="F34" s="133">
        <v>14.98</v>
      </c>
      <c r="G34" s="134">
        <v>342.36090909090905</v>
      </c>
      <c r="H34" s="134">
        <f>'BM 05'!J34</f>
        <v>342.36090909090905</v>
      </c>
      <c r="I34" s="134">
        <f>VLOOKUP(A34,'Memória 06'!$A$6:$E$283,5,FALSE)</f>
        <v>0</v>
      </c>
      <c r="J34" s="134">
        <f t="shared" si="0"/>
        <v>342.36090909090905</v>
      </c>
      <c r="K34" s="134">
        <f t="shared" si="1"/>
        <v>5128.5600000000004</v>
      </c>
      <c r="L34" s="134">
        <f t="shared" si="2"/>
        <v>5128.5600000000004</v>
      </c>
      <c r="M34" s="134">
        <f t="shared" si="3"/>
        <v>0</v>
      </c>
      <c r="N34" s="134">
        <f t="shared" si="4"/>
        <v>5128.5600000000004</v>
      </c>
      <c r="P34" s="111">
        <f t="shared" si="5"/>
        <v>1</v>
      </c>
      <c r="Q34" s="14"/>
      <c r="R34" s="32"/>
    </row>
    <row r="35" spans="1:18" ht="25.5" x14ac:dyDescent="0.2">
      <c r="A35" s="126" t="s">
        <v>116</v>
      </c>
      <c r="B35" s="127" t="s">
        <v>47</v>
      </c>
      <c r="C35" s="126" t="s">
        <v>17</v>
      </c>
      <c r="D35" s="126" t="s">
        <v>117</v>
      </c>
      <c r="E35" s="128" t="s">
        <v>12</v>
      </c>
      <c r="F35" s="133">
        <v>12.98</v>
      </c>
      <c r="G35" s="134">
        <v>314.96000000000004</v>
      </c>
      <c r="H35" s="134">
        <f>'BM 05'!J35</f>
        <v>314.95999999999998</v>
      </c>
      <c r="I35" s="134">
        <f>VLOOKUP(A35,'Memória 06'!$A$6:$E$283,5,FALSE)</f>
        <v>0</v>
      </c>
      <c r="J35" s="134">
        <f t="shared" si="0"/>
        <v>314.95999999999998</v>
      </c>
      <c r="K35" s="134">
        <f>ROUND(G35*F35,2)</f>
        <v>4088.18</v>
      </c>
      <c r="L35" s="134">
        <f>ROUND(H35*F35,2)</f>
        <v>4088.18</v>
      </c>
      <c r="M35" s="134">
        <f t="shared" si="3"/>
        <v>0</v>
      </c>
      <c r="N35" s="134">
        <f t="shared" si="4"/>
        <v>4088.18</v>
      </c>
      <c r="P35" s="111">
        <f t="shared" si="5"/>
        <v>1</v>
      </c>
      <c r="Q35" s="14"/>
      <c r="R35" s="32"/>
    </row>
    <row r="36" spans="1:18" ht="25.5" x14ac:dyDescent="0.2">
      <c r="A36" s="126" t="s">
        <v>118</v>
      </c>
      <c r="B36" s="127" t="s">
        <v>119</v>
      </c>
      <c r="C36" s="126" t="s">
        <v>17</v>
      </c>
      <c r="D36" s="126" t="s">
        <v>120</v>
      </c>
      <c r="E36" s="128" t="s">
        <v>12</v>
      </c>
      <c r="F36" s="133">
        <v>9.89</v>
      </c>
      <c r="G36" s="134">
        <v>155.99454545454543</v>
      </c>
      <c r="H36" s="134">
        <f>'BM 05'!J36</f>
        <v>155.99454545454543</v>
      </c>
      <c r="I36" s="134">
        <f>VLOOKUP(A36,'Memória 06'!$A$6:$E$283,5,FALSE)</f>
        <v>0</v>
      </c>
      <c r="J36" s="134">
        <f t="shared" si="0"/>
        <v>155.99454545454543</v>
      </c>
      <c r="K36" s="134">
        <f t="shared" si="1"/>
        <v>1542.78</v>
      </c>
      <c r="L36" s="134">
        <f t="shared" si="2"/>
        <v>1542.78</v>
      </c>
      <c r="M36" s="134">
        <f t="shared" si="3"/>
        <v>0</v>
      </c>
      <c r="N36" s="134">
        <f t="shared" si="4"/>
        <v>1542.78</v>
      </c>
      <c r="P36" s="111">
        <f t="shared" si="5"/>
        <v>1</v>
      </c>
      <c r="Q36" s="14"/>
      <c r="R36" s="32"/>
    </row>
    <row r="37" spans="1:18" ht="25.5" x14ac:dyDescent="0.2">
      <c r="A37" s="126" t="s">
        <v>121</v>
      </c>
      <c r="B37" s="127" t="s">
        <v>45</v>
      </c>
      <c r="C37" s="126" t="s">
        <v>17</v>
      </c>
      <c r="D37" s="126" t="s">
        <v>122</v>
      </c>
      <c r="E37" s="128" t="s">
        <v>12</v>
      </c>
      <c r="F37" s="133">
        <v>19.05</v>
      </c>
      <c r="G37" s="134">
        <v>165.72090909090909</v>
      </c>
      <c r="H37" s="134">
        <f>'BM 05'!J37</f>
        <v>165.72090909090909</v>
      </c>
      <c r="I37" s="134">
        <f>VLOOKUP(A37,'Memória 06'!$A$6:$E$283,5,FALSE)</f>
        <v>0</v>
      </c>
      <c r="J37" s="134">
        <f t="shared" si="0"/>
        <v>165.72090909090909</v>
      </c>
      <c r="K37" s="134">
        <f t="shared" si="1"/>
        <v>3156.98</v>
      </c>
      <c r="L37" s="134">
        <f t="shared" si="2"/>
        <v>3156.98</v>
      </c>
      <c r="M37" s="134">
        <f t="shared" si="3"/>
        <v>0</v>
      </c>
      <c r="N37" s="134">
        <f t="shared" si="4"/>
        <v>3156.98</v>
      </c>
      <c r="P37" s="111">
        <f t="shared" si="5"/>
        <v>1</v>
      </c>
      <c r="Q37" s="14"/>
      <c r="R37" s="32"/>
    </row>
    <row r="38" spans="1:18" ht="38.25" x14ac:dyDescent="0.2">
      <c r="A38" s="126" t="s">
        <v>123</v>
      </c>
      <c r="B38" s="127" t="s">
        <v>124</v>
      </c>
      <c r="C38" s="126" t="s">
        <v>17</v>
      </c>
      <c r="D38" s="126" t="s">
        <v>125</v>
      </c>
      <c r="E38" s="128" t="s">
        <v>15</v>
      </c>
      <c r="F38" s="133">
        <v>450.18</v>
      </c>
      <c r="G38" s="134">
        <v>11.04</v>
      </c>
      <c r="H38" s="134">
        <f>'BM 05'!J38</f>
        <v>11.04</v>
      </c>
      <c r="I38" s="134">
        <f>VLOOKUP(A38,'Memória 06'!$A$6:$E$283,5,FALSE)</f>
        <v>0</v>
      </c>
      <c r="J38" s="134">
        <f t="shared" si="0"/>
        <v>11.04</v>
      </c>
      <c r="K38" s="134">
        <f t="shared" si="1"/>
        <v>4969.9799999999996</v>
      </c>
      <c r="L38" s="134">
        <f t="shared" si="2"/>
        <v>4969.9799999999996</v>
      </c>
      <c r="M38" s="134">
        <f t="shared" si="3"/>
        <v>0</v>
      </c>
      <c r="N38" s="134">
        <f t="shared" si="4"/>
        <v>4969.9799999999996</v>
      </c>
      <c r="P38" s="111">
        <f t="shared" si="5"/>
        <v>1</v>
      </c>
      <c r="Q38" s="14"/>
      <c r="R38" s="32"/>
    </row>
    <row r="39" spans="1:18" ht="25.5" x14ac:dyDescent="0.2">
      <c r="A39" s="126" t="s">
        <v>126</v>
      </c>
      <c r="B39" s="127" t="s">
        <v>127</v>
      </c>
      <c r="C39" s="126" t="s">
        <v>17</v>
      </c>
      <c r="D39" s="126" t="s">
        <v>128</v>
      </c>
      <c r="E39" s="128" t="s">
        <v>15</v>
      </c>
      <c r="F39" s="133">
        <v>302.18</v>
      </c>
      <c r="G39" s="134">
        <v>21.64</v>
      </c>
      <c r="H39" s="134">
        <f>'BM 05'!J39</f>
        <v>21.64</v>
      </c>
      <c r="I39" s="134">
        <f>VLOOKUP(A39,'Memória 06'!$A$6:$E$283,5,FALSE)</f>
        <v>0</v>
      </c>
      <c r="J39" s="134">
        <f t="shared" si="0"/>
        <v>21.64</v>
      </c>
      <c r="K39" s="134">
        <f t="shared" si="1"/>
        <v>6539.17</v>
      </c>
      <c r="L39" s="134">
        <f t="shared" si="2"/>
        <v>6539.17</v>
      </c>
      <c r="M39" s="134">
        <f t="shared" si="3"/>
        <v>0</v>
      </c>
      <c r="N39" s="134">
        <f t="shared" si="4"/>
        <v>6539.17</v>
      </c>
      <c r="P39" s="111">
        <f t="shared" si="5"/>
        <v>1</v>
      </c>
      <c r="Q39" s="14"/>
      <c r="R39" s="32"/>
    </row>
    <row r="40" spans="1:18" ht="25.5" x14ac:dyDescent="0.2">
      <c r="A40" s="126" t="s">
        <v>129</v>
      </c>
      <c r="B40" s="127" t="s">
        <v>130</v>
      </c>
      <c r="C40" s="126" t="s">
        <v>14</v>
      </c>
      <c r="D40" s="126" t="s">
        <v>131</v>
      </c>
      <c r="E40" s="128" t="s">
        <v>16</v>
      </c>
      <c r="F40" s="133">
        <v>12.82</v>
      </c>
      <c r="G40" s="134">
        <v>112.92</v>
      </c>
      <c r="H40" s="134">
        <f>'BM 05'!J40</f>
        <v>112.92</v>
      </c>
      <c r="I40" s="134">
        <f>VLOOKUP(A40,'Memória 06'!$A$6:$E$283,5,FALSE)</f>
        <v>0</v>
      </c>
      <c r="J40" s="134">
        <f t="shared" si="0"/>
        <v>112.92</v>
      </c>
      <c r="K40" s="134">
        <f t="shared" si="1"/>
        <v>1447.63</v>
      </c>
      <c r="L40" s="134">
        <f t="shared" si="2"/>
        <v>1447.63</v>
      </c>
      <c r="M40" s="134">
        <f t="shared" si="3"/>
        <v>0</v>
      </c>
      <c r="N40" s="134">
        <f t="shared" si="4"/>
        <v>1447.63</v>
      </c>
      <c r="P40" s="111">
        <f t="shared" si="5"/>
        <v>1</v>
      </c>
      <c r="Q40" s="14"/>
      <c r="R40" s="32"/>
    </row>
    <row r="41" spans="1:18" ht="38.25" x14ac:dyDescent="0.2">
      <c r="A41" s="126" t="s">
        <v>132</v>
      </c>
      <c r="B41" s="127" t="s">
        <v>133</v>
      </c>
      <c r="C41" s="126" t="s">
        <v>17</v>
      </c>
      <c r="D41" s="126" t="s">
        <v>134</v>
      </c>
      <c r="E41" s="128" t="s">
        <v>15</v>
      </c>
      <c r="F41" s="133">
        <v>464.63</v>
      </c>
      <c r="G41" s="134">
        <v>10.6</v>
      </c>
      <c r="H41" s="134">
        <f>'BM 05'!J41</f>
        <v>10.6</v>
      </c>
      <c r="I41" s="134">
        <f>VLOOKUP(A41,'Memória 06'!$A$6:$E$283,5,FALSE)</f>
        <v>0</v>
      </c>
      <c r="J41" s="134">
        <f t="shared" si="0"/>
        <v>10.6</v>
      </c>
      <c r="K41" s="134">
        <f t="shared" si="1"/>
        <v>4925.07</v>
      </c>
      <c r="L41" s="134">
        <f t="shared" si="2"/>
        <v>4925.07</v>
      </c>
      <c r="M41" s="134">
        <f t="shared" si="3"/>
        <v>0</v>
      </c>
      <c r="N41" s="134">
        <f t="shared" si="4"/>
        <v>4925.07</v>
      </c>
      <c r="P41" s="111">
        <f t="shared" si="5"/>
        <v>1</v>
      </c>
      <c r="Q41" s="14"/>
      <c r="R41" s="32"/>
    </row>
    <row r="42" spans="1:18" x14ac:dyDescent="0.2">
      <c r="A42" s="124" t="s">
        <v>18</v>
      </c>
      <c r="B42" s="124"/>
      <c r="C42" s="124"/>
      <c r="D42" s="124" t="s">
        <v>135</v>
      </c>
      <c r="E42" s="124"/>
      <c r="F42" s="131"/>
      <c r="G42" s="131"/>
      <c r="H42" s="131"/>
      <c r="I42" s="131"/>
      <c r="J42" s="131"/>
      <c r="K42" s="131"/>
      <c r="L42" s="131"/>
      <c r="M42" s="131"/>
      <c r="N42" s="131"/>
      <c r="P42" s="111" t="e">
        <f t="shared" si="5"/>
        <v>#DIV/0!</v>
      </c>
      <c r="Q42" s="14"/>
      <c r="R42" s="32"/>
    </row>
    <row r="43" spans="1:18" x14ac:dyDescent="0.2">
      <c r="A43" s="124" t="s">
        <v>30</v>
      </c>
      <c r="B43" s="124"/>
      <c r="C43" s="124"/>
      <c r="D43" s="124" t="s">
        <v>136</v>
      </c>
      <c r="E43" s="124"/>
      <c r="F43" s="131"/>
      <c r="G43" s="131"/>
      <c r="H43" s="131"/>
      <c r="I43" s="131"/>
      <c r="J43" s="131"/>
      <c r="K43" s="131"/>
      <c r="L43" s="131"/>
      <c r="M43" s="131"/>
      <c r="N43" s="131"/>
      <c r="P43" s="111" t="e">
        <f t="shared" si="5"/>
        <v>#DIV/0!</v>
      </c>
      <c r="Q43" s="14"/>
      <c r="R43" s="32"/>
    </row>
    <row r="44" spans="1:18" ht="38.25" x14ac:dyDescent="0.2">
      <c r="A44" s="137" t="s">
        <v>137</v>
      </c>
      <c r="B44" s="138" t="s">
        <v>138</v>
      </c>
      <c r="C44" s="137" t="s">
        <v>17</v>
      </c>
      <c r="D44" s="137" t="s">
        <v>139</v>
      </c>
      <c r="E44" s="139" t="s">
        <v>16</v>
      </c>
      <c r="F44" s="140">
        <v>44.81</v>
      </c>
      <c r="G44" s="141">
        <v>90.78</v>
      </c>
      <c r="H44" s="134">
        <f>'BM 05'!J44</f>
        <v>90.8</v>
      </c>
      <c r="I44" s="134">
        <f>VLOOKUP(A44,'Memória 06'!$A$6:$E$283,5,FALSE)</f>
        <v>0</v>
      </c>
      <c r="J44" s="141">
        <f t="shared" si="0"/>
        <v>90.8</v>
      </c>
      <c r="K44" s="141">
        <f t="shared" si="1"/>
        <v>4067.85</v>
      </c>
      <c r="L44" s="141">
        <f t="shared" si="2"/>
        <v>4068.74</v>
      </c>
      <c r="M44" s="141">
        <f t="shared" si="3"/>
        <v>0</v>
      </c>
      <c r="N44" s="141">
        <f t="shared" si="4"/>
        <v>4068.74</v>
      </c>
      <c r="P44" s="111">
        <f t="shared" si="5"/>
        <v>1.0002187887950638</v>
      </c>
      <c r="Q44" s="14"/>
      <c r="R44" s="32"/>
    </row>
    <row r="45" spans="1:18" ht="38.25" x14ac:dyDescent="0.2">
      <c r="A45" s="137" t="s">
        <v>140</v>
      </c>
      <c r="B45" s="138" t="s">
        <v>141</v>
      </c>
      <c r="C45" s="137" t="s">
        <v>17</v>
      </c>
      <c r="D45" s="137" t="s">
        <v>142</v>
      </c>
      <c r="E45" s="139" t="s">
        <v>12</v>
      </c>
      <c r="F45" s="140">
        <v>13.18</v>
      </c>
      <c r="G45" s="141">
        <v>149.54272727272726</v>
      </c>
      <c r="H45" s="134">
        <f>'BM 05'!J45</f>
        <v>149.54272727272726</v>
      </c>
      <c r="I45" s="134">
        <f>VLOOKUP(A45,'Memória 06'!$A$6:$E$283,5,FALSE)</f>
        <v>0</v>
      </c>
      <c r="J45" s="141">
        <f t="shared" si="0"/>
        <v>149.54272727272726</v>
      </c>
      <c r="K45" s="141">
        <f t="shared" si="1"/>
        <v>1970.97</v>
      </c>
      <c r="L45" s="141">
        <f t="shared" si="2"/>
        <v>1970.97</v>
      </c>
      <c r="M45" s="141">
        <f t="shared" si="3"/>
        <v>0</v>
      </c>
      <c r="N45" s="141">
        <f t="shared" si="4"/>
        <v>1970.97</v>
      </c>
      <c r="P45" s="111">
        <f t="shared" si="5"/>
        <v>1</v>
      </c>
      <c r="Q45" s="14"/>
      <c r="R45" s="32"/>
    </row>
    <row r="46" spans="1:18" ht="38.25" x14ac:dyDescent="0.2">
      <c r="A46" s="137" t="s">
        <v>143</v>
      </c>
      <c r="B46" s="138" t="s">
        <v>41</v>
      </c>
      <c r="C46" s="137" t="s">
        <v>17</v>
      </c>
      <c r="D46" s="137" t="s">
        <v>42</v>
      </c>
      <c r="E46" s="139" t="s">
        <v>12</v>
      </c>
      <c r="F46" s="140">
        <v>9.99</v>
      </c>
      <c r="G46" s="141">
        <v>324.08545454545458</v>
      </c>
      <c r="H46" s="134">
        <f>'BM 05'!J46</f>
        <v>324.08545454545458</v>
      </c>
      <c r="I46" s="134">
        <f>VLOOKUP(A46,'Memória 06'!$A$6:$E$283,5,FALSE)</f>
        <v>0</v>
      </c>
      <c r="J46" s="141">
        <f t="shared" si="0"/>
        <v>324.08545454545458</v>
      </c>
      <c r="K46" s="141">
        <f t="shared" si="1"/>
        <v>3237.61</v>
      </c>
      <c r="L46" s="141">
        <f t="shared" si="2"/>
        <v>3237.61</v>
      </c>
      <c r="M46" s="141">
        <f t="shared" si="3"/>
        <v>0</v>
      </c>
      <c r="N46" s="141">
        <f t="shared" si="4"/>
        <v>3237.61</v>
      </c>
      <c r="P46" s="111">
        <f t="shared" si="5"/>
        <v>1</v>
      </c>
      <c r="Q46" s="14"/>
      <c r="R46" s="32"/>
    </row>
    <row r="47" spans="1:18" ht="38.25" x14ac:dyDescent="0.2">
      <c r="A47" s="137" t="s">
        <v>144</v>
      </c>
      <c r="B47" s="138" t="s">
        <v>145</v>
      </c>
      <c r="C47" s="137" t="s">
        <v>17</v>
      </c>
      <c r="D47" s="137" t="s">
        <v>146</v>
      </c>
      <c r="E47" s="139" t="s">
        <v>12</v>
      </c>
      <c r="F47" s="140">
        <v>8.34</v>
      </c>
      <c r="G47" s="141">
        <v>49.180000000000007</v>
      </c>
      <c r="H47" s="134">
        <f>'BM 05'!J47</f>
        <v>49.180000000000007</v>
      </c>
      <c r="I47" s="134">
        <f>VLOOKUP(A47,'Memória 06'!$A$6:$E$283,5,FALSE)</f>
        <v>0</v>
      </c>
      <c r="J47" s="141">
        <f t="shared" si="0"/>
        <v>49.180000000000007</v>
      </c>
      <c r="K47" s="141">
        <f t="shared" si="1"/>
        <v>410.16</v>
      </c>
      <c r="L47" s="141">
        <f t="shared" si="2"/>
        <v>410.16</v>
      </c>
      <c r="M47" s="141">
        <f t="shared" si="3"/>
        <v>0</v>
      </c>
      <c r="N47" s="141">
        <f t="shared" si="4"/>
        <v>410.16</v>
      </c>
      <c r="P47" s="111">
        <f t="shared" si="5"/>
        <v>1</v>
      </c>
      <c r="Q47" s="14"/>
      <c r="R47" s="32"/>
    </row>
    <row r="48" spans="1:18" ht="38.25" x14ac:dyDescent="0.2">
      <c r="A48" s="137" t="s">
        <v>147</v>
      </c>
      <c r="B48" s="138" t="s">
        <v>148</v>
      </c>
      <c r="C48" s="137" t="s">
        <v>17</v>
      </c>
      <c r="D48" s="137" t="s">
        <v>149</v>
      </c>
      <c r="E48" s="139" t="s">
        <v>12</v>
      </c>
      <c r="F48" s="140">
        <v>8.0399999999999991</v>
      </c>
      <c r="G48" s="141">
        <v>380.36</v>
      </c>
      <c r="H48" s="134">
        <f>'BM 05'!J48</f>
        <v>380.36</v>
      </c>
      <c r="I48" s="134">
        <f>VLOOKUP(A48,'Memória 06'!$A$6:$E$283,5,FALSE)</f>
        <v>0</v>
      </c>
      <c r="J48" s="141">
        <f t="shared" si="0"/>
        <v>380.36</v>
      </c>
      <c r="K48" s="141">
        <f t="shared" si="1"/>
        <v>3058.09</v>
      </c>
      <c r="L48" s="141">
        <f t="shared" si="2"/>
        <v>3058.09</v>
      </c>
      <c r="M48" s="141">
        <f t="shared" si="3"/>
        <v>0</v>
      </c>
      <c r="N48" s="141">
        <f t="shared" si="4"/>
        <v>3058.09</v>
      </c>
      <c r="P48" s="111">
        <f t="shared" si="5"/>
        <v>1</v>
      </c>
      <c r="Q48" s="14"/>
      <c r="R48" s="32"/>
    </row>
    <row r="49" spans="1:18" ht="38.25" x14ac:dyDescent="0.2">
      <c r="A49" s="137" t="s">
        <v>150</v>
      </c>
      <c r="B49" s="138" t="s">
        <v>124</v>
      </c>
      <c r="C49" s="137" t="s">
        <v>17</v>
      </c>
      <c r="D49" s="137" t="s">
        <v>125</v>
      </c>
      <c r="E49" s="139" t="s">
        <v>15</v>
      </c>
      <c r="F49" s="140">
        <v>450.18</v>
      </c>
      <c r="G49" s="141">
        <v>5.82</v>
      </c>
      <c r="H49" s="134">
        <f>'BM 05'!J49</f>
        <v>5.82</v>
      </c>
      <c r="I49" s="134">
        <f>VLOOKUP(A49,'Memória 06'!$A$6:$E$283,5,FALSE)</f>
        <v>0</v>
      </c>
      <c r="J49" s="141">
        <f t="shared" si="0"/>
        <v>5.82</v>
      </c>
      <c r="K49" s="141">
        <f t="shared" si="1"/>
        <v>2620.04</v>
      </c>
      <c r="L49" s="141">
        <f t="shared" si="2"/>
        <v>2620.04</v>
      </c>
      <c r="M49" s="141">
        <f t="shared" si="3"/>
        <v>0</v>
      </c>
      <c r="N49" s="141">
        <f t="shared" si="4"/>
        <v>2620.04</v>
      </c>
      <c r="P49" s="111">
        <f t="shared" si="5"/>
        <v>1</v>
      </c>
      <c r="Q49" s="14"/>
      <c r="R49" s="32"/>
    </row>
    <row r="50" spans="1:18" ht="25.5" x14ac:dyDescent="0.2">
      <c r="A50" s="137" t="s">
        <v>151</v>
      </c>
      <c r="B50" s="138" t="s">
        <v>127</v>
      </c>
      <c r="C50" s="137" t="s">
        <v>17</v>
      </c>
      <c r="D50" s="137" t="s">
        <v>128</v>
      </c>
      <c r="E50" s="139" t="s">
        <v>15</v>
      </c>
      <c r="F50" s="140">
        <v>302.18</v>
      </c>
      <c r="G50" s="141">
        <v>5.82</v>
      </c>
      <c r="H50" s="134">
        <f>'BM 05'!J50</f>
        <v>5.82</v>
      </c>
      <c r="I50" s="134">
        <f>VLOOKUP(A50,'Memória 06'!$A$6:$E$283,5,FALSE)</f>
        <v>0</v>
      </c>
      <c r="J50" s="141">
        <f t="shared" si="0"/>
        <v>5.82</v>
      </c>
      <c r="K50" s="141">
        <f t="shared" si="1"/>
        <v>1758.68</v>
      </c>
      <c r="L50" s="141">
        <f t="shared" si="2"/>
        <v>1758.68</v>
      </c>
      <c r="M50" s="141">
        <f t="shared" si="3"/>
        <v>0</v>
      </c>
      <c r="N50" s="141">
        <f t="shared" si="4"/>
        <v>1758.68</v>
      </c>
      <c r="P50" s="111">
        <f t="shared" si="5"/>
        <v>1</v>
      </c>
      <c r="Q50" s="14"/>
      <c r="R50" s="32"/>
    </row>
    <row r="51" spans="1:18" x14ac:dyDescent="0.2">
      <c r="A51" s="124" t="s">
        <v>31</v>
      </c>
      <c r="B51" s="124"/>
      <c r="C51" s="124"/>
      <c r="D51" s="124" t="s">
        <v>152</v>
      </c>
      <c r="E51" s="124"/>
      <c r="F51" s="131"/>
      <c r="G51" s="131"/>
      <c r="H51" s="131"/>
      <c r="I51" s="131"/>
      <c r="J51" s="131"/>
      <c r="K51" s="131"/>
      <c r="L51" s="131"/>
      <c r="M51" s="131"/>
      <c r="N51" s="131"/>
      <c r="P51" s="111" t="e">
        <f t="shared" si="5"/>
        <v>#DIV/0!</v>
      </c>
      <c r="Q51" s="14"/>
      <c r="R51" s="32"/>
    </row>
    <row r="52" spans="1:18" ht="38.25" x14ac:dyDescent="0.2">
      <c r="A52" s="126" t="s">
        <v>153</v>
      </c>
      <c r="B52" s="127" t="s">
        <v>154</v>
      </c>
      <c r="C52" s="126" t="s">
        <v>17</v>
      </c>
      <c r="D52" s="126" t="s">
        <v>155</v>
      </c>
      <c r="E52" s="128" t="s">
        <v>16</v>
      </c>
      <c r="F52" s="133">
        <v>79.14</v>
      </c>
      <c r="G52" s="134">
        <v>143.05000000000001</v>
      </c>
      <c r="H52" s="134">
        <f>'BM 05'!J52</f>
        <v>143.05000000000001</v>
      </c>
      <c r="I52" s="134">
        <f>VLOOKUP(A52,'Memória 06'!$A$6:$E$283,5,FALSE)</f>
        <v>0</v>
      </c>
      <c r="J52" s="134">
        <f t="shared" si="0"/>
        <v>143.05000000000001</v>
      </c>
      <c r="K52" s="134">
        <f t="shared" si="1"/>
        <v>11320.97</v>
      </c>
      <c r="L52" s="134">
        <f t="shared" si="2"/>
        <v>11320.97</v>
      </c>
      <c r="M52" s="134">
        <f t="shared" si="3"/>
        <v>0</v>
      </c>
      <c r="N52" s="134">
        <f t="shared" si="4"/>
        <v>11320.97</v>
      </c>
      <c r="P52" s="111">
        <f t="shared" si="5"/>
        <v>1</v>
      </c>
      <c r="Q52" s="14"/>
      <c r="R52" s="32"/>
    </row>
    <row r="53" spans="1:18" ht="38.25" x14ac:dyDescent="0.2">
      <c r="A53" s="126" t="s">
        <v>156</v>
      </c>
      <c r="B53" s="127" t="s">
        <v>141</v>
      </c>
      <c r="C53" s="126" t="s">
        <v>17</v>
      </c>
      <c r="D53" s="126" t="s">
        <v>142</v>
      </c>
      <c r="E53" s="128" t="s">
        <v>12</v>
      </c>
      <c r="F53" s="133">
        <v>13.18</v>
      </c>
      <c r="G53" s="134">
        <v>164.27272727272725</v>
      </c>
      <c r="H53" s="134">
        <f>'BM 05'!J53</f>
        <v>164.27272727272725</v>
      </c>
      <c r="I53" s="134">
        <f>VLOOKUP(A53,'Memória 06'!$A$6:$E$283,5,FALSE)</f>
        <v>0</v>
      </c>
      <c r="J53" s="134">
        <f t="shared" si="0"/>
        <v>164.27272727272725</v>
      </c>
      <c r="K53" s="134">
        <f t="shared" si="1"/>
        <v>2165.11</v>
      </c>
      <c r="L53" s="134">
        <f t="shared" si="2"/>
        <v>2165.11</v>
      </c>
      <c r="M53" s="134">
        <f t="shared" si="3"/>
        <v>0</v>
      </c>
      <c r="N53" s="134">
        <f t="shared" si="4"/>
        <v>2165.11</v>
      </c>
      <c r="P53" s="111">
        <f t="shared" si="5"/>
        <v>1</v>
      </c>
      <c r="Q53" s="14"/>
      <c r="R53" s="32"/>
    </row>
    <row r="54" spans="1:18" ht="38.25" x14ac:dyDescent="0.2">
      <c r="A54" s="126" t="s">
        <v>157</v>
      </c>
      <c r="B54" s="127" t="s">
        <v>158</v>
      </c>
      <c r="C54" s="126" t="s">
        <v>17</v>
      </c>
      <c r="D54" s="126" t="s">
        <v>159</v>
      </c>
      <c r="E54" s="128" t="s">
        <v>12</v>
      </c>
      <c r="F54" s="133">
        <v>12.18</v>
      </c>
      <c r="G54" s="134">
        <v>85.36363636363636</v>
      </c>
      <c r="H54" s="134">
        <f>'BM 05'!J54</f>
        <v>85.36363636363636</v>
      </c>
      <c r="I54" s="134">
        <f>VLOOKUP(A54,'Memória 06'!$A$6:$E$283,5,FALSE)</f>
        <v>0</v>
      </c>
      <c r="J54" s="134">
        <f t="shared" si="0"/>
        <v>85.36363636363636</v>
      </c>
      <c r="K54" s="134">
        <f t="shared" si="1"/>
        <v>1039.72</v>
      </c>
      <c r="L54" s="134">
        <f t="shared" si="2"/>
        <v>1039.72</v>
      </c>
      <c r="M54" s="134">
        <f t="shared" si="3"/>
        <v>0</v>
      </c>
      <c r="N54" s="134">
        <f t="shared" si="4"/>
        <v>1039.72</v>
      </c>
      <c r="P54" s="111">
        <f t="shared" si="5"/>
        <v>1</v>
      </c>
      <c r="Q54" s="14"/>
      <c r="R54" s="32"/>
    </row>
    <row r="55" spans="1:18" ht="38.25" x14ac:dyDescent="0.2">
      <c r="A55" s="126" t="s">
        <v>160</v>
      </c>
      <c r="B55" s="127" t="s">
        <v>161</v>
      </c>
      <c r="C55" s="126" t="s">
        <v>17</v>
      </c>
      <c r="D55" s="126" t="s">
        <v>162</v>
      </c>
      <c r="E55" s="128" t="s">
        <v>12</v>
      </c>
      <c r="F55" s="133">
        <v>11.27</v>
      </c>
      <c r="G55" s="134">
        <v>86.090909090909093</v>
      </c>
      <c r="H55" s="134">
        <f>'BM 05'!J55</f>
        <v>86.090909090909093</v>
      </c>
      <c r="I55" s="134">
        <f>VLOOKUP(A55,'Memória 06'!$A$6:$E$283,5,FALSE)</f>
        <v>0</v>
      </c>
      <c r="J55" s="134">
        <f t="shared" si="0"/>
        <v>86.090909090909093</v>
      </c>
      <c r="K55" s="134">
        <f t="shared" si="1"/>
        <v>970.24</v>
      </c>
      <c r="L55" s="134">
        <f t="shared" si="2"/>
        <v>970.24</v>
      </c>
      <c r="M55" s="134">
        <f t="shared" si="3"/>
        <v>0</v>
      </c>
      <c r="N55" s="134">
        <f t="shared" si="4"/>
        <v>970.24</v>
      </c>
      <c r="P55" s="111">
        <f t="shared" si="5"/>
        <v>1</v>
      </c>
      <c r="Q55" s="14"/>
      <c r="R55" s="32"/>
    </row>
    <row r="56" spans="1:18" ht="38.25" x14ac:dyDescent="0.2">
      <c r="A56" s="126" t="s">
        <v>163</v>
      </c>
      <c r="B56" s="127" t="s">
        <v>41</v>
      </c>
      <c r="C56" s="126" t="s">
        <v>17</v>
      </c>
      <c r="D56" s="126" t="s">
        <v>42</v>
      </c>
      <c r="E56" s="128" t="s">
        <v>12</v>
      </c>
      <c r="F56" s="133">
        <v>9.99</v>
      </c>
      <c r="G56" s="134">
        <v>334.45454545454538</v>
      </c>
      <c r="H56" s="134">
        <f>'BM 05'!J56</f>
        <v>334.45454545454538</v>
      </c>
      <c r="I56" s="134">
        <f>VLOOKUP(A56,'Memória 06'!$A$6:$E$283,5,FALSE)</f>
        <v>0</v>
      </c>
      <c r="J56" s="134">
        <f t="shared" si="0"/>
        <v>334.45454545454538</v>
      </c>
      <c r="K56" s="134">
        <f t="shared" si="1"/>
        <v>3341.2</v>
      </c>
      <c r="L56" s="134">
        <f t="shared" si="2"/>
        <v>3341.2</v>
      </c>
      <c r="M56" s="134">
        <f t="shared" si="3"/>
        <v>0</v>
      </c>
      <c r="N56" s="134">
        <f t="shared" si="4"/>
        <v>3341.2</v>
      </c>
      <c r="P56" s="111">
        <f t="shared" si="5"/>
        <v>1</v>
      </c>
      <c r="Q56" s="14"/>
      <c r="R56" s="32"/>
    </row>
    <row r="57" spans="1:18" ht="38.25" x14ac:dyDescent="0.2">
      <c r="A57" s="126" t="s">
        <v>164</v>
      </c>
      <c r="B57" s="127" t="s">
        <v>124</v>
      </c>
      <c r="C57" s="126" t="s">
        <v>17</v>
      </c>
      <c r="D57" s="126" t="s">
        <v>125</v>
      </c>
      <c r="E57" s="128" t="s">
        <v>15</v>
      </c>
      <c r="F57" s="133">
        <v>450.18</v>
      </c>
      <c r="G57" s="134">
        <v>11.780000000000001</v>
      </c>
      <c r="H57" s="134">
        <f>'BM 05'!J57</f>
        <v>11.780000000000001</v>
      </c>
      <c r="I57" s="134">
        <f>VLOOKUP(A57,'Memória 06'!$A$6:$E$283,5,FALSE)</f>
        <v>0</v>
      </c>
      <c r="J57" s="134">
        <f t="shared" si="0"/>
        <v>11.780000000000001</v>
      </c>
      <c r="K57" s="134">
        <f t="shared" si="1"/>
        <v>5303.12</v>
      </c>
      <c r="L57" s="134">
        <f>ROUND(H57*F57,2)</f>
        <v>5303.12</v>
      </c>
      <c r="M57" s="134">
        <f t="shared" si="3"/>
        <v>0</v>
      </c>
      <c r="N57" s="134">
        <f t="shared" si="4"/>
        <v>5303.12</v>
      </c>
      <c r="P57" s="111">
        <f t="shared" si="5"/>
        <v>1</v>
      </c>
      <c r="Q57" s="14"/>
      <c r="R57" s="32"/>
    </row>
    <row r="58" spans="1:18" ht="25.5" x14ac:dyDescent="0.2">
      <c r="A58" s="126" t="s">
        <v>165</v>
      </c>
      <c r="B58" s="127" t="s">
        <v>127</v>
      </c>
      <c r="C58" s="126" t="s">
        <v>17</v>
      </c>
      <c r="D58" s="126" t="s">
        <v>128</v>
      </c>
      <c r="E58" s="128" t="s">
        <v>15</v>
      </c>
      <c r="F58" s="133">
        <v>302.18</v>
      </c>
      <c r="G58" s="134">
        <v>11.780000000000001</v>
      </c>
      <c r="H58" s="134">
        <f>'BM 05'!J58</f>
        <v>11.780000000000001</v>
      </c>
      <c r="I58" s="134">
        <f>VLOOKUP(A58,'Memória 06'!$A$6:$E$283,5,FALSE)</f>
        <v>0</v>
      </c>
      <c r="J58" s="134">
        <f t="shared" si="0"/>
        <v>11.780000000000001</v>
      </c>
      <c r="K58" s="134">
        <f t="shared" si="1"/>
        <v>3559.68</v>
      </c>
      <c r="L58" s="134">
        <f t="shared" si="2"/>
        <v>3559.68</v>
      </c>
      <c r="M58" s="134">
        <f t="shared" si="3"/>
        <v>0</v>
      </c>
      <c r="N58" s="134">
        <f t="shared" si="4"/>
        <v>3559.68</v>
      </c>
      <c r="P58" s="111">
        <f t="shared" si="5"/>
        <v>1</v>
      </c>
      <c r="Q58" s="14"/>
      <c r="R58" s="32"/>
    </row>
    <row r="59" spans="1:18" x14ac:dyDescent="0.2">
      <c r="A59" s="124" t="s">
        <v>32</v>
      </c>
      <c r="B59" s="124"/>
      <c r="C59" s="124"/>
      <c r="D59" s="124" t="s">
        <v>166</v>
      </c>
      <c r="E59" s="124"/>
      <c r="F59" s="131"/>
      <c r="G59" s="131"/>
      <c r="H59" s="131"/>
      <c r="I59" s="131"/>
      <c r="J59" s="131"/>
      <c r="K59" s="131"/>
      <c r="L59" s="131"/>
      <c r="M59" s="131"/>
      <c r="N59" s="131"/>
      <c r="P59" s="111" t="e">
        <f t="shared" si="5"/>
        <v>#DIV/0!</v>
      </c>
      <c r="Q59" s="14"/>
      <c r="R59" s="32"/>
    </row>
    <row r="60" spans="1:18" ht="38.25" x14ac:dyDescent="0.2">
      <c r="A60" s="126" t="s">
        <v>167</v>
      </c>
      <c r="B60" s="127" t="s">
        <v>168</v>
      </c>
      <c r="C60" s="126" t="s">
        <v>17</v>
      </c>
      <c r="D60" s="126" t="s">
        <v>169</v>
      </c>
      <c r="E60" s="128" t="s">
        <v>16</v>
      </c>
      <c r="F60" s="133">
        <v>33.58</v>
      </c>
      <c r="G60" s="134">
        <v>22.69</v>
      </c>
      <c r="H60" s="134">
        <f>'BM 05'!J60</f>
        <v>22.69</v>
      </c>
      <c r="I60" s="134">
        <f>VLOOKUP(A60,'Memória 06'!$A$6:$E$283,5,FALSE)</f>
        <v>0</v>
      </c>
      <c r="J60" s="134">
        <f t="shared" si="0"/>
        <v>22.69</v>
      </c>
      <c r="K60" s="134">
        <f t="shared" si="1"/>
        <v>761.93</v>
      </c>
      <c r="L60" s="134">
        <f t="shared" si="2"/>
        <v>761.93</v>
      </c>
      <c r="M60" s="134">
        <f t="shared" si="3"/>
        <v>0</v>
      </c>
      <c r="N60" s="134">
        <f t="shared" si="4"/>
        <v>761.93</v>
      </c>
      <c r="P60" s="111">
        <f t="shared" si="5"/>
        <v>1</v>
      </c>
      <c r="Q60" s="14"/>
      <c r="R60" s="32"/>
    </row>
    <row r="61" spans="1:18" ht="38.25" x14ac:dyDescent="0.2">
      <c r="A61" s="126" t="s">
        <v>170</v>
      </c>
      <c r="B61" s="127" t="s">
        <v>171</v>
      </c>
      <c r="C61" s="126" t="s">
        <v>17</v>
      </c>
      <c r="D61" s="126" t="s">
        <v>172</v>
      </c>
      <c r="E61" s="128" t="s">
        <v>15</v>
      </c>
      <c r="F61" s="133">
        <v>443.71</v>
      </c>
      <c r="G61" s="134">
        <v>3.8</v>
      </c>
      <c r="H61" s="134">
        <f>'BM 05'!J61</f>
        <v>3.8</v>
      </c>
      <c r="I61" s="134">
        <f>VLOOKUP(A61,'Memória 06'!$A$6:$E$283,5,FALSE)</f>
        <v>0</v>
      </c>
      <c r="J61" s="134">
        <f t="shared" si="0"/>
        <v>3.8</v>
      </c>
      <c r="K61" s="134">
        <f t="shared" si="1"/>
        <v>1686.09</v>
      </c>
      <c r="L61" s="134">
        <f t="shared" si="2"/>
        <v>1686.09</v>
      </c>
      <c r="M61" s="134">
        <f t="shared" si="3"/>
        <v>0</v>
      </c>
      <c r="N61" s="134">
        <f t="shared" si="4"/>
        <v>1686.09</v>
      </c>
      <c r="P61" s="111">
        <f t="shared" si="5"/>
        <v>1</v>
      </c>
      <c r="Q61" s="14"/>
      <c r="R61" s="32"/>
    </row>
    <row r="62" spans="1:18" ht="25.5" x14ac:dyDescent="0.2">
      <c r="A62" s="126" t="s">
        <v>173</v>
      </c>
      <c r="B62" s="127" t="s">
        <v>127</v>
      </c>
      <c r="C62" s="126" t="s">
        <v>17</v>
      </c>
      <c r="D62" s="126" t="s">
        <v>128</v>
      </c>
      <c r="E62" s="128" t="s">
        <v>15</v>
      </c>
      <c r="F62" s="133">
        <v>302.18</v>
      </c>
      <c r="G62" s="134">
        <v>3.8</v>
      </c>
      <c r="H62" s="134">
        <f>'BM 05'!J62</f>
        <v>3.8</v>
      </c>
      <c r="I62" s="134">
        <f>VLOOKUP(A62,'Memória 06'!$A$6:$E$283,5,FALSE)</f>
        <v>0</v>
      </c>
      <c r="J62" s="134">
        <f t="shared" si="0"/>
        <v>3.8</v>
      </c>
      <c r="K62" s="134">
        <f t="shared" si="1"/>
        <v>1148.28</v>
      </c>
      <c r="L62" s="134">
        <f t="shared" si="2"/>
        <v>1148.28</v>
      </c>
      <c r="M62" s="134">
        <f t="shared" si="3"/>
        <v>0</v>
      </c>
      <c r="N62" s="134">
        <f t="shared" si="4"/>
        <v>1148.28</v>
      </c>
      <c r="P62" s="111">
        <f t="shared" si="5"/>
        <v>1</v>
      </c>
      <c r="Q62" s="14"/>
      <c r="R62" s="32"/>
    </row>
    <row r="63" spans="1:18" ht="38.25" x14ac:dyDescent="0.2">
      <c r="A63" s="126" t="s">
        <v>174</v>
      </c>
      <c r="B63" s="127" t="s">
        <v>158</v>
      </c>
      <c r="C63" s="126" t="s">
        <v>17</v>
      </c>
      <c r="D63" s="126" t="s">
        <v>159</v>
      </c>
      <c r="E63" s="128" t="s">
        <v>12</v>
      </c>
      <c r="F63" s="133">
        <v>12.18</v>
      </c>
      <c r="G63" s="134">
        <v>47.54545454545454</v>
      </c>
      <c r="H63" s="134">
        <f>'BM 05'!J63</f>
        <v>47.54545454545454</v>
      </c>
      <c r="I63" s="134">
        <f>VLOOKUP(A63,'Memória 06'!$A$6:$E$283,5,FALSE)</f>
        <v>0</v>
      </c>
      <c r="J63" s="134">
        <f t="shared" si="0"/>
        <v>47.54545454545454</v>
      </c>
      <c r="K63" s="134">
        <f t="shared" si="1"/>
        <v>579.1</v>
      </c>
      <c r="L63" s="134">
        <f t="shared" si="2"/>
        <v>579.1</v>
      </c>
      <c r="M63" s="134">
        <f t="shared" si="3"/>
        <v>0</v>
      </c>
      <c r="N63" s="134">
        <f t="shared" si="4"/>
        <v>579.1</v>
      </c>
      <c r="P63" s="111">
        <f t="shared" si="5"/>
        <v>1</v>
      </c>
      <c r="Q63" s="14"/>
      <c r="R63" s="32"/>
    </row>
    <row r="64" spans="1:18" ht="38.25" x14ac:dyDescent="0.2">
      <c r="A64" s="126" t="s">
        <v>175</v>
      </c>
      <c r="B64" s="127" t="s">
        <v>161</v>
      </c>
      <c r="C64" s="126" t="s">
        <v>17</v>
      </c>
      <c r="D64" s="126" t="s">
        <v>162</v>
      </c>
      <c r="E64" s="128" t="s">
        <v>12</v>
      </c>
      <c r="F64" s="133">
        <v>11.27</v>
      </c>
      <c r="G64" s="134">
        <v>46.636363636363633</v>
      </c>
      <c r="H64" s="134">
        <f>'BM 05'!J64</f>
        <v>46.636363636363633</v>
      </c>
      <c r="I64" s="134">
        <f>VLOOKUP(A64,'Memória 06'!$A$6:$E$283,5,FALSE)</f>
        <v>0</v>
      </c>
      <c r="J64" s="134">
        <f t="shared" si="0"/>
        <v>46.636363636363633</v>
      </c>
      <c r="K64" s="134">
        <f t="shared" si="1"/>
        <v>525.59</v>
      </c>
      <c r="L64" s="134">
        <f t="shared" si="2"/>
        <v>525.59</v>
      </c>
      <c r="M64" s="134">
        <f t="shared" si="3"/>
        <v>0</v>
      </c>
      <c r="N64" s="134">
        <f t="shared" si="4"/>
        <v>525.59</v>
      </c>
      <c r="P64" s="111">
        <f t="shared" si="5"/>
        <v>1</v>
      </c>
      <c r="Q64" s="14"/>
      <c r="R64" s="32"/>
    </row>
    <row r="65" spans="1:18" ht="38.25" x14ac:dyDescent="0.2">
      <c r="A65" s="126" t="s">
        <v>176</v>
      </c>
      <c r="B65" s="127" t="s">
        <v>141</v>
      </c>
      <c r="C65" s="126" t="s">
        <v>17</v>
      </c>
      <c r="D65" s="126" t="s">
        <v>142</v>
      </c>
      <c r="E65" s="128" t="s">
        <v>12</v>
      </c>
      <c r="F65" s="133">
        <v>13.18</v>
      </c>
      <c r="G65" s="134">
        <v>19.09090909090909</v>
      </c>
      <c r="H65" s="134">
        <f>'BM 05'!J65</f>
        <v>19.09090909090909</v>
      </c>
      <c r="I65" s="134">
        <f>VLOOKUP(A65,'Memória 06'!$A$6:$E$283,5,FALSE)</f>
        <v>0</v>
      </c>
      <c r="J65" s="134">
        <f t="shared" si="0"/>
        <v>19.09090909090909</v>
      </c>
      <c r="K65" s="134">
        <f t="shared" si="1"/>
        <v>251.61</v>
      </c>
      <c r="L65" s="134">
        <f t="shared" si="2"/>
        <v>251.61</v>
      </c>
      <c r="M65" s="134">
        <f t="shared" si="3"/>
        <v>0</v>
      </c>
      <c r="N65" s="134">
        <f t="shared" si="4"/>
        <v>251.61</v>
      </c>
      <c r="P65" s="111">
        <f t="shared" si="5"/>
        <v>1</v>
      </c>
      <c r="Q65" s="14"/>
      <c r="R65" s="32"/>
    </row>
    <row r="66" spans="1:18" ht="38.25" x14ac:dyDescent="0.2">
      <c r="A66" s="126" t="s">
        <v>708</v>
      </c>
      <c r="B66" s="127">
        <v>101963</v>
      </c>
      <c r="C66" s="126" t="s">
        <v>17</v>
      </c>
      <c r="D66" s="126" t="s">
        <v>430</v>
      </c>
      <c r="E66" s="128" t="s">
        <v>16</v>
      </c>
      <c r="F66" s="133">
        <v>169.7</v>
      </c>
      <c r="G66" s="134">
        <v>9.27</v>
      </c>
      <c r="H66" s="134">
        <f>'BM 05'!J66</f>
        <v>9.27</v>
      </c>
      <c r="I66" s="134">
        <f>VLOOKUP(A66,'Memória 06'!$A$6:$E$283,5,FALSE)</f>
        <v>0</v>
      </c>
      <c r="J66" s="134">
        <f t="shared" si="0"/>
        <v>9.27</v>
      </c>
      <c r="K66" s="134">
        <f t="shared" si="1"/>
        <v>1573.11</v>
      </c>
      <c r="L66" s="134">
        <f t="shared" si="2"/>
        <v>1573.11</v>
      </c>
      <c r="M66" s="134">
        <f t="shared" si="3"/>
        <v>0</v>
      </c>
      <c r="N66" s="134">
        <f t="shared" si="4"/>
        <v>1573.11</v>
      </c>
      <c r="Q66" s="14"/>
      <c r="R66" s="32"/>
    </row>
    <row r="67" spans="1:18" x14ac:dyDescent="0.2">
      <c r="A67" s="124" t="s">
        <v>10</v>
      </c>
      <c r="B67" s="124"/>
      <c r="C67" s="124"/>
      <c r="D67" s="124" t="s">
        <v>177</v>
      </c>
      <c r="E67" s="124"/>
      <c r="F67" s="131"/>
      <c r="G67" s="131"/>
      <c r="H67" s="131"/>
      <c r="I67" s="131"/>
      <c r="J67" s="131"/>
      <c r="K67" s="131"/>
      <c r="L67" s="131"/>
      <c r="M67" s="131"/>
      <c r="N67" s="131"/>
      <c r="P67" s="111" t="e">
        <f t="shared" si="5"/>
        <v>#DIV/0!</v>
      </c>
      <c r="Q67" s="14"/>
      <c r="R67" s="32"/>
    </row>
    <row r="68" spans="1:18" ht="38.25" x14ac:dyDescent="0.2">
      <c r="A68" s="137" t="s">
        <v>33</v>
      </c>
      <c r="B68" s="138" t="s">
        <v>178</v>
      </c>
      <c r="C68" s="137" t="s">
        <v>17</v>
      </c>
      <c r="D68" s="137" t="s">
        <v>179</v>
      </c>
      <c r="E68" s="139" t="s">
        <v>16</v>
      </c>
      <c r="F68" s="140">
        <v>52.85</v>
      </c>
      <c r="G68" s="141">
        <v>143.05879999999999</v>
      </c>
      <c r="H68" s="134">
        <f>'BM 05'!J68</f>
        <v>143.05879999999999</v>
      </c>
      <c r="I68" s="134">
        <f>VLOOKUP(A68,'Memória 06'!$A$6:$E$283,5,FALSE)</f>
        <v>0</v>
      </c>
      <c r="J68" s="141">
        <f t="shared" si="0"/>
        <v>143.05879999999999</v>
      </c>
      <c r="K68" s="141">
        <f t="shared" si="1"/>
        <v>7560.65</v>
      </c>
      <c r="L68" s="141">
        <f t="shared" si="2"/>
        <v>7560.65</v>
      </c>
      <c r="M68" s="141">
        <f t="shared" si="3"/>
        <v>0</v>
      </c>
      <c r="N68" s="141">
        <f t="shared" si="4"/>
        <v>7560.65</v>
      </c>
      <c r="P68" s="111">
        <f t="shared" si="5"/>
        <v>1</v>
      </c>
      <c r="Q68" s="14"/>
      <c r="R68" s="32"/>
    </row>
    <row r="69" spans="1:18" ht="38.25" x14ac:dyDescent="0.2">
      <c r="A69" s="126" t="s">
        <v>34</v>
      </c>
      <c r="B69" s="127" t="s">
        <v>180</v>
      </c>
      <c r="C69" s="126" t="s">
        <v>14</v>
      </c>
      <c r="D69" s="126" t="s">
        <v>181</v>
      </c>
      <c r="E69" s="128" t="s">
        <v>82</v>
      </c>
      <c r="F69" s="133">
        <v>163.24</v>
      </c>
      <c r="G69" s="134">
        <v>191.54</v>
      </c>
      <c r="H69" s="134">
        <f>'BM 05'!J69</f>
        <v>191.5428</v>
      </c>
      <c r="I69" s="134">
        <f>VLOOKUP(A69,'Memória 06'!$A$6:$E$283,5,FALSE)</f>
        <v>0</v>
      </c>
      <c r="J69" s="134">
        <f t="shared" si="0"/>
        <v>191.5428</v>
      </c>
      <c r="K69" s="134">
        <f t="shared" si="1"/>
        <v>31266.98</v>
      </c>
      <c r="L69" s="134">
        <f t="shared" si="2"/>
        <v>31267.439999999999</v>
      </c>
      <c r="M69" s="134">
        <f t="shared" si="3"/>
        <v>0</v>
      </c>
      <c r="N69" s="134">
        <f t="shared" si="4"/>
        <v>31267.439999999999</v>
      </c>
      <c r="P69" s="111">
        <f t="shared" si="5"/>
        <v>1.0000147120060843</v>
      </c>
      <c r="Q69" s="14"/>
      <c r="R69" s="32"/>
    </row>
    <row r="70" spans="1:18" ht="25.5" x14ac:dyDescent="0.2">
      <c r="A70" s="126" t="s">
        <v>35</v>
      </c>
      <c r="B70" s="127" t="s">
        <v>182</v>
      </c>
      <c r="C70" s="126" t="s">
        <v>17</v>
      </c>
      <c r="D70" s="126" t="s">
        <v>183</v>
      </c>
      <c r="E70" s="128" t="s">
        <v>11</v>
      </c>
      <c r="F70" s="133">
        <v>45.27</v>
      </c>
      <c r="G70" s="134">
        <v>5.41</v>
      </c>
      <c r="H70" s="134">
        <f>'BM 05'!J70</f>
        <v>5.41</v>
      </c>
      <c r="I70" s="134">
        <f>VLOOKUP(A70,'Memória 06'!$A$6:$E$283,5,FALSE)</f>
        <v>0</v>
      </c>
      <c r="J70" s="134">
        <f t="shared" si="0"/>
        <v>5.41</v>
      </c>
      <c r="K70" s="134">
        <f t="shared" si="1"/>
        <v>244.91</v>
      </c>
      <c r="L70" s="134">
        <f t="shared" si="2"/>
        <v>244.91</v>
      </c>
      <c r="M70" s="134">
        <f t="shared" si="3"/>
        <v>0</v>
      </c>
      <c r="N70" s="134">
        <f t="shared" si="4"/>
        <v>244.91</v>
      </c>
      <c r="P70" s="111">
        <f t="shared" si="5"/>
        <v>1</v>
      </c>
      <c r="Q70" s="14"/>
      <c r="R70" s="32"/>
    </row>
    <row r="71" spans="1:18" ht="25.5" x14ac:dyDescent="0.2">
      <c r="A71" s="126" t="s">
        <v>36</v>
      </c>
      <c r="B71" s="127" t="s">
        <v>184</v>
      </c>
      <c r="C71" s="126" t="s">
        <v>17</v>
      </c>
      <c r="D71" s="126" t="s">
        <v>185</v>
      </c>
      <c r="E71" s="128" t="s">
        <v>11</v>
      </c>
      <c r="F71" s="133">
        <v>25.38</v>
      </c>
      <c r="G71" s="134">
        <v>0</v>
      </c>
      <c r="H71" s="134">
        <f>'BM 05'!J71</f>
        <v>0</v>
      </c>
      <c r="I71" s="134">
        <f>VLOOKUP(A71,'Memória 06'!$A$6:$E$283,5,FALSE)</f>
        <v>0</v>
      </c>
      <c r="J71" s="134">
        <f t="shared" si="0"/>
        <v>0</v>
      </c>
      <c r="K71" s="134">
        <f t="shared" si="1"/>
        <v>0</v>
      </c>
      <c r="L71" s="134">
        <f t="shared" si="2"/>
        <v>0</v>
      </c>
      <c r="M71" s="134">
        <f t="shared" si="3"/>
        <v>0</v>
      </c>
      <c r="N71" s="134">
        <f t="shared" si="4"/>
        <v>0</v>
      </c>
      <c r="P71" s="111" t="e">
        <f t="shared" si="5"/>
        <v>#DIV/0!</v>
      </c>
      <c r="Q71" s="14"/>
      <c r="R71" s="32"/>
    </row>
    <row r="72" spans="1:18" x14ac:dyDescent="0.2">
      <c r="A72" s="126" t="s">
        <v>37</v>
      </c>
      <c r="B72" s="127" t="s">
        <v>186</v>
      </c>
      <c r="C72" s="126" t="s">
        <v>17</v>
      </c>
      <c r="D72" s="126" t="s">
        <v>187</v>
      </c>
      <c r="E72" s="128" t="s">
        <v>11</v>
      </c>
      <c r="F72" s="133">
        <v>24.72</v>
      </c>
      <c r="G72" s="134">
        <v>0</v>
      </c>
      <c r="H72" s="134">
        <f>'BM 05'!J72</f>
        <v>0</v>
      </c>
      <c r="I72" s="134">
        <f>VLOOKUP(A72,'Memória 06'!$A$6:$E$283,5,FALSE)</f>
        <v>0</v>
      </c>
      <c r="J72" s="134">
        <f t="shared" si="0"/>
        <v>0</v>
      </c>
      <c r="K72" s="134">
        <f t="shared" si="1"/>
        <v>0</v>
      </c>
      <c r="L72" s="134">
        <f t="shared" si="2"/>
        <v>0</v>
      </c>
      <c r="M72" s="134">
        <f t="shared" si="3"/>
        <v>0</v>
      </c>
      <c r="N72" s="134">
        <f t="shared" si="4"/>
        <v>0</v>
      </c>
      <c r="P72" s="111" t="e">
        <f t="shared" si="5"/>
        <v>#DIV/0!</v>
      </c>
      <c r="Q72" s="14"/>
      <c r="R72" s="32"/>
    </row>
    <row r="73" spans="1:18" x14ac:dyDescent="0.2">
      <c r="A73" s="124" t="s">
        <v>188</v>
      </c>
      <c r="B73" s="124"/>
      <c r="C73" s="124"/>
      <c r="D73" s="124" t="s">
        <v>189</v>
      </c>
      <c r="E73" s="124"/>
      <c r="F73" s="131"/>
      <c r="G73" s="131"/>
      <c r="H73" s="131"/>
      <c r="I73" s="131"/>
      <c r="J73" s="131"/>
      <c r="K73" s="131"/>
      <c r="L73" s="131"/>
      <c r="M73" s="131"/>
      <c r="N73" s="131"/>
      <c r="P73" s="111" t="e">
        <f t="shared" si="5"/>
        <v>#DIV/0!</v>
      </c>
      <c r="Q73" s="14"/>
      <c r="R73" s="32"/>
    </row>
    <row r="74" spans="1:18" x14ac:dyDescent="0.2">
      <c r="A74" s="124" t="s">
        <v>190</v>
      </c>
      <c r="B74" s="124"/>
      <c r="C74" s="124"/>
      <c r="D74" s="124" t="s">
        <v>191</v>
      </c>
      <c r="E74" s="124"/>
      <c r="F74" s="131"/>
      <c r="G74" s="131"/>
      <c r="H74" s="131"/>
      <c r="I74" s="131"/>
      <c r="J74" s="131"/>
      <c r="K74" s="131"/>
      <c r="L74" s="131"/>
      <c r="M74" s="131"/>
      <c r="N74" s="131"/>
      <c r="P74" s="111" t="e">
        <f t="shared" si="5"/>
        <v>#DIV/0!</v>
      </c>
      <c r="Q74" s="14"/>
      <c r="R74" s="32"/>
    </row>
    <row r="75" spans="1:18" ht="25.5" x14ac:dyDescent="0.2">
      <c r="A75" s="126" t="s">
        <v>192</v>
      </c>
      <c r="B75" s="127" t="s">
        <v>193</v>
      </c>
      <c r="C75" s="126" t="s">
        <v>17</v>
      </c>
      <c r="D75" s="126" t="s">
        <v>194</v>
      </c>
      <c r="E75" s="128" t="s">
        <v>16</v>
      </c>
      <c r="F75" s="133">
        <v>639.61</v>
      </c>
      <c r="G75" s="134">
        <v>1.49</v>
      </c>
      <c r="H75" s="134">
        <f>'BM 05'!J75</f>
        <v>0</v>
      </c>
      <c r="I75" s="134">
        <f>VLOOKUP(A75,'Memória 06'!$A$6:$E$283,5,FALSE)</f>
        <v>0</v>
      </c>
      <c r="J75" s="134">
        <f t="shared" si="0"/>
        <v>0</v>
      </c>
      <c r="K75" s="134">
        <f t="shared" si="1"/>
        <v>953.01</v>
      </c>
      <c r="L75" s="134">
        <f t="shared" si="2"/>
        <v>0</v>
      </c>
      <c r="M75" s="134">
        <f t="shared" si="3"/>
        <v>0</v>
      </c>
      <c r="N75" s="134">
        <f t="shared" si="4"/>
        <v>0</v>
      </c>
      <c r="P75" s="111">
        <f t="shared" si="5"/>
        <v>0</v>
      </c>
      <c r="Q75" s="14"/>
      <c r="R75" s="32"/>
    </row>
    <row r="76" spans="1:18" ht="25.5" x14ac:dyDescent="0.2">
      <c r="A76" s="126" t="s">
        <v>195</v>
      </c>
      <c r="B76" s="127" t="s">
        <v>196</v>
      </c>
      <c r="C76" s="126" t="s">
        <v>14</v>
      </c>
      <c r="D76" s="126" t="s">
        <v>197</v>
      </c>
      <c r="E76" s="128" t="s">
        <v>82</v>
      </c>
      <c r="F76" s="133">
        <v>215.31</v>
      </c>
      <c r="G76" s="134">
        <v>21.75</v>
      </c>
      <c r="H76" s="134">
        <f>'BM 05'!J76</f>
        <v>0</v>
      </c>
      <c r="I76" s="134">
        <f>VLOOKUP(A76,'Memória 06'!$A$6:$E$283,5,FALSE)</f>
        <v>0</v>
      </c>
      <c r="J76" s="134">
        <f t="shared" si="0"/>
        <v>0</v>
      </c>
      <c r="K76" s="134">
        <f t="shared" si="1"/>
        <v>4682.99</v>
      </c>
      <c r="L76" s="134">
        <f t="shared" si="2"/>
        <v>0</v>
      </c>
      <c r="M76" s="134">
        <f t="shared" si="3"/>
        <v>0</v>
      </c>
      <c r="N76" s="134">
        <f t="shared" si="4"/>
        <v>0</v>
      </c>
      <c r="P76" s="111">
        <f t="shared" si="5"/>
        <v>0</v>
      </c>
      <c r="Q76" s="14"/>
      <c r="R76" s="32"/>
    </row>
    <row r="77" spans="1:18" x14ac:dyDescent="0.2">
      <c r="A77" s="124" t="s">
        <v>198</v>
      </c>
      <c r="B77" s="124"/>
      <c r="C77" s="124"/>
      <c r="D77" s="124" t="s">
        <v>199</v>
      </c>
      <c r="E77" s="124"/>
      <c r="F77" s="131"/>
      <c r="G77" s="131"/>
      <c r="H77" s="131"/>
      <c r="I77" s="131"/>
      <c r="J77" s="131"/>
      <c r="K77" s="131"/>
      <c r="L77" s="131"/>
      <c r="M77" s="131"/>
      <c r="N77" s="131"/>
      <c r="P77" s="111" t="e">
        <f t="shared" si="5"/>
        <v>#DIV/0!</v>
      </c>
      <c r="Q77" s="14"/>
      <c r="R77" s="32"/>
    </row>
    <row r="78" spans="1:18" x14ac:dyDescent="0.2">
      <c r="A78" s="124" t="s">
        <v>200</v>
      </c>
      <c r="B78" s="124"/>
      <c r="C78" s="124"/>
      <c r="D78" s="124" t="s">
        <v>201</v>
      </c>
      <c r="E78" s="124"/>
      <c r="F78" s="131"/>
      <c r="G78" s="131"/>
      <c r="H78" s="131"/>
      <c r="I78" s="131"/>
      <c r="J78" s="131"/>
      <c r="K78" s="131"/>
      <c r="L78" s="131"/>
      <c r="M78" s="131"/>
      <c r="N78" s="131"/>
      <c r="P78" s="111" t="e">
        <f t="shared" si="5"/>
        <v>#DIV/0!</v>
      </c>
      <c r="Q78" s="14"/>
      <c r="R78" s="32"/>
    </row>
    <row r="79" spans="1:18" ht="51" x14ac:dyDescent="0.2">
      <c r="A79" s="126" t="s">
        <v>202</v>
      </c>
      <c r="B79" s="127" t="s">
        <v>203</v>
      </c>
      <c r="C79" s="126" t="s">
        <v>17</v>
      </c>
      <c r="D79" s="126" t="s">
        <v>204</v>
      </c>
      <c r="E79" s="128" t="s">
        <v>12</v>
      </c>
      <c r="F79" s="133">
        <v>17.59</v>
      </c>
      <c r="G79" s="134">
        <v>4972</v>
      </c>
      <c r="H79" s="134">
        <f>'BM 05'!J79</f>
        <v>4972</v>
      </c>
      <c r="I79" s="134">
        <f>VLOOKUP(A79,'Memória 06'!$A$6:$E$283,5,FALSE)</f>
        <v>0</v>
      </c>
      <c r="J79" s="134">
        <f t="shared" si="0"/>
        <v>4972</v>
      </c>
      <c r="K79" s="134">
        <f t="shared" si="1"/>
        <v>87457.48</v>
      </c>
      <c r="L79" s="134">
        <f t="shared" si="2"/>
        <v>87457.48</v>
      </c>
      <c r="M79" s="134">
        <f t="shared" si="3"/>
        <v>0</v>
      </c>
      <c r="N79" s="134">
        <f t="shared" si="4"/>
        <v>87457.48</v>
      </c>
      <c r="P79" s="111">
        <f t="shared" si="5"/>
        <v>1</v>
      </c>
      <c r="Q79" s="14"/>
      <c r="R79" s="32"/>
    </row>
    <row r="80" spans="1:18" ht="25.5" x14ac:dyDescent="0.2">
      <c r="A80" s="126" t="s">
        <v>205</v>
      </c>
      <c r="B80" s="127" t="s">
        <v>206</v>
      </c>
      <c r="C80" s="126" t="s">
        <v>17</v>
      </c>
      <c r="D80" s="126" t="s">
        <v>207</v>
      </c>
      <c r="E80" s="128" t="s">
        <v>16</v>
      </c>
      <c r="F80" s="133">
        <v>61.84</v>
      </c>
      <c r="G80" s="134">
        <v>690.98</v>
      </c>
      <c r="H80" s="134">
        <f>'BM 05'!J80</f>
        <v>663.78000000000009</v>
      </c>
      <c r="I80" s="134">
        <f>VLOOKUP(A80,'Memória 06'!$A$6:$E$283,5,FALSE)</f>
        <v>0</v>
      </c>
      <c r="J80" s="134">
        <f t="shared" si="0"/>
        <v>663.78000000000009</v>
      </c>
      <c r="K80" s="134">
        <f t="shared" si="1"/>
        <v>42730.2</v>
      </c>
      <c r="L80" s="134">
        <f t="shared" si="2"/>
        <v>41048.15</v>
      </c>
      <c r="M80" s="134">
        <f t="shared" si="3"/>
        <v>0</v>
      </c>
      <c r="N80" s="134">
        <f t="shared" si="4"/>
        <v>41048.15</v>
      </c>
      <c r="P80" s="111">
        <f t="shared" si="5"/>
        <v>0.96063556922270443</v>
      </c>
      <c r="Q80" s="14"/>
      <c r="R80" s="32"/>
    </row>
    <row r="81" spans="1:18" ht="38.25" x14ac:dyDescent="0.2">
      <c r="A81" s="126" t="s">
        <v>208</v>
      </c>
      <c r="B81" s="127" t="s">
        <v>88</v>
      </c>
      <c r="C81" s="126" t="s">
        <v>17</v>
      </c>
      <c r="D81" s="126" t="s">
        <v>59</v>
      </c>
      <c r="E81" s="128" t="s">
        <v>11</v>
      </c>
      <c r="F81" s="133">
        <v>135.54</v>
      </c>
      <c r="G81" s="134">
        <v>0</v>
      </c>
      <c r="H81" s="134">
        <f>'BM 05'!J81</f>
        <v>0</v>
      </c>
      <c r="I81" s="134">
        <f>VLOOKUP(A81,'Memória 06'!$A$6:$E$283,5,FALSE)</f>
        <v>0</v>
      </c>
      <c r="J81" s="134">
        <f t="shared" si="0"/>
        <v>0</v>
      </c>
      <c r="K81" s="134">
        <f t="shared" si="1"/>
        <v>0</v>
      </c>
      <c r="L81" s="134">
        <f t="shared" si="2"/>
        <v>0</v>
      </c>
      <c r="M81" s="134">
        <f t="shared" si="3"/>
        <v>0</v>
      </c>
      <c r="N81" s="134">
        <f t="shared" si="4"/>
        <v>0</v>
      </c>
      <c r="P81" s="111" t="e">
        <f t="shared" si="5"/>
        <v>#DIV/0!</v>
      </c>
      <c r="Q81" s="14"/>
      <c r="R81" s="32"/>
    </row>
    <row r="82" spans="1:18" ht="25.5" x14ac:dyDescent="0.2">
      <c r="A82" s="126" t="s">
        <v>209</v>
      </c>
      <c r="B82" s="127" t="s">
        <v>210</v>
      </c>
      <c r="C82" s="126" t="s">
        <v>17</v>
      </c>
      <c r="D82" s="126" t="s">
        <v>211</v>
      </c>
      <c r="E82" s="128" t="s">
        <v>16</v>
      </c>
      <c r="F82" s="133">
        <v>45.89</v>
      </c>
      <c r="G82" s="134">
        <v>6.48</v>
      </c>
      <c r="H82" s="134">
        <f>'BM 05'!J82</f>
        <v>0</v>
      </c>
      <c r="I82" s="134">
        <f>VLOOKUP(A82,'Memória 06'!$A$6:$E$283,5,FALSE)</f>
        <v>0</v>
      </c>
      <c r="J82" s="134">
        <f t="shared" si="0"/>
        <v>0</v>
      </c>
      <c r="K82" s="134">
        <f t="shared" si="1"/>
        <v>297.36</v>
      </c>
      <c r="L82" s="134">
        <f t="shared" si="2"/>
        <v>0</v>
      </c>
      <c r="M82" s="134">
        <f t="shared" si="3"/>
        <v>0</v>
      </c>
      <c r="N82" s="134">
        <f t="shared" si="4"/>
        <v>0</v>
      </c>
      <c r="P82" s="111">
        <f t="shared" si="5"/>
        <v>0</v>
      </c>
      <c r="Q82" s="14"/>
      <c r="R82" s="32"/>
    </row>
    <row r="83" spans="1:18" ht="25.5" x14ac:dyDescent="0.2">
      <c r="A83" s="126" t="s">
        <v>212</v>
      </c>
      <c r="B83" s="127" t="s">
        <v>213</v>
      </c>
      <c r="C83" s="126" t="s">
        <v>17</v>
      </c>
      <c r="D83" s="126" t="s">
        <v>214</v>
      </c>
      <c r="E83" s="128" t="s">
        <v>16</v>
      </c>
      <c r="F83" s="133">
        <v>48.96</v>
      </c>
      <c r="G83" s="134">
        <v>29.12</v>
      </c>
      <c r="H83" s="134">
        <f>'BM 05'!J83</f>
        <v>0</v>
      </c>
      <c r="I83" s="134">
        <f>VLOOKUP(A83,'Memória 06'!$A$6:$E$283,5,FALSE)</f>
        <v>0</v>
      </c>
      <c r="J83" s="134">
        <f t="shared" si="0"/>
        <v>0</v>
      </c>
      <c r="K83" s="134">
        <f t="shared" si="1"/>
        <v>1425.71</v>
      </c>
      <c r="L83" s="134">
        <f t="shared" si="2"/>
        <v>0</v>
      </c>
      <c r="M83" s="134">
        <f t="shared" si="3"/>
        <v>0</v>
      </c>
      <c r="N83" s="134">
        <f t="shared" si="4"/>
        <v>0</v>
      </c>
      <c r="P83" s="111">
        <f t="shared" si="5"/>
        <v>0</v>
      </c>
      <c r="R83" s="32"/>
    </row>
    <row r="84" spans="1:18" x14ac:dyDescent="0.2">
      <c r="A84" s="124" t="s">
        <v>215</v>
      </c>
      <c r="B84" s="124"/>
      <c r="C84" s="124"/>
      <c r="D84" s="124" t="s">
        <v>216</v>
      </c>
      <c r="E84" s="124"/>
      <c r="F84" s="131"/>
      <c r="G84" s="131"/>
      <c r="H84" s="131"/>
      <c r="I84" s="131"/>
      <c r="J84" s="131"/>
      <c r="K84" s="131"/>
      <c r="L84" s="131"/>
      <c r="M84" s="131"/>
      <c r="N84" s="131"/>
      <c r="O84" s="11"/>
      <c r="P84" s="111" t="e">
        <f t="shared" si="5"/>
        <v>#DIV/0!</v>
      </c>
      <c r="Q84" s="123"/>
      <c r="R84" s="32"/>
    </row>
    <row r="85" spans="1:18" ht="38.25" x14ac:dyDescent="0.2">
      <c r="A85" s="126" t="s">
        <v>217</v>
      </c>
      <c r="B85" s="127" t="s">
        <v>218</v>
      </c>
      <c r="C85" s="126" t="s">
        <v>17</v>
      </c>
      <c r="D85" s="126" t="s">
        <v>84</v>
      </c>
      <c r="E85" s="128" t="s">
        <v>16</v>
      </c>
      <c r="F85" s="133">
        <v>4.21</v>
      </c>
      <c r="G85" s="134">
        <v>524.88200000000006</v>
      </c>
      <c r="H85" s="134">
        <f>'BM 05'!J85</f>
        <v>524.87200000000007</v>
      </c>
      <c r="I85" s="134">
        <f>VLOOKUP(A85,'Memória 06'!$A$6:$E$283,5,FALSE)</f>
        <v>0</v>
      </c>
      <c r="J85" s="134">
        <f t="shared" si="0"/>
        <v>524.87200000000007</v>
      </c>
      <c r="K85" s="134">
        <f t="shared" si="1"/>
        <v>2209.75</v>
      </c>
      <c r="L85" s="134">
        <f t="shared" si="2"/>
        <v>2209.71</v>
      </c>
      <c r="M85" s="134">
        <f t="shared" si="3"/>
        <v>0</v>
      </c>
      <c r="N85" s="134">
        <f t="shared" si="4"/>
        <v>2209.71</v>
      </c>
      <c r="O85" s="11"/>
      <c r="P85" s="111">
        <f t="shared" si="5"/>
        <v>0.9999818984047969</v>
      </c>
      <c r="Q85" s="17"/>
      <c r="R85" s="32"/>
    </row>
    <row r="86" spans="1:18" ht="38.25" x14ac:dyDescent="0.2">
      <c r="A86" s="126" t="s">
        <v>219</v>
      </c>
      <c r="B86" s="127" t="s">
        <v>85</v>
      </c>
      <c r="C86" s="126" t="s">
        <v>17</v>
      </c>
      <c r="D86" s="126" t="s">
        <v>220</v>
      </c>
      <c r="E86" s="128" t="s">
        <v>16</v>
      </c>
      <c r="F86" s="133">
        <v>34.450000000000003</v>
      </c>
      <c r="G86" s="134">
        <v>524.87199999999996</v>
      </c>
      <c r="H86" s="134">
        <f>'BM 05'!J86</f>
        <v>524.87200000000007</v>
      </c>
      <c r="I86" s="134">
        <f>VLOOKUP(A86,'Memória 06'!$A$6:$E$283,5,FALSE)</f>
        <v>0</v>
      </c>
      <c r="J86" s="134">
        <f t="shared" si="0"/>
        <v>524.87200000000007</v>
      </c>
      <c r="K86" s="134">
        <f t="shared" si="1"/>
        <v>18081.84</v>
      </c>
      <c r="L86" s="134">
        <f t="shared" si="2"/>
        <v>18081.84</v>
      </c>
      <c r="M86" s="134">
        <f t="shared" si="3"/>
        <v>0</v>
      </c>
      <c r="N86" s="134">
        <f t="shared" si="4"/>
        <v>18081.84</v>
      </c>
      <c r="O86" s="11"/>
      <c r="P86" s="111">
        <f t="shared" si="5"/>
        <v>1</v>
      </c>
      <c r="Q86" s="17"/>
      <c r="R86" s="32"/>
    </row>
    <row r="87" spans="1:18" x14ac:dyDescent="0.2">
      <c r="A87" s="124" t="s">
        <v>221</v>
      </c>
      <c r="B87" s="124"/>
      <c r="C87" s="124"/>
      <c r="D87" s="124" t="s">
        <v>222</v>
      </c>
      <c r="E87" s="124"/>
      <c r="F87" s="131"/>
      <c r="G87" s="131"/>
      <c r="H87" s="131"/>
      <c r="I87" s="131"/>
      <c r="J87" s="131"/>
      <c r="K87" s="131"/>
      <c r="L87" s="131"/>
      <c r="M87" s="131"/>
      <c r="N87" s="131"/>
      <c r="O87" s="11"/>
      <c r="P87" s="111" t="e">
        <f t="shared" ref="P87:P152" si="10">N87/K87</f>
        <v>#DIV/0!</v>
      </c>
      <c r="Q87" s="17"/>
      <c r="R87" s="32"/>
    </row>
    <row r="88" spans="1:18" ht="25.5" x14ac:dyDescent="0.2">
      <c r="A88" s="126" t="s">
        <v>223</v>
      </c>
      <c r="B88" s="127" t="s">
        <v>224</v>
      </c>
      <c r="C88" s="126" t="s">
        <v>14</v>
      </c>
      <c r="D88" s="126" t="s">
        <v>225</v>
      </c>
      <c r="E88" s="128" t="s">
        <v>16</v>
      </c>
      <c r="F88" s="133">
        <v>18.579999999999998</v>
      </c>
      <c r="G88" s="134">
        <v>450.65</v>
      </c>
      <c r="H88" s="134">
        <f>'BM 05'!J88</f>
        <v>450.65</v>
      </c>
      <c r="I88" s="134">
        <f>VLOOKUP(A88,'Memória 06'!$A$6:$E$283,5,FALSE)</f>
        <v>0</v>
      </c>
      <c r="J88" s="134">
        <f t="shared" ref="J88:J153" si="11">I88+H88</f>
        <v>450.65</v>
      </c>
      <c r="K88" s="134">
        <f t="shared" ref="K88:K153" si="12">TRUNC(G88*F88,2)</f>
        <v>8373.07</v>
      </c>
      <c r="L88" s="134">
        <f t="shared" ref="L88:L153" si="13">TRUNC(H88*F88,2)</f>
        <v>8373.07</v>
      </c>
      <c r="M88" s="134">
        <f t="shared" ref="M88:M153" si="14">TRUNC(I88*F88,2)</f>
        <v>0</v>
      </c>
      <c r="N88" s="134">
        <f t="shared" ref="N88:N153" si="15">M88+L88</f>
        <v>8373.07</v>
      </c>
      <c r="O88" s="11"/>
      <c r="P88" s="111">
        <f t="shared" si="10"/>
        <v>1</v>
      </c>
      <c r="Q88" s="17"/>
      <c r="R88" s="32"/>
    </row>
    <row r="89" spans="1:18" ht="25.5" x14ac:dyDescent="0.2">
      <c r="A89" s="126" t="s">
        <v>226</v>
      </c>
      <c r="B89" s="127" t="s">
        <v>106</v>
      </c>
      <c r="C89" s="126" t="s">
        <v>17</v>
      </c>
      <c r="D89" s="126" t="s">
        <v>107</v>
      </c>
      <c r="E89" s="128" t="s">
        <v>15</v>
      </c>
      <c r="F89" s="133">
        <v>681.06</v>
      </c>
      <c r="G89" s="134">
        <v>22.53</v>
      </c>
      <c r="H89" s="134">
        <f>'BM 05'!J89</f>
        <v>22.532499999999999</v>
      </c>
      <c r="I89" s="134">
        <f>VLOOKUP(A89,'Memória 06'!$A$6:$E$283,5,FALSE)</f>
        <v>0</v>
      </c>
      <c r="J89" s="134">
        <f t="shared" si="11"/>
        <v>22.532499999999999</v>
      </c>
      <c r="K89" s="134">
        <f t="shared" si="12"/>
        <v>15344.28</v>
      </c>
      <c r="L89" s="134">
        <f t="shared" si="13"/>
        <v>15345.98</v>
      </c>
      <c r="M89" s="134">
        <f t="shared" si="14"/>
        <v>0</v>
      </c>
      <c r="N89" s="134">
        <f t="shared" si="15"/>
        <v>15345.98</v>
      </c>
      <c r="O89" s="11"/>
      <c r="P89" s="111">
        <f t="shared" si="10"/>
        <v>1.0001107904704554</v>
      </c>
      <c r="Q89" s="17"/>
      <c r="R89" s="32"/>
    </row>
    <row r="90" spans="1:18" ht="38.25" x14ac:dyDescent="0.2">
      <c r="A90" s="126" t="s">
        <v>227</v>
      </c>
      <c r="B90" s="127" t="s">
        <v>228</v>
      </c>
      <c r="C90" s="126" t="s">
        <v>17</v>
      </c>
      <c r="D90" s="126" t="s">
        <v>229</v>
      </c>
      <c r="E90" s="128" t="s">
        <v>16</v>
      </c>
      <c r="F90" s="133">
        <v>106.63</v>
      </c>
      <c r="G90" s="134">
        <v>6.48</v>
      </c>
      <c r="H90" s="134">
        <f>'BM 05'!J90</f>
        <v>0</v>
      </c>
      <c r="I90" s="134">
        <f>VLOOKUP(A90,'Memória 06'!$A$6:$E$283,5,FALSE)</f>
        <v>0</v>
      </c>
      <c r="J90" s="134">
        <f t="shared" si="11"/>
        <v>0</v>
      </c>
      <c r="K90" s="134">
        <f t="shared" si="12"/>
        <v>690.96</v>
      </c>
      <c r="L90" s="134">
        <f t="shared" si="13"/>
        <v>0</v>
      </c>
      <c r="M90" s="134">
        <f t="shared" si="14"/>
        <v>0</v>
      </c>
      <c r="N90" s="134">
        <f t="shared" si="15"/>
        <v>0</v>
      </c>
      <c r="O90" s="11"/>
      <c r="P90" s="111">
        <f t="shared" si="10"/>
        <v>0</v>
      </c>
      <c r="Q90" s="17"/>
      <c r="R90" s="32"/>
    </row>
    <row r="91" spans="1:18" ht="25.5" x14ac:dyDescent="0.2">
      <c r="A91" s="126" t="s">
        <v>230</v>
      </c>
      <c r="B91" s="127" t="s">
        <v>231</v>
      </c>
      <c r="C91" s="126" t="s">
        <v>14</v>
      </c>
      <c r="D91" s="126" t="s">
        <v>232</v>
      </c>
      <c r="E91" s="128" t="s">
        <v>16</v>
      </c>
      <c r="F91" s="133">
        <v>93.74</v>
      </c>
      <c r="G91" s="134">
        <v>450.65</v>
      </c>
      <c r="H91" s="134">
        <f>'BM 05'!J91</f>
        <v>0</v>
      </c>
      <c r="I91" s="134">
        <f>VLOOKUP(A91,'Memória 06'!$A$6:$E$283,5,FALSE)</f>
        <v>450.65</v>
      </c>
      <c r="J91" s="134">
        <f t="shared" si="11"/>
        <v>450.65</v>
      </c>
      <c r="K91" s="134">
        <f t="shared" si="12"/>
        <v>42243.93</v>
      </c>
      <c r="L91" s="134">
        <f t="shared" si="13"/>
        <v>0</v>
      </c>
      <c r="M91" s="134">
        <f t="shared" si="14"/>
        <v>42243.93</v>
      </c>
      <c r="N91" s="134">
        <f t="shared" si="15"/>
        <v>42243.93</v>
      </c>
      <c r="O91" s="11"/>
      <c r="P91" s="111">
        <f t="shared" si="10"/>
        <v>1</v>
      </c>
      <c r="Q91" s="17"/>
      <c r="R91" s="32"/>
    </row>
    <row r="92" spans="1:18" ht="25.5" x14ac:dyDescent="0.2">
      <c r="A92" s="126" t="s">
        <v>233</v>
      </c>
      <c r="B92" s="127" t="s">
        <v>234</v>
      </c>
      <c r="C92" s="126" t="s">
        <v>14</v>
      </c>
      <c r="D92" s="126" t="s">
        <v>235</v>
      </c>
      <c r="E92" s="128" t="s">
        <v>7</v>
      </c>
      <c r="F92" s="133">
        <v>111.04666592699435</v>
      </c>
      <c r="G92" s="134">
        <v>450.65</v>
      </c>
      <c r="H92" s="134">
        <f>'BM 05'!J92</f>
        <v>0</v>
      </c>
      <c r="I92" s="134">
        <f>VLOOKUP(A92,'Memória 06'!$A$6:$E$283,5,FALSE)</f>
        <v>450.65</v>
      </c>
      <c r="J92" s="134">
        <f t="shared" si="11"/>
        <v>450.65</v>
      </c>
      <c r="K92" s="134">
        <f t="shared" si="12"/>
        <v>50043.18</v>
      </c>
      <c r="L92" s="134">
        <f t="shared" si="13"/>
        <v>0</v>
      </c>
      <c r="M92" s="134">
        <f t="shared" si="14"/>
        <v>50043.18</v>
      </c>
      <c r="N92" s="134">
        <f t="shared" si="15"/>
        <v>50043.18</v>
      </c>
      <c r="O92" s="11"/>
      <c r="P92" s="111">
        <f t="shared" si="10"/>
        <v>1</v>
      </c>
      <c r="Q92" s="17"/>
      <c r="R92" s="32"/>
    </row>
    <row r="93" spans="1:18" ht="51" x14ac:dyDescent="0.2">
      <c r="A93" s="126" t="s">
        <v>236</v>
      </c>
      <c r="B93" s="127" t="s">
        <v>237</v>
      </c>
      <c r="C93" s="126" t="s">
        <v>14</v>
      </c>
      <c r="D93" s="126" t="s">
        <v>238</v>
      </c>
      <c r="E93" s="128" t="s">
        <v>16</v>
      </c>
      <c r="F93" s="133">
        <v>86.28</v>
      </c>
      <c r="G93" s="134">
        <v>19.100000000000001</v>
      </c>
      <c r="H93" s="134">
        <f>'BM 05'!J93</f>
        <v>0</v>
      </c>
      <c r="I93" s="134">
        <f>VLOOKUP(A93,'Memória 06'!$A$6:$E$283,5,FALSE)</f>
        <v>0</v>
      </c>
      <c r="J93" s="134">
        <f t="shared" si="11"/>
        <v>0</v>
      </c>
      <c r="K93" s="134">
        <f t="shared" si="12"/>
        <v>1647.94</v>
      </c>
      <c r="L93" s="134">
        <f t="shared" si="13"/>
        <v>0</v>
      </c>
      <c r="M93" s="134">
        <f t="shared" si="14"/>
        <v>0</v>
      </c>
      <c r="N93" s="134">
        <f t="shared" si="15"/>
        <v>0</v>
      </c>
      <c r="O93" s="11"/>
      <c r="P93" s="111">
        <f t="shared" si="10"/>
        <v>0</v>
      </c>
      <c r="Q93" s="17"/>
      <c r="R93" s="32"/>
    </row>
    <row r="94" spans="1:18" x14ac:dyDescent="0.2">
      <c r="A94" s="126" t="s">
        <v>239</v>
      </c>
      <c r="B94" s="127" t="s">
        <v>240</v>
      </c>
      <c r="C94" s="126" t="s">
        <v>17</v>
      </c>
      <c r="D94" s="126" t="s">
        <v>241</v>
      </c>
      <c r="E94" s="128" t="s">
        <v>15</v>
      </c>
      <c r="F94" s="133">
        <v>74.2</v>
      </c>
      <c r="G94" s="134">
        <v>180.26</v>
      </c>
      <c r="H94" s="134">
        <f>'BM 05'!J94</f>
        <v>180.26</v>
      </c>
      <c r="I94" s="134">
        <f>VLOOKUP(A94,'Memória 06'!$A$6:$E$283,5,FALSE)</f>
        <v>0</v>
      </c>
      <c r="J94" s="134">
        <f t="shared" si="11"/>
        <v>180.26</v>
      </c>
      <c r="K94" s="134">
        <f t="shared" si="12"/>
        <v>13375.29</v>
      </c>
      <c r="L94" s="134">
        <f t="shared" si="13"/>
        <v>13375.29</v>
      </c>
      <c r="M94" s="134">
        <f t="shared" si="14"/>
        <v>0</v>
      </c>
      <c r="N94" s="134">
        <f t="shared" si="15"/>
        <v>13375.29</v>
      </c>
      <c r="O94" s="11"/>
      <c r="P94" s="111">
        <f t="shared" si="10"/>
        <v>1</v>
      </c>
      <c r="Q94" s="17"/>
      <c r="R94" s="32"/>
    </row>
    <row r="95" spans="1:18" ht="25.5" x14ac:dyDescent="0.2">
      <c r="A95" s="137" t="s">
        <v>242</v>
      </c>
      <c r="B95" s="138" t="s">
        <v>243</v>
      </c>
      <c r="C95" s="137" t="s">
        <v>14</v>
      </c>
      <c r="D95" s="137" t="s">
        <v>244</v>
      </c>
      <c r="E95" s="139" t="s">
        <v>15</v>
      </c>
      <c r="F95" s="140">
        <v>312.27999999999997</v>
      </c>
      <c r="G95" s="141">
        <v>38.39</v>
      </c>
      <c r="H95" s="134">
        <f>'BM 05'!J95</f>
        <v>38.393300000000004</v>
      </c>
      <c r="I95" s="134">
        <f>VLOOKUP(A95,'Memória 06'!$A$6:$E$283,5,FALSE)</f>
        <v>0</v>
      </c>
      <c r="J95" s="141">
        <f t="shared" si="11"/>
        <v>38.393300000000004</v>
      </c>
      <c r="K95" s="141">
        <f t="shared" si="12"/>
        <v>11988.42</v>
      </c>
      <c r="L95" s="141">
        <f t="shared" si="13"/>
        <v>11989.45</v>
      </c>
      <c r="M95" s="141">
        <f t="shared" si="14"/>
        <v>0</v>
      </c>
      <c r="N95" s="141">
        <f t="shared" si="15"/>
        <v>11989.45</v>
      </c>
      <c r="O95" s="11"/>
      <c r="P95" s="111">
        <f t="shared" si="10"/>
        <v>1.0000859162425073</v>
      </c>
      <c r="Q95" s="17"/>
      <c r="R95" s="32"/>
    </row>
    <row r="96" spans="1:18" ht="51" x14ac:dyDescent="0.2">
      <c r="A96" s="137" t="s">
        <v>739</v>
      </c>
      <c r="B96" s="138">
        <v>87620</v>
      </c>
      <c r="C96" s="137" t="s">
        <v>17</v>
      </c>
      <c r="D96" s="137" t="s">
        <v>740</v>
      </c>
      <c r="E96" s="139" t="s">
        <v>16</v>
      </c>
      <c r="F96" s="140">
        <v>27.568106525000001</v>
      </c>
      <c r="G96" s="141">
        <v>6.48</v>
      </c>
      <c r="H96" s="134">
        <f>'BM 05'!J96</f>
        <v>0</v>
      </c>
      <c r="I96" s="134">
        <f>VLOOKUP(A96,'Memória 06'!$A$6:$E$283,5,FALSE)</f>
        <v>0</v>
      </c>
      <c r="J96" s="141">
        <f t="shared" si="11"/>
        <v>0</v>
      </c>
      <c r="K96" s="141">
        <f t="shared" si="12"/>
        <v>178.64</v>
      </c>
      <c r="L96" s="141">
        <f t="shared" si="13"/>
        <v>0</v>
      </c>
      <c r="M96" s="141">
        <f t="shared" si="14"/>
        <v>0</v>
      </c>
      <c r="N96" s="141">
        <f t="shared" si="15"/>
        <v>0</v>
      </c>
      <c r="O96" s="11"/>
      <c r="Q96" s="17"/>
      <c r="R96" s="32"/>
    </row>
    <row r="97" spans="1:18" x14ac:dyDescent="0.2">
      <c r="A97" s="124" t="s">
        <v>245</v>
      </c>
      <c r="B97" s="124"/>
      <c r="C97" s="124"/>
      <c r="D97" s="124" t="s">
        <v>246</v>
      </c>
      <c r="E97" s="124"/>
      <c r="F97" s="131"/>
      <c r="G97" s="131"/>
      <c r="H97" s="131"/>
      <c r="I97" s="131"/>
      <c r="J97" s="131"/>
      <c r="K97" s="131"/>
      <c r="L97" s="131"/>
      <c r="M97" s="131"/>
      <c r="N97" s="131"/>
      <c r="O97" s="11"/>
      <c r="P97" s="111" t="e">
        <f t="shared" si="10"/>
        <v>#DIV/0!</v>
      </c>
      <c r="Q97" s="17"/>
      <c r="R97" s="32"/>
    </row>
    <row r="98" spans="1:18" ht="25.5" x14ac:dyDescent="0.2">
      <c r="A98" s="126" t="s">
        <v>247</v>
      </c>
      <c r="B98" s="127" t="s">
        <v>248</v>
      </c>
      <c r="C98" s="126" t="s">
        <v>17</v>
      </c>
      <c r="D98" s="126" t="s">
        <v>83</v>
      </c>
      <c r="E98" s="128" t="s">
        <v>16</v>
      </c>
      <c r="F98" s="133">
        <v>4.01</v>
      </c>
      <c r="G98" s="134">
        <v>463.11</v>
      </c>
      <c r="H98" s="134">
        <f>'BM 05'!J98</f>
        <v>0</v>
      </c>
      <c r="I98" s="134">
        <f>VLOOKUP(A98,'Memória 06'!$A$6:$E$283,5,FALSE)</f>
        <v>0</v>
      </c>
      <c r="J98" s="134">
        <f t="shared" si="11"/>
        <v>0</v>
      </c>
      <c r="K98" s="134">
        <f t="shared" si="12"/>
        <v>1857.07</v>
      </c>
      <c r="L98" s="134">
        <f t="shared" si="13"/>
        <v>0</v>
      </c>
      <c r="M98" s="134">
        <f t="shared" si="14"/>
        <v>0</v>
      </c>
      <c r="N98" s="134">
        <f t="shared" si="15"/>
        <v>0</v>
      </c>
      <c r="O98" s="11"/>
      <c r="P98" s="111">
        <f t="shared" si="10"/>
        <v>0</v>
      </c>
      <c r="Q98" s="17"/>
      <c r="R98" s="32"/>
    </row>
    <row r="99" spans="1:18" ht="25.5" x14ac:dyDescent="0.2">
      <c r="A99" s="126" t="s">
        <v>249</v>
      </c>
      <c r="B99" s="127" t="s">
        <v>250</v>
      </c>
      <c r="C99" s="126" t="s">
        <v>17</v>
      </c>
      <c r="D99" s="126" t="s">
        <v>251</v>
      </c>
      <c r="E99" s="128" t="s">
        <v>16</v>
      </c>
      <c r="F99" s="133">
        <v>11.29</v>
      </c>
      <c r="G99" s="134">
        <v>463.11</v>
      </c>
      <c r="H99" s="134">
        <f>'BM 05'!J99</f>
        <v>0</v>
      </c>
      <c r="I99" s="134">
        <f>VLOOKUP(A99,'Memória 06'!$A$6:$E$283,5,FALSE)</f>
        <v>0</v>
      </c>
      <c r="J99" s="134">
        <f t="shared" si="11"/>
        <v>0</v>
      </c>
      <c r="K99" s="134">
        <f t="shared" si="12"/>
        <v>5228.51</v>
      </c>
      <c r="L99" s="134">
        <f t="shared" si="13"/>
        <v>0</v>
      </c>
      <c r="M99" s="134">
        <f t="shared" si="14"/>
        <v>0</v>
      </c>
      <c r="N99" s="134">
        <f t="shared" si="15"/>
        <v>0</v>
      </c>
      <c r="O99" s="11"/>
      <c r="P99" s="111">
        <f t="shared" si="10"/>
        <v>0</v>
      </c>
      <c r="Q99" s="17"/>
      <c r="R99" s="32"/>
    </row>
    <row r="100" spans="1:18" ht="25.5" x14ac:dyDescent="0.2">
      <c r="A100" s="126" t="s">
        <v>252</v>
      </c>
      <c r="B100" s="127" t="s">
        <v>253</v>
      </c>
      <c r="C100" s="126" t="s">
        <v>17</v>
      </c>
      <c r="D100" s="126" t="s">
        <v>254</v>
      </c>
      <c r="E100" s="128" t="s">
        <v>16</v>
      </c>
      <c r="F100" s="133">
        <v>11.78</v>
      </c>
      <c r="G100" s="134">
        <v>463.11</v>
      </c>
      <c r="H100" s="134">
        <f>'BM 05'!J100</f>
        <v>0</v>
      </c>
      <c r="I100" s="134">
        <f>VLOOKUP(A100,'Memória 06'!$A$6:$E$283,5,FALSE)</f>
        <v>0</v>
      </c>
      <c r="J100" s="134">
        <f t="shared" si="11"/>
        <v>0</v>
      </c>
      <c r="K100" s="134">
        <f t="shared" si="12"/>
        <v>5455.43</v>
      </c>
      <c r="L100" s="134">
        <f t="shared" si="13"/>
        <v>0</v>
      </c>
      <c r="M100" s="134">
        <f t="shared" si="14"/>
        <v>0</v>
      </c>
      <c r="N100" s="134">
        <f t="shared" si="15"/>
        <v>0</v>
      </c>
      <c r="O100" s="11"/>
      <c r="P100" s="111">
        <f t="shared" si="10"/>
        <v>0</v>
      </c>
      <c r="Q100" s="17"/>
      <c r="R100" s="32"/>
    </row>
    <row r="101" spans="1:18" ht="25.5" x14ac:dyDescent="0.2">
      <c r="A101" s="126" t="s">
        <v>255</v>
      </c>
      <c r="B101" s="127" t="s">
        <v>256</v>
      </c>
      <c r="C101" s="126" t="s">
        <v>14</v>
      </c>
      <c r="D101" s="126" t="s">
        <v>257</v>
      </c>
      <c r="E101" s="128" t="s">
        <v>16</v>
      </c>
      <c r="F101" s="133">
        <v>23.05</v>
      </c>
      <c r="G101" s="134">
        <v>6.48</v>
      </c>
      <c r="H101" s="134">
        <f>'BM 05'!J101</f>
        <v>0</v>
      </c>
      <c r="I101" s="134">
        <f>VLOOKUP(A101,'Memória 06'!$A$6:$E$283,5,FALSE)</f>
        <v>0</v>
      </c>
      <c r="J101" s="134">
        <f t="shared" si="11"/>
        <v>0</v>
      </c>
      <c r="K101" s="134">
        <f t="shared" si="12"/>
        <v>149.36000000000001</v>
      </c>
      <c r="L101" s="134">
        <f t="shared" si="13"/>
        <v>0</v>
      </c>
      <c r="M101" s="134">
        <f t="shared" si="14"/>
        <v>0</v>
      </c>
      <c r="N101" s="134">
        <f t="shared" si="15"/>
        <v>0</v>
      </c>
      <c r="O101" s="11"/>
      <c r="P101" s="111">
        <f t="shared" si="10"/>
        <v>0</v>
      </c>
      <c r="Q101" s="17"/>
      <c r="R101" s="32"/>
    </row>
    <row r="102" spans="1:18" ht="25.5" x14ac:dyDescent="0.2">
      <c r="A102" s="126" t="s">
        <v>258</v>
      </c>
      <c r="B102" s="127" t="s">
        <v>259</v>
      </c>
      <c r="C102" s="126" t="s">
        <v>17</v>
      </c>
      <c r="D102" s="126" t="s">
        <v>260</v>
      </c>
      <c r="E102" s="128" t="s">
        <v>16</v>
      </c>
      <c r="F102" s="133">
        <v>31.64</v>
      </c>
      <c r="G102" s="134">
        <v>6.48</v>
      </c>
      <c r="H102" s="134">
        <f>'BM 05'!J102</f>
        <v>0</v>
      </c>
      <c r="I102" s="134">
        <f>VLOOKUP(A102,'Memória 06'!$A$6:$E$283,5,FALSE)</f>
        <v>0</v>
      </c>
      <c r="J102" s="134">
        <f t="shared" si="11"/>
        <v>0</v>
      </c>
      <c r="K102" s="134">
        <f t="shared" si="12"/>
        <v>205.02</v>
      </c>
      <c r="L102" s="134">
        <f t="shared" si="13"/>
        <v>0</v>
      </c>
      <c r="M102" s="134">
        <f t="shared" si="14"/>
        <v>0</v>
      </c>
      <c r="N102" s="134">
        <f t="shared" si="15"/>
        <v>0</v>
      </c>
      <c r="O102" s="11"/>
      <c r="P102" s="111">
        <f t="shared" si="10"/>
        <v>0</v>
      </c>
      <c r="Q102" s="17"/>
      <c r="R102" s="32"/>
    </row>
    <row r="103" spans="1:18" ht="25.5" x14ac:dyDescent="0.2">
      <c r="A103" s="126" t="s">
        <v>261</v>
      </c>
      <c r="B103" s="127" t="s">
        <v>262</v>
      </c>
      <c r="C103" s="126" t="s">
        <v>17</v>
      </c>
      <c r="D103" s="126" t="s">
        <v>263</v>
      </c>
      <c r="E103" s="128" t="s">
        <v>16</v>
      </c>
      <c r="F103" s="133">
        <v>14.18</v>
      </c>
      <c r="G103" s="134">
        <v>6.48</v>
      </c>
      <c r="H103" s="134">
        <f>'BM 05'!J103</f>
        <v>0</v>
      </c>
      <c r="I103" s="134">
        <f>VLOOKUP(A103,'Memória 06'!$A$6:$E$283,5,FALSE)</f>
        <v>0</v>
      </c>
      <c r="J103" s="134">
        <f t="shared" si="11"/>
        <v>0</v>
      </c>
      <c r="K103" s="134">
        <f t="shared" si="12"/>
        <v>91.88</v>
      </c>
      <c r="L103" s="134">
        <f t="shared" si="13"/>
        <v>0</v>
      </c>
      <c r="M103" s="134">
        <f t="shared" si="14"/>
        <v>0</v>
      </c>
      <c r="N103" s="134">
        <f t="shared" si="15"/>
        <v>0</v>
      </c>
      <c r="O103" s="11"/>
      <c r="P103" s="111">
        <f t="shared" si="10"/>
        <v>0</v>
      </c>
      <c r="Q103" s="17"/>
      <c r="R103" s="32"/>
    </row>
    <row r="104" spans="1:18" ht="25.5" x14ac:dyDescent="0.2">
      <c r="A104" s="126" t="s">
        <v>264</v>
      </c>
      <c r="B104" s="127" t="s">
        <v>265</v>
      </c>
      <c r="C104" s="126" t="s">
        <v>17</v>
      </c>
      <c r="D104" s="126" t="s">
        <v>266</v>
      </c>
      <c r="E104" s="128" t="s">
        <v>16</v>
      </c>
      <c r="F104" s="133">
        <v>50.22</v>
      </c>
      <c r="G104" s="134">
        <v>340.38</v>
      </c>
      <c r="H104" s="134">
        <f>'BM 05'!J104</f>
        <v>0</v>
      </c>
      <c r="I104" s="134">
        <f>VLOOKUP(A104,'Memória 06'!$A$6:$E$283,5,FALSE)</f>
        <v>0</v>
      </c>
      <c r="J104" s="134">
        <f t="shared" si="11"/>
        <v>0</v>
      </c>
      <c r="K104" s="134">
        <f t="shared" si="12"/>
        <v>17093.88</v>
      </c>
      <c r="L104" s="134">
        <f t="shared" si="13"/>
        <v>0</v>
      </c>
      <c r="M104" s="134">
        <f t="shared" si="14"/>
        <v>0</v>
      </c>
      <c r="N104" s="134">
        <f t="shared" si="15"/>
        <v>0</v>
      </c>
      <c r="O104" s="11"/>
      <c r="P104" s="111">
        <f t="shared" si="10"/>
        <v>0</v>
      </c>
      <c r="Q104" s="17"/>
      <c r="R104" s="32"/>
    </row>
    <row r="105" spans="1:18" ht="38.25" x14ac:dyDescent="0.2">
      <c r="A105" s="126" t="s">
        <v>267</v>
      </c>
      <c r="B105" s="127" t="s">
        <v>268</v>
      </c>
      <c r="C105" s="126" t="s">
        <v>14</v>
      </c>
      <c r="D105" s="126" t="s">
        <v>269</v>
      </c>
      <c r="E105" s="128" t="s">
        <v>16</v>
      </c>
      <c r="F105" s="133">
        <v>14.45</v>
      </c>
      <c r="G105" s="134">
        <v>340.38</v>
      </c>
      <c r="H105" s="134">
        <f>'BM 05'!J105</f>
        <v>0</v>
      </c>
      <c r="I105" s="134">
        <f>VLOOKUP(A105,'Memória 06'!$A$6:$E$283,5,FALSE)</f>
        <v>0</v>
      </c>
      <c r="J105" s="134">
        <f t="shared" si="11"/>
        <v>0</v>
      </c>
      <c r="K105" s="134">
        <f t="shared" si="12"/>
        <v>4918.49</v>
      </c>
      <c r="L105" s="134">
        <f t="shared" si="13"/>
        <v>0</v>
      </c>
      <c r="M105" s="134">
        <f t="shared" si="14"/>
        <v>0</v>
      </c>
      <c r="N105" s="134">
        <f t="shared" si="15"/>
        <v>0</v>
      </c>
      <c r="O105" s="11"/>
      <c r="P105" s="111">
        <f t="shared" si="10"/>
        <v>0</v>
      </c>
      <c r="Q105" s="17"/>
      <c r="R105" s="32"/>
    </row>
    <row r="106" spans="1:18" ht="38.25" x14ac:dyDescent="0.2">
      <c r="A106" s="126" t="s">
        <v>270</v>
      </c>
      <c r="B106" s="127" t="s">
        <v>271</v>
      </c>
      <c r="C106" s="126" t="s">
        <v>14</v>
      </c>
      <c r="D106" s="126" t="s">
        <v>272</v>
      </c>
      <c r="E106" s="128" t="s">
        <v>16</v>
      </c>
      <c r="F106" s="133">
        <v>18.68</v>
      </c>
      <c r="G106" s="134">
        <v>340.38</v>
      </c>
      <c r="H106" s="134">
        <f>'BM 05'!J106</f>
        <v>340.38</v>
      </c>
      <c r="I106" s="134">
        <f>VLOOKUP(A106,'Memória 06'!$A$6:$E$283,5,FALSE)</f>
        <v>0</v>
      </c>
      <c r="J106" s="134">
        <f t="shared" si="11"/>
        <v>340.38</v>
      </c>
      <c r="K106" s="134">
        <f t="shared" si="12"/>
        <v>6358.29</v>
      </c>
      <c r="L106" s="134">
        <f t="shared" si="13"/>
        <v>6358.29</v>
      </c>
      <c r="M106" s="134">
        <f t="shared" si="14"/>
        <v>0</v>
      </c>
      <c r="N106" s="134">
        <f t="shared" si="15"/>
        <v>6358.29</v>
      </c>
      <c r="O106" s="11"/>
      <c r="P106" s="111">
        <f t="shared" si="10"/>
        <v>1</v>
      </c>
      <c r="Q106" s="17"/>
      <c r="R106" s="32"/>
    </row>
    <row r="107" spans="1:18" x14ac:dyDescent="0.2">
      <c r="A107" s="124" t="s">
        <v>273</v>
      </c>
      <c r="B107" s="124"/>
      <c r="C107" s="124"/>
      <c r="D107" s="124" t="s">
        <v>274</v>
      </c>
      <c r="E107" s="124"/>
      <c r="F107" s="131"/>
      <c r="G107" s="131"/>
      <c r="H107" s="131"/>
      <c r="I107" s="131"/>
      <c r="J107" s="131"/>
      <c r="K107" s="131"/>
      <c r="L107" s="131"/>
      <c r="M107" s="131"/>
      <c r="N107" s="131"/>
      <c r="O107" s="11"/>
      <c r="P107" s="111" t="e">
        <f t="shared" si="10"/>
        <v>#DIV/0!</v>
      </c>
      <c r="Q107" s="17"/>
      <c r="R107" s="32"/>
    </row>
    <row r="108" spans="1:18" x14ac:dyDescent="0.2">
      <c r="A108" s="126" t="s">
        <v>275</v>
      </c>
      <c r="B108" s="127" t="s">
        <v>276</v>
      </c>
      <c r="C108" s="126" t="s">
        <v>17</v>
      </c>
      <c r="D108" s="126" t="s">
        <v>277</v>
      </c>
      <c r="E108" s="128" t="s">
        <v>7</v>
      </c>
      <c r="F108" s="133">
        <v>66.069999999999993</v>
      </c>
      <c r="G108" s="134">
        <v>1</v>
      </c>
      <c r="H108" s="134">
        <f>'BM 05'!J108</f>
        <v>0</v>
      </c>
      <c r="I108" s="134">
        <f>VLOOKUP(A108,'Memória 06'!$A$6:$E$283,5,FALSE)</f>
        <v>0</v>
      </c>
      <c r="J108" s="134">
        <f t="shared" si="11"/>
        <v>0</v>
      </c>
      <c r="K108" s="134">
        <f t="shared" si="12"/>
        <v>66.069999999999993</v>
      </c>
      <c r="L108" s="134">
        <f t="shared" si="13"/>
        <v>0</v>
      </c>
      <c r="M108" s="134">
        <f t="shared" si="14"/>
        <v>0</v>
      </c>
      <c r="N108" s="134">
        <f t="shared" si="15"/>
        <v>0</v>
      </c>
      <c r="O108" s="11"/>
      <c r="P108" s="111">
        <f t="shared" si="10"/>
        <v>0</v>
      </c>
      <c r="Q108" s="17"/>
      <c r="R108" s="32"/>
    </row>
    <row r="109" spans="1:18" ht="25.5" x14ac:dyDescent="0.2">
      <c r="A109" s="126" t="s">
        <v>278</v>
      </c>
      <c r="B109" s="127" t="s">
        <v>279</v>
      </c>
      <c r="C109" s="126" t="s">
        <v>17</v>
      </c>
      <c r="D109" s="126" t="s">
        <v>280</v>
      </c>
      <c r="E109" s="128" t="s">
        <v>7</v>
      </c>
      <c r="F109" s="133">
        <v>12.29</v>
      </c>
      <c r="G109" s="134">
        <v>1</v>
      </c>
      <c r="H109" s="134">
        <f>'BM 05'!J109</f>
        <v>1</v>
      </c>
      <c r="I109" s="134">
        <f>VLOOKUP(A109,'Memória 06'!$A$6:$E$283,5,FALSE)</f>
        <v>0</v>
      </c>
      <c r="J109" s="134">
        <f t="shared" si="11"/>
        <v>1</v>
      </c>
      <c r="K109" s="134">
        <f t="shared" si="12"/>
        <v>12.29</v>
      </c>
      <c r="L109" s="134">
        <f t="shared" si="13"/>
        <v>12.29</v>
      </c>
      <c r="M109" s="134">
        <f t="shared" si="14"/>
        <v>0</v>
      </c>
      <c r="N109" s="134">
        <f t="shared" si="15"/>
        <v>12.29</v>
      </c>
      <c r="O109" s="11"/>
      <c r="P109" s="111">
        <f t="shared" si="10"/>
        <v>1</v>
      </c>
      <c r="Q109" s="17"/>
      <c r="R109" s="32"/>
    </row>
    <row r="110" spans="1:18" ht="25.5" x14ac:dyDescent="0.2">
      <c r="A110" s="126" t="s">
        <v>281</v>
      </c>
      <c r="B110" s="127" t="s">
        <v>69</v>
      </c>
      <c r="C110" s="126" t="s">
        <v>17</v>
      </c>
      <c r="D110" s="126" t="s">
        <v>70</v>
      </c>
      <c r="E110" s="128" t="s">
        <v>7</v>
      </c>
      <c r="F110" s="133">
        <v>10.38</v>
      </c>
      <c r="G110" s="134">
        <v>7</v>
      </c>
      <c r="H110" s="134">
        <f>'BM 05'!J110</f>
        <v>2</v>
      </c>
      <c r="I110" s="134">
        <f>VLOOKUP(A110,'Memória 06'!$A$6:$E$283,5,FALSE)</f>
        <v>0</v>
      </c>
      <c r="J110" s="134">
        <f t="shared" si="11"/>
        <v>2</v>
      </c>
      <c r="K110" s="134">
        <f t="shared" si="12"/>
        <v>72.66</v>
      </c>
      <c r="L110" s="134">
        <f t="shared" si="13"/>
        <v>20.76</v>
      </c>
      <c r="M110" s="134">
        <f t="shared" si="14"/>
        <v>0</v>
      </c>
      <c r="N110" s="134">
        <f t="shared" si="15"/>
        <v>20.76</v>
      </c>
      <c r="O110" s="11"/>
      <c r="P110" s="111">
        <f t="shared" si="10"/>
        <v>0.28571428571428575</v>
      </c>
      <c r="Q110" s="17"/>
      <c r="R110" s="32"/>
    </row>
    <row r="111" spans="1:18" ht="25.5" x14ac:dyDescent="0.2">
      <c r="A111" s="126" t="s">
        <v>282</v>
      </c>
      <c r="B111" s="127" t="s">
        <v>283</v>
      </c>
      <c r="C111" s="126" t="s">
        <v>17</v>
      </c>
      <c r="D111" s="126" t="s">
        <v>284</v>
      </c>
      <c r="E111" s="128" t="s">
        <v>7</v>
      </c>
      <c r="F111" s="133">
        <v>11.03</v>
      </c>
      <c r="G111" s="134">
        <v>2</v>
      </c>
      <c r="H111" s="134">
        <f>'BM 05'!J111</f>
        <v>1</v>
      </c>
      <c r="I111" s="134">
        <f>VLOOKUP(A111,'Memória 06'!$A$6:$E$283,5,FALSE)</f>
        <v>0</v>
      </c>
      <c r="J111" s="134">
        <f t="shared" si="11"/>
        <v>1</v>
      </c>
      <c r="K111" s="134">
        <f t="shared" si="12"/>
        <v>22.06</v>
      </c>
      <c r="L111" s="134">
        <f t="shared" si="13"/>
        <v>11.03</v>
      </c>
      <c r="M111" s="134">
        <f t="shared" si="14"/>
        <v>0</v>
      </c>
      <c r="N111" s="134">
        <f t="shared" si="15"/>
        <v>11.03</v>
      </c>
      <c r="O111" s="11"/>
      <c r="P111" s="111">
        <f t="shared" si="10"/>
        <v>0.5</v>
      </c>
      <c r="Q111" s="17"/>
      <c r="R111" s="32"/>
    </row>
    <row r="112" spans="1:18" ht="38.25" x14ac:dyDescent="0.2">
      <c r="A112" s="126" t="s">
        <v>285</v>
      </c>
      <c r="B112" s="127" t="s">
        <v>286</v>
      </c>
      <c r="C112" s="126" t="s">
        <v>17</v>
      </c>
      <c r="D112" s="126" t="s">
        <v>287</v>
      </c>
      <c r="E112" s="128" t="s">
        <v>7</v>
      </c>
      <c r="F112" s="133">
        <v>313.2</v>
      </c>
      <c r="G112" s="134">
        <v>1</v>
      </c>
      <c r="H112" s="134">
        <f>'BM 05'!J112</f>
        <v>1</v>
      </c>
      <c r="I112" s="134">
        <f>VLOOKUP(A112,'Memória 06'!$A$6:$E$283,5,FALSE)</f>
        <v>0</v>
      </c>
      <c r="J112" s="134">
        <f t="shared" si="11"/>
        <v>1</v>
      </c>
      <c r="K112" s="134">
        <f t="shared" si="12"/>
        <v>313.2</v>
      </c>
      <c r="L112" s="134">
        <f t="shared" si="13"/>
        <v>313.2</v>
      </c>
      <c r="M112" s="134">
        <f t="shared" si="14"/>
        <v>0</v>
      </c>
      <c r="N112" s="134">
        <f t="shared" si="15"/>
        <v>313.2</v>
      </c>
      <c r="O112" s="11"/>
      <c r="P112" s="111">
        <f t="shared" si="10"/>
        <v>1</v>
      </c>
      <c r="Q112" s="17"/>
      <c r="R112" s="32"/>
    </row>
    <row r="113" spans="1:18" x14ac:dyDescent="0.2">
      <c r="A113" s="124" t="s">
        <v>288</v>
      </c>
      <c r="B113" s="124"/>
      <c r="C113" s="124"/>
      <c r="D113" s="124" t="s">
        <v>289</v>
      </c>
      <c r="E113" s="124"/>
      <c r="F113" s="131"/>
      <c r="G113" s="131"/>
      <c r="H113" s="131"/>
      <c r="I113" s="131"/>
      <c r="J113" s="131"/>
      <c r="K113" s="131"/>
      <c r="L113" s="131"/>
      <c r="M113" s="131"/>
      <c r="N113" s="131"/>
      <c r="O113" s="11"/>
      <c r="P113" s="111" t="e">
        <f t="shared" si="10"/>
        <v>#DIV/0!</v>
      </c>
      <c r="Q113" s="17"/>
      <c r="R113" s="32"/>
    </row>
    <row r="114" spans="1:18" ht="25.5" x14ac:dyDescent="0.2">
      <c r="A114" s="126" t="s">
        <v>290</v>
      </c>
      <c r="B114" s="127" t="s">
        <v>291</v>
      </c>
      <c r="C114" s="126" t="s">
        <v>17</v>
      </c>
      <c r="D114" s="126" t="s">
        <v>292</v>
      </c>
      <c r="E114" s="128" t="s">
        <v>11</v>
      </c>
      <c r="F114" s="133">
        <v>8.2899999999999991</v>
      </c>
      <c r="G114" s="134">
        <v>147.97999999999999</v>
      </c>
      <c r="H114" s="134">
        <f>'BM 05'!J114</f>
        <v>147.97999999999999</v>
      </c>
      <c r="I114" s="134">
        <f>VLOOKUP(A114,'Memória 06'!$A$6:$E$283,5,FALSE)</f>
        <v>0</v>
      </c>
      <c r="J114" s="134">
        <f t="shared" si="11"/>
        <v>147.97999999999999</v>
      </c>
      <c r="K114" s="134">
        <f t="shared" si="12"/>
        <v>1226.75</v>
      </c>
      <c r="L114" s="134">
        <f t="shared" si="13"/>
        <v>1226.75</v>
      </c>
      <c r="M114" s="134">
        <f t="shared" si="14"/>
        <v>0</v>
      </c>
      <c r="N114" s="134">
        <f t="shared" si="15"/>
        <v>1226.75</v>
      </c>
      <c r="O114" s="11"/>
      <c r="P114" s="111">
        <f t="shared" si="10"/>
        <v>1</v>
      </c>
      <c r="Q114" s="17"/>
      <c r="R114" s="32"/>
    </row>
    <row r="115" spans="1:18" ht="38.25" x14ac:dyDescent="0.2">
      <c r="A115" s="126" t="s">
        <v>293</v>
      </c>
      <c r="B115" s="127" t="s">
        <v>294</v>
      </c>
      <c r="C115" s="126" t="s">
        <v>17</v>
      </c>
      <c r="D115" s="126" t="s">
        <v>295</v>
      </c>
      <c r="E115" s="128" t="s">
        <v>11</v>
      </c>
      <c r="F115" s="133">
        <v>12.56</v>
      </c>
      <c r="G115" s="134">
        <v>36.9</v>
      </c>
      <c r="H115" s="134">
        <f>'BM 05'!J115</f>
        <v>36.9</v>
      </c>
      <c r="I115" s="134">
        <f>VLOOKUP(A115,'Memória 06'!$A$6:$E$283,5,FALSE)</f>
        <v>0</v>
      </c>
      <c r="J115" s="134">
        <f t="shared" si="11"/>
        <v>36.9</v>
      </c>
      <c r="K115" s="134">
        <f t="shared" si="12"/>
        <v>463.46</v>
      </c>
      <c r="L115" s="134">
        <f t="shared" si="13"/>
        <v>463.46</v>
      </c>
      <c r="M115" s="134">
        <f t="shared" si="14"/>
        <v>0</v>
      </c>
      <c r="N115" s="134">
        <f t="shared" si="15"/>
        <v>463.46</v>
      </c>
      <c r="O115" s="11"/>
      <c r="P115" s="111">
        <f t="shared" si="10"/>
        <v>1</v>
      </c>
      <c r="Q115" s="17"/>
      <c r="R115" s="32"/>
    </row>
    <row r="116" spans="1:18" ht="38.25" x14ac:dyDescent="0.2">
      <c r="A116" s="126" t="s">
        <v>296</v>
      </c>
      <c r="B116" s="127" t="s">
        <v>297</v>
      </c>
      <c r="C116" s="126" t="s">
        <v>17</v>
      </c>
      <c r="D116" s="126" t="s">
        <v>298</v>
      </c>
      <c r="E116" s="128" t="s">
        <v>11</v>
      </c>
      <c r="F116" s="133">
        <v>12.11</v>
      </c>
      <c r="G116" s="134">
        <v>147.97999999999999</v>
      </c>
      <c r="H116" s="134">
        <f>'BM 05'!J116</f>
        <v>147.97999999999999</v>
      </c>
      <c r="I116" s="134">
        <f>VLOOKUP(A116,'Memória 06'!$A$6:$E$283,5,FALSE)</f>
        <v>0</v>
      </c>
      <c r="J116" s="134">
        <f t="shared" si="11"/>
        <v>147.97999999999999</v>
      </c>
      <c r="K116" s="134">
        <f t="shared" si="12"/>
        <v>1792.03</v>
      </c>
      <c r="L116" s="134">
        <f t="shared" si="13"/>
        <v>1792.03</v>
      </c>
      <c r="M116" s="134">
        <f t="shared" si="14"/>
        <v>0</v>
      </c>
      <c r="N116" s="134">
        <f t="shared" si="15"/>
        <v>1792.03</v>
      </c>
      <c r="O116" s="11"/>
      <c r="P116" s="111">
        <f t="shared" si="10"/>
        <v>1</v>
      </c>
      <c r="Q116" s="17"/>
      <c r="R116" s="32"/>
    </row>
    <row r="117" spans="1:18" ht="25.5" x14ac:dyDescent="0.2">
      <c r="A117" s="126" t="s">
        <v>299</v>
      </c>
      <c r="B117" s="127" t="s">
        <v>63</v>
      </c>
      <c r="C117" s="126" t="s">
        <v>17</v>
      </c>
      <c r="D117" s="126" t="s">
        <v>64</v>
      </c>
      <c r="E117" s="128" t="s">
        <v>7</v>
      </c>
      <c r="F117" s="133">
        <v>13.62</v>
      </c>
      <c r="G117" s="134">
        <v>3</v>
      </c>
      <c r="H117" s="134">
        <f>'BM 05'!J117</f>
        <v>2</v>
      </c>
      <c r="I117" s="134">
        <f>VLOOKUP(A117,'Memória 06'!$A$6:$E$283,5,FALSE)</f>
        <v>0</v>
      </c>
      <c r="J117" s="134">
        <f t="shared" si="11"/>
        <v>2</v>
      </c>
      <c r="K117" s="134">
        <f t="shared" si="12"/>
        <v>40.86</v>
      </c>
      <c r="L117" s="134">
        <f t="shared" si="13"/>
        <v>27.24</v>
      </c>
      <c r="M117" s="134">
        <f t="shared" si="14"/>
        <v>0</v>
      </c>
      <c r="N117" s="134">
        <f t="shared" si="15"/>
        <v>27.24</v>
      </c>
      <c r="O117" s="11"/>
      <c r="P117" s="111">
        <f t="shared" si="10"/>
        <v>0.66666666666666663</v>
      </c>
      <c r="Q117" s="17"/>
      <c r="R117" s="32"/>
    </row>
    <row r="118" spans="1:18" ht="25.5" x14ac:dyDescent="0.2">
      <c r="A118" s="126" t="s">
        <v>300</v>
      </c>
      <c r="B118" s="127" t="s">
        <v>301</v>
      </c>
      <c r="C118" s="126" t="s">
        <v>17</v>
      </c>
      <c r="D118" s="126" t="s">
        <v>302</v>
      </c>
      <c r="E118" s="128" t="s">
        <v>7</v>
      </c>
      <c r="F118" s="133">
        <v>30.4</v>
      </c>
      <c r="G118" s="134">
        <v>2</v>
      </c>
      <c r="H118" s="134">
        <f>'BM 05'!J118</f>
        <v>1</v>
      </c>
      <c r="I118" s="134">
        <f>VLOOKUP(A118,'Memória 06'!$A$6:$E$283,5,FALSE)</f>
        <v>0</v>
      </c>
      <c r="J118" s="134">
        <f t="shared" si="11"/>
        <v>1</v>
      </c>
      <c r="K118" s="134">
        <f t="shared" si="12"/>
        <v>60.8</v>
      </c>
      <c r="L118" s="134">
        <f t="shared" si="13"/>
        <v>30.4</v>
      </c>
      <c r="M118" s="134">
        <f t="shared" si="14"/>
        <v>0</v>
      </c>
      <c r="N118" s="134">
        <f t="shared" si="15"/>
        <v>30.4</v>
      </c>
      <c r="O118" s="11"/>
      <c r="P118" s="111">
        <f t="shared" si="10"/>
        <v>0.5</v>
      </c>
      <c r="Q118" s="17"/>
      <c r="R118" s="32"/>
    </row>
    <row r="119" spans="1:18" ht="25.5" x14ac:dyDescent="0.2">
      <c r="A119" s="126" t="s">
        <v>303</v>
      </c>
      <c r="B119" s="127" t="s">
        <v>61</v>
      </c>
      <c r="C119" s="126" t="s">
        <v>17</v>
      </c>
      <c r="D119" s="126" t="s">
        <v>62</v>
      </c>
      <c r="E119" s="128" t="s">
        <v>7</v>
      </c>
      <c r="F119" s="133">
        <v>16.88</v>
      </c>
      <c r="G119" s="134">
        <v>1</v>
      </c>
      <c r="H119" s="134">
        <f>'BM 05'!J119</f>
        <v>1</v>
      </c>
      <c r="I119" s="134">
        <f>VLOOKUP(A119,'Memória 06'!$A$6:$E$283,5,FALSE)</f>
        <v>0</v>
      </c>
      <c r="J119" s="134">
        <f t="shared" si="11"/>
        <v>1</v>
      </c>
      <c r="K119" s="134">
        <f t="shared" si="12"/>
        <v>16.88</v>
      </c>
      <c r="L119" s="134">
        <f t="shared" si="13"/>
        <v>16.88</v>
      </c>
      <c r="M119" s="134">
        <f t="shared" si="14"/>
        <v>0</v>
      </c>
      <c r="N119" s="134">
        <f t="shared" si="15"/>
        <v>16.88</v>
      </c>
      <c r="O119" s="11"/>
      <c r="P119" s="111">
        <f t="shared" si="10"/>
        <v>1</v>
      </c>
      <c r="Q119" s="17"/>
      <c r="R119" s="32"/>
    </row>
    <row r="120" spans="1:18" ht="25.5" x14ac:dyDescent="0.2">
      <c r="A120" s="126" t="s">
        <v>304</v>
      </c>
      <c r="B120" s="127" t="s">
        <v>305</v>
      </c>
      <c r="C120" s="126" t="s">
        <v>17</v>
      </c>
      <c r="D120" s="126" t="s">
        <v>306</v>
      </c>
      <c r="E120" s="128" t="s">
        <v>7</v>
      </c>
      <c r="F120" s="133">
        <v>10.26</v>
      </c>
      <c r="G120" s="134">
        <v>2</v>
      </c>
      <c r="H120" s="134">
        <f>'BM 05'!J120</f>
        <v>2</v>
      </c>
      <c r="I120" s="134">
        <f>VLOOKUP(A120,'Memória 06'!$A$6:$E$283,5,FALSE)</f>
        <v>0</v>
      </c>
      <c r="J120" s="134">
        <f t="shared" si="11"/>
        <v>2</v>
      </c>
      <c r="K120" s="134">
        <f t="shared" si="12"/>
        <v>20.52</v>
      </c>
      <c r="L120" s="134">
        <f t="shared" si="13"/>
        <v>20.52</v>
      </c>
      <c r="M120" s="134">
        <f t="shared" si="14"/>
        <v>0</v>
      </c>
      <c r="N120" s="134">
        <f t="shared" si="15"/>
        <v>20.52</v>
      </c>
      <c r="O120" s="11"/>
      <c r="P120" s="111">
        <f t="shared" si="10"/>
        <v>1</v>
      </c>
      <c r="Q120" s="17"/>
      <c r="R120" s="32"/>
    </row>
    <row r="121" spans="1:18" ht="38.25" x14ac:dyDescent="0.2">
      <c r="A121" s="126" t="s">
        <v>741</v>
      </c>
      <c r="B121" s="127">
        <v>91868</v>
      </c>
      <c r="C121" s="126" t="s">
        <v>17</v>
      </c>
      <c r="D121" s="126" t="s">
        <v>742</v>
      </c>
      <c r="E121" s="128" t="s">
        <v>743</v>
      </c>
      <c r="F121" s="133">
        <v>12.4340182375</v>
      </c>
      <c r="G121" s="134">
        <v>25.4</v>
      </c>
      <c r="H121" s="134">
        <f>'BM 05'!J121</f>
        <v>0</v>
      </c>
      <c r="I121" s="134">
        <f>VLOOKUP(A121,'Memória 06'!$A$6:$E$283,5,FALSE)</f>
        <v>0</v>
      </c>
      <c r="J121" s="134">
        <f t="shared" si="11"/>
        <v>0</v>
      </c>
      <c r="K121" s="134">
        <f t="shared" si="12"/>
        <v>315.82</v>
      </c>
      <c r="L121" s="134">
        <f t="shared" si="13"/>
        <v>0</v>
      </c>
      <c r="M121" s="134">
        <f t="shared" si="14"/>
        <v>0</v>
      </c>
      <c r="N121" s="134">
        <f t="shared" si="15"/>
        <v>0</v>
      </c>
      <c r="O121" s="11"/>
      <c r="Q121" s="17"/>
      <c r="R121" s="32"/>
    </row>
    <row r="122" spans="1:18" x14ac:dyDescent="0.2">
      <c r="A122" s="124" t="s">
        <v>307</v>
      </c>
      <c r="B122" s="124"/>
      <c r="C122" s="124"/>
      <c r="D122" s="124" t="s">
        <v>308</v>
      </c>
      <c r="E122" s="124"/>
      <c r="F122" s="131"/>
      <c r="G122" s="131"/>
      <c r="H122" s="131"/>
      <c r="I122" s="134">
        <f>VLOOKUP(A122,'Memória 06'!$A$6:$E$283,5,FALSE)</f>
        <v>0</v>
      </c>
      <c r="J122" s="131"/>
      <c r="K122" s="131"/>
      <c r="L122" s="131"/>
      <c r="M122" s="131"/>
      <c r="N122" s="131"/>
      <c r="O122" s="11"/>
      <c r="P122" s="111" t="e">
        <f t="shared" si="10"/>
        <v>#DIV/0!</v>
      </c>
      <c r="Q122" s="17"/>
      <c r="R122" s="32"/>
    </row>
    <row r="123" spans="1:18" ht="25.5" x14ac:dyDescent="0.2">
      <c r="A123" s="126" t="s">
        <v>309</v>
      </c>
      <c r="B123" s="127" t="s">
        <v>310</v>
      </c>
      <c r="C123" s="126" t="s">
        <v>17</v>
      </c>
      <c r="D123" s="126" t="s">
        <v>311</v>
      </c>
      <c r="E123" s="128" t="s">
        <v>11</v>
      </c>
      <c r="F123" s="133">
        <v>2.88</v>
      </c>
      <c r="G123" s="134">
        <v>40.71</v>
      </c>
      <c r="H123" s="134">
        <f>'BM 05'!J123</f>
        <v>40.71</v>
      </c>
      <c r="I123" s="134">
        <f>VLOOKUP(A123,'Memória 06'!$A$6:$E$283,5,FALSE)</f>
        <v>0</v>
      </c>
      <c r="J123" s="134">
        <f t="shared" si="11"/>
        <v>40.71</v>
      </c>
      <c r="K123" s="134">
        <f t="shared" si="12"/>
        <v>117.24</v>
      </c>
      <c r="L123" s="134">
        <f t="shared" si="13"/>
        <v>117.24</v>
      </c>
      <c r="M123" s="134">
        <f t="shared" si="14"/>
        <v>0</v>
      </c>
      <c r="N123" s="134">
        <f t="shared" si="15"/>
        <v>117.24</v>
      </c>
      <c r="O123" s="11"/>
      <c r="P123" s="111">
        <f t="shared" si="10"/>
        <v>1</v>
      </c>
      <c r="Q123" s="17"/>
      <c r="R123" s="32"/>
    </row>
    <row r="124" spans="1:18" ht="25.5" x14ac:dyDescent="0.2">
      <c r="A124" s="126" t="s">
        <v>312</v>
      </c>
      <c r="B124" s="127" t="s">
        <v>313</v>
      </c>
      <c r="C124" s="126" t="s">
        <v>17</v>
      </c>
      <c r="D124" s="126" t="s">
        <v>314</v>
      </c>
      <c r="E124" s="128" t="s">
        <v>11</v>
      </c>
      <c r="F124" s="133">
        <v>4.1500000000000004</v>
      </c>
      <c r="G124" s="134">
        <v>666.97</v>
      </c>
      <c r="H124" s="134">
        <f>'BM 05'!J124</f>
        <v>666.97</v>
      </c>
      <c r="I124" s="134">
        <f>VLOOKUP(A124,'Memória 06'!$A$6:$E$283,5,FALSE)</f>
        <v>0</v>
      </c>
      <c r="J124" s="134">
        <f t="shared" si="11"/>
        <v>666.97</v>
      </c>
      <c r="K124" s="134">
        <f t="shared" si="12"/>
        <v>2767.92</v>
      </c>
      <c r="L124" s="134">
        <f t="shared" si="13"/>
        <v>2767.92</v>
      </c>
      <c r="M124" s="134">
        <f t="shared" si="14"/>
        <v>0</v>
      </c>
      <c r="N124" s="134">
        <f t="shared" si="15"/>
        <v>2767.92</v>
      </c>
      <c r="O124" s="11"/>
      <c r="P124" s="111">
        <f t="shared" si="10"/>
        <v>1</v>
      </c>
      <c r="Q124" s="17"/>
      <c r="R124" s="32"/>
    </row>
    <row r="125" spans="1:18" x14ac:dyDescent="0.2">
      <c r="A125" s="124" t="s">
        <v>315</v>
      </c>
      <c r="B125" s="124"/>
      <c r="C125" s="124"/>
      <c r="D125" s="124" t="s">
        <v>316</v>
      </c>
      <c r="E125" s="124"/>
      <c r="F125" s="131"/>
      <c r="G125" s="131"/>
      <c r="H125" s="131"/>
      <c r="I125" s="134">
        <f>VLOOKUP(A125,'Memória 06'!$A$6:$E$283,5,FALSE)</f>
        <v>0</v>
      </c>
      <c r="J125" s="131"/>
      <c r="K125" s="131"/>
      <c r="L125" s="131"/>
      <c r="M125" s="131"/>
      <c r="N125" s="131"/>
      <c r="O125" s="11"/>
      <c r="P125" s="111" t="e">
        <f t="shared" si="10"/>
        <v>#DIV/0!</v>
      </c>
      <c r="Q125" s="17"/>
      <c r="R125" s="32"/>
    </row>
    <row r="126" spans="1:18" ht="25.5" x14ac:dyDescent="0.2">
      <c r="A126" s="126" t="s">
        <v>317</v>
      </c>
      <c r="B126" s="127" t="s">
        <v>318</v>
      </c>
      <c r="C126" s="126" t="s">
        <v>17</v>
      </c>
      <c r="D126" s="126" t="s">
        <v>319</v>
      </c>
      <c r="E126" s="128" t="s">
        <v>7</v>
      </c>
      <c r="F126" s="133">
        <v>43.32</v>
      </c>
      <c r="G126" s="134">
        <v>2</v>
      </c>
      <c r="H126" s="134">
        <f>'BM 05'!J126</f>
        <v>2</v>
      </c>
      <c r="I126" s="134">
        <f>VLOOKUP(A126,'Memória 06'!$A$6:$E$283,5,FALSE)</f>
        <v>0</v>
      </c>
      <c r="J126" s="134">
        <f t="shared" si="11"/>
        <v>2</v>
      </c>
      <c r="K126" s="134">
        <f t="shared" si="12"/>
        <v>86.64</v>
      </c>
      <c r="L126" s="134">
        <f t="shared" si="13"/>
        <v>86.64</v>
      </c>
      <c r="M126" s="134">
        <f t="shared" si="14"/>
        <v>0</v>
      </c>
      <c r="N126" s="134">
        <f t="shared" si="15"/>
        <v>86.64</v>
      </c>
      <c r="O126" s="11"/>
      <c r="P126" s="111">
        <f t="shared" si="10"/>
        <v>1</v>
      </c>
      <c r="Q126" s="17"/>
      <c r="R126" s="32"/>
    </row>
    <row r="127" spans="1:18" ht="25.5" x14ac:dyDescent="0.2">
      <c r="A127" s="126" t="s">
        <v>320</v>
      </c>
      <c r="B127" s="127" t="s">
        <v>321</v>
      </c>
      <c r="C127" s="126" t="s">
        <v>17</v>
      </c>
      <c r="D127" s="126" t="s">
        <v>322</v>
      </c>
      <c r="E127" s="128" t="s">
        <v>7</v>
      </c>
      <c r="F127" s="133">
        <v>29.26</v>
      </c>
      <c r="G127" s="134">
        <v>2</v>
      </c>
      <c r="H127" s="134">
        <f>'BM 05'!J127</f>
        <v>1</v>
      </c>
      <c r="I127" s="134">
        <f>VLOOKUP(A127,'Memória 06'!$A$6:$E$283,5,FALSE)</f>
        <v>0</v>
      </c>
      <c r="J127" s="134">
        <f t="shared" si="11"/>
        <v>1</v>
      </c>
      <c r="K127" s="134">
        <f t="shared" si="12"/>
        <v>58.52</v>
      </c>
      <c r="L127" s="134">
        <f t="shared" si="13"/>
        <v>29.26</v>
      </c>
      <c r="M127" s="134">
        <f t="shared" si="14"/>
        <v>0</v>
      </c>
      <c r="N127" s="134">
        <f t="shared" si="15"/>
        <v>29.26</v>
      </c>
      <c r="O127" s="11"/>
      <c r="P127" s="111">
        <f t="shared" si="10"/>
        <v>0.5</v>
      </c>
      <c r="Q127" s="17"/>
      <c r="R127" s="32"/>
    </row>
    <row r="128" spans="1:18" ht="25.5" x14ac:dyDescent="0.2">
      <c r="A128" s="126" t="s">
        <v>323</v>
      </c>
      <c r="B128" s="127" t="s">
        <v>324</v>
      </c>
      <c r="C128" s="126" t="s">
        <v>17</v>
      </c>
      <c r="D128" s="126" t="s">
        <v>325</v>
      </c>
      <c r="E128" s="128" t="s">
        <v>7</v>
      </c>
      <c r="F128" s="133">
        <v>46.66</v>
      </c>
      <c r="G128" s="134">
        <v>1</v>
      </c>
      <c r="H128" s="134">
        <f>'BM 05'!J128</f>
        <v>1</v>
      </c>
      <c r="I128" s="134">
        <f>VLOOKUP(A128,'Memória 06'!$A$6:$E$283,5,FALSE)</f>
        <v>0</v>
      </c>
      <c r="J128" s="134">
        <f t="shared" si="11"/>
        <v>1</v>
      </c>
      <c r="K128" s="134">
        <f t="shared" si="12"/>
        <v>46.66</v>
      </c>
      <c r="L128" s="134">
        <f t="shared" si="13"/>
        <v>46.66</v>
      </c>
      <c r="M128" s="134">
        <f t="shared" si="14"/>
        <v>0</v>
      </c>
      <c r="N128" s="134">
        <f t="shared" si="15"/>
        <v>46.66</v>
      </c>
      <c r="O128" s="11"/>
      <c r="P128" s="111">
        <f t="shared" si="10"/>
        <v>1</v>
      </c>
      <c r="Q128" s="17"/>
      <c r="R128" s="32"/>
    </row>
    <row r="129" spans="1:18" ht="25.5" x14ac:dyDescent="0.2">
      <c r="A129" s="126" t="s">
        <v>326</v>
      </c>
      <c r="B129" s="127" t="s">
        <v>327</v>
      </c>
      <c r="C129" s="126" t="s">
        <v>17</v>
      </c>
      <c r="D129" s="126" t="s">
        <v>328</v>
      </c>
      <c r="E129" s="128" t="s">
        <v>7</v>
      </c>
      <c r="F129" s="133">
        <v>29.86</v>
      </c>
      <c r="G129" s="134">
        <v>3</v>
      </c>
      <c r="H129" s="134">
        <f>'BM 05'!J129</f>
        <v>0</v>
      </c>
      <c r="I129" s="134">
        <f>VLOOKUP(A129,'Memória 06'!$A$6:$E$283,5,FALSE)</f>
        <v>0</v>
      </c>
      <c r="J129" s="134">
        <f t="shared" si="11"/>
        <v>0</v>
      </c>
      <c r="K129" s="134">
        <f t="shared" si="12"/>
        <v>89.58</v>
      </c>
      <c r="L129" s="134">
        <f t="shared" si="13"/>
        <v>0</v>
      </c>
      <c r="M129" s="134">
        <f t="shared" si="14"/>
        <v>0</v>
      </c>
      <c r="N129" s="134">
        <f t="shared" si="15"/>
        <v>0</v>
      </c>
      <c r="O129" s="11"/>
      <c r="P129" s="111">
        <f t="shared" si="10"/>
        <v>0</v>
      </c>
      <c r="Q129" s="17"/>
      <c r="R129" s="32"/>
    </row>
    <row r="130" spans="1:18" ht="25.5" x14ac:dyDescent="0.2">
      <c r="A130" s="126" t="s">
        <v>329</v>
      </c>
      <c r="B130" s="127" t="s">
        <v>330</v>
      </c>
      <c r="C130" s="126" t="s">
        <v>17</v>
      </c>
      <c r="D130" s="126" t="s">
        <v>331</v>
      </c>
      <c r="E130" s="128" t="s">
        <v>7</v>
      </c>
      <c r="F130" s="133">
        <v>831.88</v>
      </c>
      <c r="G130" s="134">
        <v>16</v>
      </c>
      <c r="H130" s="134">
        <f>'BM 05'!J130</f>
        <v>16</v>
      </c>
      <c r="I130" s="134">
        <f>VLOOKUP(A130,'Memória 06'!$A$6:$E$283,5,FALSE)</f>
        <v>0</v>
      </c>
      <c r="J130" s="134">
        <f t="shared" si="11"/>
        <v>16</v>
      </c>
      <c r="K130" s="134">
        <f t="shared" si="12"/>
        <v>13310.08</v>
      </c>
      <c r="L130" s="134">
        <f t="shared" si="13"/>
        <v>13310.08</v>
      </c>
      <c r="M130" s="134">
        <f t="shared" si="14"/>
        <v>0</v>
      </c>
      <c r="N130" s="134">
        <f t="shared" si="15"/>
        <v>13310.08</v>
      </c>
      <c r="O130" s="11"/>
      <c r="P130" s="111">
        <f t="shared" si="10"/>
        <v>1</v>
      </c>
      <c r="Q130" s="17"/>
      <c r="R130" s="32"/>
    </row>
    <row r="131" spans="1:18" x14ac:dyDescent="0.2">
      <c r="A131" s="124" t="s">
        <v>332</v>
      </c>
      <c r="B131" s="124"/>
      <c r="C131" s="124"/>
      <c r="D131" s="124" t="s">
        <v>333</v>
      </c>
      <c r="E131" s="124"/>
      <c r="F131" s="131"/>
      <c r="G131" s="131"/>
      <c r="H131" s="131"/>
      <c r="I131" s="134">
        <f>VLOOKUP(A131,'Memória 06'!$A$6:$E$283,5,FALSE)</f>
        <v>0</v>
      </c>
      <c r="J131" s="131"/>
      <c r="K131" s="131"/>
      <c r="L131" s="131"/>
      <c r="M131" s="131"/>
      <c r="N131" s="131"/>
      <c r="O131" s="11"/>
      <c r="P131" s="111" t="e">
        <f t="shared" si="10"/>
        <v>#DIV/0!</v>
      </c>
      <c r="Q131" s="17"/>
      <c r="R131" s="32"/>
    </row>
    <row r="132" spans="1:18" ht="51" x14ac:dyDescent="0.2">
      <c r="A132" s="126" t="s">
        <v>334</v>
      </c>
      <c r="B132" s="127" t="s">
        <v>335</v>
      </c>
      <c r="C132" s="126" t="s">
        <v>17</v>
      </c>
      <c r="D132" s="126" t="s">
        <v>336</v>
      </c>
      <c r="E132" s="128" t="s">
        <v>7</v>
      </c>
      <c r="F132" s="133">
        <v>3335.41</v>
      </c>
      <c r="G132" s="134">
        <v>1</v>
      </c>
      <c r="H132" s="134">
        <f>'BM 05'!J132</f>
        <v>0</v>
      </c>
      <c r="I132" s="134">
        <f>VLOOKUP(A132,'Memória 06'!$A$6:$E$283,5,FALSE)</f>
        <v>0</v>
      </c>
      <c r="J132" s="134">
        <f t="shared" si="11"/>
        <v>0</v>
      </c>
      <c r="K132" s="134">
        <f t="shared" si="12"/>
        <v>3335.41</v>
      </c>
      <c r="L132" s="134">
        <f t="shared" si="13"/>
        <v>0</v>
      </c>
      <c r="M132" s="134">
        <f t="shared" si="14"/>
        <v>0</v>
      </c>
      <c r="N132" s="134">
        <f t="shared" si="15"/>
        <v>0</v>
      </c>
      <c r="O132" s="11"/>
      <c r="P132" s="111">
        <f t="shared" si="10"/>
        <v>0</v>
      </c>
      <c r="Q132" s="17"/>
      <c r="R132" s="32"/>
    </row>
    <row r="133" spans="1:18" ht="38.25" x14ac:dyDescent="0.2">
      <c r="A133" s="126" t="s">
        <v>337</v>
      </c>
      <c r="B133" s="127" t="s">
        <v>338</v>
      </c>
      <c r="C133" s="126" t="s">
        <v>14</v>
      </c>
      <c r="D133" s="126" t="s">
        <v>339</v>
      </c>
      <c r="E133" s="128" t="s">
        <v>7</v>
      </c>
      <c r="F133" s="133">
        <v>6223.62</v>
      </c>
      <c r="G133" s="134">
        <v>1</v>
      </c>
      <c r="H133" s="134">
        <f>'BM 05'!J133</f>
        <v>0</v>
      </c>
      <c r="I133" s="134">
        <f>VLOOKUP(A133,'Memória 06'!$A$6:$E$283,5,FALSE)</f>
        <v>0</v>
      </c>
      <c r="J133" s="134">
        <f t="shared" si="11"/>
        <v>0</v>
      </c>
      <c r="K133" s="134">
        <f t="shared" si="12"/>
        <v>6223.62</v>
      </c>
      <c r="L133" s="134">
        <f t="shared" si="13"/>
        <v>0</v>
      </c>
      <c r="M133" s="134">
        <f t="shared" si="14"/>
        <v>0</v>
      </c>
      <c r="N133" s="134">
        <f t="shared" si="15"/>
        <v>0</v>
      </c>
      <c r="O133" s="11"/>
      <c r="P133" s="111">
        <f t="shared" si="10"/>
        <v>0</v>
      </c>
      <c r="Q133" s="17"/>
      <c r="R133" s="32"/>
    </row>
    <row r="134" spans="1:18" ht="51" x14ac:dyDescent="0.2">
      <c r="A134" s="126" t="s">
        <v>340</v>
      </c>
      <c r="B134" s="127" t="s">
        <v>341</v>
      </c>
      <c r="C134" s="126" t="s">
        <v>17</v>
      </c>
      <c r="D134" s="126" t="s">
        <v>342</v>
      </c>
      <c r="E134" s="128" t="s">
        <v>7</v>
      </c>
      <c r="F134" s="133">
        <v>2024.88</v>
      </c>
      <c r="G134" s="134">
        <v>1</v>
      </c>
      <c r="H134" s="134">
        <f>'BM 05'!J134</f>
        <v>0</v>
      </c>
      <c r="I134" s="134">
        <f>VLOOKUP(A134,'Memória 06'!$A$6:$E$283,5,FALSE)</f>
        <v>0</v>
      </c>
      <c r="J134" s="134">
        <f t="shared" si="11"/>
        <v>0</v>
      </c>
      <c r="K134" s="134">
        <f t="shared" si="12"/>
        <v>2024.88</v>
      </c>
      <c r="L134" s="134">
        <f t="shared" si="13"/>
        <v>0</v>
      </c>
      <c r="M134" s="134">
        <f t="shared" si="14"/>
        <v>0</v>
      </c>
      <c r="N134" s="134">
        <f t="shared" si="15"/>
        <v>0</v>
      </c>
      <c r="O134" s="11"/>
      <c r="P134" s="111">
        <f t="shared" si="10"/>
        <v>0</v>
      </c>
      <c r="Q134" s="17"/>
      <c r="R134" s="32"/>
    </row>
    <row r="135" spans="1:18" x14ac:dyDescent="0.2">
      <c r="A135" s="124" t="s">
        <v>343</v>
      </c>
      <c r="B135" s="124"/>
      <c r="C135" s="124"/>
      <c r="D135" s="124" t="s">
        <v>344</v>
      </c>
      <c r="E135" s="124"/>
      <c r="F135" s="131"/>
      <c r="G135" s="131"/>
      <c r="H135" s="131"/>
      <c r="I135" s="131"/>
      <c r="J135" s="131"/>
      <c r="K135" s="131"/>
      <c r="L135" s="131"/>
      <c r="M135" s="131"/>
      <c r="N135" s="131"/>
      <c r="O135" s="11"/>
      <c r="P135" s="111" t="e">
        <f t="shared" si="10"/>
        <v>#DIV/0!</v>
      </c>
      <c r="Q135" s="17"/>
      <c r="R135" s="32"/>
    </row>
    <row r="136" spans="1:18" ht="38.25" x14ac:dyDescent="0.2">
      <c r="A136" s="126" t="s">
        <v>345</v>
      </c>
      <c r="B136" s="127" t="s">
        <v>346</v>
      </c>
      <c r="C136" s="126" t="s">
        <v>17</v>
      </c>
      <c r="D136" s="126" t="s">
        <v>347</v>
      </c>
      <c r="E136" s="128" t="s">
        <v>7</v>
      </c>
      <c r="F136" s="133">
        <v>32.479999999999997</v>
      </c>
      <c r="G136" s="134">
        <v>6</v>
      </c>
      <c r="H136" s="134">
        <f>'BM 05'!J136</f>
        <v>0</v>
      </c>
      <c r="I136" s="134">
        <f>VLOOKUP(A136,'Memória 06'!$A$6:$E$283,5,FALSE)</f>
        <v>0</v>
      </c>
      <c r="J136" s="134">
        <f t="shared" si="11"/>
        <v>0</v>
      </c>
      <c r="K136" s="134">
        <f t="shared" si="12"/>
        <v>194.88</v>
      </c>
      <c r="L136" s="134">
        <f t="shared" si="13"/>
        <v>0</v>
      </c>
      <c r="M136" s="134">
        <f t="shared" si="14"/>
        <v>0</v>
      </c>
      <c r="N136" s="134">
        <f t="shared" si="15"/>
        <v>0</v>
      </c>
      <c r="O136" s="11"/>
      <c r="P136" s="111">
        <f t="shared" si="10"/>
        <v>0</v>
      </c>
      <c r="Q136" s="17"/>
      <c r="R136" s="32"/>
    </row>
    <row r="137" spans="1:18" ht="38.25" x14ac:dyDescent="0.2">
      <c r="A137" s="126" t="s">
        <v>348</v>
      </c>
      <c r="B137" s="127" t="s">
        <v>349</v>
      </c>
      <c r="C137" s="126" t="s">
        <v>17</v>
      </c>
      <c r="D137" s="126" t="s">
        <v>350</v>
      </c>
      <c r="E137" s="128" t="s">
        <v>7</v>
      </c>
      <c r="F137" s="133">
        <v>33.32</v>
      </c>
      <c r="G137" s="134">
        <v>6</v>
      </c>
      <c r="H137" s="134">
        <f>'BM 05'!J137</f>
        <v>0</v>
      </c>
      <c r="I137" s="134">
        <f>VLOOKUP(A137,'Memória 06'!$A$6:$E$283,5,FALSE)</f>
        <v>0</v>
      </c>
      <c r="J137" s="134">
        <f t="shared" si="11"/>
        <v>0</v>
      </c>
      <c r="K137" s="134">
        <f t="shared" si="12"/>
        <v>199.92</v>
      </c>
      <c r="L137" s="134">
        <f t="shared" si="13"/>
        <v>0</v>
      </c>
      <c r="M137" s="134">
        <f t="shared" si="14"/>
        <v>0</v>
      </c>
      <c r="N137" s="134">
        <f t="shared" si="15"/>
        <v>0</v>
      </c>
      <c r="O137" s="11"/>
      <c r="P137" s="111">
        <f t="shared" si="10"/>
        <v>0</v>
      </c>
      <c r="Q137" s="17"/>
      <c r="R137" s="32"/>
    </row>
    <row r="138" spans="1:18" ht="25.5" x14ac:dyDescent="0.2">
      <c r="A138" s="126" t="s">
        <v>351</v>
      </c>
      <c r="B138" s="127" t="s">
        <v>352</v>
      </c>
      <c r="C138" s="126" t="s">
        <v>17</v>
      </c>
      <c r="D138" s="126" t="s">
        <v>353</v>
      </c>
      <c r="E138" s="128" t="s">
        <v>11</v>
      </c>
      <c r="F138" s="133">
        <v>27.88</v>
      </c>
      <c r="G138" s="134">
        <v>32.380000000000003</v>
      </c>
      <c r="H138" s="134">
        <f>'BM 05'!J138</f>
        <v>0</v>
      </c>
      <c r="I138" s="134">
        <f>VLOOKUP(A138,'Memória 06'!$A$6:$E$283,5,FALSE)</f>
        <v>0</v>
      </c>
      <c r="J138" s="134">
        <f t="shared" si="11"/>
        <v>0</v>
      </c>
      <c r="K138" s="134">
        <f t="shared" si="12"/>
        <v>902.75</v>
      </c>
      <c r="L138" s="134">
        <f t="shared" si="13"/>
        <v>0</v>
      </c>
      <c r="M138" s="134">
        <f t="shared" si="14"/>
        <v>0</v>
      </c>
      <c r="N138" s="134">
        <f t="shared" si="15"/>
        <v>0</v>
      </c>
      <c r="O138" s="11"/>
      <c r="P138" s="111">
        <f t="shared" si="10"/>
        <v>0</v>
      </c>
      <c r="Q138" s="17"/>
      <c r="R138" s="32"/>
    </row>
    <row r="139" spans="1:18" ht="25.5" x14ac:dyDescent="0.2">
      <c r="A139" s="126" t="s">
        <v>354</v>
      </c>
      <c r="B139" s="127" t="s">
        <v>352</v>
      </c>
      <c r="C139" s="126" t="s">
        <v>17</v>
      </c>
      <c r="D139" s="126" t="s">
        <v>353</v>
      </c>
      <c r="E139" s="128" t="s">
        <v>11</v>
      </c>
      <c r="F139" s="133">
        <v>27.88</v>
      </c>
      <c r="G139" s="134">
        <v>1</v>
      </c>
      <c r="H139" s="134">
        <f>'BM 05'!J139</f>
        <v>0</v>
      </c>
      <c r="I139" s="134">
        <f>VLOOKUP(A139,'Memória 06'!$A$6:$E$283,5,FALSE)</f>
        <v>0</v>
      </c>
      <c r="J139" s="134">
        <f t="shared" si="11"/>
        <v>0</v>
      </c>
      <c r="K139" s="134">
        <f t="shared" si="12"/>
        <v>27.88</v>
      </c>
      <c r="L139" s="134">
        <f t="shared" si="13"/>
        <v>0</v>
      </c>
      <c r="M139" s="134">
        <f t="shared" si="14"/>
        <v>0</v>
      </c>
      <c r="N139" s="134">
        <f t="shared" si="15"/>
        <v>0</v>
      </c>
      <c r="O139" s="11"/>
      <c r="P139" s="111">
        <f t="shared" si="10"/>
        <v>0</v>
      </c>
      <c r="Q139" s="17"/>
      <c r="R139" s="32"/>
    </row>
    <row r="140" spans="1:18" ht="25.5" x14ac:dyDescent="0.2">
      <c r="A140" s="126" t="s">
        <v>355</v>
      </c>
      <c r="B140" s="127" t="s">
        <v>356</v>
      </c>
      <c r="C140" s="126" t="s">
        <v>14</v>
      </c>
      <c r="D140" s="126" t="s">
        <v>357</v>
      </c>
      <c r="E140" s="128" t="s">
        <v>7</v>
      </c>
      <c r="F140" s="133">
        <v>389.47</v>
      </c>
      <c r="G140" s="134">
        <v>1</v>
      </c>
      <c r="H140" s="134">
        <f>'BM 05'!J140</f>
        <v>0</v>
      </c>
      <c r="I140" s="134">
        <f>VLOOKUP(A140,'Memória 06'!$A$6:$E$283,5,FALSE)</f>
        <v>0</v>
      </c>
      <c r="J140" s="134">
        <f t="shared" si="11"/>
        <v>0</v>
      </c>
      <c r="K140" s="134">
        <f t="shared" si="12"/>
        <v>389.47</v>
      </c>
      <c r="L140" s="134">
        <f t="shared" si="13"/>
        <v>0</v>
      </c>
      <c r="M140" s="134">
        <f t="shared" si="14"/>
        <v>0</v>
      </c>
      <c r="N140" s="134">
        <f t="shared" si="15"/>
        <v>0</v>
      </c>
      <c r="O140" s="11"/>
      <c r="P140" s="111">
        <f t="shared" si="10"/>
        <v>0</v>
      </c>
      <c r="Q140" s="17"/>
      <c r="R140" s="32"/>
    </row>
    <row r="141" spans="1:18" x14ac:dyDescent="0.2">
      <c r="A141" s="124" t="s">
        <v>358</v>
      </c>
      <c r="B141" s="124"/>
      <c r="C141" s="124"/>
      <c r="D141" s="124" t="s">
        <v>359</v>
      </c>
      <c r="E141" s="124"/>
      <c r="F141" s="131"/>
      <c r="G141" s="131"/>
      <c r="H141" s="131"/>
      <c r="I141" s="131"/>
      <c r="J141" s="131"/>
      <c r="K141" s="131"/>
      <c r="L141" s="131"/>
      <c r="M141" s="131"/>
      <c r="N141" s="131"/>
      <c r="O141" s="11"/>
      <c r="P141" s="111" t="e">
        <f t="shared" si="10"/>
        <v>#DIV/0!</v>
      </c>
      <c r="Q141" s="17"/>
      <c r="R141" s="32"/>
    </row>
    <row r="142" spans="1:18" ht="25.5" x14ac:dyDescent="0.2">
      <c r="A142" s="126" t="s">
        <v>360</v>
      </c>
      <c r="B142" s="127" t="s">
        <v>361</v>
      </c>
      <c r="C142" s="126" t="s">
        <v>14</v>
      </c>
      <c r="D142" s="126" t="s">
        <v>362</v>
      </c>
      <c r="E142" s="128" t="s">
        <v>7</v>
      </c>
      <c r="F142" s="133">
        <v>256.19</v>
      </c>
      <c r="G142" s="134">
        <v>2</v>
      </c>
      <c r="H142" s="134">
        <f>'BM 05'!J142</f>
        <v>0</v>
      </c>
      <c r="I142" s="134">
        <f>VLOOKUP(A142,'Memória 06'!$A$6:$E$283,5,FALSE)</f>
        <v>0</v>
      </c>
      <c r="J142" s="134">
        <f t="shared" si="11"/>
        <v>0</v>
      </c>
      <c r="K142" s="134">
        <f t="shared" si="12"/>
        <v>512.38</v>
      </c>
      <c r="L142" s="134">
        <f t="shared" si="13"/>
        <v>0</v>
      </c>
      <c r="M142" s="134">
        <f t="shared" si="14"/>
        <v>0</v>
      </c>
      <c r="N142" s="134">
        <f t="shared" si="15"/>
        <v>0</v>
      </c>
      <c r="O142" s="11"/>
      <c r="P142" s="111">
        <f t="shared" si="10"/>
        <v>0</v>
      </c>
      <c r="Q142" s="17"/>
      <c r="R142" s="32"/>
    </row>
    <row r="143" spans="1:18" ht="25.5" x14ac:dyDescent="0.2">
      <c r="A143" s="126" t="s">
        <v>363</v>
      </c>
      <c r="B143" s="127" t="s">
        <v>364</v>
      </c>
      <c r="C143" s="126" t="s">
        <v>14</v>
      </c>
      <c r="D143" s="126" t="s">
        <v>365</v>
      </c>
      <c r="E143" s="128" t="s">
        <v>7</v>
      </c>
      <c r="F143" s="133">
        <v>264.08999999999997</v>
      </c>
      <c r="G143" s="134">
        <v>2</v>
      </c>
      <c r="H143" s="134">
        <f>'BM 05'!J143</f>
        <v>0</v>
      </c>
      <c r="I143" s="134">
        <f>VLOOKUP(A143,'Memória 06'!$A$6:$E$283,5,FALSE)</f>
        <v>0</v>
      </c>
      <c r="J143" s="134">
        <f t="shared" si="11"/>
        <v>0</v>
      </c>
      <c r="K143" s="134">
        <f t="shared" si="12"/>
        <v>528.17999999999995</v>
      </c>
      <c r="L143" s="134">
        <f t="shared" si="13"/>
        <v>0</v>
      </c>
      <c r="M143" s="134">
        <f t="shared" si="14"/>
        <v>0</v>
      </c>
      <c r="N143" s="134">
        <f t="shared" si="15"/>
        <v>0</v>
      </c>
      <c r="O143" s="11"/>
      <c r="P143" s="111">
        <f t="shared" si="10"/>
        <v>0</v>
      </c>
      <c r="Q143" s="17"/>
      <c r="R143" s="32"/>
    </row>
    <row r="144" spans="1:18" ht="51" x14ac:dyDescent="0.2">
      <c r="A144" s="126" t="s">
        <v>366</v>
      </c>
      <c r="B144" s="127" t="s">
        <v>367</v>
      </c>
      <c r="C144" s="126" t="s">
        <v>14</v>
      </c>
      <c r="D144" s="126" t="s">
        <v>368</v>
      </c>
      <c r="E144" s="128" t="s">
        <v>7</v>
      </c>
      <c r="F144" s="133">
        <v>26.15</v>
      </c>
      <c r="G144" s="134">
        <v>13</v>
      </c>
      <c r="H144" s="134">
        <f>'BM 05'!J144</f>
        <v>0</v>
      </c>
      <c r="I144" s="134">
        <f>VLOOKUP(A144,'Memória 06'!$A$6:$E$283,5,FALSE)</f>
        <v>0</v>
      </c>
      <c r="J144" s="134">
        <f t="shared" si="11"/>
        <v>0</v>
      </c>
      <c r="K144" s="134">
        <f t="shared" si="12"/>
        <v>339.95</v>
      </c>
      <c r="L144" s="134">
        <f t="shared" si="13"/>
        <v>0</v>
      </c>
      <c r="M144" s="134">
        <f t="shared" si="14"/>
        <v>0</v>
      </c>
      <c r="N144" s="134">
        <f t="shared" si="15"/>
        <v>0</v>
      </c>
      <c r="O144" s="11"/>
      <c r="P144" s="111">
        <f t="shared" si="10"/>
        <v>0</v>
      </c>
      <c r="Q144" s="17"/>
      <c r="R144" s="32"/>
    </row>
    <row r="145" spans="1:18" ht="25.5" x14ac:dyDescent="0.2">
      <c r="A145" s="126" t="s">
        <v>369</v>
      </c>
      <c r="B145" s="127" t="s">
        <v>370</v>
      </c>
      <c r="C145" s="126" t="s">
        <v>17</v>
      </c>
      <c r="D145" s="126" t="s">
        <v>371</v>
      </c>
      <c r="E145" s="128" t="s">
        <v>7</v>
      </c>
      <c r="F145" s="133">
        <v>18.46</v>
      </c>
      <c r="G145" s="134">
        <v>2</v>
      </c>
      <c r="H145" s="134">
        <f>'BM 05'!J145</f>
        <v>0</v>
      </c>
      <c r="I145" s="134">
        <f>VLOOKUP(A145,'Memória 06'!$A$6:$E$283,5,FALSE)</f>
        <v>0</v>
      </c>
      <c r="J145" s="134">
        <f t="shared" si="11"/>
        <v>0</v>
      </c>
      <c r="K145" s="134">
        <f t="shared" si="12"/>
        <v>36.92</v>
      </c>
      <c r="L145" s="134">
        <f t="shared" si="13"/>
        <v>0</v>
      </c>
      <c r="M145" s="134">
        <f t="shared" si="14"/>
        <v>0</v>
      </c>
      <c r="N145" s="134">
        <f t="shared" si="15"/>
        <v>0</v>
      </c>
      <c r="O145" s="11"/>
      <c r="P145" s="111">
        <f t="shared" si="10"/>
        <v>0</v>
      </c>
      <c r="Q145" s="17"/>
      <c r="R145" s="32"/>
    </row>
    <row r="146" spans="1:18" x14ac:dyDescent="0.2">
      <c r="A146" s="124" t="s">
        <v>372</v>
      </c>
      <c r="B146" s="124"/>
      <c r="C146" s="124"/>
      <c r="D146" s="124" t="s">
        <v>373</v>
      </c>
      <c r="E146" s="124"/>
      <c r="F146" s="131"/>
      <c r="G146" s="131"/>
      <c r="H146" s="131"/>
      <c r="I146" s="131"/>
      <c r="J146" s="131"/>
      <c r="K146" s="131"/>
      <c r="L146" s="131"/>
      <c r="M146" s="131"/>
      <c r="N146" s="131"/>
      <c r="O146" s="11"/>
      <c r="P146" s="111" t="e">
        <f t="shared" si="10"/>
        <v>#DIV/0!</v>
      </c>
      <c r="Q146" s="17"/>
      <c r="R146" s="32"/>
    </row>
    <row r="147" spans="1:18" ht="25.5" x14ac:dyDescent="0.2">
      <c r="A147" s="126" t="s">
        <v>374</v>
      </c>
      <c r="B147" s="127" t="s">
        <v>97</v>
      </c>
      <c r="C147" s="126" t="s">
        <v>14</v>
      </c>
      <c r="D147" s="126" t="s">
        <v>98</v>
      </c>
      <c r="E147" s="128" t="s">
        <v>87</v>
      </c>
      <c r="F147" s="133">
        <v>36.130000000000003</v>
      </c>
      <c r="G147" s="134">
        <v>4.32</v>
      </c>
      <c r="H147" s="134">
        <f>'BM 05'!J147</f>
        <v>0</v>
      </c>
      <c r="I147" s="134">
        <f>VLOOKUP(A147,'Memória 06'!$A$6:$E$283,5,FALSE)</f>
        <v>0</v>
      </c>
      <c r="J147" s="134">
        <f t="shared" si="11"/>
        <v>0</v>
      </c>
      <c r="K147" s="134">
        <f t="shared" si="12"/>
        <v>156.08000000000001</v>
      </c>
      <c r="L147" s="134">
        <f t="shared" si="13"/>
        <v>0</v>
      </c>
      <c r="M147" s="134">
        <f t="shared" si="14"/>
        <v>0</v>
      </c>
      <c r="N147" s="134">
        <f t="shared" si="15"/>
        <v>0</v>
      </c>
      <c r="O147" s="11"/>
      <c r="P147" s="111">
        <f t="shared" si="10"/>
        <v>0</v>
      </c>
      <c r="Q147" s="17"/>
      <c r="R147" s="32"/>
    </row>
    <row r="148" spans="1:18" x14ac:dyDescent="0.2">
      <c r="A148" s="126" t="s">
        <v>375</v>
      </c>
      <c r="B148" s="127" t="s">
        <v>376</v>
      </c>
      <c r="C148" s="126" t="s">
        <v>17</v>
      </c>
      <c r="D148" s="126" t="s">
        <v>377</v>
      </c>
      <c r="E148" s="128" t="s">
        <v>15</v>
      </c>
      <c r="F148" s="133">
        <v>21.8</v>
      </c>
      <c r="G148" s="134">
        <v>2.04</v>
      </c>
      <c r="H148" s="134">
        <f>'BM 05'!J148</f>
        <v>0</v>
      </c>
      <c r="I148" s="134">
        <f>VLOOKUP(A148,'Memória 06'!$A$6:$E$283,5,FALSE)</f>
        <v>0</v>
      </c>
      <c r="J148" s="134">
        <f t="shared" si="11"/>
        <v>0</v>
      </c>
      <c r="K148" s="134">
        <f t="shared" si="12"/>
        <v>44.47</v>
      </c>
      <c r="L148" s="134">
        <f t="shared" si="13"/>
        <v>0</v>
      </c>
      <c r="M148" s="134">
        <f t="shared" si="14"/>
        <v>0</v>
      </c>
      <c r="N148" s="134">
        <f t="shared" si="15"/>
        <v>0</v>
      </c>
      <c r="O148" s="11"/>
      <c r="P148" s="111">
        <f t="shared" si="10"/>
        <v>0</v>
      </c>
      <c r="Q148" s="17"/>
      <c r="R148" s="32"/>
    </row>
    <row r="149" spans="1:18" ht="38.25" x14ac:dyDescent="0.2">
      <c r="A149" s="126" t="s">
        <v>378</v>
      </c>
      <c r="B149" s="127" t="s">
        <v>178</v>
      </c>
      <c r="C149" s="126" t="s">
        <v>17</v>
      </c>
      <c r="D149" s="126" t="s">
        <v>179</v>
      </c>
      <c r="E149" s="128" t="s">
        <v>16</v>
      </c>
      <c r="F149" s="133">
        <v>52.85</v>
      </c>
      <c r="G149" s="134">
        <v>60.12</v>
      </c>
      <c r="H149" s="134">
        <f>'BM 05'!J149</f>
        <v>46.8</v>
      </c>
      <c r="I149" s="134">
        <f>VLOOKUP(A149,'Memória 06'!$A$6:$E$283,5,FALSE)</f>
        <v>0</v>
      </c>
      <c r="J149" s="134">
        <f t="shared" si="11"/>
        <v>46.8</v>
      </c>
      <c r="K149" s="134">
        <f t="shared" si="12"/>
        <v>3177.34</v>
      </c>
      <c r="L149" s="134">
        <f t="shared" si="13"/>
        <v>2473.38</v>
      </c>
      <c r="M149" s="134">
        <f t="shared" si="14"/>
        <v>0</v>
      </c>
      <c r="N149" s="134">
        <f t="shared" si="15"/>
        <v>2473.38</v>
      </c>
      <c r="O149" s="11"/>
      <c r="P149" s="111">
        <f t="shared" si="10"/>
        <v>0.77844360376919053</v>
      </c>
      <c r="Q149" s="17"/>
      <c r="R149" s="32"/>
    </row>
    <row r="150" spans="1:18" ht="38.25" x14ac:dyDescent="0.2">
      <c r="A150" s="126" t="s">
        <v>379</v>
      </c>
      <c r="B150" s="127" t="s">
        <v>168</v>
      </c>
      <c r="C150" s="126" t="s">
        <v>17</v>
      </c>
      <c r="D150" s="126" t="s">
        <v>169</v>
      </c>
      <c r="E150" s="128" t="s">
        <v>16</v>
      </c>
      <c r="F150" s="133">
        <v>33.58</v>
      </c>
      <c r="G150" s="134">
        <v>57.6</v>
      </c>
      <c r="H150" s="134">
        <f>'BM 05'!J150</f>
        <v>57.6</v>
      </c>
      <c r="I150" s="134">
        <f>VLOOKUP(A150,'Memória 06'!$A$6:$E$283,5,FALSE)</f>
        <v>0</v>
      </c>
      <c r="J150" s="134">
        <f t="shared" si="11"/>
        <v>57.6</v>
      </c>
      <c r="K150" s="134">
        <f t="shared" si="12"/>
        <v>1934.2</v>
      </c>
      <c r="L150" s="134">
        <f t="shared" si="13"/>
        <v>1934.2</v>
      </c>
      <c r="M150" s="134">
        <f t="shared" si="14"/>
        <v>0</v>
      </c>
      <c r="N150" s="134">
        <f t="shared" si="15"/>
        <v>1934.2</v>
      </c>
      <c r="O150" s="11"/>
      <c r="P150" s="111">
        <f t="shared" si="10"/>
        <v>1</v>
      </c>
      <c r="Q150" s="17"/>
      <c r="R150" s="32"/>
    </row>
    <row r="151" spans="1:18" ht="25.5" x14ac:dyDescent="0.2">
      <c r="A151" s="126" t="s">
        <v>380</v>
      </c>
      <c r="B151" s="127" t="s">
        <v>45</v>
      </c>
      <c r="C151" s="126" t="s">
        <v>17</v>
      </c>
      <c r="D151" s="126" t="s">
        <v>122</v>
      </c>
      <c r="E151" s="128" t="s">
        <v>12</v>
      </c>
      <c r="F151" s="133">
        <v>19.05</v>
      </c>
      <c r="G151" s="134">
        <v>124</v>
      </c>
      <c r="H151" s="134">
        <f>'BM 05'!J151</f>
        <v>124</v>
      </c>
      <c r="I151" s="134">
        <f>VLOOKUP(A151,'Memória 06'!$A$6:$E$283,5,FALSE)</f>
        <v>0</v>
      </c>
      <c r="J151" s="134">
        <f t="shared" si="11"/>
        <v>124</v>
      </c>
      <c r="K151" s="134">
        <f t="shared" si="12"/>
        <v>2362.1999999999998</v>
      </c>
      <c r="L151" s="134">
        <f t="shared" si="13"/>
        <v>2362.1999999999998</v>
      </c>
      <c r="M151" s="134">
        <f t="shared" si="14"/>
        <v>0</v>
      </c>
      <c r="N151" s="134">
        <f t="shared" si="15"/>
        <v>2362.1999999999998</v>
      </c>
      <c r="O151" s="11"/>
      <c r="P151" s="111">
        <f t="shared" si="10"/>
        <v>1</v>
      </c>
      <c r="Q151" s="17"/>
      <c r="R151" s="32"/>
    </row>
    <row r="152" spans="1:18" ht="25.5" x14ac:dyDescent="0.2">
      <c r="A152" s="126" t="s">
        <v>381</v>
      </c>
      <c r="B152" s="127" t="s">
        <v>47</v>
      </c>
      <c r="C152" s="126" t="s">
        <v>17</v>
      </c>
      <c r="D152" s="126" t="s">
        <v>117</v>
      </c>
      <c r="E152" s="128" t="s">
        <v>12</v>
      </c>
      <c r="F152" s="133">
        <v>12.98</v>
      </c>
      <c r="G152" s="134">
        <v>308</v>
      </c>
      <c r="H152" s="134">
        <f>'BM 05'!J152</f>
        <v>308</v>
      </c>
      <c r="I152" s="134">
        <f>VLOOKUP(A152,'Memória 06'!$A$6:$E$283,5,FALSE)</f>
        <v>0</v>
      </c>
      <c r="J152" s="134">
        <f t="shared" si="11"/>
        <v>308</v>
      </c>
      <c r="K152" s="134">
        <f t="shared" si="12"/>
        <v>3997.84</v>
      </c>
      <c r="L152" s="134">
        <f t="shared" si="13"/>
        <v>3997.84</v>
      </c>
      <c r="M152" s="134">
        <f t="shared" si="14"/>
        <v>0</v>
      </c>
      <c r="N152" s="134">
        <f t="shared" si="15"/>
        <v>3997.84</v>
      </c>
      <c r="O152" s="11"/>
      <c r="P152" s="111">
        <f t="shared" si="10"/>
        <v>1</v>
      </c>
      <c r="Q152" s="17"/>
      <c r="R152" s="32"/>
    </row>
    <row r="153" spans="1:18" ht="38.25" x14ac:dyDescent="0.2">
      <c r="A153" s="126" t="s">
        <v>382</v>
      </c>
      <c r="B153" s="127" t="s">
        <v>383</v>
      </c>
      <c r="C153" s="126" t="s">
        <v>17</v>
      </c>
      <c r="D153" s="126" t="s">
        <v>384</v>
      </c>
      <c r="E153" s="128" t="s">
        <v>15</v>
      </c>
      <c r="F153" s="133">
        <v>399.96</v>
      </c>
      <c r="G153" s="134">
        <v>2.2799999999999998</v>
      </c>
      <c r="H153" s="134">
        <f>'BM 05'!J153</f>
        <v>2.2799999999999998</v>
      </c>
      <c r="I153" s="134">
        <f>VLOOKUP(A153,'Memória 06'!$A$6:$E$283,5,FALSE)</f>
        <v>0</v>
      </c>
      <c r="J153" s="134">
        <f t="shared" si="11"/>
        <v>2.2799999999999998</v>
      </c>
      <c r="K153" s="134">
        <f t="shared" si="12"/>
        <v>911.9</v>
      </c>
      <c r="L153" s="134">
        <f t="shared" si="13"/>
        <v>911.9</v>
      </c>
      <c r="M153" s="134">
        <f t="shared" si="14"/>
        <v>0</v>
      </c>
      <c r="N153" s="134">
        <f t="shared" si="15"/>
        <v>911.9</v>
      </c>
      <c r="O153" s="11"/>
      <c r="P153" s="111">
        <f t="shared" ref="P153:P221" si="16">N153/K153</f>
        <v>1</v>
      </c>
      <c r="Q153" s="17"/>
      <c r="R153" s="32"/>
    </row>
    <row r="154" spans="1:18" ht="25.5" x14ac:dyDescent="0.2">
      <c r="A154" s="126" t="s">
        <v>385</v>
      </c>
      <c r="B154" s="127" t="s">
        <v>127</v>
      </c>
      <c r="C154" s="126" t="s">
        <v>17</v>
      </c>
      <c r="D154" s="126" t="s">
        <v>128</v>
      </c>
      <c r="E154" s="128" t="s">
        <v>15</v>
      </c>
      <c r="F154" s="133">
        <v>302.18</v>
      </c>
      <c r="G154" s="134">
        <v>2.2799999999999998</v>
      </c>
      <c r="H154" s="134">
        <f>'BM 05'!J154</f>
        <v>2.2799999999999998</v>
      </c>
      <c r="I154" s="134">
        <f>VLOOKUP(A154,'Memória 06'!$A$6:$E$283,5,FALSE)</f>
        <v>0</v>
      </c>
      <c r="J154" s="134">
        <f t="shared" ref="J154:J218" si="17">I154+H154</f>
        <v>2.2799999999999998</v>
      </c>
      <c r="K154" s="134">
        <f t="shared" ref="K154:K218" si="18">TRUNC(G154*F154,2)</f>
        <v>688.97</v>
      </c>
      <c r="L154" s="134">
        <f t="shared" ref="L154:L218" si="19">TRUNC(H154*F154,2)</f>
        <v>688.97</v>
      </c>
      <c r="M154" s="134">
        <f t="shared" ref="M154:M218" si="20">TRUNC(I154*F154,2)</f>
        <v>0</v>
      </c>
      <c r="N154" s="134">
        <f t="shared" ref="N154:N218" si="21">M154+L154</f>
        <v>688.97</v>
      </c>
      <c r="O154" s="11"/>
      <c r="P154" s="111">
        <f t="shared" si="16"/>
        <v>1</v>
      </c>
      <c r="Q154" s="17"/>
      <c r="R154" s="32"/>
    </row>
    <row r="155" spans="1:18" ht="38.25" x14ac:dyDescent="0.2">
      <c r="A155" s="126" t="s">
        <v>386</v>
      </c>
      <c r="B155" s="127" t="s">
        <v>218</v>
      </c>
      <c r="C155" s="126" t="s">
        <v>17</v>
      </c>
      <c r="D155" s="126" t="s">
        <v>84</v>
      </c>
      <c r="E155" s="128" t="s">
        <v>16</v>
      </c>
      <c r="F155" s="133">
        <v>4.21</v>
      </c>
      <c r="G155" s="134">
        <v>21.6</v>
      </c>
      <c r="H155" s="134">
        <f>'BM 05'!J155</f>
        <v>0</v>
      </c>
      <c r="I155" s="134">
        <f>VLOOKUP(A155,'Memória 06'!$A$6:$E$283,5,FALSE)</f>
        <v>21.6</v>
      </c>
      <c r="J155" s="134">
        <f t="shared" si="17"/>
        <v>21.6</v>
      </c>
      <c r="K155" s="134">
        <f t="shared" si="18"/>
        <v>90.93</v>
      </c>
      <c r="L155" s="134">
        <f t="shared" si="19"/>
        <v>0</v>
      </c>
      <c r="M155" s="134">
        <f t="shared" si="20"/>
        <v>90.93</v>
      </c>
      <c r="N155" s="134">
        <f t="shared" si="21"/>
        <v>90.93</v>
      </c>
      <c r="O155" s="11"/>
      <c r="P155" s="111">
        <f t="shared" si="16"/>
        <v>1</v>
      </c>
      <c r="Q155" s="17"/>
      <c r="R155" s="32"/>
    </row>
    <row r="156" spans="1:18" ht="38.25" x14ac:dyDescent="0.2">
      <c r="A156" s="126" t="s">
        <v>387</v>
      </c>
      <c r="B156" s="127" t="s">
        <v>85</v>
      </c>
      <c r="C156" s="126" t="s">
        <v>17</v>
      </c>
      <c r="D156" s="126" t="s">
        <v>220</v>
      </c>
      <c r="E156" s="128" t="s">
        <v>16</v>
      </c>
      <c r="F156" s="133">
        <v>34.450000000000003</v>
      </c>
      <c r="G156" s="134">
        <v>21.6</v>
      </c>
      <c r="H156" s="134">
        <f>'BM 05'!J156</f>
        <v>0</v>
      </c>
      <c r="I156" s="134">
        <f>VLOOKUP(A156,'Memória 06'!$A$6:$E$283,5,FALSE)</f>
        <v>21.6</v>
      </c>
      <c r="J156" s="134">
        <f t="shared" si="17"/>
        <v>21.6</v>
      </c>
      <c r="K156" s="134">
        <f t="shared" si="18"/>
        <v>744.12</v>
      </c>
      <c r="L156" s="134">
        <f t="shared" si="19"/>
        <v>0</v>
      </c>
      <c r="M156" s="134">
        <f t="shared" si="20"/>
        <v>744.12</v>
      </c>
      <c r="N156" s="134">
        <f t="shared" si="21"/>
        <v>744.12</v>
      </c>
      <c r="O156" s="11"/>
      <c r="P156" s="111">
        <f t="shared" si="16"/>
        <v>1</v>
      </c>
      <c r="Q156" s="17"/>
      <c r="R156" s="32"/>
    </row>
    <row r="157" spans="1:18" ht="25.5" x14ac:dyDescent="0.2">
      <c r="A157" s="126" t="s">
        <v>388</v>
      </c>
      <c r="B157" s="127" t="s">
        <v>248</v>
      </c>
      <c r="C157" s="126" t="s">
        <v>17</v>
      </c>
      <c r="D157" s="126" t="s">
        <v>83</v>
      </c>
      <c r="E157" s="128" t="s">
        <v>16</v>
      </c>
      <c r="F157" s="133">
        <v>4.01</v>
      </c>
      <c r="G157" s="134">
        <v>21.6</v>
      </c>
      <c r="H157" s="134">
        <f>'BM 05'!J157</f>
        <v>0</v>
      </c>
      <c r="I157" s="134">
        <f>VLOOKUP(A157,'Memória 06'!$A$6:$E$283,5,FALSE)</f>
        <v>0</v>
      </c>
      <c r="J157" s="134">
        <f t="shared" si="17"/>
        <v>0</v>
      </c>
      <c r="K157" s="134">
        <f t="shared" si="18"/>
        <v>86.61</v>
      </c>
      <c r="L157" s="134">
        <f t="shared" si="19"/>
        <v>0</v>
      </c>
      <c r="M157" s="134">
        <f t="shared" si="20"/>
        <v>0</v>
      </c>
      <c r="N157" s="134">
        <f t="shared" si="21"/>
        <v>0</v>
      </c>
      <c r="O157" s="11"/>
      <c r="P157" s="111">
        <f t="shared" si="16"/>
        <v>0</v>
      </c>
      <c r="Q157" s="17"/>
      <c r="R157" s="32"/>
    </row>
    <row r="158" spans="1:18" ht="25.5" x14ac:dyDescent="0.2">
      <c r="A158" s="126" t="s">
        <v>389</v>
      </c>
      <c r="B158" s="127" t="s">
        <v>250</v>
      </c>
      <c r="C158" s="126" t="s">
        <v>17</v>
      </c>
      <c r="D158" s="126" t="s">
        <v>251</v>
      </c>
      <c r="E158" s="128" t="s">
        <v>16</v>
      </c>
      <c r="F158" s="133">
        <v>11.29</v>
      </c>
      <c r="G158" s="134">
        <v>21.6</v>
      </c>
      <c r="H158" s="134">
        <f>'BM 05'!J158</f>
        <v>0</v>
      </c>
      <c r="I158" s="134">
        <f>VLOOKUP(A158,'Memória 06'!$A$6:$E$283,5,FALSE)</f>
        <v>0</v>
      </c>
      <c r="J158" s="134">
        <f t="shared" si="17"/>
        <v>0</v>
      </c>
      <c r="K158" s="134">
        <f t="shared" si="18"/>
        <v>243.86</v>
      </c>
      <c r="L158" s="134">
        <f t="shared" si="19"/>
        <v>0</v>
      </c>
      <c r="M158" s="134">
        <f t="shared" si="20"/>
        <v>0</v>
      </c>
      <c r="N158" s="134">
        <f t="shared" si="21"/>
        <v>0</v>
      </c>
      <c r="O158" s="11"/>
      <c r="P158" s="111">
        <f t="shared" si="16"/>
        <v>0</v>
      </c>
      <c r="Q158" s="17"/>
      <c r="R158" s="32"/>
    </row>
    <row r="159" spans="1:18" ht="25.5" x14ac:dyDescent="0.2">
      <c r="A159" s="126" t="s">
        <v>390</v>
      </c>
      <c r="B159" s="127" t="s">
        <v>253</v>
      </c>
      <c r="C159" s="126" t="s">
        <v>17</v>
      </c>
      <c r="D159" s="126" t="s">
        <v>254</v>
      </c>
      <c r="E159" s="128" t="s">
        <v>16</v>
      </c>
      <c r="F159" s="133">
        <v>11.78</v>
      </c>
      <c r="G159" s="134">
        <v>21.6</v>
      </c>
      <c r="H159" s="134">
        <f>'BM 05'!J159</f>
        <v>0</v>
      </c>
      <c r="I159" s="134">
        <f>VLOOKUP(A159,'Memória 06'!$A$6:$E$283,5,FALSE)</f>
        <v>0</v>
      </c>
      <c r="J159" s="134">
        <f t="shared" si="17"/>
        <v>0</v>
      </c>
      <c r="K159" s="134">
        <f t="shared" si="18"/>
        <v>254.44</v>
      </c>
      <c r="L159" s="134">
        <f t="shared" si="19"/>
        <v>0</v>
      </c>
      <c r="M159" s="134">
        <f t="shared" si="20"/>
        <v>0</v>
      </c>
      <c r="N159" s="134">
        <f t="shared" si="21"/>
        <v>0</v>
      </c>
      <c r="O159" s="11"/>
      <c r="P159" s="111">
        <f t="shared" si="16"/>
        <v>0</v>
      </c>
      <c r="Q159" s="17"/>
      <c r="R159" s="32"/>
    </row>
    <row r="160" spans="1:18" ht="38.25" x14ac:dyDescent="0.2">
      <c r="A160" s="126" t="s">
        <v>709</v>
      </c>
      <c r="B160" s="127">
        <v>103800</v>
      </c>
      <c r="C160" s="126" t="s">
        <v>17</v>
      </c>
      <c r="D160" s="126" t="s">
        <v>710</v>
      </c>
      <c r="E160" s="128" t="s">
        <v>15</v>
      </c>
      <c r="F160" s="133">
        <v>444.36696333750007</v>
      </c>
      <c r="G160" s="134">
        <v>3.51</v>
      </c>
      <c r="H160" s="134">
        <f>'BM 05'!J160</f>
        <v>3.51</v>
      </c>
      <c r="I160" s="134">
        <f>VLOOKUP(A160,'Memória 06'!$A$6:$E$283,5,FALSE)</f>
        <v>0</v>
      </c>
      <c r="J160" s="134">
        <f t="shared" si="17"/>
        <v>3.51</v>
      </c>
      <c r="K160" s="134">
        <f t="shared" si="18"/>
        <v>1559.72</v>
      </c>
      <c r="L160" s="134">
        <f t="shared" si="19"/>
        <v>1559.72</v>
      </c>
      <c r="M160" s="134">
        <f t="shared" si="20"/>
        <v>0</v>
      </c>
      <c r="N160" s="134">
        <f t="shared" si="21"/>
        <v>1559.72</v>
      </c>
      <c r="O160" s="11"/>
      <c r="Q160" s="17"/>
      <c r="R160" s="32"/>
    </row>
    <row r="161" spans="1:18" x14ac:dyDescent="0.2">
      <c r="A161" s="124" t="s">
        <v>391</v>
      </c>
      <c r="B161" s="124"/>
      <c r="C161" s="124"/>
      <c r="D161" s="124" t="s">
        <v>392</v>
      </c>
      <c r="E161" s="124"/>
      <c r="F161" s="131"/>
      <c r="G161" s="131"/>
      <c r="H161" s="131"/>
      <c r="I161" s="131"/>
      <c r="J161" s="131"/>
      <c r="K161" s="131"/>
      <c r="L161" s="131"/>
      <c r="M161" s="131"/>
      <c r="N161" s="131"/>
      <c r="O161" s="11"/>
      <c r="P161" s="111" t="e">
        <f t="shared" si="16"/>
        <v>#DIV/0!</v>
      </c>
      <c r="Q161" s="17"/>
      <c r="R161" s="32"/>
    </row>
    <row r="162" spans="1:18" x14ac:dyDescent="0.2">
      <c r="A162" s="126" t="s">
        <v>393</v>
      </c>
      <c r="B162" s="127" t="s">
        <v>394</v>
      </c>
      <c r="C162" s="126" t="s">
        <v>14</v>
      </c>
      <c r="D162" s="126" t="s">
        <v>395</v>
      </c>
      <c r="E162" s="128" t="s">
        <v>82</v>
      </c>
      <c r="F162" s="133">
        <v>3.24</v>
      </c>
      <c r="G162" s="134">
        <v>476.23</v>
      </c>
      <c r="H162" s="134">
        <f>'BM 05'!J162</f>
        <v>0</v>
      </c>
      <c r="I162" s="134">
        <f>VLOOKUP(A162,'Memória 06'!$A$6:$E$283,5,FALSE)</f>
        <v>0</v>
      </c>
      <c r="J162" s="134">
        <f t="shared" si="17"/>
        <v>0</v>
      </c>
      <c r="K162" s="134">
        <f t="shared" si="18"/>
        <v>1542.98</v>
      </c>
      <c r="L162" s="134">
        <f t="shared" si="19"/>
        <v>0</v>
      </c>
      <c r="M162" s="134">
        <f t="shared" si="20"/>
        <v>0</v>
      </c>
      <c r="N162" s="134">
        <f t="shared" si="21"/>
        <v>0</v>
      </c>
      <c r="O162" s="11"/>
      <c r="P162" s="111">
        <f t="shared" si="16"/>
        <v>0</v>
      </c>
      <c r="Q162" s="17"/>
      <c r="R162" s="32"/>
    </row>
    <row r="163" spans="1:18" ht="25.5" x14ac:dyDescent="0.2">
      <c r="A163" s="126" t="s">
        <v>396</v>
      </c>
      <c r="B163" s="127" t="s">
        <v>397</v>
      </c>
      <c r="C163" s="126" t="s">
        <v>17</v>
      </c>
      <c r="D163" s="126" t="s">
        <v>398</v>
      </c>
      <c r="E163" s="128" t="s">
        <v>16</v>
      </c>
      <c r="F163" s="133">
        <v>348.25</v>
      </c>
      <c r="G163" s="134">
        <v>0.24</v>
      </c>
      <c r="H163" s="134">
        <f>'BM 05'!J163</f>
        <v>0</v>
      </c>
      <c r="I163" s="134">
        <f>VLOOKUP(A163,'Memória 06'!$A$6:$E$283,5,FALSE)</f>
        <v>0</v>
      </c>
      <c r="J163" s="134">
        <f t="shared" si="17"/>
        <v>0</v>
      </c>
      <c r="K163" s="134">
        <f t="shared" si="18"/>
        <v>83.58</v>
      </c>
      <c r="L163" s="134">
        <f t="shared" si="19"/>
        <v>0</v>
      </c>
      <c r="M163" s="134">
        <f t="shared" si="20"/>
        <v>0</v>
      </c>
      <c r="N163" s="134">
        <f t="shared" si="21"/>
        <v>0</v>
      </c>
      <c r="O163" s="11"/>
      <c r="P163" s="111">
        <f t="shared" si="16"/>
        <v>0</v>
      </c>
      <c r="Q163" s="17"/>
      <c r="R163" s="32"/>
    </row>
    <row r="164" spans="1:18" ht="51" x14ac:dyDescent="0.2">
      <c r="A164" s="126" t="s">
        <v>399</v>
      </c>
      <c r="B164" s="127" t="s">
        <v>400</v>
      </c>
      <c r="C164" s="126" t="s">
        <v>17</v>
      </c>
      <c r="D164" s="126" t="s">
        <v>401</v>
      </c>
      <c r="E164" s="128" t="s">
        <v>16</v>
      </c>
      <c r="F164" s="133">
        <v>158.87</v>
      </c>
      <c r="G164" s="134">
        <v>172.44</v>
      </c>
      <c r="H164" s="134">
        <f>'BM 05'!J164</f>
        <v>0</v>
      </c>
      <c r="I164" s="134">
        <f>VLOOKUP(A164,'Memória 06'!$A$6:$E$283,5,FALSE)</f>
        <v>0</v>
      </c>
      <c r="J164" s="134">
        <f t="shared" si="17"/>
        <v>0</v>
      </c>
      <c r="K164" s="134">
        <f t="shared" si="18"/>
        <v>27395.54</v>
      </c>
      <c r="L164" s="134">
        <f t="shared" si="19"/>
        <v>0</v>
      </c>
      <c r="M164" s="134">
        <f t="shared" si="20"/>
        <v>0</v>
      </c>
      <c r="N164" s="134">
        <f t="shared" si="21"/>
        <v>0</v>
      </c>
      <c r="O164" s="11"/>
      <c r="P164" s="111">
        <f t="shared" si="16"/>
        <v>0</v>
      </c>
      <c r="Q164" s="17"/>
      <c r="R164" s="32"/>
    </row>
    <row r="165" spans="1:18" x14ac:dyDescent="0.2">
      <c r="A165" s="124" t="s">
        <v>402</v>
      </c>
      <c r="B165" s="124"/>
      <c r="C165" s="124"/>
      <c r="D165" s="124" t="s">
        <v>403</v>
      </c>
      <c r="E165" s="124"/>
      <c r="F165" s="131"/>
      <c r="G165" s="131"/>
      <c r="H165" s="131"/>
      <c r="I165" s="131"/>
      <c r="J165" s="131"/>
      <c r="K165" s="131"/>
      <c r="L165" s="131"/>
      <c r="M165" s="131"/>
      <c r="N165" s="131"/>
      <c r="O165" s="11"/>
      <c r="P165" s="111" t="e">
        <f t="shared" si="16"/>
        <v>#DIV/0!</v>
      </c>
      <c r="Q165" s="17"/>
      <c r="R165" s="32"/>
    </row>
    <row r="166" spans="1:18" x14ac:dyDescent="0.2">
      <c r="A166" s="124" t="s">
        <v>404</v>
      </c>
      <c r="B166" s="124"/>
      <c r="C166" s="124"/>
      <c r="D166" s="124" t="s">
        <v>96</v>
      </c>
      <c r="E166" s="124"/>
      <c r="F166" s="131"/>
      <c r="G166" s="131"/>
      <c r="H166" s="131"/>
      <c r="I166" s="131"/>
      <c r="J166" s="131"/>
      <c r="K166" s="131"/>
      <c r="L166" s="131"/>
      <c r="M166" s="131"/>
      <c r="N166" s="131"/>
      <c r="O166" s="11"/>
      <c r="P166" s="111" t="e">
        <f t="shared" si="16"/>
        <v>#DIV/0!</v>
      </c>
      <c r="Q166" s="17"/>
      <c r="R166" s="32"/>
    </row>
    <row r="167" spans="1:18" ht="25.5" x14ac:dyDescent="0.2">
      <c r="A167" s="126" t="s">
        <v>405</v>
      </c>
      <c r="B167" s="127" t="s">
        <v>22</v>
      </c>
      <c r="C167" s="126" t="s">
        <v>17</v>
      </c>
      <c r="D167" s="126" t="s">
        <v>23</v>
      </c>
      <c r="E167" s="128" t="s">
        <v>15</v>
      </c>
      <c r="F167" s="133">
        <v>86.88</v>
      </c>
      <c r="G167" s="134">
        <v>7.7</v>
      </c>
      <c r="H167" s="134">
        <f>'BM 05'!J167</f>
        <v>6.3450000000000006</v>
      </c>
      <c r="I167" s="134">
        <f>VLOOKUP(A167,'Memória 06'!$A$6:$E$283,5,FALSE)</f>
        <v>0</v>
      </c>
      <c r="J167" s="134">
        <f t="shared" si="17"/>
        <v>6.3450000000000006</v>
      </c>
      <c r="K167" s="134">
        <f t="shared" si="18"/>
        <v>668.97</v>
      </c>
      <c r="L167" s="134">
        <f t="shared" si="19"/>
        <v>551.25</v>
      </c>
      <c r="M167" s="134">
        <f t="shared" si="20"/>
        <v>0</v>
      </c>
      <c r="N167" s="134">
        <f t="shared" si="21"/>
        <v>551.25</v>
      </c>
      <c r="O167" s="11"/>
      <c r="P167" s="111">
        <f t="shared" si="16"/>
        <v>0.82402798331763749</v>
      </c>
      <c r="Q167" s="17"/>
      <c r="R167" s="32"/>
    </row>
    <row r="168" spans="1:18" x14ac:dyDescent="0.2">
      <c r="A168" s="126" t="s">
        <v>406</v>
      </c>
      <c r="B168" s="127" t="s">
        <v>376</v>
      </c>
      <c r="C168" s="126" t="s">
        <v>17</v>
      </c>
      <c r="D168" s="126" t="s">
        <v>377</v>
      </c>
      <c r="E168" s="128" t="s">
        <v>15</v>
      </c>
      <c r="F168" s="133">
        <v>21.8</v>
      </c>
      <c r="G168" s="134">
        <v>4.17</v>
      </c>
      <c r="H168" s="134">
        <f>'BM 05'!J168</f>
        <v>4.1499999999999995</v>
      </c>
      <c r="I168" s="134">
        <f>VLOOKUP(A168,'Memória 06'!$A$6:$E$283,5,FALSE)</f>
        <v>0</v>
      </c>
      <c r="J168" s="134">
        <f t="shared" si="17"/>
        <v>4.1499999999999995</v>
      </c>
      <c r="K168" s="134">
        <f t="shared" si="18"/>
        <v>90.9</v>
      </c>
      <c r="L168" s="134">
        <f t="shared" si="19"/>
        <v>90.47</v>
      </c>
      <c r="M168" s="134">
        <f t="shared" si="20"/>
        <v>0</v>
      </c>
      <c r="N168" s="134">
        <f t="shared" si="21"/>
        <v>90.47</v>
      </c>
      <c r="O168" s="11"/>
      <c r="P168" s="111">
        <f t="shared" si="16"/>
        <v>0.99526952695269522</v>
      </c>
      <c r="Q168" s="17"/>
      <c r="R168" s="32"/>
    </row>
    <row r="169" spans="1:18" x14ac:dyDescent="0.2">
      <c r="A169" s="126" t="s">
        <v>407</v>
      </c>
      <c r="B169" s="127" t="s">
        <v>240</v>
      </c>
      <c r="C169" s="126" t="s">
        <v>17</v>
      </c>
      <c r="D169" s="126" t="s">
        <v>241</v>
      </c>
      <c r="E169" s="128" t="s">
        <v>15</v>
      </c>
      <c r="F169" s="133">
        <v>74.2</v>
      </c>
      <c r="G169" s="134">
        <v>12.97</v>
      </c>
      <c r="H169" s="134">
        <f>'BM 05'!J169</f>
        <v>0</v>
      </c>
      <c r="I169" s="134">
        <f>VLOOKUP(A169,'Memória 06'!$A$6:$E$283,5,FALSE)</f>
        <v>0</v>
      </c>
      <c r="J169" s="134">
        <f t="shared" si="17"/>
        <v>0</v>
      </c>
      <c r="K169" s="134">
        <f t="shared" si="18"/>
        <v>962.37</v>
      </c>
      <c r="L169" s="134">
        <f t="shared" si="19"/>
        <v>0</v>
      </c>
      <c r="M169" s="134">
        <f t="shared" si="20"/>
        <v>0</v>
      </c>
      <c r="N169" s="134">
        <f t="shared" si="21"/>
        <v>0</v>
      </c>
      <c r="O169" s="11"/>
      <c r="P169" s="111">
        <f t="shared" si="16"/>
        <v>0</v>
      </c>
      <c r="Q169" s="17"/>
      <c r="R169" s="32"/>
    </row>
    <row r="170" spans="1:18" x14ac:dyDescent="0.2">
      <c r="A170" s="124" t="s">
        <v>408</v>
      </c>
      <c r="B170" s="124"/>
      <c r="C170" s="124"/>
      <c r="D170" s="124" t="s">
        <v>409</v>
      </c>
      <c r="E170" s="124"/>
      <c r="F170" s="131"/>
      <c r="G170" s="131"/>
      <c r="H170" s="131"/>
      <c r="I170" s="131"/>
      <c r="J170" s="131"/>
      <c r="K170" s="131"/>
      <c r="L170" s="131"/>
      <c r="M170" s="131"/>
      <c r="N170" s="131"/>
      <c r="O170" s="11"/>
      <c r="P170" s="111" t="e">
        <f t="shared" si="16"/>
        <v>#DIV/0!</v>
      </c>
      <c r="Q170" s="17"/>
      <c r="R170" s="32"/>
    </row>
    <row r="171" spans="1:18" ht="25.5" x14ac:dyDescent="0.2">
      <c r="A171" s="126" t="s">
        <v>410</v>
      </c>
      <c r="B171" s="127" t="s">
        <v>48</v>
      </c>
      <c r="C171" s="126" t="s">
        <v>17</v>
      </c>
      <c r="D171" s="126" t="s">
        <v>95</v>
      </c>
      <c r="E171" s="128" t="s">
        <v>11</v>
      </c>
      <c r="F171" s="133">
        <v>62.24</v>
      </c>
      <c r="G171" s="134">
        <v>24.65</v>
      </c>
      <c r="H171" s="134">
        <f>'BM 05'!J171</f>
        <v>24.65</v>
      </c>
      <c r="I171" s="134">
        <f>VLOOKUP(A171,'Memória 06'!$A$6:$E$283,5,FALSE)</f>
        <v>0</v>
      </c>
      <c r="J171" s="134">
        <f t="shared" si="17"/>
        <v>24.65</v>
      </c>
      <c r="K171" s="134">
        <f t="shared" si="18"/>
        <v>1534.21</v>
      </c>
      <c r="L171" s="134">
        <f t="shared" si="19"/>
        <v>1534.21</v>
      </c>
      <c r="M171" s="134">
        <f t="shared" si="20"/>
        <v>0</v>
      </c>
      <c r="N171" s="134">
        <f t="shared" si="21"/>
        <v>1534.21</v>
      </c>
      <c r="O171" s="11"/>
      <c r="P171" s="111">
        <f t="shared" si="16"/>
        <v>1</v>
      </c>
      <c r="Q171" s="17"/>
      <c r="R171" s="32"/>
    </row>
    <row r="172" spans="1:18" ht="25.5" x14ac:dyDescent="0.2">
      <c r="A172" s="126" t="s">
        <v>411</v>
      </c>
      <c r="B172" s="127" t="s">
        <v>49</v>
      </c>
      <c r="C172" s="126" t="s">
        <v>17</v>
      </c>
      <c r="D172" s="126" t="s">
        <v>50</v>
      </c>
      <c r="E172" s="128" t="s">
        <v>16</v>
      </c>
      <c r="F172" s="133">
        <v>6.46</v>
      </c>
      <c r="G172" s="134">
        <v>7.75</v>
      </c>
      <c r="H172" s="134">
        <f>'BM 05'!J172</f>
        <v>4.2300000000000004</v>
      </c>
      <c r="I172" s="134">
        <f>VLOOKUP(A172,'Memória 06'!$A$6:$E$283,5,FALSE)</f>
        <v>0</v>
      </c>
      <c r="J172" s="134">
        <f t="shared" si="17"/>
        <v>4.2300000000000004</v>
      </c>
      <c r="K172" s="134">
        <f t="shared" si="18"/>
        <v>50.06</v>
      </c>
      <c r="L172" s="134">
        <f t="shared" si="19"/>
        <v>27.32</v>
      </c>
      <c r="M172" s="134">
        <f t="shared" si="20"/>
        <v>0</v>
      </c>
      <c r="N172" s="134">
        <f t="shared" si="21"/>
        <v>27.32</v>
      </c>
      <c r="O172" s="11"/>
      <c r="P172" s="111">
        <f t="shared" si="16"/>
        <v>0.54574510587295244</v>
      </c>
      <c r="Q172" s="17"/>
      <c r="R172" s="32"/>
    </row>
    <row r="173" spans="1:18" ht="25.5" x14ac:dyDescent="0.2">
      <c r="A173" s="126" t="s">
        <v>412</v>
      </c>
      <c r="B173" s="127" t="s">
        <v>51</v>
      </c>
      <c r="C173" s="126" t="s">
        <v>17</v>
      </c>
      <c r="D173" s="126" t="s">
        <v>413</v>
      </c>
      <c r="E173" s="128" t="s">
        <v>16</v>
      </c>
      <c r="F173" s="133">
        <v>34.04</v>
      </c>
      <c r="G173" s="134">
        <v>7.75</v>
      </c>
      <c r="H173" s="134">
        <f>'BM 05'!J173</f>
        <v>4.2300000000000004</v>
      </c>
      <c r="I173" s="134">
        <f>VLOOKUP(A173,'Memória 06'!$A$6:$E$283,5,FALSE)</f>
        <v>0</v>
      </c>
      <c r="J173" s="134">
        <f t="shared" si="17"/>
        <v>4.2300000000000004</v>
      </c>
      <c r="K173" s="134">
        <f t="shared" si="18"/>
        <v>263.81</v>
      </c>
      <c r="L173" s="134">
        <f t="shared" si="19"/>
        <v>143.97999999999999</v>
      </c>
      <c r="M173" s="134">
        <f t="shared" si="20"/>
        <v>0</v>
      </c>
      <c r="N173" s="134">
        <f t="shared" si="21"/>
        <v>143.97999999999999</v>
      </c>
      <c r="O173" s="11"/>
      <c r="P173" s="111">
        <f t="shared" si="16"/>
        <v>0.54577157802964249</v>
      </c>
      <c r="Q173" s="17"/>
      <c r="R173" s="32"/>
    </row>
    <row r="174" spans="1:18" ht="38.25" x14ac:dyDescent="0.2">
      <c r="A174" s="126" t="s">
        <v>414</v>
      </c>
      <c r="B174" s="127" t="s">
        <v>52</v>
      </c>
      <c r="C174" s="126" t="s">
        <v>17</v>
      </c>
      <c r="D174" s="126" t="s">
        <v>415</v>
      </c>
      <c r="E174" s="128" t="s">
        <v>16</v>
      </c>
      <c r="F174" s="133">
        <v>91.69</v>
      </c>
      <c r="G174" s="134">
        <v>38.599999999999994</v>
      </c>
      <c r="H174" s="134">
        <f>'BM 05'!J174</f>
        <v>38.599999999999994</v>
      </c>
      <c r="I174" s="134">
        <f>VLOOKUP(A174,'Memória 06'!$A$6:$E$283,5,FALSE)</f>
        <v>0</v>
      </c>
      <c r="J174" s="134">
        <f t="shared" si="17"/>
        <v>38.599999999999994</v>
      </c>
      <c r="K174" s="134">
        <f t="shared" si="18"/>
        <v>3539.23</v>
      </c>
      <c r="L174" s="134">
        <f t="shared" si="19"/>
        <v>3539.23</v>
      </c>
      <c r="M174" s="134">
        <f t="shared" si="20"/>
        <v>0</v>
      </c>
      <c r="N174" s="134">
        <f t="shared" si="21"/>
        <v>3539.23</v>
      </c>
      <c r="O174" s="11"/>
      <c r="P174" s="111">
        <f t="shared" si="16"/>
        <v>1</v>
      </c>
      <c r="Q174" s="17"/>
      <c r="R174" s="32"/>
    </row>
    <row r="175" spans="1:18" ht="25.5" x14ac:dyDescent="0.2">
      <c r="A175" s="126" t="s">
        <v>416</v>
      </c>
      <c r="B175" s="127" t="s">
        <v>45</v>
      </c>
      <c r="C175" s="126" t="s">
        <v>17</v>
      </c>
      <c r="D175" s="126" t="s">
        <v>122</v>
      </c>
      <c r="E175" s="128" t="s">
        <v>12</v>
      </c>
      <c r="F175" s="133">
        <v>19.05</v>
      </c>
      <c r="G175" s="134">
        <v>36.6</v>
      </c>
      <c r="H175" s="134">
        <f>'BM 05'!J175</f>
        <v>29.5</v>
      </c>
      <c r="I175" s="134">
        <f>VLOOKUP(A175,'Memória 06'!$A$6:$E$283,5,FALSE)</f>
        <v>0</v>
      </c>
      <c r="J175" s="134">
        <f t="shared" si="17"/>
        <v>29.5</v>
      </c>
      <c r="K175" s="134">
        <f t="shared" si="18"/>
        <v>697.23</v>
      </c>
      <c r="L175" s="134">
        <f t="shared" si="19"/>
        <v>561.97</v>
      </c>
      <c r="M175" s="134">
        <f t="shared" si="20"/>
        <v>0</v>
      </c>
      <c r="N175" s="134">
        <f t="shared" si="21"/>
        <v>561.97</v>
      </c>
      <c r="O175" s="11"/>
      <c r="P175" s="111">
        <f t="shared" si="16"/>
        <v>0.8060037577270055</v>
      </c>
      <c r="Q175" s="17"/>
      <c r="R175" s="32"/>
    </row>
    <row r="176" spans="1:18" ht="25.5" x14ac:dyDescent="0.2">
      <c r="A176" s="126" t="s">
        <v>417</v>
      </c>
      <c r="B176" s="127" t="s">
        <v>46</v>
      </c>
      <c r="C176" s="126" t="s">
        <v>17</v>
      </c>
      <c r="D176" s="126" t="s">
        <v>113</v>
      </c>
      <c r="E176" s="128" t="s">
        <v>12</v>
      </c>
      <c r="F176" s="133">
        <v>16.87</v>
      </c>
      <c r="G176" s="134">
        <v>0.7</v>
      </c>
      <c r="H176" s="134">
        <f>'BM 05'!J176</f>
        <v>0.7</v>
      </c>
      <c r="I176" s="134">
        <f>VLOOKUP(A176,'Memória 06'!$A$6:$E$283,5,FALSE)</f>
        <v>0</v>
      </c>
      <c r="J176" s="134">
        <f t="shared" si="17"/>
        <v>0.7</v>
      </c>
      <c r="K176" s="134">
        <f t="shared" si="18"/>
        <v>11.8</v>
      </c>
      <c r="L176" s="134">
        <f t="shared" si="19"/>
        <v>11.8</v>
      </c>
      <c r="M176" s="134">
        <f t="shared" si="20"/>
        <v>0</v>
      </c>
      <c r="N176" s="134">
        <f t="shared" si="21"/>
        <v>11.8</v>
      </c>
      <c r="O176" s="11"/>
      <c r="P176" s="111">
        <f t="shared" si="16"/>
        <v>1</v>
      </c>
      <c r="Q176" s="17"/>
      <c r="R176" s="32"/>
    </row>
    <row r="177" spans="1:18" ht="25.5" x14ac:dyDescent="0.2">
      <c r="A177" s="126" t="s">
        <v>418</v>
      </c>
      <c r="B177" s="127" t="s">
        <v>54</v>
      </c>
      <c r="C177" s="126" t="s">
        <v>17</v>
      </c>
      <c r="D177" s="126" t="s">
        <v>115</v>
      </c>
      <c r="E177" s="128" t="s">
        <v>12</v>
      </c>
      <c r="F177" s="133">
        <v>14.98</v>
      </c>
      <c r="G177" s="134">
        <v>93.6</v>
      </c>
      <c r="H177" s="134">
        <f>'BM 05'!J177</f>
        <v>80.199999999999989</v>
      </c>
      <c r="I177" s="134">
        <f>VLOOKUP(A177,'Memória 06'!$A$6:$E$283,5,FALSE)</f>
        <v>0</v>
      </c>
      <c r="J177" s="134">
        <f t="shared" si="17"/>
        <v>80.199999999999989</v>
      </c>
      <c r="K177" s="134">
        <f t="shared" si="18"/>
        <v>1402.12</v>
      </c>
      <c r="L177" s="134">
        <f t="shared" si="19"/>
        <v>1201.3900000000001</v>
      </c>
      <c r="M177" s="134">
        <f t="shared" si="20"/>
        <v>0</v>
      </c>
      <c r="N177" s="134">
        <f t="shared" si="21"/>
        <v>1201.3900000000001</v>
      </c>
      <c r="O177" s="11"/>
      <c r="P177" s="111">
        <f t="shared" si="16"/>
        <v>0.85683821641514291</v>
      </c>
      <c r="Q177" s="17"/>
      <c r="R177" s="32"/>
    </row>
    <row r="178" spans="1:18" ht="25.5" x14ac:dyDescent="0.2">
      <c r="A178" s="126" t="s">
        <v>419</v>
      </c>
      <c r="B178" s="127" t="s">
        <v>47</v>
      </c>
      <c r="C178" s="126" t="s">
        <v>17</v>
      </c>
      <c r="D178" s="126" t="s">
        <v>117</v>
      </c>
      <c r="E178" s="128" t="s">
        <v>12</v>
      </c>
      <c r="F178" s="133">
        <v>12.98</v>
      </c>
      <c r="G178" s="134">
        <v>68.900000000000006</v>
      </c>
      <c r="H178" s="134">
        <f>'BM 05'!J178</f>
        <v>61.8</v>
      </c>
      <c r="I178" s="134">
        <f>VLOOKUP(A178,'Memória 06'!$A$6:$E$283,5,FALSE)</f>
        <v>0</v>
      </c>
      <c r="J178" s="134">
        <f t="shared" si="17"/>
        <v>61.8</v>
      </c>
      <c r="K178" s="134">
        <f t="shared" si="18"/>
        <v>894.32</v>
      </c>
      <c r="L178" s="134">
        <f t="shared" si="19"/>
        <v>802.16</v>
      </c>
      <c r="M178" s="134">
        <f t="shared" si="20"/>
        <v>0</v>
      </c>
      <c r="N178" s="134">
        <f t="shared" si="21"/>
        <v>802.16</v>
      </c>
      <c r="O178" s="11"/>
      <c r="P178" s="111">
        <f t="shared" si="16"/>
        <v>0.89694963771356995</v>
      </c>
      <c r="Q178" s="17"/>
      <c r="R178" s="32"/>
    </row>
    <row r="179" spans="1:18" ht="25.5" x14ac:dyDescent="0.2">
      <c r="A179" s="126" t="s">
        <v>420</v>
      </c>
      <c r="B179" s="127" t="s">
        <v>119</v>
      </c>
      <c r="C179" s="126" t="s">
        <v>17</v>
      </c>
      <c r="D179" s="126" t="s">
        <v>120</v>
      </c>
      <c r="E179" s="128" t="s">
        <v>12</v>
      </c>
      <c r="F179" s="133">
        <v>9.89</v>
      </c>
      <c r="G179" s="134">
        <v>17</v>
      </c>
      <c r="H179" s="134">
        <f>'BM 05'!J179</f>
        <v>17</v>
      </c>
      <c r="I179" s="134">
        <f>VLOOKUP(A179,'Memória 06'!$A$6:$E$283,5,FALSE)</f>
        <v>0</v>
      </c>
      <c r="J179" s="134">
        <f t="shared" si="17"/>
        <v>17</v>
      </c>
      <c r="K179" s="134">
        <f t="shared" si="18"/>
        <v>168.13</v>
      </c>
      <c r="L179" s="134">
        <f t="shared" si="19"/>
        <v>168.13</v>
      </c>
      <c r="M179" s="134">
        <f t="shared" si="20"/>
        <v>0</v>
      </c>
      <c r="N179" s="134">
        <f t="shared" si="21"/>
        <v>168.13</v>
      </c>
      <c r="O179" s="11"/>
      <c r="P179" s="111">
        <f t="shared" si="16"/>
        <v>1</v>
      </c>
      <c r="Q179" s="17"/>
      <c r="R179" s="32"/>
    </row>
    <row r="180" spans="1:18" ht="38.25" x14ac:dyDescent="0.2">
      <c r="A180" s="126" t="s">
        <v>421</v>
      </c>
      <c r="B180" s="127" t="s">
        <v>55</v>
      </c>
      <c r="C180" s="126" t="s">
        <v>17</v>
      </c>
      <c r="D180" s="126" t="s">
        <v>422</v>
      </c>
      <c r="E180" s="128" t="s">
        <v>15</v>
      </c>
      <c r="F180" s="133">
        <v>664.54</v>
      </c>
      <c r="G180" s="134">
        <v>2.94</v>
      </c>
      <c r="H180" s="134">
        <f>'BM 05'!J180</f>
        <v>2.9400000000000004</v>
      </c>
      <c r="I180" s="134">
        <f>VLOOKUP(A180,'Memória 06'!$A$6:$E$283,5,FALSE)</f>
        <v>0</v>
      </c>
      <c r="J180" s="134">
        <f t="shared" si="17"/>
        <v>2.9400000000000004</v>
      </c>
      <c r="K180" s="134">
        <f t="shared" si="18"/>
        <v>1953.74</v>
      </c>
      <c r="L180" s="134">
        <f t="shared" si="19"/>
        <v>1953.74</v>
      </c>
      <c r="M180" s="134">
        <f t="shared" si="20"/>
        <v>0</v>
      </c>
      <c r="N180" s="134">
        <f t="shared" si="21"/>
        <v>1953.74</v>
      </c>
      <c r="O180" s="11"/>
      <c r="P180" s="111">
        <f t="shared" si="16"/>
        <v>1</v>
      </c>
      <c r="Q180" s="17"/>
      <c r="R180" s="32"/>
    </row>
    <row r="181" spans="1:18" ht="25.5" x14ac:dyDescent="0.2">
      <c r="A181" s="126" t="s">
        <v>423</v>
      </c>
      <c r="B181" s="127" t="s">
        <v>56</v>
      </c>
      <c r="C181" s="126" t="s">
        <v>17</v>
      </c>
      <c r="D181" s="126" t="s">
        <v>424</v>
      </c>
      <c r="E181" s="128" t="s">
        <v>16</v>
      </c>
      <c r="F181" s="133">
        <v>34.44</v>
      </c>
      <c r="G181" s="134">
        <v>13.42</v>
      </c>
      <c r="H181" s="134">
        <f>'BM 05'!J181</f>
        <v>0</v>
      </c>
      <c r="I181" s="134">
        <f>VLOOKUP(A181,'Memória 06'!$A$6:$E$283,5,FALSE)</f>
        <v>0</v>
      </c>
      <c r="J181" s="134">
        <f t="shared" si="17"/>
        <v>0</v>
      </c>
      <c r="K181" s="134">
        <f t="shared" si="18"/>
        <v>462.18</v>
      </c>
      <c r="L181" s="134">
        <f t="shared" si="19"/>
        <v>0</v>
      </c>
      <c r="M181" s="134">
        <f t="shared" si="20"/>
        <v>0</v>
      </c>
      <c r="N181" s="134">
        <f t="shared" si="21"/>
        <v>0</v>
      </c>
      <c r="O181" s="11"/>
      <c r="P181" s="111">
        <f t="shared" si="16"/>
        <v>0</v>
      </c>
      <c r="Q181" s="17"/>
      <c r="R181" s="32"/>
    </row>
    <row r="182" spans="1:18" x14ac:dyDescent="0.2">
      <c r="A182" s="126" t="s">
        <v>425</v>
      </c>
      <c r="B182" s="127" t="s">
        <v>376</v>
      </c>
      <c r="C182" s="126" t="s">
        <v>17</v>
      </c>
      <c r="D182" s="126" t="s">
        <v>377</v>
      </c>
      <c r="E182" s="128" t="s">
        <v>15</v>
      </c>
      <c r="F182" s="133">
        <v>21.8</v>
      </c>
      <c r="G182" s="134">
        <v>20.73</v>
      </c>
      <c r="H182" s="134">
        <f>'BM 05'!J182</f>
        <v>0</v>
      </c>
      <c r="I182" s="134">
        <f>VLOOKUP(A182,'Memória 06'!$A$6:$E$283,5,FALSE)</f>
        <v>0</v>
      </c>
      <c r="J182" s="134">
        <f t="shared" si="17"/>
        <v>0</v>
      </c>
      <c r="K182" s="134">
        <f t="shared" si="18"/>
        <v>451.91</v>
      </c>
      <c r="L182" s="134">
        <f t="shared" si="19"/>
        <v>0</v>
      </c>
      <c r="M182" s="134">
        <f t="shared" si="20"/>
        <v>0</v>
      </c>
      <c r="N182" s="134">
        <f t="shared" si="21"/>
        <v>0</v>
      </c>
      <c r="O182" s="11"/>
      <c r="P182" s="111">
        <f t="shared" si="16"/>
        <v>0</v>
      </c>
      <c r="Q182" s="17"/>
      <c r="R182" s="32"/>
    </row>
    <row r="183" spans="1:18" ht="51" x14ac:dyDescent="0.2">
      <c r="A183" s="126" t="s">
        <v>711</v>
      </c>
      <c r="B183" s="127" t="s">
        <v>104</v>
      </c>
      <c r="C183" s="126" t="s">
        <v>14</v>
      </c>
      <c r="D183" s="126" t="s">
        <v>105</v>
      </c>
      <c r="E183" s="128" t="s">
        <v>16</v>
      </c>
      <c r="F183" s="133">
        <v>86.62</v>
      </c>
      <c r="G183" s="134">
        <v>13.28</v>
      </c>
      <c r="H183" s="134">
        <f>'BM 05'!J183</f>
        <v>13.28</v>
      </c>
      <c r="I183" s="134">
        <f>VLOOKUP(A183,'Memória 06'!$A$6:$E$283,5,FALSE)</f>
        <v>0</v>
      </c>
      <c r="J183" s="134">
        <f t="shared" si="17"/>
        <v>13.28</v>
      </c>
      <c r="K183" s="134">
        <f t="shared" si="18"/>
        <v>1150.31</v>
      </c>
      <c r="L183" s="134">
        <f t="shared" si="19"/>
        <v>1150.31</v>
      </c>
      <c r="M183" s="134">
        <f t="shared" si="20"/>
        <v>0</v>
      </c>
      <c r="N183" s="134">
        <f t="shared" si="21"/>
        <v>1150.31</v>
      </c>
      <c r="O183" s="11"/>
      <c r="P183" s="111">
        <f t="shared" si="16"/>
        <v>1</v>
      </c>
      <c r="Q183" s="17"/>
      <c r="R183" s="32"/>
    </row>
    <row r="184" spans="1:18" x14ac:dyDescent="0.2">
      <c r="A184" s="124" t="s">
        <v>426</v>
      </c>
      <c r="B184" s="124"/>
      <c r="C184" s="124"/>
      <c r="D184" s="124" t="s">
        <v>57</v>
      </c>
      <c r="E184" s="124"/>
      <c r="F184" s="131"/>
      <c r="G184" s="131"/>
      <c r="H184" s="131"/>
      <c r="I184" s="131"/>
      <c r="J184" s="131"/>
      <c r="K184" s="131"/>
      <c r="L184" s="131"/>
      <c r="M184" s="131"/>
      <c r="N184" s="131"/>
      <c r="O184" s="11"/>
      <c r="P184" s="111" t="e">
        <f t="shared" si="16"/>
        <v>#DIV/0!</v>
      </c>
      <c r="Q184" s="17"/>
      <c r="R184" s="32"/>
    </row>
    <row r="185" spans="1:18" ht="25.5" x14ac:dyDescent="0.2">
      <c r="A185" s="137" t="s">
        <v>427</v>
      </c>
      <c r="B185" s="138" t="s">
        <v>43</v>
      </c>
      <c r="C185" s="137" t="s">
        <v>17</v>
      </c>
      <c r="D185" s="137" t="s">
        <v>44</v>
      </c>
      <c r="E185" s="139" t="s">
        <v>12</v>
      </c>
      <c r="F185" s="140">
        <v>12.62</v>
      </c>
      <c r="G185" s="141">
        <v>32.1</v>
      </c>
      <c r="H185" s="134">
        <f>'BM 05'!J185</f>
        <v>25.299999999999997</v>
      </c>
      <c r="I185" s="134">
        <f>VLOOKUP(A185,'Memória 06'!$A$6:$E$283,5,FALSE)</f>
        <v>0</v>
      </c>
      <c r="J185" s="141">
        <f t="shared" si="17"/>
        <v>25.299999999999997</v>
      </c>
      <c r="K185" s="141">
        <f t="shared" si="18"/>
        <v>405.1</v>
      </c>
      <c r="L185" s="141">
        <f t="shared" si="19"/>
        <v>319.27999999999997</v>
      </c>
      <c r="M185" s="141">
        <f t="shared" si="20"/>
        <v>0</v>
      </c>
      <c r="N185" s="141">
        <f t="shared" si="21"/>
        <v>319.27999999999997</v>
      </c>
      <c r="O185" s="11"/>
      <c r="P185" s="111">
        <f t="shared" si="16"/>
        <v>0.7881510738089359</v>
      </c>
      <c r="Q185" s="17"/>
      <c r="R185" s="32"/>
    </row>
    <row r="186" spans="1:18" ht="38.25" x14ac:dyDescent="0.2">
      <c r="A186" s="137" t="s">
        <v>428</v>
      </c>
      <c r="B186" s="138" t="s">
        <v>429</v>
      </c>
      <c r="C186" s="137" t="s">
        <v>17</v>
      </c>
      <c r="D186" s="137" t="s">
        <v>430</v>
      </c>
      <c r="E186" s="139" t="s">
        <v>16</v>
      </c>
      <c r="F186" s="140">
        <v>169.7</v>
      </c>
      <c r="G186" s="141">
        <v>32.450000000000003</v>
      </c>
      <c r="H186" s="134">
        <f>'BM 05'!J186</f>
        <v>32.43</v>
      </c>
      <c r="I186" s="134">
        <f>VLOOKUP(A186,'Memória 06'!$A$6:$E$283,5,FALSE)</f>
        <v>0</v>
      </c>
      <c r="J186" s="141">
        <f t="shared" si="17"/>
        <v>32.43</v>
      </c>
      <c r="K186" s="141">
        <f t="shared" si="18"/>
        <v>5506.76</v>
      </c>
      <c r="L186" s="141">
        <f t="shared" si="19"/>
        <v>5503.37</v>
      </c>
      <c r="M186" s="141">
        <f t="shared" si="20"/>
        <v>0</v>
      </c>
      <c r="N186" s="141">
        <f t="shared" si="21"/>
        <v>5503.37</v>
      </c>
      <c r="O186" s="11"/>
      <c r="P186" s="111">
        <f t="shared" si="16"/>
        <v>0.99938439300060289</v>
      </c>
      <c r="Q186" s="17"/>
      <c r="R186" s="32"/>
    </row>
    <row r="187" spans="1:18" ht="38.25" x14ac:dyDescent="0.2">
      <c r="A187" s="137" t="s">
        <v>431</v>
      </c>
      <c r="B187" s="138" t="s">
        <v>154</v>
      </c>
      <c r="C187" s="137" t="s">
        <v>17</v>
      </c>
      <c r="D187" s="137" t="s">
        <v>155</v>
      </c>
      <c r="E187" s="139" t="s">
        <v>16</v>
      </c>
      <c r="F187" s="140">
        <v>79.14</v>
      </c>
      <c r="G187" s="141">
        <v>83.88</v>
      </c>
      <c r="H187" s="134">
        <f>'BM 05'!J187</f>
        <v>70.77000000000001</v>
      </c>
      <c r="I187" s="134">
        <f>VLOOKUP(A187,'Memória 06'!$A$6:$E$283,5,FALSE)</f>
        <v>0</v>
      </c>
      <c r="J187" s="141">
        <f t="shared" si="17"/>
        <v>70.77000000000001</v>
      </c>
      <c r="K187" s="141">
        <f t="shared" si="18"/>
        <v>6638.26</v>
      </c>
      <c r="L187" s="141">
        <f t="shared" si="19"/>
        <v>5600.73</v>
      </c>
      <c r="M187" s="141">
        <f t="shared" si="20"/>
        <v>0</v>
      </c>
      <c r="N187" s="141">
        <f t="shared" si="21"/>
        <v>5600.73</v>
      </c>
      <c r="O187" s="11"/>
      <c r="P187" s="111">
        <f t="shared" si="16"/>
        <v>0.84370452498094373</v>
      </c>
      <c r="Q187" s="17"/>
      <c r="R187" s="32"/>
    </row>
    <row r="188" spans="1:18" ht="38.25" x14ac:dyDescent="0.2">
      <c r="A188" s="137" t="s">
        <v>432</v>
      </c>
      <c r="B188" s="138" t="s">
        <v>141</v>
      </c>
      <c r="C188" s="137" t="s">
        <v>17</v>
      </c>
      <c r="D188" s="137" t="s">
        <v>142</v>
      </c>
      <c r="E188" s="139" t="s">
        <v>12</v>
      </c>
      <c r="F188" s="140">
        <v>13.18</v>
      </c>
      <c r="G188" s="141">
        <v>98.9</v>
      </c>
      <c r="H188" s="134">
        <f>'BM 05'!J188</f>
        <v>82.5</v>
      </c>
      <c r="I188" s="134">
        <f>VLOOKUP(A188,'Memória 06'!$A$6:$E$283,5,FALSE)</f>
        <v>0</v>
      </c>
      <c r="J188" s="141">
        <f t="shared" si="17"/>
        <v>82.5</v>
      </c>
      <c r="K188" s="141">
        <f t="shared" si="18"/>
        <v>1303.5</v>
      </c>
      <c r="L188" s="141">
        <f t="shared" si="19"/>
        <v>1087.3499999999999</v>
      </c>
      <c r="M188" s="141">
        <f t="shared" si="20"/>
        <v>0</v>
      </c>
      <c r="N188" s="141">
        <f t="shared" si="21"/>
        <v>1087.3499999999999</v>
      </c>
      <c r="O188" s="11"/>
      <c r="P188" s="111">
        <f t="shared" si="16"/>
        <v>0.83417721518987331</v>
      </c>
      <c r="Q188" s="17"/>
      <c r="R188" s="32"/>
    </row>
    <row r="189" spans="1:18" ht="38.25" x14ac:dyDescent="0.2">
      <c r="A189" s="137" t="s">
        <v>433</v>
      </c>
      <c r="B189" s="138" t="s">
        <v>158</v>
      </c>
      <c r="C189" s="137" t="s">
        <v>17</v>
      </c>
      <c r="D189" s="137" t="s">
        <v>159</v>
      </c>
      <c r="E189" s="139" t="s">
        <v>12</v>
      </c>
      <c r="F189" s="140">
        <v>12.18</v>
      </c>
      <c r="G189" s="141">
        <v>0.7</v>
      </c>
      <c r="H189" s="134">
        <f>'BM 05'!J189</f>
        <v>0.7</v>
      </c>
      <c r="I189" s="134">
        <f>VLOOKUP(A189,'Memória 06'!$A$6:$E$283,5,FALSE)</f>
        <v>0</v>
      </c>
      <c r="J189" s="141">
        <f t="shared" si="17"/>
        <v>0.7</v>
      </c>
      <c r="K189" s="141">
        <f t="shared" si="18"/>
        <v>8.52</v>
      </c>
      <c r="L189" s="141">
        <f t="shared" si="19"/>
        <v>8.52</v>
      </c>
      <c r="M189" s="141">
        <f t="shared" si="20"/>
        <v>0</v>
      </c>
      <c r="N189" s="141">
        <f t="shared" si="21"/>
        <v>8.52</v>
      </c>
      <c r="O189" s="11"/>
      <c r="P189" s="111">
        <f t="shared" si="16"/>
        <v>1</v>
      </c>
      <c r="Q189" s="17"/>
      <c r="R189" s="32"/>
    </row>
    <row r="190" spans="1:18" ht="38.25" x14ac:dyDescent="0.2">
      <c r="A190" s="137" t="s">
        <v>434</v>
      </c>
      <c r="B190" s="138" t="s">
        <v>161</v>
      </c>
      <c r="C190" s="137" t="s">
        <v>17</v>
      </c>
      <c r="D190" s="137" t="s">
        <v>162</v>
      </c>
      <c r="E190" s="139" t="s">
        <v>12</v>
      </c>
      <c r="F190" s="140">
        <v>11.27</v>
      </c>
      <c r="G190" s="141">
        <v>102.1</v>
      </c>
      <c r="H190" s="134">
        <f>'BM 05'!J190</f>
        <v>91.5</v>
      </c>
      <c r="I190" s="134">
        <f>VLOOKUP(A190,'Memória 06'!$A$6:$E$283,5,FALSE)</f>
        <v>0</v>
      </c>
      <c r="J190" s="141">
        <f t="shared" si="17"/>
        <v>91.5</v>
      </c>
      <c r="K190" s="141">
        <f t="shared" si="18"/>
        <v>1150.6600000000001</v>
      </c>
      <c r="L190" s="141">
        <f t="shared" si="19"/>
        <v>1031.2</v>
      </c>
      <c r="M190" s="141">
        <f t="shared" si="20"/>
        <v>0</v>
      </c>
      <c r="N190" s="141">
        <f t="shared" si="21"/>
        <v>1031.2</v>
      </c>
      <c r="O190" s="11"/>
      <c r="P190" s="111">
        <f t="shared" si="16"/>
        <v>0.8961813220238819</v>
      </c>
      <c r="Q190" s="17"/>
      <c r="R190" s="32"/>
    </row>
    <row r="191" spans="1:18" ht="38.25" x14ac:dyDescent="0.2">
      <c r="A191" s="137" t="s">
        <v>435</v>
      </c>
      <c r="B191" s="138" t="s">
        <v>41</v>
      </c>
      <c r="C191" s="137" t="s">
        <v>17</v>
      </c>
      <c r="D191" s="137" t="s">
        <v>42</v>
      </c>
      <c r="E191" s="139" t="s">
        <v>12</v>
      </c>
      <c r="F191" s="140">
        <v>9.99</v>
      </c>
      <c r="G191" s="141">
        <v>130.6</v>
      </c>
      <c r="H191" s="134">
        <f>'BM 05'!J191</f>
        <v>108.2</v>
      </c>
      <c r="I191" s="134">
        <f>VLOOKUP(A191,'Memória 06'!$A$6:$E$283,5,FALSE)</f>
        <v>0</v>
      </c>
      <c r="J191" s="141">
        <f t="shared" si="17"/>
        <v>108.2</v>
      </c>
      <c r="K191" s="141">
        <f t="shared" si="18"/>
        <v>1304.69</v>
      </c>
      <c r="L191" s="141">
        <f t="shared" si="19"/>
        <v>1080.9100000000001</v>
      </c>
      <c r="M191" s="141">
        <f t="shared" si="20"/>
        <v>0</v>
      </c>
      <c r="N191" s="141">
        <f t="shared" si="21"/>
        <v>1080.9100000000001</v>
      </c>
      <c r="O191" s="11"/>
      <c r="P191" s="111">
        <f t="shared" si="16"/>
        <v>0.82848032866044807</v>
      </c>
      <c r="Q191" s="17"/>
      <c r="R191" s="32"/>
    </row>
    <row r="192" spans="1:18" ht="38.25" x14ac:dyDescent="0.2">
      <c r="A192" s="137" t="s">
        <v>436</v>
      </c>
      <c r="B192" s="138" t="s">
        <v>145</v>
      </c>
      <c r="C192" s="137" t="s">
        <v>17</v>
      </c>
      <c r="D192" s="137" t="s">
        <v>146</v>
      </c>
      <c r="E192" s="139" t="s">
        <v>12</v>
      </c>
      <c r="F192" s="140">
        <v>8.34</v>
      </c>
      <c r="G192" s="141">
        <v>26</v>
      </c>
      <c r="H192" s="134">
        <f>'BM 05'!J192</f>
        <v>26</v>
      </c>
      <c r="I192" s="134">
        <f>VLOOKUP(A192,'Memória 06'!$A$6:$E$283,5,FALSE)</f>
        <v>0</v>
      </c>
      <c r="J192" s="141">
        <f t="shared" si="17"/>
        <v>26</v>
      </c>
      <c r="K192" s="141">
        <f t="shared" si="18"/>
        <v>216.84</v>
      </c>
      <c r="L192" s="141">
        <f t="shared" si="19"/>
        <v>216.84</v>
      </c>
      <c r="M192" s="141">
        <f t="shared" si="20"/>
        <v>0</v>
      </c>
      <c r="N192" s="141">
        <f t="shared" si="21"/>
        <v>216.84</v>
      </c>
      <c r="O192" s="11"/>
      <c r="P192" s="111">
        <f t="shared" si="16"/>
        <v>1</v>
      </c>
      <c r="Q192" s="17"/>
      <c r="R192" s="32"/>
    </row>
    <row r="193" spans="1:18" ht="51" x14ac:dyDescent="0.2">
      <c r="A193" s="137" t="s">
        <v>437</v>
      </c>
      <c r="B193" s="138" t="s">
        <v>438</v>
      </c>
      <c r="C193" s="137" t="s">
        <v>17</v>
      </c>
      <c r="D193" s="137" t="s">
        <v>439</v>
      </c>
      <c r="E193" s="139" t="s">
        <v>15</v>
      </c>
      <c r="F193" s="140">
        <v>725.78</v>
      </c>
      <c r="G193" s="141">
        <v>4.5</v>
      </c>
      <c r="H193" s="134">
        <f>'BM 05'!J193</f>
        <v>3.8099999999999996</v>
      </c>
      <c r="I193" s="134">
        <f>VLOOKUP(A193,'Memória 06'!$A$6:$E$283,5,FALSE)</f>
        <v>0</v>
      </c>
      <c r="J193" s="141">
        <f t="shared" si="17"/>
        <v>3.8099999999999996</v>
      </c>
      <c r="K193" s="141">
        <f t="shared" si="18"/>
        <v>3266.01</v>
      </c>
      <c r="L193" s="141">
        <f t="shared" si="19"/>
        <v>2765.22</v>
      </c>
      <c r="M193" s="141">
        <f t="shared" si="20"/>
        <v>0</v>
      </c>
      <c r="N193" s="141">
        <f t="shared" si="21"/>
        <v>2765.22</v>
      </c>
      <c r="O193" s="11"/>
      <c r="P193" s="111">
        <f t="shared" si="16"/>
        <v>0.84666611553546978</v>
      </c>
      <c r="Q193" s="17"/>
      <c r="R193" s="32"/>
    </row>
    <row r="194" spans="1:18" x14ac:dyDescent="0.2">
      <c r="A194" s="124" t="s">
        <v>440</v>
      </c>
      <c r="B194" s="124"/>
      <c r="C194" s="124"/>
      <c r="D194" s="124" t="s">
        <v>441</v>
      </c>
      <c r="E194" s="124"/>
      <c r="F194" s="131"/>
      <c r="G194" s="131"/>
      <c r="H194" s="131"/>
      <c r="I194" s="131"/>
      <c r="J194" s="131"/>
      <c r="K194" s="131"/>
      <c r="L194" s="131"/>
      <c r="M194" s="131"/>
      <c r="N194" s="131"/>
      <c r="O194" s="11"/>
      <c r="P194" s="111" t="e">
        <f t="shared" si="16"/>
        <v>#DIV/0!</v>
      </c>
      <c r="Q194" s="17"/>
      <c r="R194" s="32"/>
    </row>
    <row r="195" spans="1:18" ht="38.25" x14ac:dyDescent="0.2">
      <c r="A195" s="137" t="s">
        <v>442</v>
      </c>
      <c r="B195" s="138" t="s">
        <v>178</v>
      </c>
      <c r="C195" s="137" t="s">
        <v>17</v>
      </c>
      <c r="D195" s="137" t="s">
        <v>179</v>
      </c>
      <c r="E195" s="139" t="s">
        <v>16</v>
      </c>
      <c r="F195" s="140">
        <v>52.85</v>
      </c>
      <c r="G195" s="141">
        <v>135.18</v>
      </c>
      <c r="H195" s="134">
        <f>'BM 05'!J195</f>
        <v>135.19300000000004</v>
      </c>
      <c r="I195" s="134">
        <f>VLOOKUP(A195,'Memória 06'!$A$6:$E$283,5,FALSE)</f>
        <v>0</v>
      </c>
      <c r="J195" s="141">
        <f t="shared" si="17"/>
        <v>135.19300000000004</v>
      </c>
      <c r="K195" s="141">
        <f t="shared" si="18"/>
        <v>7144.26</v>
      </c>
      <c r="L195" s="141">
        <f t="shared" si="19"/>
        <v>7144.95</v>
      </c>
      <c r="M195" s="141">
        <f t="shared" si="20"/>
        <v>0</v>
      </c>
      <c r="N195" s="141">
        <f t="shared" si="21"/>
        <v>7144.95</v>
      </c>
      <c r="O195" s="11"/>
      <c r="P195" s="111">
        <f t="shared" si="16"/>
        <v>1.0000965810314855</v>
      </c>
      <c r="Q195" s="17"/>
      <c r="R195" s="32"/>
    </row>
    <row r="196" spans="1:18" x14ac:dyDescent="0.2">
      <c r="A196" s="137" t="s">
        <v>443</v>
      </c>
      <c r="B196" s="138" t="s">
        <v>444</v>
      </c>
      <c r="C196" s="137" t="s">
        <v>17</v>
      </c>
      <c r="D196" s="137" t="s">
        <v>445</v>
      </c>
      <c r="E196" s="139" t="s">
        <v>11</v>
      </c>
      <c r="F196" s="140">
        <v>21.66</v>
      </c>
      <c r="G196" s="141">
        <v>0</v>
      </c>
      <c r="H196" s="134">
        <f>'BM 05'!J196</f>
        <v>0</v>
      </c>
      <c r="I196" s="134">
        <f>VLOOKUP(A196,'Memória 06'!$A$6:$E$283,5,FALSE)</f>
        <v>0</v>
      </c>
      <c r="J196" s="141">
        <f t="shared" si="17"/>
        <v>0</v>
      </c>
      <c r="K196" s="141">
        <f t="shared" si="18"/>
        <v>0</v>
      </c>
      <c r="L196" s="141">
        <f t="shared" si="19"/>
        <v>0</v>
      </c>
      <c r="M196" s="141">
        <f t="shared" si="20"/>
        <v>0</v>
      </c>
      <c r="N196" s="141">
        <f t="shared" si="21"/>
        <v>0</v>
      </c>
      <c r="O196" s="11"/>
      <c r="P196" s="111" t="e">
        <f t="shared" si="16"/>
        <v>#DIV/0!</v>
      </c>
      <c r="Q196" s="17"/>
      <c r="R196" s="32"/>
    </row>
    <row r="197" spans="1:18" ht="25.5" x14ac:dyDescent="0.2">
      <c r="A197" s="137" t="s">
        <v>446</v>
      </c>
      <c r="B197" s="138" t="s">
        <v>447</v>
      </c>
      <c r="C197" s="137" t="s">
        <v>17</v>
      </c>
      <c r="D197" s="137" t="s">
        <v>448</v>
      </c>
      <c r="E197" s="139" t="s">
        <v>11</v>
      </c>
      <c r="F197" s="140">
        <v>59.75</v>
      </c>
      <c r="G197" s="141">
        <v>3.5999999999999996</v>
      </c>
      <c r="H197" s="134">
        <f>'BM 05'!J197</f>
        <v>3.6</v>
      </c>
      <c r="I197" s="134">
        <f>VLOOKUP(A197,'Memória 06'!$A$6:$E$283,5,FALSE)</f>
        <v>0</v>
      </c>
      <c r="J197" s="141">
        <f t="shared" si="17"/>
        <v>3.6</v>
      </c>
      <c r="K197" s="141">
        <f t="shared" si="18"/>
        <v>215.1</v>
      </c>
      <c r="L197" s="141">
        <f t="shared" si="19"/>
        <v>215.1</v>
      </c>
      <c r="M197" s="141">
        <f t="shared" si="20"/>
        <v>0</v>
      </c>
      <c r="N197" s="141">
        <f t="shared" si="21"/>
        <v>215.1</v>
      </c>
      <c r="O197" s="11"/>
      <c r="P197" s="111">
        <f t="shared" si="16"/>
        <v>1</v>
      </c>
      <c r="Q197" s="17"/>
      <c r="R197" s="32"/>
    </row>
    <row r="198" spans="1:18" x14ac:dyDescent="0.2">
      <c r="A198" s="142" t="s">
        <v>449</v>
      </c>
      <c r="B198" s="142"/>
      <c r="C198" s="142"/>
      <c r="D198" s="142" t="s">
        <v>450</v>
      </c>
      <c r="E198" s="142"/>
      <c r="F198" s="143"/>
      <c r="G198" s="143"/>
      <c r="H198" s="143"/>
      <c r="I198" s="143"/>
      <c r="J198" s="143"/>
      <c r="K198" s="143"/>
      <c r="L198" s="143"/>
      <c r="M198" s="143"/>
      <c r="N198" s="143"/>
      <c r="O198" s="11"/>
      <c r="P198" s="111" t="e">
        <f t="shared" si="16"/>
        <v>#DIV/0!</v>
      </c>
      <c r="Q198" s="17"/>
      <c r="R198" s="32"/>
    </row>
    <row r="199" spans="1:18" ht="38.25" x14ac:dyDescent="0.2">
      <c r="A199" s="137" t="s">
        <v>451</v>
      </c>
      <c r="B199" s="138" t="s">
        <v>452</v>
      </c>
      <c r="C199" s="137" t="s">
        <v>17</v>
      </c>
      <c r="D199" s="137" t="s">
        <v>453</v>
      </c>
      <c r="E199" s="139" t="s">
        <v>16</v>
      </c>
      <c r="F199" s="140">
        <v>7.88</v>
      </c>
      <c r="G199" s="141">
        <v>149.08000000000001</v>
      </c>
      <c r="H199" s="134">
        <f>'BM 05'!J199</f>
        <v>149.02450000000002</v>
      </c>
      <c r="I199" s="134">
        <f>VLOOKUP(A199,'Memória 06'!$A$6:$E$283,5,FALSE)</f>
        <v>0</v>
      </c>
      <c r="J199" s="141">
        <f t="shared" si="17"/>
        <v>149.02450000000002</v>
      </c>
      <c r="K199" s="141">
        <f t="shared" si="18"/>
        <v>1174.75</v>
      </c>
      <c r="L199" s="141">
        <f t="shared" si="19"/>
        <v>1174.31</v>
      </c>
      <c r="M199" s="141">
        <f t="shared" si="20"/>
        <v>0</v>
      </c>
      <c r="N199" s="141">
        <f t="shared" si="21"/>
        <v>1174.31</v>
      </c>
      <c r="O199" s="11"/>
      <c r="P199" s="111">
        <f t="shared" si="16"/>
        <v>0.99962545222387733</v>
      </c>
      <c r="Q199" s="17"/>
      <c r="R199" s="32"/>
    </row>
    <row r="200" spans="1:18" ht="38.25" x14ac:dyDescent="0.2">
      <c r="A200" s="126" t="s">
        <v>454</v>
      </c>
      <c r="B200" s="127" t="s">
        <v>218</v>
      </c>
      <c r="C200" s="126" t="s">
        <v>17</v>
      </c>
      <c r="D200" s="126" t="s">
        <v>84</v>
      </c>
      <c r="E200" s="128" t="s">
        <v>16</v>
      </c>
      <c r="F200" s="133">
        <v>4.21</v>
      </c>
      <c r="G200" s="134">
        <v>174.22</v>
      </c>
      <c r="H200" s="134">
        <f>'BM 05'!J200</f>
        <v>111.96</v>
      </c>
      <c r="I200" s="134">
        <f>VLOOKUP(A200,'Memória 06'!$A$6:$E$283,5,FALSE)</f>
        <v>0</v>
      </c>
      <c r="J200" s="134">
        <f t="shared" si="17"/>
        <v>111.96</v>
      </c>
      <c r="K200" s="134">
        <f t="shared" si="18"/>
        <v>733.46</v>
      </c>
      <c r="L200" s="134">
        <f t="shared" si="19"/>
        <v>471.35</v>
      </c>
      <c r="M200" s="134">
        <f t="shared" si="20"/>
        <v>0</v>
      </c>
      <c r="N200" s="134">
        <f t="shared" si="21"/>
        <v>471.35</v>
      </c>
      <c r="O200" s="11"/>
      <c r="P200" s="111">
        <f t="shared" si="16"/>
        <v>0.64263899871840313</v>
      </c>
      <c r="Q200" s="17"/>
      <c r="R200" s="32"/>
    </row>
    <row r="201" spans="1:18" ht="38.25" x14ac:dyDescent="0.2">
      <c r="A201" s="126" t="s">
        <v>455</v>
      </c>
      <c r="B201" s="127" t="s">
        <v>456</v>
      </c>
      <c r="C201" s="126" t="s">
        <v>17</v>
      </c>
      <c r="D201" s="126" t="s">
        <v>457</v>
      </c>
      <c r="E201" s="128" t="s">
        <v>16</v>
      </c>
      <c r="F201" s="133">
        <v>27.94</v>
      </c>
      <c r="G201" s="134">
        <v>323.3</v>
      </c>
      <c r="H201" s="134">
        <f>'BM 05'!J201</f>
        <v>270.38200000000001</v>
      </c>
      <c r="I201" s="134">
        <f>VLOOKUP(A201,'Memória 06'!$A$6:$E$283,5,FALSE)</f>
        <v>0</v>
      </c>
      <c r="J201" s="134">
        <f t="shared" si="17"/>
        <v>270.38200000000001</v>
      </c>
      <c r="K201" s="134">
        <f t="shared" si="18"/>
        <v>9033</v>
      </c>
      <c r="L201" s="134">
        <f t="shared" si="19"/>
        <v>7554.47</v>
      </c>
      <c r="M201" s="134">
        <f t="shared" si="20"/>
        <v>0</v>
      </c>
      <c r="N201" s="134">
        <f t="shared" si="21"/>
        <v>7554.47</v>
      </c>
      <c r="O201" s="11"/>
      <c r="P201" s="111">
        <f t="shared" si="16"/>
        <v>0.83631905236355586</v>
      </c>
      <c r="Q201" s="17"/>
      <c r="R201" s="32"/>
    </row>
    <row r="202" spans="1:18" ht="38.25" x14ac:dyDescent="0.2">
      <c r="A202" s="126" t="s">
        <v>458</v>
      </c>
      <c r="B202" s="127" t="s">
        <v>459</v>
      </c>
      <c r="C202" s="126" t="s">
        <v>17</v>
      </c>
      <c r="D202" s="126" t="s">
        <v>460</v>
      </c>
      <c r="E202" s="128" t="s">
        <v>16</v>
      </c>
      <c r="F202" s="133">
        <v>55</v>
      </c>
      <c r="G202" s="134">
        <v>133.16</v>
      </c>
      <c r="H202" s="134">
        <f>'BM 05'!J202</f>
        <v>132.06279999999998</v>
      </c>
      <c r="I202" s="134">
        <f>VLOOKUP(A202,'Memória 06'!$A$6:$E$283,5,FALSE)</f>
        <v>0</v>
      </c>
      <c r="J202" s="134">
        <f t="shared" si="17"/>
        <v>132.06279999999998</v>
      </c>
      <c r="K202" s="134">
        <f t="shared" si="18"/>
        <v>7323.8</v>
      </c>
      <c r="L202" s="134">
        <f t="shared" si="19"/>
        <v>7263.45</v>
      </c>
      <c r="M202" s="134">
        <f t="shared" si="20"/>
        <v>0</v>
      </c>
      <c r="N202" s="134">
        <f t="shared" si="21"/>
        <v>7263.45</v>
      </c>
      <c r="O202" s="11"/>
      <c r="P202" s="111">
        <f t="shared" si="16"/>
        <v>0.99175974221032792</v>
      </c>
      <c r="Q202" s="17"/>
      <c r="R202" s="32"/>
    </row>
    <row r="203" spans="1:18" ht="25.5" x14ac:dyDescent="0.2">
      <c r="A203" s="126" t="s">
        <v>461</v>
      </c>
      <c r="B203" s="127" t="s">
        <v>462</v>
      </c>
      <c r="C203" s="126" t="s">
        <v>17</v>
      </c>
      <c r="D203" s="126" t="s">
        <v>463</v>
      </c>
      <c r="E203" s="128" t="s">
        <v>16</v>
      </c>
      <c r="F203" s="133">
        <v>12.34</v>
      </c>
      <c r="G203" s="134">
        <v>170.35</v>
      </c>
      <c r="H203" s="134">
        <f>'BM 05'!J203</f>
        <v>0</v>
      </c>
      <c r="I203" s="134">
        <f>VLOOKUP(A203,'Memória 06'!$A$6:$E$283,5,FALSE)</f>
        <v>0</v>
      </c>
      <c r="J203" s="134">
        <f t="shared" si="17"/>
        <v>0</v>
      </c>
      <c r="K203" s="134">
        <f t="shared" si="18"/>
        <v>2102.11</v>
      </c>
      <c r="L203" s="134">
        <f t="shared" si="19"/>
        <v>0</v>
      </c>
      <c r="M203" s="134">
        <f t="shared" si="20"/>
        <v>0</v>
      </c>
      <c r="N203" s="134">
        <f t="shared" si="21"/>
        <v>0</v>
      </c>
      <c r="O203" s="11"/>
      <c r="P203" s="111">
        <f t="shared" si="16"/>
        <v>0</v>
      </c>
      <c r="Q203" s="17"/>
      <c r="R203" s="32"/>
    </row>
    <row r="204" spans="1:18" ht="38.25" x14ac:dyDescent="0.2">
      <c r="A204" s="126" t="s">
        <v>464</v>
      </c>
      <c r="B204" s="127" t="s">
        <v>465</v>
      </c>
      <c r="C204" s="126" t="s">
        <v>17</v>
      </c>
      <c r="D204" s="126" t="s">
        <v>466</v>
      </c>
      <c r="E204" s="128" t="s">
        <v>16</v>
      </c>
      <c r="F204" s="133">
        <v>4.51</v>
      </c>
      <c r="G204" s="134">
        <v>170.35</v>
      </c>
      <c r="H204" s="134">
        <f>'BM 05'!J204</f>
        <v>0</v>
      </c>
      <c r="I204" s="134">
        <f>VLOOKUP(A204,'Memória 06'!$A$6:$E$283,5,FALSE)</f>
        <v>0</v>
      </c>
      <c r="J204" s="134">
        <f t="shared" si="17"/>
        <v>0</v>
      </c>
      <c r="K204" s="134">
        <f t="shared" si="18"/>
        <v>768.27</v>
      </c>
      <c r="L204" s="134">
        <f t="shared" si="19"/>
        <v>0</v>
      </c>
      <c r="M204" s="134">
        <f t="shared" si="20"/>
        <v>0</v>
      </c>
      <c r="N204" s="134">
        <f t="shared" si="21"/>
        <v>0</v>
      </c>
      <c r="O204" s="11"/>
      <c r="P204" s="111">
        <f t="shared" si="16"/>
        <v>0</v>
      </c>
      <c r="Q204" s="17"/>
      <c r="R204" s="32"/>
    </row>
    <row r="205" spans="1:18" ht="25.5" x14ac:dyDescent="0.2">
      <c r="A205" s="126" t="s">
        <v>467</v>
      </c>
      <c r="B205" s="127" t="s">
        <v>253</v>
      </c>
      <c r="C205" s="126" t="s">
        <v>17</v>
      </c>
      <c r="D205" s="126" t="s">
        <v>254</v>
      </c>
      <c r="E205" s="128" t="s">
        <v>16</v>
      </c>
      <c r="F205" s="133">
        <v>11.78</v>
      </c>
      <c r="G205" s="134">
        <v>170.35</v>
      </c>
      <c r="H205" s="134">
        <f>'BM 05'!J205</f>
        <v>0</v>
      </c>
      <c r="I205" s="134">
        <f>VLOOKUP(A205,'Memória 06'!$A$6:$E$283,5,FALSE)</f>
        <v>0</v>
      </c>
      <c r="J205" s="134">
        <f t="shared" si="17"/>
        <v>0</v>
      </c>
      <c r="K205" s="134">
        <f t="shared" si="18"/>
        <v>2006.72</v>
      </c>
      <c r="L205" s="134">
        <f t="shared" si="19"/>
        <v>0</v>
      </c>
      <c r="M205" s="134">
        <f t="shared" si="20"/>
        <v>0</v>
      </c>
      <c r="N205" s="134">
        <f t="shared" si="21"/>
        <v>0</v>
      </c>
      <c r="O205" s="11"/>
      <c r="P205" s="111">
        <f t="shared" si="16"/>
        <v>0</v>
      </c>
      <c r="Q205" s="17"/>
      <c r="R205" s="32"/>
    </row>
    <row r="206" spans="1:18" ht="25.5" x14ac:dyDescent="0.2">
      <c r="A206" s="126" t="s">
        <v>468</v>
      </c>
      <c r="B206" s="127" t="s">
        <v>210</v>
      </c>
      <c r="C206" s="126" t="s">
        <v>17</v>
      </c>
      <c r="D206" s="126" t="s">
        <v>211</v>
      </c>
      <c r="E206" s="128" t="s">
        <v>16</v>
      </c>
      <c r="F206" s="133">
        <v>45.89</v>
      </c>
      <c r="G206" s="134">
        <v>31.24</v>
      </c>
      <c r="H206" s="134">
        <f>'BM 05'!J206</f>
        <v>0</v>
      </c>
      <c r="I206" s="134">
        <f>VLOOKUP(A206,'Memória 06'!$A$6:$E$283,5,FALSE)</f>
        <v>0</v>
      </c>
      <c r="J206" s="134">
        <f t="shared" si="17"/>
        <v>0</v>
      </c>
      <c r="K206" s="134">
        <f t="shared" si="18"/>
        <v>1433.6</v>
      </c>
      <c r="L206" s="134">
        <f t="shared" si="19"/>
        <v>0</v>
      </c>
      <c r="M206" s="134">
        <f t="shared" si="20"/>
        <v>0</v>
      </c>
      <c r="N206" s="134">
        <f t="shared" si="21"/>
        <v>0</v>
      </c>
      <c r="O206" s="11"/>
      <c r="P206" s="111">
        <f t="shared" si="16"/>
        <v>0</v>
      </c>
      <c r="Q206" s="17"/>
      <c r="R206" s="32"/>
    </row>
    <row r="207" spans="1:18" ht="25.5" x14ac:dyDescent="0.2">
      <c r="A207" s="126" t="s">
        <v>469</v>
      </c>
      <c r="B207" s="127" t="s">
        <v>470</v>
      </c>
      <c r="C207" s="126" t="s">
        <v>17</v>
      </c>
      <c r="D207" s="126" t="s">
        <v>471</v>
      </c>
      <c r="E207" s="128" t="s">
        <v>16</v>
      </c>
      <c r="F207" s="133">
        <v>4.99</v>
      </c>
      <c r="G207" s="134">
        <v>31.24</v>
      </c>
      <c r="H207" s="134">
        <f>'BM 05'!J207</f>
        <v>0</v>
      </c>
      <c r="I207" s="134">
        <f>VLOOKUP(A207,'Memória 06'!$A$6:$E$283,5,FALSE)</f>
        <v>0</v>
      </c>
      <c r="J207" s="134">
        <f t="shared" si="17"/>
        <v>0</v>
      </c>
      <c r="K207" s="134">
        <f t="shared" si="18"/>
        <v>155.88</v>
      </c>
      <c r="L207" s="134">
        <f t="shared" si="19"/>
        <v>0</v>
      </c>
      <c r="M207" s="134">
        <f t="shared" si="20"/>
        <v>0</v>
      </c>
      <c r="N207" s="134">
        <f t="shared" si="21"/>
        <v>0</v>
      </c>
      <c r="O207" s="11"/>
      <c r="P207" s="111">
        <f t="shared" si="16"/>
        <v>0</v>
      </c>
      <c r="Q207" s="17"/>
      <c r="R207" s="32"/>
    </row>
    <row r="208" spans="1:18" ht="25.5" x14ac:dyDescent="0.2">
      <c r="A208" s="126" t="s">
        <v>472</v>
      </c>
      <c r="B208" s="127" t="s">
        <v>262</v>
      </c>
      <c r="C208" s="126" t="s">
        <v>17</v>
      </c>
      <c r="D208" s="126" t="s">
        <v>263</v>
      </c>
      <c r="E208" s="128" t="s">
        <v>16</v>
      </c>
      <c r="F208" s="133">
        <v>14.18</v>
      </c>
      <c r="G208" s="134">
        <v>31.24</v>
      </c>
      <c r="H208" s="134">
        <f>'BM 05'!J208</f>
        <v>0</v>
      </c>
      <c r="I208" s="134">
        <f>VLOOKUP(A208,'Memória 06'!$A$6:$E$283,5,FALSE)</f>
        <v>0</v>
      </c>
      <c r="J208" s="134">
        <f t="shared" si="17"/>
        <v>0</v>
      </c>
      <c r="K208" s="134">
        <f t="shared" si="18"/>
        <v>442.98</v>
      </c>
      <c r="L208" s="134">
        <f t="shared" si="19"/>
        <v>0</v>
      </c>
      <c r="M208" s="134">
        <f t="shared" si="20"/>
        <v>0</v>
      </c>
      <c r="N208" s="134">
        <f t="shared" si="21"/>
        <v>0</v>
      </c>
      <c r="O208" s="11"/>
      <c r="P208" s="111">
        <f t="shared" si="16"/>
        <v>0</v>
      </c>
      <c r="Q208" s="17"/>
      <c r="R208" s="32"/>
    </row>
    <row r="209" spans="1:18" ht="38.25" x14ac:dyDescent="0.2">
      <c r="A209" s="126" t="s">
        <v>473</v>
      </c>
      <c r="B209" s="127" t="s">
        <v>474</v>
      </c>
      <c r="C209" s="126" t="s">
        <v>17</v>
      </c>
      <c r="D209" s="126" t="s">
        <v>475</v>
      </c>
      <c r="E209" s="128" t="s">
        <v>16</v>
      </c>
      <c r="F209" s="133">
        <v>136.58000000000001</v>
      </c>
      <c r="G209" s="134">
        <v>0</v>
      </c>
      <c r="H209" s="134">
        <f>'BM 05'!J209</f>
        <v>0</v>
      </c>
      <c r="I209" s="134">
        <f>VLOOKUP(A209,'Memória 06'!$A$6:$E$283,5,FALSE)</f>
        <v>0</v>
      </c>
      <c r="J209" s="134">
        <f t="shared" si="17"/>
        <v>0</v>
      </c>
      <c r="K209" s="134">
        <f t="shared" si="18"/>
        <v>0</v>
      </c>
      <c r="L209" s="134">
        <f t="shared" si="19"/>
        <v>0</v>
      </c>
      <c r="M209" s="134">
        <f t="shared" si="20"/>
        <v>0</v>
      </c>
      <c r="N209" s="134">
        <f t="shared" si="21"/>
        <v>0</v>
      </c>
      <c r="O209" s="11"/>
      <c r="P209" s="111" t="e">
        <f t="shared" si="16"/>
        <v>#DIV/0!</v>
      </c>
      <c r="Q209" s="17"/>
      <c r="R209" s="32"/>
    </row>
    <row r="210" spans="1:18" x14ac:dyDescent="0.2">
      <c r="A210" s="124" t="s">
        <v>476</v>
      </c>
      <c r="B210" s="124"/>
      <c r="C210" s="124"/>
      <c r="D210" s="124" t="s">
        <v>81</v>
      </c>
      <c r="E210" s="124"/>
      <c r="F210" s="131"/>
      <c r="G210" s="131"/>
      <c r="H210" s="131"/>
      <c r="I210" s="131"/>
      <c r="J210" s="131"/>
      <c r="K210" s="131"/>
      <c r="L210" s="131"/>
      <c r="M210" s="131"/>
      <c r="N210" s="131"/>
      <c r="O210" s="11"/>
      <c r="P210" s="111" t="e">
        <f t="shared" si="16"/>
        <v>#DIV/0!</v>
      </c>
      <c r="Q210" s="17"/>
      <c r="R210" s="32"/>
    </row>
    <row r="211" spans="1:18" ht="38.25" x14ac:dyDescent="0.2">
      <c r="A211" s="126" t="s">
        <v>477</v>
      </c>
      <c r="B211" s="127" t="s">
        <v>478</v>
      </c>
      <c r="C211" s="126" t="s">
        <v>17</v>
      </c>
      <c r="D211" s="126" t="s">
        <v>479</v>
      </c>
      <c r="E211" s="128" t="s">
        <v>16</v>
      </c>
      <c r="F211" s="133">
        <v>43.5</v>
      </c>
      <c r="G211" s="134">
        <v>31.24</v>
      </c>
      <c r="H211" s="134">
        <f>'BM 05'!J211</f>
        <v>25.700700000000001</v>
      </c>
      <c r="I211" s="134">
        <f>VLOOKUP(A211,'Memória 06'!$A$6:$E$283,5,FALSE)</f>
        <v>0</v>
      </c>
      <c r="J211" s="134">
        <f t="shared" si="17"/>
        <v>25.700700000000001</v>
      </c>
      <c r="K211" s="134">
        <f t="shared" si="18"/>
        <v>1358.94</v>
      </c>
      <c r="L211" s="134">
        <f t="shared" si="19"/>
        <v>1117.98</v>
      </c>
      <c r="M211" s="134">
        <f t="shared" si="20"/>
        <v>0</v>
      </c>
      <c r="N211" s="134">
        <f t="shared" si="21"/>
        <v>1117.98</v>
      </c>
      <c r="O211" s="11"/>
      <c r="P211" s="111">
        <f t="shared" si="16"/>
        <v>0.82268532827056384</v>
      </c>
      <c r="Q211" s="17"/>
      <c r="R211" s="32"/>
    </row>
    <row r="212" spans="1:18" ht="38.25" x14ac:dyDescent="0.2">
      <c r="A212" s="126" t="s">
        <v>480</v>
      </c>
      <c r="B212" s="127" t="s">
        <v>481</v>
      </c>
      <c r="C212" s="126" t="s">
        <v>17</v>
      </c>
      <c r="D212" s="126" t="s">
        <v>482</v>
      </c>
      <c r="E212" s="128" t="s">
        <v>16</v>
      </c>
      <c r="F212" s="133">
        <v>55.53</v>
      </c>
      <c r="G212" s="134">
        <v>31.24</v>
      </c>
      <c r="H212" s="134">
        <f>'BM 05'!J212</f>
        <v>25.700700000000001</v>
      </c>
      <c r="I212" s="134">
        <f>VLOOKUP(A212,'Memória 06'!$A$6:$E$283,5,FALSE)</f>
        <v>0</v>
      </c>
      <c r="J212" s="134">
        <f t="shared" si="17"/>
        <v>25.700700000000001</v>
      </c>
      <c r="K212" s="134">
        <f t="shared" si="18"/>
        <v>1734.75</v>
      </c>
      <c r="L212" s="134">
        <f t="shared" si="19"/>
        <v>1427.15</v>
      </c>
      <c r="M212" s="134">
        <f t="shared" si="20"/>
        <v>0</v>
      </c>
      <c r="N212" s="134">
        <f t="shared" si="21"/>
        <v>1427.15</v>
      </c>
      <c r="O212" s="11"/>
      <c r="P212" s="111">
        <f t="shared" si="16"/>
        <v>0.82268338377287797</v>
      </c>
      <c r="Q212" s="17"/>
      <c r="R212" s="32"/>
    </row>
    <row r="213" spans="1:18" ht="25.5" x14ac:dyDescent="0.2">
      <c r="A213" s="126" t="s">
        <v>744</v>
      </c>
      <c r="B213" s="127">
        <v>95241</v>
      </c>
      <c r="C213" s="126" t="s">
        <v>17</v>
      </c>
      <c r="D213" s="126" t="s">
        <v>413</v>
      </c>
      <c r="E213" s="128" t="s">
        <v>16</v>
      </c>
      <c r="F213" s="133">
        <v>31.588863012499999</v>
      </c>
      <c r="G213" s="134">
        <v>31.24</v>
      </c>
      <c r="H213" s="134">
        <f>'BM 05'!J213</f>
        <v>25.700700000000001</v>
      </c>
      <c r="I213" s="134">
        <f>VLOOKUP(A213,'Memória 06'!$A$6:$E$283,5,FALSE)</f>
        <v>0</v>
      </c>
      <c r="J213" s="134">
        <f t="shared" si="17"/>
        <v>25.700700000000001</v>
      </c>
      <c r="K213" s="134">
        <f t="shared" si="18"/>
        <v>986.83</v>
      </c>
      <c r="L213" s="134">
        <f t="shared" si="19"/>
        <v>811.85</v>
      </c>
      <c r="M213" s="134">
        <f t="shared" si="20"/>
        <v>0</v>
      </c>
      <c r="N213" s="134">
        <f t="shared" si="21"/>
        <v>811.85</v>
      </c>
      <c r="O213" s="11"/>
      <c r="P213" s="111">
        <f t="shared" si="16"/>
        <v>0.82268475826636811</v>
      </c>
      <c r="Q213" s="17"/>
      <c r="R213" s="32"/>
    </row>
    <row r="214" spans="1:18" x14ac:dyDescent="0.2">
      <c r="A214" s="124" t="s">
        <v>483</v>
      </c>
      <c r="B214" s="124"/>
      <c r="C214" s="124"/>
      <c r="D214" s="124" t="s">
        <v>189</v>
      </c>
      <c r="E214" s="124"/>
      <c r="F214" s="131"/>
      <c r="G214" s="131"/>
      <c r="H214" s="131"/>
      <c r="I214" s="131"/>
      <c r="J214" s="131"/>
      <c r="K214" s="131"/>
      <c r="L214" s="131"/>
      <c r="M214" s="131"/>
      <c r="N214" s="131"/>
      <c r="O214" s="11"/>
      <c r="P214" s="111" t="e">
        <f t="shared" si="16"/>
        <v>#DIV/0!</v>
      </c>
      <c r="Q214" s="17"/>
      <c r="R214" s="32"/>
    </row>
    <row r="215" spans="1:18" ht="51" x14ac:dyDescent="0.2">
      <c r="A215" s="126" t="s">
        <v>484</v>
      </c>
      <c r="B215" s="127" t="s">
        <v>485</v>
      </c>
      <c r="C215" s="126" t="s">
        <v>17</v>
      </c>
      <c r="D215" s="126" t="s">
        <v>486</v>
      </c>
      <c r="E215" s="128" t="s">
        <v>7</v>
      </c>
      <c r="F215" s="133">
        <v>1037.46</v>
      </c>
      <c r="G215" s="134">
        <v>0</v>
      </c>
      <c r="H215" s="134">
        <f>'BM 05'!J215</f>
        <v>0</v>
      </c>
      <c r="I215" s="134">
        <f>VLOOKUP(A215,'Memória 06'!$A$6:$E$283,5,FALSE)</f>
        <v>0</v>
      </c>
      <c r="J215" s="134">
        <f t="shared" si="17"/>
        <v>0</v>
      </c>
      <c r="K215" s="134">
        <f t="shared" si="18"/>
        <v>0</v>
      </c>
      <c r="L215" s="134">
        <f t="shared" si="19"/>
        <v>0</v>
      </c>
      <c r="M215" s="134">
        <f t="shared" si="20"/>
        <v>0</v>
      </c>
      <c r="N215" s="134">
        <f t="shared" si="21"/>
        <v>0</v>
      </c>
      <c r="O215" s="11"/>
      <c r="P215" s="111" t="e">
        <f t="shared" si="16"/>
        <v>#DIV/0!</v>
      </c>
      <c r="Q215" s="17"/>
      <c r="R215" s="32"/>
    </row>
    <row r="216" spans="1:18" ht="51" x14ac:dyDescent="0.2">
      <c r="A216" s="126" t="s">
        <v>487</v>
      </c>
      <c r="B216" s="127" t="s">
        <v>488</v>
      </c>
      <c r="C216" s="126" t="s">
        <v>17</v>
      </c>
      <c r="D216" s="126" t="s">
        <v>489</v>
      </c>
      <c r="E216" s="128" t="s">
        <v>7</v>
      </c>
      <c r="F216" s="133">
        <v>917.8</v>
      </c>
      <c r="G216" s="134">
        <v>0</v>
      </c>
      <c r="H216" s="134">
        <f>'BM 05'!J216</f>
        <v>0</v>
      </c>
      <c r="I216" s="134">
        <f>VLOOKUP(A216,'Memória 06'!$A$6:$E$283,5,FALSE)</f>
        <v>0</v>
      </c>
      <c r="J216" s="134">
        <f t="shared" si="17"/>
        <v>0</v>
      </c>
      <c r="K216" s="134">
        <f t="shared" si="18"/>
        <v>0</v>
      </c>
      <c r="L216" s="134">
        <f t="shared" si="19"/>
        <v>0</v>
      </c>
      <c r="M216" s="134">
        <f t="shared" si="20"/>
        <v>0</v>
      </c>
      <c r="N216" s="134">
        <f t="shared" si="21"/>
        <v>0</v>
      </c>
      <c r="O216" s="11"/>
      <c r="P216" s="111" t="e">
        <f t="shared" si="16"/>
        <v>#DIV/0!</v>
      </c>
      <c r="Q216" s="17"/>
      <c r="R216" s="32"/>
    </row>
    <row r="217" spans="1:18" ht="51" x14ac:dyDescent="0.2">
      <c r="A217" s="126" t="s">
        <v>490</v>
      </c>
      <c r="B217" s="127" t="s">
        <v>491</v>
      </c>
      <c r="C217" s="126" t="s">
        <v>17</v>
      </c>
      <c r="D217" s="126" t="s">
        <v>492</v>
      </c>
      <c r="E217" s="128" t="s">
        <v>16</v>
      </c>
      <c r="F217" s="133">
        <v>331.89</v>
      </c>
      <c r="G217" s="134">
        <v>0</v>
      </c>
      <c r="H217" s="134">
        <f>'BM 05'!J217</f>
        <v>0</v>
      </c>
      <c r="I217" s="134">
        <f>VLOOKUP(A217,'Memória 06'!$A$6:$E$283,5,FALSE)</f>
        <v>0</v>
      </c>
      <c r="J217" s="134">
        <f t="shared" si="17"/>
        <v>0</v>
      </c>
      <c r="K217" s="134">
        <f t="shared" si="18"/>
        <v>0</v>
      </c>
      <c r="L217" s="134">
        <f t="shared" si="19"/>
        <v>0</v>
      </c>
      <c r="M217" s="134">
        <f t="shared" si="20"/>
        <v>0</v>
      </c>
      <c r="N217" s="134">
        <f t="shared" si="21"/>
        <v>0</v>
      </c>
      <c r="O217" s="11"/>
      <c r="P217" s="111" t="e">
        <f t="shared" si="16"/>
        <v>#DIV/0!</v>
      </c>
      <c r="Q217" s="17"/>
      <c r="R217" s="32"/>
    </row>
    <row r="218" spans="1:18" ht="51" x14ac:dyDescent="0.2">
      <c r="A218" s="126" t="s">
        <v>493</v>
      </c>
      <c r="B218" s="127" t="s">
        <v>494</v>
      </c>
      <c r="C218" s="126" t="s">
        <v>17</v>
      </c>
      <c r="D218" s="126" t="s">
        <v>495</v>
      </c>
      <c r="E218" s="128" t="s">
        <v>7</v>
      </c>
      <c r="F218" s="133">
        <v>749.08</v>
      </c>
      <c r="G218" s="134">
        <v>6</v>
      </c>
      <c r="H218" s="134">
        <f>'BM 05'!J218</f>
        <v>6</v>
      </c>
      <c r="I218" s="134">
        <f>VLOOKUP(A218,'Memória 06'!$A$6:$E$283,5,FALSE)</f>
        <v>0</v>
      </c>
      <c r="J218" s="134">
        <f t="shared" si="17"/>
        <v>6</v>
      </c>
      <c r="K218" s="134">
        <f t="shared" si="18"/>
        <v>4494.4799999999996</v>
      </c>
      <c r="L218" s="134">
        <f t="shared" si="19"/>
        <v>4494.4799999999996</v>
      </c>
      <c r="M218" s="134">
        <f t="shared" si="20"/>
        <v>0</v>
      </c>
      <c r="N218" s="134">
        <f t="shared" si="21"/>
        <v>4494.4799999999996</v>
      </c>
      <c r="O218" s="11"/>
      <c r="P218" s="111">
        <f t="shared" si="16"/>
        <v>1</v>
      </c>
      <c r="Q218" s="17"/>
      <c r="R218" s="32"/>
    </row>
    <row r="219" spans="1:18" ht="25.5" x14ac:dyDescent="0.2">
      <c r="A219" s="126" t="s">
        <v>745</v>
      </c>
      <c r="B219" s="127" t="s">
        <v>196</v>
      </c>
      <c r="C219" s="126" t="s">
        <v>14</v>
      </c>
      <c r="D219" s="126" t="s">
        <v>197</v>
      </c>
      <c r="E219" s="128" t="s">
        <v>82</v>
      </c>
      <c r="F219" s="133">
        <v>215.31</v>
      </c>
      <c r="G219" s="134">
        <v>7.1400000000000006</v>
      </c>
      <c r="H219" s="134">
        <f>'BM 05'!J219</f>
        <v>0</v>
      </c>
      <c r="I219" s="134">
        <f>VLOOKUP(A219,'Memória 06'!$A$6:$E$283,5,FALSE)</f>
        <v>0</v>
      </c>
      <c r="J219" s="134">
        <f t="shared" ref="J219:J220" si="22">I219+H219</f>
        <v>0</v>
      </c>
      <c r="K219" s="134">
        <f t="shared" ref="K219:K220" si="23">TRUNC(G219*F219,2)</f>
        <v>1537.31</v>
      </c>
      <c r="L219" s="134">
        <f t="shared" ref="L219:L220" si="24">TRUNC(H219*F219,2)</f>
        <v>0</v>
      </c>
      <c r="M219" s="134">
        <f t="shared" ref="M219:M220" si="25">TRUNC(I219*F219,2)</f>
        <v>0</v>
      </c>
      <c r="N219" s="134">
        <f t="shared" ref="N219:N220" si="26">M219+L219</f>
        <v>0</v>
      </c>
      <c r="O219" s="11"/>
      <c r="P219" s="111">
        <f t="shared" si="16"/>
        <v>0</v>
      </c>
      <c r="Q219" s="17"/>
      <c r="R219" s="32"/>
    </row>
    <row r="220" spans="1:18" ht="38.25" x14ac:dyDescent="0.2">
      <c r="A220" s="126" t="s">
        <v>746</v>
      </c>
      <c r="B220" s="127" t="s">
        <v>271</v>
      </c>
      <c r="C220" s="126" t="s">
        <v>14</v>
      </c>
      <c r="D220" s="126" t="s">
        <v>272</v>
      </c>
      <c r="E220" s="128" t="s">
        <v>16</v>
      </c>
      <c r="F220" s="133">
        <v>18.68</v>
      </c>
      <c r="G220" s="134">
        <v>14.280000000000001</v>
      </c>
      <c r="H220" s="134">
        <f>'BM 05'!J220</f>
        <v>0</v>
      </c>
      <c r="I220" s="134">
        <f>VLOOKUP(A220,'Memória 06'!$A$6:$E$283,5,FALSE)</f>
        <v>0</v>
      </c>
      <c r="J220" s="134">
        <f t="shared" si="22"/>
        <v>0</v>
      </c>
      <c r="K220" s="134">
        <f t="shared" si="23"/>
        <v>266.75</v>
      </c>
      <c r="L220" s="134">
        <f t="shared" si="24"/>
        <v>0</v>
      </c>
      <c r="M220" s="134">
        <f t="shared" si="25"/>
        <v>0</v>
      </c>
      <c r="N220" s="134">
        <f t="shared" si="26"/>
        <v>0</v>
      </c>
      <c r="O220" s="11"/>
      <c r="P220" s="111">
        <f t="shared" si="16"/>
        <v>0</v>
      </c>
      <c r="Q220" s="17"/>
      <c r="R220" s="32"/>
    </row>
    <row r="221" spans="1:18" x14ac:dyDescent="0.2">
      <c r="A221" s="124" t="s">
        <v>496</v>
      </c>
      <c r="B221" s="124"/>
      <c r="C221" s="124"/>
      <c r="D221" s="124" t="s">
        <v>58</v>
      </c>
      <c r="E221" s="124"/>
      <c r="F221" s="131"/>
      <c r="G221" s="131"/>
      <c r="H221" s="131"/>
      <c r="I221" s="131"/>
      <c r="J221" s="131"/>
      <c r="K221" s="131"/>
      <c r="L221" s="131"/>
      <c r="M221" s="131"/>
      <c r="N221" s="131"/>
      <c r="O221" s="11"/>
      <c r="P221" s="111" t="e">
        <f t="shared" si="16"/>
        <v>#DIV/0!</v>
      </c>
      <c r="Q221" s="17"/>
      <c r="R221" s="32"/>
    </row>
    <row r="222" spans="1:18" ht="63.75" x14ac:dyDescent="0.2">
      <c r="A222" s="126" t="s">
        <v>497</v>
      </c>
      <c r="B222" s="127" t="s">
        <v>498</v>
      </c>
      <c r="C222" s="126" t="s">
        <v>14</v>
      </c>
      <c r="D222" s="126" t="s">
        <v>499</v>
      </c>
      <c r="E222" s="128" t="s">
        <v>16</v>
      </c>
      <c r="F222" s="133">
        <v>18.579999999999998</v>
      </c>
      <c r="G222" s="134">
        <v>27.72</v>
      </c>
      <c r="H222" s="134">
        <f>'BM 05'!J222</f>
        <v>22.2075</v>
      </c>
      <c r="I222" s="134">
        <f>VLOOKUP(A222,'Memória 06'!$A$6:$E$283,5,FALSE)</f>
        <v>0</v>
      </c>
      <c r="J222" s="134">
        <f t="shared" ref="J222:J267" si="27">I222+H222</f>
        <v>22.2075</v>
      </c>
      <c r="K222" s="134">
        <f t="shared" ref="K222:K267" si="28">TRUNC(G222*F222,2)</f>
        <v>515.03</v>
      </c>
      <c r="L222" s="134">
        <f t="shared" ref="L222:L267" si="29">TRUNC(H222*F222,2)</f>
        <v>412.61</v>
      </c>
      <c r="M222" s="134">
        <f t="shared" ref="M222:M267" si="30">TRUNC(I222*F222,2)</f>
        <v>0</v>
      </c>
      <c r="N222" s="134">
        <f t="shared" ref="N222:N267" si="31">M222+L222</f>
        <v>412.61</v>
      </c>
      <c r="O222" s="11"/>
      <c r="P222" s="111">
        <f t="shared" ref="P222:P296" si="32">N222/K222</f>
        <v>0.80113779779818661</v>
      </c>
      <c r="Q222" s="17"/>
      <c r="R222" s="32"/>
    </row>
    <row r="223" spans="1:18" ht="51" x14ac:dyDescent="0.2">
      <c r="A223" s="126" t="s">
        <v>500</v>
      </c>
      <c r="B223" s="127" t="s">
        <v>501</v>
      </c>
      <c r="C223" s="126" t="s">
        <v>17</v>
      </c>
      <c r="D223" s="126" t="s">
        <v>502</v>
      </c>
      <c r="E223" s="128" t="s">
        <v>16</v>
      </c>
      <c r="F223" s="133">
        <v>55.66</v>
      </c>
      <c r="G223" s="134">
        <v>27.72</v>
      </c>
      <c r="H223" s="134">
        <f>'BM 05'!J223</f>
        <v>22.2075</v>
      </c>
      <c r="I223" s="134">
        <f>VLOOKUP(A223,'Memória 06'!$A$6:$E$283,5,FALSE)</f>
        <v>0</v>
      </c>
      <c r="J223" s="134">
        <f t="shared" si="27"/>
        <v>22.2075</v>
      </c>
      <c r="K223" s="134">
        <f t="shared" si="28"/>
        <v>1542.89</v>
      </c>
      <c r="L223" s="134">
        <f t="shared" si="29"/>
        <v>1236.06</v>
      </c>
      <c r="M223" s="134">
        <f t="shared" si="30"/>
        <v>0</v>
      </c>
      <c r="N223" s="134">
        <f t="shared" si="31"/>
        <v>1236.06</v>
      </c>
      <c r="O223" s="11"/>
      <c r="P223" s="111">
        <f t="shared" si="32"/>
        <v>0.8011329388355618</v>
      </c>
      <c r="Q223" s="17"/>
      <c r="R223" s="32"/>
    </row>
    <row r="224" spans="1:18" ht="25.5" x14ac:dyDescent="0.2">
      <c r="A224" s="126" t="s">
        <v>503</v>
      </c>
      <c r="B224" s="127" t="s">
        <v>504</v>
      </c>
      <c r="C224" s="126" t="s">
        <v>17</v>
      </c>
      <c r="D224" s="126" t="s">
        <v>505</v>
      </c>
      <c r="E224" s="128" t="s">
        <v>11</v>
      </c>
      <c r="F224" s="133">
        <v>69.52</v>
      </c>
      <c r="G224" s="134">
        <v>0</v>
      </c>
      <c r="H224" s="134">
        <f>'BM 05'!J224</f>
        <v>0</v>
      </c>
      <c r="I224" s="134">
        <f>VLOOKUP(A224,'Memória 06'!$A$6:$E$283,5,FALSE)</f>
        <v>0</v>
      </c>
      <c r="J224" s="134">
        <f t="shared" si="27"/>
        <v>0</v>
      </c>
      <c r="K224" s="134">
        <f t="shared" si="28"/>
        <v>0</v>
      </c>
      <c r="L224" s="134">
        <f t="shared" si="29"/>
        <v>0</v>
      </c>
      <c r="M224" s="134">
        <f t="shared" si="30"/>
        <v>0</v>
      </c>
      <c r="N224" s="134">
        <f t="shared" si="31"/>
        <v>0</v>
      </c>
      <c r="O224" s="11"/>
      <c r="P224" s="111" t="e">
        <f t="shared" si="32"/>
        <v>#DIV/0!</v>
      </c>
      <c r="Q224" s="17"/>
      <c r="R224" s="32"/>
    </row>
    <row r="225" spans="1:18" ht="38.25" x14ac:dyDescent="0.2">
      <c r="A225" s="126" t="s">
        <v>506</v>
      </c>
      <c r="B225" s="127" t="s">
        <v>507</v>
      </c>
      <c r="C225" s="126" t="s">
        <v>17</v>
      </c>
      <c r="D225" s="126" t="s">
        <v>86</v>
      </c>
      <c r="E225" s="128" t="s">
        <v>11</v>
      </c>
      <c r="F225" s="133">
        <v>72.41</v>
      </c>
      <c r="G225" s="134">
        <v>8.8000000000000007</v>
      </c>
      <c r="H225" s="134">
        <f>'BM 05'!J225</f>
        <v>7.05</v>
      </c>
      <c r="I225" s="134">
        <f>VLOOKUP(A225,'Memória 06'!$A$6:$E$283,5,FALSE)</f>
        <v>0</v>
      </c>
      <c r="J225" s="134">
        <f t="shared" si="27"/>
        <v>7.05</v>
      </c>
      <c r="K225" s="134">
        <f t="shared" si="28"/>
        <v>637.20000000000005</v>
      </c>
      <c r="L225" s="134">
        <f t="shared" si="29"/>
        <v>510.49</v>
      </c>
      <c r="M225" s="134">
        <f t="shared" si="30"/>
        <v>0</v>
      </c>
      <c r="N225" s="134">
        <f t="shared" si="31"/>
        <v>510.49</v>
      </c>
      <c r="O225" s="11"/>
      <c r="P225" s="111">
        <f t="shared" si="32"/>
        <v>0.80114563716258624</v>
      </c>
      <c r="Q225" s="17"/>
      <c r="R225" s="32"/>
    </row>
    <row r="226" spans="1:18" x14ac:dyDescent="0.2">
      <c r="A226" s="126" t="s">
        <v>747</v>
      </c>
      <c r="B226" s="127">
        <v>304</v>
      </c>
      <c r="C226" s="126" t="s">
        <v>706</v>
      </c>
      <c r="D226" s="126" t="s">
        <v>748</v>
      </c>
      <c r="E226" s="128" t="s">
        <v>11</v>
      </c>
      <c r="F226" s="133">
        <v>36.392248500000001</v>
      </c>
      <c r="G226" s="134">
        <v>23.200000000000003</v>
      </c>
      <c r="H226" s="134">
        <f>'BM 05'!J226</f>
        <v>0</v>
      </c>
      <c r="I226" s="134">
        <f>VLOOKUP(A226,'Memória 06'!$A$6:$E$283,5,FALSE)</f>
        <v>0</v>
      </c>
      <c r="J226" s="134">
        <f t="shared" si="27"/>
        <v>0</v>
      </c>
      <c r="K226" s="134">
        <f t="shared" si="28"/>
        <v>844.3</v>
      </c>
      <c r="L226" s="134">
        <f t="shared" si="29"/>
        <v>0</v>
      </c>
      <c r="M226" s="134">
        <f t="shared" si="30"/>
        <v>0</v>
      </c>
      <c r="N226" s="134">
        <f t="shared" si="31"/>
        <v>0</v>
      </c>
      <c r="O226" s="11"/>
      <c r="Q226" s="17"/>
      <c r="R226" s="32"/>
    </row>
    <row r="227" spans="1:18" x14ac:dyDescent="0.2">
      <c r="A227" s="124" t="s">
        <v>508</v>
      </c>
      <c r="B227" s="124"/>
      <c r="C227" s="124"/>
      <c r="D227" s="124" t="s">
        <v>509</v>
      </c>
      <c r="E227" s="124"/>
      <c r="F227" s="131"/>
      <c r="G227" s="131"/>
      <c r="H227" s="131"/>
      <c r="I227" s="131"/>
      <c r="J227" s="131"/>
      <c r="K227" s="131"/>
      <c r="L227" s="131"/>
      <c r="M227" s="131"/>
      <c r="N227" s="131"/>
      <c r="O227" s="11"/>
      <c r="P227" s="111" t="e">
        <f t="shared" si="32"/>
        <v>#DIV/0!</v>
      </c>
      <c r="Q227" s="17"/>
      <c r="R227" s="32"/>
    </row>
    <row r="228" spans="1:18" ht="51" x14ac:dyDescent="0.2">
      <c r="A228" s="126" t="s">
        <v>510</v>
      </c>
      <c r="B228" s="127" t="s">
        <v>511</v>
      </c>
      <c r="C228" s="126" t="s">
        <v>17</v>
      </c>
      <c r="D228" s="126" t="s">
        <v>512</v>
      </c>
      <c r="E228" s="128" t="s">
        <v>7</v>
      </c>
      <c r="F228" s="133">
        <v>732.09</v>
      </c>
      <c r="G228" s="134">
        <v>2</v>
      </c>
      <c r="H228" s="134">
        <f>'BM 05'!J228</f>
        <v>0</v>
      </c>
      <c r="I228" s="134">
        <f>VLOOKUP(A228,'Memória 06'!$A$6:$E$283,5,FALSE)</f>
        <v>0</v>
      </c>
      <c r="J228" s="134">
        <f t="shared" si="27"/>
        <v>0</v>
      </c>
      <c r="K228" s="134">
        <f t="shared" si="28"/>
        <v>1464.18</v>
      </c>
      <c r="L228" s="134">
        <f t="shared" si="29"/>
        <v>0</v>
      </c>
      <c r="M228" s="134">
        <f t="shared" si="30"/>
        <v>0</v>
      </c>
      <c r="N228" s="134">
        <f t="shared" si="31"/>
        <v>0</v>
      </c>
      <c r="O228" s="11"/>
      <c r="P228" s="111">
        <f t="shared" si="32"/>
        <v>0</v>
      </c>
      <c r="Q228" s="17"/>
      <c r="R228" s="32"/>
    </row>
    <row r="229" spans="1:18" ht="38.25" x14ac:dyDescent="0.2">
      <c r="A229" s="126" t="s">
        <v>513</v>
      </c>
      <c r="B229" s="127" t="s">
        <v>514</v>
      </c>
      <c r="C229" s="126" t="s">
        <v>17</v>
      </c>
      <c r="D229" s="126" t="s">
        <v>515</v>
      </c>
      <c r="E229" s="128" t="s">
        <v>7</v>
      </c>
      <c r="F229" s="133">
        <v>292</v>
      </c>
      <c r="G229" s="134">
        <v>4</v>
      </c>
      <c r="H229" s="134">
        <f>'BM 05'!J229</f>
        <v>0</v>
      </c>
      <c r="I229" s="134">
        <f>VLOOKUP(A229,'Memória 06'!$A$6:$E$283,5,FALSE)</f>
        <v>0</v>
      </c>
      <c r="J229" s="134">
        <f t="shared" si="27"/>
        <v>0</v>
      </c>
      <c r="K229" s="134">
        <f t="shared" si="28"/>
        <v>1168</v>
      </c>
      <c r="L229" s="134">
        <f t="shared" si="29"/>
        <v>0</v>
      </c>
      <c r="M229" s="134">
        <f t="shared" si="30"/>
        <v>0</v>
      </c>
      <c r="N229" s="134">
        <f t="shared" si="31"/>
        <v>0</v>
      </c>
      <c r="O229" s="11"/>
      <c r="P229" s="111">
        <f t="shared" si="32"/>
        <v>0</v>
      </c>
      <c r="Q229" s="17"/>
      <c r="R229" s="32"/>
    </row>
    <row r="230" spans="1:18" ht="25.5" x14ac:dyDescent="0.2">
      <c r="A230" s="126" t="s">
        <v>516</v>
      </c>
      <c r="B230" s="127" t="s">
        <v>517</v>
      </c>
      <c r="C230" s="126" t="s">
        <v>17</v>
      </c>
      <c r="D230" s="126" t="s">
        <v>518</v>
      </c>
      <c r="E230" s="128" t="s">
        <v>7</v>
      </c>
      <c r="F230" s="133">
        <v>658.3</v>
      </c>
      <c r="G230" s="134">
        <v>2</v>
      </c>
      <c r="H230" s="134">
        <f>'BM 05'!J230</f>
        <v>0</v>
      </c>
      <c r="I230" s="134">
        <f>VLOOKUP(A230,'Memória 06'!$A$6:$E$283,5,FALSE)</f>
        <v>0</v>
      </c>
      <c r="J230" s="134">
        <f t="shared" si="27"/>
        <v>0</v>
      </c>
      <c r="K230" s="134">
        <f t="shared" si="28"/>
        <v>1316.6</v>
      </c>
      <c r="L230" s="134">
        <f t="shared" si="29"/>
        <v>0</v>
      </c>
      <c r="M230" s="134">
        <f t="shared" si="30"/>
        <v>0</v>
      </c>
      <c r="N230" s="134">
        <f t="shared" si="31"/>
        <v>0</v>
      </c>
      <c r="O230" s="11"/>
      <c r="P230" s="111">
        <f t="shared" si="32"/>
        <v>0</v>
      </c>
      <c r="Q230" s="17"/>
      <c r="R230" s="32"/>
    </row>
    <row r="231" spans="1:18" ht="51" x14ac:dyDescent="0.2">
      <c r="A231" s="126" t="s">
        <v>519</v>
      </c>
      <c r="B231" s="127" t="s">
        <v>520</v>
      </c>
      <c r="C231" s="126" t="s">
        <v>17</v>
      </c>
      <c r="D231" s="126" t="s">
        <v>521</v>
      </c>
      <c r="E231" s="128" t="s">
        <v>7</v>
      </c>
      <c r="F231" s="133">
        <v>239.99</v>
      </c>
      <c r="G231" s="134">
        <v>2</v>
      </c>
      <c r="H231" s="134">
        <f>'BM 05'!J231</f>
        <v>0</v>
      </c>
      <c r="I231" s="134">
        <f>VLOOKUP(A231,'Memória 06'!$A$6:$E$283,5,FALSE)</f>
        <v>0</v>
      </c>
      <c r="J231" s="134">
        <f t="shared" si="27"/>
        <v>0</v>
      </c>
      <c r="K231" s="134">
        <f t="shared" si="28"/>
        <v>479.98</v>
      </c>
      <c r="L231" s="134">
        <f t="shared" si="29"/>
        <v>0</v>
      </c>
      <c r="M231" s="134">
        <f t="shared" si="30"/>
        <v>0</v>
      </c>
      <c r="N231" s="134">
        <f t="shared" si="31"/>
        <v>0</v>
      </c>
      <c r="O231" s="11"/>
      <c r="P231" s="111">
        <f t="shared" si="32"/>
        <v>0</v>
      </c>
      <c r="Q231" s="17"/>
      <c r="R231" s="32"/>
    </row>
    <row r="232" spans="1:18" ht="38.25" x14ac:dyDescent="0.2">
      <c r="A232" s="126" t="s">
        <v>522</v>
      </c>
      <c r="B232" s="127" t="s">
        <v>523</v>
      </c>
      <c r="C232" s="126" t="s">
        <v>17</v>
      </c>
      <c r="D232" s="126" t="s">
        <v>524</v>
      </c>
      <c r="E232" s="128" t="s">
        <v>7</v>
      </c>
      <c r="F232" s="133">
        <v>379.29</v>
      </c>
      <c r="G232" s="134">
        <v>4</v>
      </c>
      <c r="H232" s="134">
        <f>'BM 05'!J232</f>
        <v>0</v>
      </c>
      <c r="I232" s="134">
        <f>VLOOKUP(A232,'Memória 06'!$A$6:$E$283,5,FALSE)</f>
        <v>0</v>
      </c>
      <c r="J232" s="134">
        <f t="shared" si="27"/>
        <v>0</v>
      </c>
      <c r="K232" s="134">
        <f t="shared" si="28"/>
        <v>1517.16</v>
      </c>
      <c r="L232" s="134">
        <f t="shared" si="29"/>
        <v>0</v>
      </c>
      <c r="M232" s="134">
        <f t="shared" si="30"/>
        <v>0</v>
      </c>
      <c r="N232" s="134">
        <f t="shared" si="31"/>
        <v>0</v>
      </c>
      <c r="O232" s="11"/>
      <c r="P232" s="111">
        <f t="shared" si="32"/>
        <v>0</v>
      </c>
      <c r="Q232" s="17"/>
      <c r="R232" s="32"/>
    </row>
    <row r="233" spans="1:18" ht="25.5" x14ac:dyDescent="0.2">
      <c r="A233" s="126" t="s">
        <v>525</v>
      </c>
      <c r="B233" s="127" t="s">
        <v>526</v>
      </c>
      <c r="C233" s="126" t="s">
        <v>14</v>
      </c>
      <c r="D233" s="126" t="s">
        <v>527</v>
      </c>
      <c r="E233" s="128" t="s">
        <v>82</v>
      </c>
      <c r="F233" s="133">
        <v>611.27</v>
      </c>
      <c r="G233" s="134">
        <v>1.88</v>
      </c>
      <c r="H233" s="134">
        <f>'BM 05'!J233</f>
        <v>0</v>
      </c>
      <c r="I233" s="134">
        <f>VLOOKUP(A233,'Memória 06'!$A$6:$E$283,5,FALSE)</f>
        <v>0</v>
      </c>
      <c r="J233" s="134">
        <f t="shared" si="27"/>
        <v>0</v>
      </c>
      <c r="K233" s="134">
        <f t="shared" si="28"/>
        <v>1149.18</v>
      </c>
      <c r="L233" s="134">
        <f t="shared" si="29"/>
        <v>0</v>
      </c>
      <c r="M233" s="134">
        <f t="shared" si="30"/>
        <v>0</v>
      </c>
      <c r="N233" s="134">
        <f t="shared" si="31"/>
        <v>0</v>
      </c>
      <c r="O233" s="11"/>
      <c r="P233" s="111">
        <f t="shared" si="32"/>
        <v>0</v>
      </c>
      <c r="Q233" s="17"/>
      <c r="R233" s="32"/>
    </row>
    <row r="234" spans="1:18" ht="25.5" x14ac:dyDescent="0.2">
      <c r="A234" s="126" t="s">
        <v>528</v>
      </c>
      <c r="B234" s="127" t="s">
        <v>529</v>
      </c>
      <c r="C234" s="126" t="s">
        <v>17</v>
      </c>
      <c r="D234" s="126" t="s">
        <v>530</v>
      </c>
      <c r="E234" s="128" t="s">
        <v>7</v>
      </c>
      <c r="F234" s="133">
        <v>68.95</v>
      </c>
      <c r="G234" s="134">
        <v>4</v>
      </c>
      <c r="H234" s="134">
        <f>'BM 05'!J234</f>
        <v>0</v>
      </c>
      <c r="I234" s="134">
        <f>VLOOKUP(A234,'Memória 06'!$A$6:$E$283,5,FALSE)</f>
        <v>0</v>
      </c>
      <c r="J234" s="134">
        <f t="shared" si="27"/>
        <v>0</v>
      </c>
      <c r="K234" s="134">
        <f t="shared" si="28"/>
        <v>275.8</v>
      </c>
      <c r="L234" s="134">
        <f t="shared" si="29"/>
        <v>0</v>
      </c>
      <c r="M234" s="134">
        <f t="shared" si="30"/>
        <v>0</v>
      </c>
      <c r="N234" s="134">
        <f t="shared" si="31"/>
        <v>0</v>
      </c>
      <c r="O234" s="11"/>
      <c r="P234" s="111">
        <f t="shared" si="32"/>
        <v>0</v>
      </c>
      <c r="Q234" s="17"/>
      <c r="R234" s="32"/>
    </row>
    <row r="235" spans="1:18" ht="25.5" x14ac:dyDescent="0.2">
      <c r="A235" s="126" t="s">
        <v>531</v>
      </c>
      <c r="B235" s="127" t="s">
        <v>532</v>
      </c>
      <c r="C235" s="126" t="s">
        <v>17</v>
      </c>
      <c r="D235" s="126" t="s">
        <v>533</v>
      </c>
      <c r="E235" s="128" t="s">
        <v>7</v>
      </c>
      <c r="F235" s="133">
        <v>99.68</v>
      </c>
      <c r="G235" s="134">
        <v>2</v>
      </c>
      <c r="H235" s="134">
        <f>'BM 05'!J235</f>
        <v>0</v>
      </c>
      <c r="I235" s="134">
        <f>VLOOKUP(A235,'Memória 06'!$A$6:$E$283,5,FALSE)</f>
        <v>0</v>
      </c>
      <c r="J235" s="134">
        <f t="shared" si="27"/>
        <v>0</v>
      </c>
      <c r="K235" s="134">
        <f t="shared" si="28"/>
        <v>199.36</v>
      </c>
      <c r="L235" s="134">
        <f t="shared" si="29"/>
        <v>0</v>
      </c>
      <c r="M235" s="134">
        <f t="shared" si="30"/>
        <v>0</v>
      </c>
      <c r="N235" s="134">
        <f t="shared" si="31"/>
        <v>0</v>
      </c>
      <c r="O235" s="11"/>
      <c r="P235" s="111">
        <f t="shared" si="32"/>
        <v>0</v>
      </c>
      <c r="Q235" s="17"/>
      <c r="R235" s="32"/>
    </row>
    <row r="236" spans="1:18" x14ac:dyDescent="0.2">
      <c r="A236" s="124" t="s">
        <v>534</v>
      </c>
      <c r="B236" s="124"/>
      <c r="C236" s="124"/>
      <c r="D236" s="124" t="s">
        <v>535</v>
      </c>
      <c r="E236" s="124"/>
      <c r="F236" s="131"/>
      <c r="G236" s="131"/>
      <c r="H236" s="131"/>
      <c r="I236" s="131"/>
      <c r="J236" s="131"/>
      <c r="K236" s="131"/>
      <c r="L236" s="131"/>
      <c r="M236" s="131"/>
      <c r="N236" s="131"/>
      <c r="O236" s="11"/>
      <c r="P236" s="111" t="e">
        <f t="shared" si="32"/>
        <v>#DIV/0!</v>
      </c>
      <c r="Q236" s="17"/>
      <c r="R236" s="32"/>
    </row>
    <row r="237" spans="1:18" ht="38.25" x14ac:dyDescent="0.2">
      <c r="A237" s="126" t="s">
        <v>536</v>
      </c>
      <c r="B237" s="127" t="s">
        <v>537</v>
      </c>
      <c r="C237" s="126" t="s">
        <v>17</v>
      </c>
      <c r="D237" s="126" t="s">
        <v>538</v>
      </c>
      <c r="E237" s="128" t="s">
        <v>7</v>
      </c>
      <c r="F237" s="133">
        <v>95.03</v>
      </c>
      <c r="G237" s="134">
        <v>5</v>
      </c>
      <c r="H237" s="134">
        <f>'BM 05'!J237</f>
        <v>0</v>
      </c>
      <c r="I237" s="134">
        <f>VLOOKUP(A237,'Memória 06'!$A$6:$E$283,5,FALSE)</f>
        <v>2</v>
      </c>
      <c r="J237" s="134">
        <f t="shared" si="27"/>
        <v>2</v>
      </c>
      <c r="K237" s="134">
        <f t="shared" si="28"/>
        <v>475.15</v>
      </c>
      <c r="L237" s="134">
        <f t="shared" si="29"/>
        <v>0</v>
      </c>
      <c r="M237" s="134">
        <f t="shared" si="30"/>
        <v>190.06</v>
      </c>
      <c r="N237" s="134">
        <f t="shared" si="31"/>
        <v>190.06</v>
      </c>
      <c r="O237" s="11"/>
      <c r="P237" s="111">
        <f t="shared" si="32"/>
        <v>0.4</v>
      </c>
      <c r="Q237" s="17"/>
      <c r="R237" s="32"/>
    </row>
    <row r="238" spans="1:18" ht="38.25" x14ac:dyDescent="0.2">
      <c r="A238" s="126" t="s">
        <v>539</v>
      </c>
      <c r="B238" s="127" t="s">
        <v>540</v>
      </c>
      <c r="C238" s="126" t="s">
        <v>17</v>
      </c>
      <c r="D238" s="126" t="s">
        <v>541</v>
      </c>
      <c r="E238" s="128" t="s">
        <v>7</v>
      </c>
      <c r="F238" s="133">
        <v>88.08</v>
      </c>
      <c r="G238" s="134">
        <v>1</v>
      </c>
      <c r="H238" s="134">
        <f>'BM 05'!J238</f>
        <v>0</v>
      </c>
      <c r="I238" s="134">
        <f>VLOOKUP(A238,'Memória 06'!$A$6:$E$283,5,FALSE)</f>
        <v>1</v>
      </c>
      <c r="J238" s="134">
        <f t="shared" si="27"/>
        <v>1</v>
      </c>
      <c r="K238" s="134">
        <f t="shared" si="28"/>
        <v>88.08</v>
      </c>
      <c r="L238" s="134">
        <f t="shared" si="29"/>
        <v>0</v>
      </c>
      <c r="M238" s="134">
        <f t="shared" si="30"/>
        <v>88.08</v>
      </c>
      <c r="N238" s="134">
        <f t="shared" si="31"/>
        <v>88.08</v>
      </c>
      <c r="O238" s="11"/>
      <c r="P238" s="111">
        <f t="shared" si="32"/>
        <v>1</v>
      </c>
      <c r="Q238" s="17"/>
      <c r="R238" s="32"/>
    </row>
    <row r="239" spans="1:18" ht="25.5" x14ac:dyDescent="0.2">
      <c r="A239" s="126" t="s">
        <v>542</v>
      </c>
      <c r="B239" s="127" t="s">
        <v>543</v>
      </c>
      <c r="C239" s="126" t="s">
        <v>17</v>
      </c>
      <c r="D239" s="126" t="s">
        <v>544</v>
      </c>
      <c r="E239" s="128" t="s">
        <v>7</v>
      </c>
      <c r="F239" s="133">
        <v>112.33</v>
      </c>
      <c r="G239" s="134">
        <v>1</v>
      </c>
      <c r="H239" s="134">
        <f>'BM 05'!J239</f>
        <v>0</v>
      </c>
      <c r="I239" s="134">
        <f>VLOOKUP(A239,'Memória 06'!$A$6:$E$283,5,FALSE)</f>
        <v>0</v>
      </c>
      <c r="J239" s="134">
        <f t="shared" si="27"/>
        <v>0</v>
      </c>
      <c r="K239" s="134">
        <f t="shared" si="28"/>
        <v>112.33</v>
      </c>
      <c r="L239" s="134">
        <f t="shared" si="29"/>
        <v>0</v>
      </c>
      <c r="M239" s="134">
        <f t="shared" si="30"/>
        <v>0</v>
      </c>
      <c r="N239" s="134">
        <f t="shared" si="31"/>
        <v>0</v>
      </c>
      <c r="O239" s="11"/>
      <c r="P239" s="111">
        <f t="shared" si="32"/>
        <v>0</v>
      </c>
      <c r="Q239" s="17"/>
      <c r="R239" s="32"/>
    </row>
    <row r="240" spans="1:18" ht="25.5" x14ac:dyDescent="0.2">
      <c r="A240" s="126" t="s">
        <v>545</v>
      </c>
      <c r="B240" s="127" t="s">
        <v>546</v>
      </c>
      <c r="C240" s="126" t="s">
        <v>17</v>
      </c>
      <c r="D240" s="126" t="s">
        <v>547</v>
      </c>
      <c r="E240" s="128" t="s">
        <v>11</v>
      </c>
      <c r="F240" s="133">
        <v>23.24</v>
      </c>
      <c r="G240" s="134">
        <v>94.63</v>
      </c>
      <c r="H240" s="134">
        <f>'BM 05'!J240</f>
        <v>59.629999999999995</v>
      </c>
      <c r="I240" s="134">
        <f>VLOOKUP(A240,'Memória 06'!$A$6:$E$283,5,FALSE)</f>
        <v>0</v>
      </c>
      <c r="J240" s="134">
        <f t="shared" si="27"/>
        <v>59.629999999999995</v>
      </c>
      <c r="K240" s="134">
        <f t="shared" si="28"/>
        <v>2199.1999999999998</v>
      </c>
      <c r="L240" s="134">
        <f t="shared" si="29"/>
        <v>1385.8</v>
      </c>
      <c r="M240" s="134">
        <f t="shared" si="30"/>
        <v>0</v>
      </c>
      <c r="N240" s="134">
        <f t="shared" si="31"/>
        <v>1385.8</v>
      </c>
      <c r="O240" s="11"/>
      <c r="P240" s="111">
        <f t="shared" si="32"/>
        <v>0.63013823208439435</v>
      </c>
      <c r="Q240" s="17"/>
      <c r="R240" s="32"/>
    </row>
    <row r="241" spans="1:18" ht="25.5" x14ac:dyDescent="0.2">
      <c r="A241" s="126" t="s">
        <v>548</v>
      </c>
      <c r="B241" s="127" t="s">
        <v>549</v>
      </c>
      <c r="C241" s="126" t="s">
        <v>17</v>
      </c>
      <c r="D241" s="126" t="s">
        <v>550</v>
      </c>
      <c r="E241" s="128" t="s">
        <v>7</v>
      </c>
      <c r="F241" s="133">
        <v>288.72000000000003</v>
      </c>
      <c r="G241" s="134">
        <v>2</v>
      </c>
      <c r="H241" s="134">
        <f>'BM 05'!J241</f>
        <v>0</v>
      </c>
      <c r="I241" s="134">
        <f>VLOOKUP(A241,'Memória 06'!$A$6:$E$283,5,FALSE)</f>
        <v>0</v>
      </c>
      <c r="J241" s="134">
        <f t="shared" si="27"/>
        <v>0</v>
      </c>
      <c r="K241" s="134">
        <f t="shared" si="28"/>
        <v>577.44000000000005</v>
      </c>
      <c r="L241" s="134">
        <f t="shared" si="29"/>
        <v>0</v>
      </c>
      <c r="M241" s="134">
        <f t="shared" si="30"/>
        <v>0</v>
      </c>
      <c r="N241" s="134">
        <f t="shared" si="31"/>
        <v>0</v>
      </c>
      <c r="O241" s="11"/>
      <c r="P241" s="111">
        <f t="shared" si="32"/>
        <v>0</v>
      </c>
      <c r="Q241" s="17"/>
      <c r="R241" s="32"/>
    </row>
    <row r="242" spans="1:18" ht="25.5" x14ac:dyDescent="0.2">
      <c r="A242" s="126" t="s">
        <v>749</v>
      </c>
      <c r="B242" s="127">
        <v>102137</v>
      </c>
      <c r="C242" s="126" t="s">
        <v>17</v>
      </c>
      <c r="D242" s="126" t="s">
        <v>750</v>
      </c>
      <c r="E242" s="128" t="s">
        <v>7</v>
      </c>
      <c r="F242" s="133">
        <v>63.2657717875</v>
      </c>
      <c r="G242" s="134">
        <v>2</v>
      </c>
      <c r="H242" s="134">
        <f>'BM 05'!J242</f>
        <v>0</v>
      </c>
      <c r="I242" s="134">
        <f>VLOOKUP(A242,'Memória 06'!$A$6:$E$283,5,FALSE)</f>
        <v>0</v>
      </c>
      <c r="J242" s="134">
        <f t="shared" si="27"/>
        <v>0</v>
      </c>
      <c r="K242" s="134">
        <f t="shared" si="28"/>
        <v>126.53</v>
      </c>
      <c r="L242" s="134">
        <f t="shared" si="29"/>
        <v>0</v>
      </c>
      <c r="M242" s="134">
        <f t="shared" si="30"/>
        <v>0</v>
      </c>
      <c r="N242" s="134">
        <f t="shared" si="31"/>
        <v>0</v>
      </c>
      <c r="O242" s="11"/>
      <c r="P242" s="111">
        <f t="shared" si="32"/>
        <v>0</v>
      </c>
      <c r="Q242" s="17"/>
      <c r="R242" s="32"/>
    </row>
    <row r="243" spans="1:18" ht="25.5" x14ac:dyDescent="0.2">
      <c r="A243" s="126" t="s">
        <v>751</v>
      </c>
      <c r="B243" s="127">
        <v>102111</v>
      </c>
      <c r="C243" s="126" t="s">
        <v>17</v>
      </c>
      <c r="D243" s="126" t="s">
        <v>752</v>
      </c>
      <c r="E243" s="128" t="s">
        <v>7</v>
      </c>
      <c r="F243" s="133">
        <v>1013.2795491625</v>
      </c>
      <c r="G243" s="134">
        <v>1</v>
      </c>
      <c r="H243" s="134">
        <f>'BM 05'!J243</f>
        <v>0</v>
      </c>
      <c r="I243" s="134">
        <f>VLOOKUP(A243,'Memória 06'!$A$6:$E$283,5,FALSE)</f>
        <v>0</v>
      </c>
      <c r="J243" s="134">
        <f t="shared" si="27"/>
        <v>0</v>
      </c>
      <c r="K243" s="134">
        <f t="shared" si="28"/>
        <v>1013.27</v>
      </c>
      <c r="L243" s="134">
        <f t="shared" si="29"/>
        <v>0</v>
      </c>
      <c r="M243" s="134">
        <f t="shared" si="30"/>
        <v>0</v>
      </c>
      <c r="N243" s="134">
        <f t="shared" si="31"/>
        <v>0</v>
      </c>
      <c r="O243" s="11"/>
      <c r="P243" s="111">
        <f t="shared" si="32"/>
        <v>0</v>
      </c>
      <c r="Q243" s="17"/>
      <c r="R243" s="32"/>
    </row>
    <row r="244" spans="1:18" x14ac:dyDescent="0.2">
      <c r="A244" s="124" t="s">
        <v>551</v>
      </c>
      <c r="B244" s="124"/>
      <c r="C244" s="124"/>
      <c r="D244" s="124" t="s">
        <v>552</v>
      </c>
      <c r="E244" s="124"/>
      <c r="F244" s="131"/>
      <c r="G244" s="131"/>
      <c r="H244" s="131"/>
      <c r="I244" s="131"/>
      <c r="J244" s="131"/>
      <c r="K244" s="131"/>
      <c r="L244" s="131"/>
      <c r="M244" s="131"/>
      <c r="N244" s="131"/>
      <c r="O244" s="11"/>
      <c r="P244" s="111" t="e">
        <f t="shared" si="32"/>
        <v>#DIV/0!</v>
      </c>
      <c r="Q244" s="17"/>
      <c r="R244" s="32"/>
    </row>
    <row r="245" spans="1:18" ht="38.25" x14ac:dyDescent="0.2">
      <c r="A245" s="126" t="s">
        <v>553</v>
      </c>
      <c r="B245" s="127" t="s">
        <v>554</v>
      </c>
      <c r="C245" s="126" t="s">
        <v>17</v>
      </c>
      <c r="D245" s="126" t="s">
        <v>555</v>
      </c>
      <c r="E245" s="128" t="s">
        <v>7</v>
      </c>
      <c r="F245" s="133">
        <v>172.62</v>
      </c>
      <c r="G245" s="134">
        <v>1</v>
      </c>
      <c r="H245" s="134">
        <f>'BM 05'!J245</f>
        <v>1</v>
      </c>
      <c r="I245" s="134">
        <f>VLOOKUP(A245,'Memória 06'!$A$6:$E$283,5,FALSE)</f>
        <v>0</v>
      </c>
      <c r="J245" s="134">
        <f t="shared" si="27"/>
        <v>1</v>
      </c>
      <c r="K245" s="134">
        <f t="shared" si="28"/>
        <v>172.62</v>
      </c>
      <c r="L245" s="134">
        <f t="shared" si="29"/>
        <v>172.62</v>
      </c>
      <c r="M245" s="134">
        <f t="shared" si="30"/>
        <v>0</v>
      </c>
      <c r="N245" s="134">
        <f t="shared" si="31"/>
        <v>172.62</v>
      </c>
      <c r="O245" s="11"/>
      <c r="P245" s="111">
        <f t="shared" si="32"/>
        <v>1</v>
      </c>
      <c r="Q245" s="17"/>
      <c r="R245" s="32"/>
    </row>
    <row r="246" spans="1:18" ht="38.25" x14ac:dyDescent="0.2">
      <c r="A246" s="126" t="s">
        <v>556</v>
      </c>
      <c r="B246" s="127" t="s">
        <v>557</v>
      </c>
      <c r="C246" s="126" t="s">
        <v>17</v>
      </c>
      <c r="D246" s="126" t="s">
        <v>558</v>
      </c>
      <c r="E246" s="128" t="s">
        <v>7</v>
      </c>
      <c r="F246" s="133">
        <v>47.1</v>
      </c>
      <c r="G246" s="134">
        <v>4</v>
      </c>
      <c r="H246" s="134">
        <f>'BM 05'!J246</f>
        <v>0</v>
      </c>
      <c r="I246" s="134">
        <f>VLOOKUP(A246,'Memória 06'!$A$6:$E$283,5,FALSE)</f>
        <v>0</v>
      </c>
      <c r="J246" s="134">
        <f t="shared" si="27"/>
        <v>0</v>
      </c>
      <c r="K246" s="134">
        <f t="shared" si="28"/>
        <v>188.4</v>
      </c>
      <c r="L246" s="134">
        <f t="shared" si="29"/>
        <v>0</v>
      </c>
      <c r="M246" s="134">
        <f t="shared" si="30"/>
        <v>0</v>
      </c>
      <c r="N246" s="134">
        <f t="shared" si="31"/>
        <v>0</v>
      </c>
      <c r="O246" s="11"/>
      <c r="P246" s="111">
        <f t="shared" si="32"/>
        <v>0</v>
      </c>
      <c r="Q246" s="17"/>
      <c r="R246" s="32"/>
    </row>
    <row r="247" spans="1:18" ht="38.25" x14ac:dyDescent="0.2">
      <c r="A247" s="126" t="s">
        <v>559</v>
      </c>
      <c r="B247" s="127" t="s">
        <v>560</v>
      </c>
      <c r="C247" s="126" t="s">
        <v>17</v>
      </c>
      <c r="D247" s="126" t="s">
        <v>561</v>
      </c>
      <c r="E247" s="128" t="s">
        <v>7</v>
      </c>
      <c r="F247" s="133">
        <v>20.66</v>
      </c>
      <c r="G247" s="134">
        <v>2</v>
      </c>
      <c r="H247" s="134">
        <f>'BM 05'!J247</f>
        <v>0</v>
      </c>
      <c r="I247" s="134">
        <f>VLOOKUP(A247,'Memória 06'!$A$6:$E$283,5,FALSE)</f>
        <v>0</v>
      </c>
      <c r="J247" s="134">
        <f t="shared" si="27"/>
        <v>0</v>
      </c>
      <c r="K247" s="134">
        <f t="shared" si="28"/>
        <v>41.32</v>
      </c>
      <c r="L247" s="134">
        <f t="shared" si="29"/>
        <v>0</v>
      </c>
      <c r="M247" s="134">
        <f t="shared" si="30"/>
        <v>0</v>
      </c>
      <c r="N247" s="134">
        <f t="shared" si="31"/>
        <v>0</v>
      </c>
      <c r="O247" s="11"/>
      <c r="P247" s="111">
        <f t="shared" si="32"/>
        <v>0</v>
      </c>
      <c r="Q247" s="17"/>
      <c r="R247" s="32"/>
    </row>
    <row r="248" spans="1:18" ht="38.25" x14ac:dyDescent="0.2">
      <c r="A248" s="126" t="s">
        <v>562</v>
      </c>
      <c r="B248" s="127" t="s">
        <v>563</v>
      </c>
      <c r="C248" s="126" t="s">
        <v>17</v>
      </c>
      <c r="D248" s="126" t="s">
        <v>564</v>
      </c>
      <c r="E248" s="128" t="s">
        <v>11</v>
      </c>
      <c r="F248" s="133">
        <v>20.28</v>
      </c>
      <c r="G248" s="134">
        <v>7.75</v>
      </c>
      <c r="H248" s="134">
        <f>'BM 05'!J248</f>
        <v>20.28</v>
      </c>
      <c r="I248" s="134">
        <f>VLOOKUP(A248,'Memória 06'!$A$6:$E$283,5,FALSE)</f>
        <v>-12.530000000000001</v>
      </c>
      <c r="J248" s="134">
        <f t="shared" si="27"/>
        <v>7.75</v>
      </c>
      <c r="K248" s="134">
        <f t="shared" si="28"/>
        <v>157.16999999999999</v>
      </c>
      <c r="L248" s="134">
        <f t="shared" si="29"/>
        <v>411.27</v>
      </c>
      <c r="M248" s="134">
        <f t="shared" si="30"/>
        <v>-254.1</v>
      </c>
      <c r="N248" s="134">
        <f t="shared" si="31"/>
        <v>157.16999999999999</v>
      </c>
      <c r="O248" s="11"/>
      <c r="P248" s="111">
        <f t="shared" si="32"/>
        <v>1</v>
      </c>
      <c r="Q248" s="17"/>
      <c r="R248" s="32"/>
    </row>
    <row r="249" spans="1:18" ht="38.25" x14ac:dyDescent="0.2">
      <c r="A249" s="126" t="s">
        <v>565</v>
      </c>
      <c r="B249" s="127" t="s">
        <v>566</v>
      </c>
      <c r="C249" s="126" t="s">
        <v>17</v>
      </c>
      <c r="D249" s="126" t="s">
        <v>567</v>
      </c>
      <c r="E249" s="128" t="s">
        <v>11</v>
      </c>
      <c r="F249" s="133">
        <v>25.24</v>
      </c>
      <c r="G249" s="134">
        <v>33.659999999999997</v>
      </c>
      <c r="H249" s="134">
        <f>'BM 05'!J249</f>
        <v>25.24</v>
      </c>
      <c r="I249" s="134">
        <f>VLOOKUP(A249,'Memória 06'!$A$6:$E$283,5,FALSE)</f>
        <v>8.4199999999999982</v>
      </c>
      <c r="J249" s="134">
        <f t="shared" si="27"/>
        <v>33.659999999999997</v>
      </c>
      <c r="K249" s="134">
        <f t="shared" si="28"/>
        <v>849.57</v>
      </c>
      <c r="L249" s="134">
        <f t="shared" si="29"/>
        <v>637.04999999999995</v>
      </c>
      <c r="M249" s="134">
        <f t="shared" si="30"/>
        <v>212.52</v>
      </c>
      <c r="N249" s="134">
        <f t="shared" si="31"/>
        <v>849.56999999999994</v>
      </c>
      <c r="O249" s="11"/>
      <c r="P249" s="111">
        <f t="shared" si="32"/>
        <v>0.99999999999999989</v>
      </c>
      <c r="Q249" s="17"/>
      <c r="R249" s="32"/>
    </row>
    <row r="250" spans="1:18" ht="38.25" x14ac:dyDescent="0.2">
      <c r="A250" s="126" t="s">
        <v>568</v>
      </c>
      <c r="B250" s="127" t="s">
        <v>569</v>
      </c>
      <c r="C250" s="126" t="s">
        <v>17</v>
      </c>
      <c r="D250" s="126" t="s">
        <v>570</v>
      </c>
      <c r="E250" s="128" t="s">
        <v>11</v>
      </c>
      <c r="F250" s="133">
        <v>35.19</v>
      </c>
      <c r="G250" s="134">
        <v>48.79</v>
      </c>
      <c r="H250" s="134">
        <f>'BM 05'!J250</f>
        <v>35.19</v>
      </c>
      <c r="I250" s="134">
        <f>VLOOKUP(A250,'Memória 06'!$A$6:$E$283,5,FALSE)</f>
        <v>13.600000000000001</v>
      </c>
      <c r="J250" s="134">
        <f t="shared" si="27"/>
        <v>48.79</v>
      </c>
      <c r="K250" s="134">
        <f t="shared" si="28"/>
        <v>1716.92</v>
      </c>
      <c r="L250" s="134">
        <f t="shared" si="29"/>
        <v>1238.33</v>
      </c>
      <c r="M250" s="134">
        <f t="shared" si="30"/>
        <v>478.58</v>
      </c>
      <c r="N250" s="134">
        <f t="shared" si="31"/>
        <v>1716.9099999999999</v>
      </c>
      <c r="O250" s="11"/>
      <c r="P250" s="111">
        <f t="shared" si="32"/>
        <v>0.99999417561680204</v>
      </c>
      <c r="Q250" s="17"/>
      <c r="R250" s="32"/>
    </row>
    <row r="251" spans="1:18" x14ac:dyDescent="0.2">
      <c r="A251" s="126" t="s">
        <v>571</v>
      </c>
      <c r="B251" s="127" t="s">
        <v>572</v>
      </c>
      <c r="C251" s="126" t="s">
        <v>17</v>
      </c>
      <c r="D251" s="126" t="s">
        <v>573</v>
      </c>
      <c r="E251" s="128" t="s">
        <v>7</v>
      </c>
      <c r="F251" s="133">
        <v>7.55</v>
      </c>
      <c r="G251" s="134">
        <v>4</v>
      </c>
      <c r="H251" s="134">
        <f>'BM 05'!J251</f>
        <v>0</v>
      </c>
      <c r="I251" s="134">
        <f>VLOOKUP(A251,'Memória 06'!$A$6:$E$283,5,FALSE)</f>
        <v>0</v>
      </c>
      <c r="J251" s="134">
        <f t="shared" si="27"/>
        <v>0</v>
      </c>
      <c r="K251" s="134">
        <f t="shared" si="28"/>
        <v>30.2</v>
      </c>
      <c r="L251" s="134">
        <f t="shared" si="29"/>
        <v>0</v>
      </c>
      <c r="M251" s="134">
        <f t="shared" si="30"/>
        <v>0</v>
      </c>
      <c r="N251" s="134">
        <f t="shared" si="31"/>
        <v>0</v>
      </c>
      <c r="O251" s="11"/>
      <c r="P251" s="111">
        <f t="shared" si="32"/>
        <v>0</v>
      </c>
      <c r="Q251" s="17"/>
      <c r="R251" s="32"/>
    </row>
    <row r="252" spans="1:18" ht="38.25" x14ac:dyDescent="0.2">
      <c r="A252" s="126" t="s">
        <v>753</v>
      </c>
      <c r="B252" s="127">
        <v>104345</v>
      </c>
      <c r="C252" s="126" t="s">
        <v>17</v>
      </c>
      <c r="D252" s="126" t="s">
        <v>754</v>
      </c>
      <c r="E252" s="128" t="s">
        <v>7</v>
      </c>
      <c r="F252" s="133">
        <v>36.940088799999998</v>
      </c>
      <c r="G252" s="134">
        <v>5</v>
      </c>
      <c r="H252" s="134">
        <f>'BM 05'!J252</f>
        <v>5</v>
      </c>
      <c r="I252" s="134">
        <f>VLOOKUP(A252,'Memória 06'!$A$6:$E$283,5,FALSE)</f>
        <v>0</v>
      </c>
      <c r="J252" s="134">
        <f t="shared" si="27"/>
        <v>5</v>
      </c>
      <c r="K252" s="134">
        <f t="shared" si="28"/>
        <v>184.7</v>
      </c>
      <c r="L252" s="134">
        <f t="shared" si="29"/>
        <v>184.7</v>
      </c>
      <c r="M252" s="134">
        <f t="shared" si="30"/>
        <v>0</v>
      </c>
      <c r="N252" s="134">
        <f t="shared" si="31"/>
        <v>184.7</v>
      </c>
      <c r="O252" s="11"/>
      <c r="P252" s="111">
        <f t="shared" si="32"/>
        <v>1</v>
      </c>
      <c r="Q252" s="17"/>
      <c r="R252" s="32"/>
    </row>
    <row r="253" spans="1:18" ht="38.25" x14ac:dyDescent="0.2">
      <c r="A253" s="126" t="s">
        <v>755</v>
      </c>
      <c r="B253" s="127">
        <v>89744</v>
      </c>
      <c r="C253" s="126" t="s">
        <v>17</v>
      </c>
      <c r="D253" s="126" t="s">
        <v>756</v>
      </c>
      <c r="E253" s="128" t="s">
        <v>7</v>
      </c>
      <c r="F253" s="133">
        <v>23.664744387500001</v>
      </c>
      <c r="G253" s="134">
        <v>6</v>
      </c>
      <c r="H253" s="134">
        <f>'BM 05'!J253</f>
        <v>6</v>
      </c>
      <c r="I253" s="134">
        <f>VLOOKUP(A253,'Memória 06'!$A$6:$E$283,5,FALSE)</f>
        <v>0</v>
      </c>
      <c r="J253" s="134">
        <f t="shared" si="27"/>
        <v>6</v>
      </c>
      <c r="K253" s="134">
        <f t="shared" si="28"/>
        <v>141.97999999999999</v>
      </c>
      <c r="L253" s="134">
        <f t="shared" si="29"/>
        <v>141.97999999999999</v>
      </c>
      <c r="M253" s="134">
        <f t="shared" si="30"/>
        <v>0</v>
      </c>
      <c r="N253" s="134">
        <f t="shared" si="31"/>
        <v>141.97999999999999</v>
      </c>
      <c r="O253" s="11"/>
      <c r="P253" s="111">
        <f t="shared" si="32"/>
        <v>1</v>
      </c>
      <c r="Q253" s="17"/>
      <c r="R253" s="32"/>
    </row>
    <row r="254" spans="1:18" ht="38.25" x14ac:dyDescent="0.2">
      <c r="A254" s="126" t="s">
        <v>757</v>
      </c>
      <c r="B254" s="127">
        <v>89724</v>
      </c>
      <c r="C254" s="126" t="s">
        <v>17</v>
      </c>
      <c r="D254" s="126" t="s">
        <v>758</v>
      </c>
      <c r="E254" s="128" t="s">
        <v>7</v>
      </c>
      <c r="F254" s="133">
        <v>7.9534672125000005</v>
      </c>
      <c r="G254" s="134">
        <v>6</v>
      </c>
      <c r="H254" s="134">
        <f>'BM 05'!J254</f>
        <v>6</v>
      </c>
      <c r="I254" s="134">
        <f>VLOOKUP(A254,'Memória 06'!$A$6:$E$283,5,FALSE)</f>
        <v>0</v>
      </c>
      <c r="J254" s="134">
        <f t="shared" si="27"/>
        <v>6</v>
      </c>
      <c r="K254" s="134">
        <f t="shared" si="28"/>
        <v>47.72</v>
      </c>
      <c r="L254" s="134">
        <f t="shared" si="29"/>
        <v>47.72</v>
      </c>
      <c r="M254" s="134">
        <f t="shared" si="30"/>
        <v>0</v>
      </c>
      <c r="N254" s="134">
        <f t="shared" si="31"/>
        <v>47.72</v>
      </c>
      <c r="O254" s="11"/>
      <c r="P254" s="111">
        <f t="shared" si="32"/>
        <v>1</v>
      </c>
      <c r="Q254" s="17"/>
      <c r="R254" s="32"/>
    </row>
    <row r="255" spans="1:18" x14ac:dyDescent="0.2">
      <c r="A255" s="124" t="s">
        <v>574</v>
      </c>
      <c r="B255" s="124"/>
      <c r="C255" s="124"/>
      <c r="D255" s="124" t="s">
        <v>60</v>
      </c>
      <c r="E255" s="124"/>
      <c r="F255" s="131"/>
      <c r="G255" s="131"/>
      <c r="H255" s="131"/>
      <c r="I255" s="131"/>
      <c r="J255" s="131"/>
      <c r="K255" s="131"/>
      <c r="L255" s="131"/>
      <c r="M255" s="131"/>
      <c r="N255" s="131"/>
      <c r="O255" s="11"/>
      <c r="P255" s="111" t="e">
        <f t="shared" si="32"/>
        <v>#DIV/0!</v>
      </c>
      <c r="Q255" s="17"/>
      <c r="R255" s="32"/>
    </row>
    <row r="256" spans="1:18" ht="25.5" x14ac:dyDescent="0.2">
      <c r="A256" s="126" t="s">
        <v>575</v>
      </c>
      <c r="B256" s="127" t="s">
        <v>65</v>
      </c>
      <c r="C256" s="126" t="s">
        <v>17</v>
      </c>
      <c r="D256" s="126" t="s">
        <v>66</v>
      </c>
      <c r="E256" s="128" t="s">
        <v>11</v>
      </c>
      <c r="F256" s="133">
        <v>3.44</v>
      </c>
      <c r="G256" s="134">
        <v>53.7</v>
      </c>
      <c r="H256" s="134">
        <f>'BM 05'!J256</f>
        <v>53.7</v>
      </c>
      <c r="I256" s="134">
        <f>VLOOKUP(A256,'Memória 06'!$A$6:$E$283,5,FALSE)</f>
        <v>0</v>
      </c>
      <c r="J256" s="134">
        <f t="shared" si="27"/>
        <v>53.7</v>
      </c>
      <c r="K256" s="134">
        <f t="shared" si="28"/>
        <v>184.72</v>
      </c>
      <c r="L256" s="134">
        <f t="shared" si="29"/>
        <v>184.72</v>
      </c>
      <c r="M256" s="134">
        <f t="shared" si="30"/>
        <v>0</v>
      </c>
      <c r="N256" s="134">
        <f t="shared" si="31"/>
        <v>184.72</v>
      </c>
      <c r="O256" s="11"/>
      <c r="P256" s="111">
        <f t="shared" si="32"/>
        <v>1</v>
      </c>
      <c r="Q256" s="17"/>
      <c r="R256" s="32"/>
    </row>
    <row r="257" spans="1:18" ht="25.5" x14ac:dyDescent="0.2">
      <c r="A257" s="126" t="s">
        <v>576</v>
      </c>
      <c r="B257" s="127" t="s">
        <v>67</v>
      </c>
      <c r="C257" s="126" t="s">
        <v>17</v>
      </c>
      <c r="D257" s="126" t="s">
        <v>68</v>
      </c>
      <c r="E257" s="128" t="s">
        <v>11</v>
      </c>
      <c r="F257" s="133">
        <v>4.6399999999999997</v>
      </c>
      <c r="G257" s="134">
        <v>20.8</v>
      </c>
      <c r="H257" s="134">
        <f>'BM 05'!J257</f>
        <v>20.8</v>
      </c>
      <c r="I257" s="134">
        <f>VLOOKUP(A257,'Memória 06'!$A$6:$E$283,5,FALSE)</f>
        <v>0</v>
      </c>
      <c r="J257" s="134">
        <f t="shared" si="27"/>
        <v>20.8</v>
      </c>
      <c r="K257" s="134">
        <f t="shared" si="28"/>
        <v>96.51</v>
      </c>
      <c r="L257" s="134">
        <f t="shared" si="29"/>
        <v>96.51</v>
      </c>
      <c r="M257" s="134">
        <f t="shared" si="30"/>
        <v>0</v>
      </c>
      <c r="N257" s="134">
        <f t="shared" si="31"/>
        <v>96.51</v>
      </c>
      <c r="O257" s="11"/>
      <c r="P257" s="111">
        <f t="shared" si="32"/>
        <v>1</v>
      </c>
      <c r="Q257" s="17"/>
      <c r="R257" s="32"/>
    </row>
    <row r="258" spans="1:18" ht="25.5" x14ac:dyDescent="0.2">
      <c r="A258" s="126" t="s">
        <v>577</v>
      </c>
      <c r="B258" s="127" t="s">
        <v>578</v>
      </c>
      <c r="C258" s="126" t="s">
        <v>17</v>
      </c>
      <c r="D258" s="126" t="s">
        <v>579</v>
      </c>
      <c r="E258" s="128" t="s">
        <v>7</v>
      </c>
      <c r="F258" s="133">
        <v>56.68</v>
      </c>
      <c r="G258" s="134">
        <v>1</v>
      </c>
      <c r="H258" s="134">
        <f>'BM 05'!J258</f>
        <v>1</v>
      </c>
      <c r="I258" s="134">
        <f>VLOOKUP(A258,'Memória 06'!$A$6:$E$283,5,FALSE)</f>
        <v>0</v>
      </c>
      <c r="J258" s="134">
        <f t="shared" si="27"/>
        <v>1</v>
      </c>
      <c r="K258" s="134">
        <f t="shared" si="28"/>
        <v>56.68</v>
      </c>
      <c r="L258" s="134">
        <f t="shared" si="29"/>
        <v>56.68</v>
      </c>
      <c r="M258" s="134">
        <f t="shared" si="30"/>
        <v>0</v>
      </c>
      <c r="N258" s="134">
        <f t="shared" si="31"/>
        <v>56.68</v>
      </c>
      <c r="O258" s="11"/>
      <c r="P258" s="111">
        <f t="shared" si="32"/>
        <v>1</v>
      </c>
      <c r="Q258" s="17"/>
      <c r="R258" s="32"/>
    </row>
    <row r="259" spans="1:18" ht="25.5" x14ac:dyDescent="0.2">
      <c r="A259" s="126" t="s">
        <v>580</v>
      </c>
      <c r="B259" s="127" t="s">
        <v>581</v>
      </c>
      <c r="C259" s="126" t="s">
        <v>17</v>
      </c>
      <c r="D259" s="126" t="s">
        <v>582</v>
      </c>
      <c r="E259" s="128" t="s">
        <v>7</v>
      </c>
      <c r="F259" s="133">
        <v>27.98</v>
      </c>
      <c r="G259" s="134">
        <v>3</v>
      </c>
      <c r="H259" s="134">
        <f>'BM 05'!J259</f>
        <v>0</v>
      </c>
      <c r="I259" s="134">
        <f>VLOOKUP(A259,'Memória 06'!$A$6:$E$283,5,FALSE)</f>
        <v>0</v>
      </c>
      <c r="J259" s="134">
        <f t="shared" si="27"/>
        <v>0</v>
      </c>
      <c r="K259" s="134">
        <f t="shared" si="28"/>
        <v>83.94</v>
      </c>
      <c r="L259" s="134">
        <f t="shared" si="29"/>
        <v>0</v>
      </c>
      <c r="M259" s="134">
        <f t="shared" si="30"/>
        <v>0</v>
      </c>
      <c r="N259" s="134">
        <f t="shared" si="31"/>
        <v>0</v>
      </c>
      <c r="O259" s="11"/>
      <c r="P259" s="111">
        <f t="shared" si="32"/>
        <v>0</v>
      </c>
      <c r="Q259" s="17"/>
      <c r="R259" s="32"/>
    </row>
    <row r="260" spans="1:18" ht="25.5" x14ac:dyDescent="0.2">
      <c r="A260" s="126" t="s">
        <v>583</v>
      </c>
      <c r="B260" s="127" t="s">
        <v>584</v>
      </c>
      <c r="C260" s="126" t="s">
        <v>17</v>
      </c>
      <c r="D260" s="126" t="s">
        <v>585</v>
      </c>
      <c r="E260" s="128" t="s">
        <v>7</v>
      </c>
      <c r="F260" s="133">
        <v>67.86</v>
      </c>
      <c r="G260" s="134">
        <v>2</v>
      </c>
      <c r="H260" s="134">
        <f>'BM 05'!J260</f>
        <v>0</v>
      </c>
      <c r="I260" s="134">
        <f>VLOOKUP(A260,'Memória 06'!$A$6:$E$283,5,FALSE)</f>
        <v>0</v>
      </c>
      <c r="J260" s="134">
        <f t="shared" si="27"/>
        <v>0</v>
      </c>
      <c r="K260" s="134">
        <f t="shared" si="28"/>
        <v>135.72</v>
      </c>
      <c r="L260" s="134">
        <f t="shared" si="29"/>
        <v>0</v>
      </c>
      <c r="M260" s="134">
        <f t="shared" si="30"/>
        <v>0</v>
      </c>
      <c r="N260" s="134">
        <f t="shared" si="31"/>
        <v>0</v>
      </c>
      <c r="O260" s="11"/>
      <c r="P260" s="111">
        <f t="shared" si="32"/>
        <v>0</v>
      </c>
      <c r="Q260" s="17"/>
      <c r="R260" s="32"/>
    </row>
    <row r="261" spans="1:18" ht="25.5" x14ac:dyDescent="0.2">
      <c r="A261" s="126" t="s">
        <v>586</v>
      </c>
      <c r="B261" s="127" t="s">
        <v>69</v>
      </c>
      <c r="C261" s="126" t="s">
        <v>17</v>
      </c>
      <c r="D261" s="126" t="s">
        <v>70</v>
      </c>
      <c r="E261" s="128" t="s">
        <v>7</v>
      </c>
      <c r="F261" s="133">
        <v>10.38</v>
      </c>
      <c r="G261" s="134">
        <v>1</v>
      </c>
      <c r="H261" s="134">
        <f>'BM 05'!J261</f>
        <v>1</v>
      </c>
      <c r="I261" s="134">
        <f>VLOOKUP(A261,'Memória 06'!$A$6:$E$283,5,FALSE)</f>
        <v>0</v>
      </c>
      <c r="J261" s="134">
        <f t="shared" si="27"/>
        <v>1</v>
      </c>
      <c r="K261" s="134">
        <f t="shared" si="28"/>
        <v>10.38</v>
      </c>
      <c r="L261" s="134">
        <f t="shared" si="29"/>
        <v>10.38</v>
      </c>
      <c r="M261" s="134">
        <f t="shared" si="30"/>
        <v>0</v>
      </c>
      <c r="N261" s="134">
        <f t="shared" si="31"/>
        <v>10.38</v>
      </c>
      <c r="O261" s="11"/>
      <c r="P261" s="111">
        <f t="shared" si="32"/>
        <v>1</v>
      </c>
      <c r="Q261" s="17"/>
      <c r="R261" s="32"/>
    </row>
    <row r="262" spans="1:18" ht="38.25" x14ac:dyDescent="0.2">
      <c r="A262" s="126" t="s">
        <v>587</v>
      </c>
      <c r="B262" s="127" t="s">
        <v>588</v>
      </c>
      <c r="C262" s="126" t="s">
        <v>17</v>
      </c>
      <c r="D262" s="126" t="s">
        <v>589</v>
      </c>
      <c r="E262" s="128" t="s">
        <v>11</v>
      </c>
      <c r="F262" s="133">
        <v>7.89</v>
      </c>
      <c r="G262" s="134">
        <v>26.5</v>
      </c>
      <c r="H262" s="134">
        <f>'BM 05'!J262</f>
        <v>26.5</v>
      </c>
      <c r="I262" s="134">
        <f>VLOOKUP(A262,'Memória 06'!$A$6:$E$283,5,FALSE)</f>
        <v>0</v>
      </c>
      <c r="J262" s="134">
        <f t="shared" si="27"/>
        <v>26.5</v>
      </c>
      <c r="K262" s="134">
        <f t="shared" si="28"/>
        <v>209.08</v>
      </c>
      <c r="L262" s="134">
        <f t="shared" si="29"/>
        <v>209.08</v>
      </c>
      <c r="M262" s="134">
        <f t="shared" si="30"/>
        <v>0</v>
      </c>
      <c r="N262" s="134">
        <f t="shared" si="31"/>
        <v>209.08</v>
      </c>
      <c r="O262" s="11"/>
      <c r="P262" s="111">
        <f t="shared" si="32"/>
        <v>1</v>
      </c>
      <c r="Q262" s="17"/>
      <c r="R262" s="32"/>
    </row>
    <row r="263" spans="1:18" ht="38.25" x14ac:dyDescent="0.2">
      <c r="A263" s="126" t="s">
        <v>590</v>
      </c>
      <c r="B263" s="127" t="s">
        <v>591</v>
      </c>
      <c r="C263" s="126" t="s">
        <v>17</v>
      </c>
      <c r="D263" s="126" t="s">
        <v>592</v>
      </c>
      <c r="E263" s="128" t="s">
        <v>11</v>
      </c>
      <c r="F263" s="133">
        <v>14.78</v>
      </c>
      <c r="G263" s="134">
        <v>10.4</v>
      </c>
      <c r="H263" s="134">
        <f>'BM 05'!J263</f>
        <v>10.4</v>
      </c>
      <c r="I263" s="134">
        <f>VLOOKUP(A263,'Memória 06'!$A$6:$E$283,5,FALSE)</f>
        <v>0</v>
      </c>
      <c r="J263" s="134">
        <f t="shared" si="27"/>
        <v>10.4</v>
      </c>
      <c r="K263" s="134">
        <f t="shared" si="28"/>
        <v>153.71</v>
      </c>
      <c r="L263" s="134">
        <f t="shared" si="29"/>
        <v>153.71</v>
      </c>
      <c r="M263" s="134">
        <f t="shared" si="30"/>
        <v>0</v>
      </c>
      <c r="N263" s="134">
        <f t="shared" si="31"/>
        <v>153.71</v>
      </c>
      <c r="O263" s="11"/>
      <c r="P263" s="111">
        <f t="shared" si="32"/>
        <v>1</v>
      </c>
      <c r="Q263" s="17"/>
      <c r="R263" s="32"/>
    </row>
    <row r="264" spans="1:18" ht="25.5" x14ac:dyDescent="0.2">
      <c r="A264" s="126" t="s">
        <v>593</v>
      </c>
      <c r="B264" s="127" t="s">
        <v>594</v>
      </c>
      <c r="C264" s="126" t="s">
        <v>17</v>
      </c>
      <c r="D264" s="126" t="s">
        <v>595</v>
      </c>
      <c r="E264" s="128" t="s">
        <v>7</v>
      </c>
      <c r="F264" s="133">
        <v>20.65</v>
      </c>
      <c r="G264" s="134">
        <v>0</v>
      </c>
      <c r="H264" s="134">
        <f>'BM 05'!J264</f>
        <v>0</v>
      </c>
      <c r="I264" s="134">
        <f>VLOOKUP(A264,'Memória 06'!$A$6:$E$283,5,FALSE)</f>
        <v>0</v>
      </c>
      <c r="J264" s="134">
        <f t="shared" si="27"/>
        <v>0</v>
      </c>
      <c r="K264" s="134">
        <f t="shared" si="28"/>
        <v>0</v>
      </c>
      <c r="L264" s="134">
        <f t="shared" si="29"/>
        <v>0</v>
      </c>
      <c r="M264" s="134">
        <f t="shared" si="30"/>
        <v>0</v>
      </c>
      <c r="N264" s="134">
        <f t="shared" si="31"/>
        <v>0</v>
      </c>
      <c r="O264" s="11"/>
      <c r="P264" s="111" t="e">
        <f t="shared" si="32"/>
        <v>#DIV/0!</v>
      </c>
      <c r="Q264" s="17"/>
      <c r="R264" s="32"/>
    </row>
    <row r="265" spans="1:18" ht="25.5" x14ac:dyDescent="0.2">
      <c r="A265" s="126" t="s">
        <v>596</v>
      </c>
      <c r="B265" s="127" t="s">
        <v>71</v>
      </c>
      <c r="C265" s="126" t="s">
        <v>17</v>
      </c>
      <c r="D265" s="126" t="s">
        <v>72</v>
      </c>
      <c r="E265" s="128" t="s">
        <v>7</v>
      </c>
      <c r="F265" s="133">
        <v>23.32</v>
      </c>
      <c r="G265" s="134">
        <v>0</v>
      </c>
      <c r="H265" s="134">
        <f>'BM 05'!J265</f>
        <v>0</v>
      </c>
      <c r="I265" s="134">
        <f>VLOOKUP(A265,'Memória 06'!$A$6:$E$283,5,FALSE)</f>
        <v>0</v>
      </c>
      <c r="J265" s="134">
        <f t="shared" si="27"/>
        <v>0</v>
      </c>
      <c r="K265" s="134">
        <f t="shared" si="28"/>
        <v>0</v>
      </c>
      <c r="L265" s="134">
        <f t="shared" si="29"/>
        <v>0</v>
      </c>
      <c r="M265" s="134">
        <f t="shared" si="30"/>
        <v>0</v>
      </c>
      <c r="N265" s="134">
        <f t="shared" si="31"/>
        <v>0</v>
      </c>
      <c r="O265" s="11"/>
      <c r="P265" s="111" t="e">
        <f t="shared" si="32"/>
        <v>#DIV/0!</v>
      </c>
      <c r="Q265" s="17"/>
      <c r="R265" s="32"/>
    </row>
    <row r="266" spans="1:18" ht="25.5" x14ac:dyDescent="0.2">
      <c r="A266" s="126" t="s">
        <v>760</v>
      </c>
      <c r="B266" s="127">
        <v>97609</v>
      </c>
      <c r="C266" s="126" t="s">
        <v>17</v>
      </c>
      <c r="D266" s="126" t="s">
        <v>761</v>
      </c>
      <c r="E266" s="128" t="s">
        <v>7</v>
      </c>
      <c r="F266" s="133">
        <v>11.5731263375</v>
      </c>
      <c r="G266" s="134">
        <v>10</v>
      </c>
      <c r="H266" s="134">
        <f>'BM 05'!J266</f>
        <v>0</v>
      </c>
      <c r="I266" s="134">
        <f>VLOOKUP(A266,'Memória 06'!$A$6:$E$283,5,FALSE)</f>
        <v>0</v>
      </c>
      <c r="J266" s="134">
        <f t="shared" si="27"/>
        <v>0</v>
      </c>
      <c r="K266" s="134">
        <f t="shared" si="28"/>
        <v>115.73</v>
      </c>
      <c r="L266" s="134">
        <f t="shared" si="29"/>
        <v>0</v>
      </c>
      <c r="M266" s="134">
        <f t="shared" si="30"/>
        <v>0</v>
      </c>
      <c r="N266" s="134">
        <f t="shared" si="31"/>
        <v>0</v>
      </c>
      <c r="O266" s="11"/>
      <c r="P266" s="111">
        <f t="shared" si="32"/>
        <v>0</v>
      </c>
      <c r="Q266" s="17"/>
      <c r="R266" s="32"/>
    </row>
    <row r="267" spans="1:18" ht="38.25" x14ac:dyDescent="0.2">
      <c r="A267" s="126" t="s">
        <v>759</v>
      </c>
      <c r="B267" s="127" t="s">
        <v>598</v>
      </c>
      <c r="C267" s="126" t="s">
        <v>17</v>
      </c>
      <c r="D267" s="126" t="s">
        <v>599</v>
      </c>
      <c r="E267" s="128" t="s">
        <v>7</v>
      </c>
      <c r="F267" s="133">
        <v>443.04</v>
      </c>
      <c r="G267" s="134">
        <v>1</v>
      </c>
      <c r="H267" s="134">
        <f>'BM 05'!J267</f>
        <v>1</v>
      </c>
      <c r="I267" s="134">
        <f>VLOOKUP(A267,'Memória 06'!$A$6:$E$283,5,FALSE)</f>
        <v>0</v>
      </c>
      <c r="J267" s="134">
        <f t="shared" si="27"/>
        <v>1</v>
      </c>
      <c r="K267" s="134">
        <f t="shared" si="28"/>
        <v>443.04</v>
      </c>
      <c r="L267" s="134">
        <f t="shared" si="29"/>
        <v>443.04</v>
      </c>
      <c r="M267" s="134">
        <f t="shared" si="30"/>
        <v>0</v>
      </c>
      <c r="N267" s="134">
        <f t="shared" si="31"/>
        <v>443.04</v>
      </c>
      <c r="O267" s="11"/>
      <c r="P267" s="111">
        <f t="shared" si="32"/>
        <v>1</v>
      </c>
      <c r="Q267" s="17"/>
      <c r="R267" s="32"/>
    </row>
    <row r="268" spans="1:18" x14ac:dyDescent="0.2">
      <c r="A268" s="124">
        <v>3</v>
      </c>
      <c r="B268" s="124"/>
      <c r="C268" s="124"/>
      <c r="D268" s="124" t="s">
        <v>762</v>
      </c>
      <c r="E268" s="124"/>
      <c r="F268" s="125"/>
      <c r="G268" s="125"/>
      <c r="H268" s="125"/>
      <c r="I268" s="125"/>
      <c r="J268" s="125"/>
      <c r="K268" s="125"/>
      <c r="L268" s="125"/>
      <c r="M268" s="125"/>
      <c r="N268" s="125"/>
      <c r="O268" s="11"/>
      <c r="P268" s="111" t="e">
        <f t="shared" si="32"/>
        <v>#DIV/0!</v>
      </c>
      <c r="Q268" s="17"/>
      <c r="R268" s="32"/>
    </row>
    <row r="269" spans="1:18" ht="38.25" x14ac:dyDescent="0.2">
      <c r="A269" s="126" t="s">
        <v>763</v>
      </c>
      <c r="B269" s="127">
        <v>2374</v>
      </c>
      <c r="C269" s="126" t="s">
        <v>706</v>
      </c>
      <c r="D269" s="126" t="s">
        <v>824</v>
      </c>
      <c r="E269" s="128" t="s">
        <v>16</v>
      </c>
      <c r="F269" s="129">
        <v>204.51074056250002</v>
      </c>
      <c r="G269" s="134">
        <v>221.79000000000002</v>
      </c>
      <c r="H269" s="134">
        <f>'BM 05'!J269</f>
        <v>0</v>
      </c>
      <c r="I269" s="134">
        <f>VLOOKUP(A269,'Memória 06'!$A$6:$E$283,5,FALSE)</f>
        <v>102.88</v>
      </c>
      <c r="J269" s="134">
        <f>I269+H269</f>
        <v>102.88</v>
      </c>
      <c r="K269" s="134">
        <f t="shared" ref="K269:K295" si="33">TRUNC(G269*F269,2)</f>
        <v>45358.43</v>
      </c>
      <c r="L269" s="134">
        <f t="shared" ref="L269:L295" si="34">TRUNC(H269*F269,2)</f>
        <v>0</v>
      </c>
      <c r="M269" s="134">
        <f t="shared" ref="M269:M295" si="35">TRUNC(I269*F269,2)</f>
        <v>21040.06</v>
      </c>
      <c r="N269" s="134">
        <f t="shared" ref="N269:N295" si="36">M269+L269</f>
        <v>21040.06</v>
      </c>
      <c r="O269" s="11"/>
      <c r="P269" s="111">
        <f t="shared" si="32"/>
        <v>0.4638621751237863</v>
      </c>
      <c r="Q269" s="17"/>
      <c r="R269" s="32"/>
    </row>
    <row r="270" spans="1:18" ht="51" x14ac:dyDescent="0.2">
      <c r="A270" s="126" t="s">
        <v>765</v>
      </c>
      <c r="B270" s="127">
        <v>94275</v>
      </c>
      <c r="C270" s="126" t="s">
        <v>17</v>
      </c>
      <c r="D270" s="126" t="s">
        <v>766</v>
      </c>
      <c r="E270" s="128" t="s">
        <v>743</v>
      </c>
      <c r="F270" s="129">
        <v>34.171538712500002</v>
      </c>
      <c r="G270" s="134">
        <v>109.61999999999999</v>
      </c>
      <c r="H270" s="134">
        <f>'BM 05'!J270</f>
        <v>0</v>
      </c>
      <c r="I270" s="134">
        <f>VLOOKUP(A270,'Memória 06'!$A$6:$E$283,5,FALSE)</f>
        <v>0</v>
      </c>
      <c r="J270" s="134">
        <f t="shared" ref="J270:J295" si="37">I270+H270</f>
        <v>0</v>
      </c>
      <c r="K270" s="134">
        <f t="shared" si="33"/>
        <v>3745.88</v>
      </c>
      <c r="L270" s="134">
        <f t="shared" si="34"/>
        <v>0</v>
      </c>
      <c r="M270" s="134">
        <f t="shared" si="35"/>
        <v>0</v>
      </c>
      <c r="N270" s="134">
        <f t="shared" si="36"/>
        <v>0</v>
      </c>
      <c r="O270" s="11"/>
      <c r="P270" s="111">
        <f t="shared" si="32"/>
        <v>0</v>
      </c>
      <c r="Q270" s="17"/>
      <c r="R270" s="32"/>
    </row>
    <row r="271" spans="1:18" x14ac:dyDescent="0.2">
      <c r="A271" s="126" t="s">
        <v>767</v>
      </c>
      <c r="B271" s="127">
        <v>98504</v>
      </c>
      <c r="C271" s="126" t="s">
        <v>17</v>
      </c>
      <c r="D271" s="126" t="s">
        <v>768</v>
      </c>
      <c r="E271" s="128" t="s">
        <v>16</v>
      </c>
      <c r="F271" s="129">
        <v>15.202568324999998</v>
      </c>
      <c r="G271" s="134">
        <v>56.53</v>
      </c>
      <c r="H271" s="134">
        <f>'BM 05'!J271</f>
        <v>0</v>
      </c>
      <c r="I271" s="134">
        <f>VLOOKUP(A271,'Memória 06'!$A$6:$E$283,5,FALSE)</f>
        <v>0</v>
      </c>
      <c r="J271" s="134">
        <f t="shared" si="37"/>
        <v>0</v>
      </c>
      <c r="K271" s="134">
        <f t="shared" si="33"/>
        <v>859.4</v>
      </c>
      <c r="L271" s="134">
        <f t="shared" si="34"/>
        <v>0</v>
      </c>
      <c r="M271" s="134">
        <f t="shared" si="35"/>
        <v>0</v>
      </c>
      <c r="N271" s="134">
        <f t="shared" si="36"/>
        <v>0</v>
      </c>
      <c r="O271" s="11"/>
      <c r="P271" s="111">
        <f t="shared" si="32"/>
        <v>0</v>
      </c>
      <c r="Q271" s="17"/>
      <c r="R271" s="32"/>
    </row>
    <row r="272" spans="1:18" x14ac:dyDescent="0.2">
      <c r="A272" s="126" t="s">
        <v>769</v>
      </c>
      <c r="B272" s="127">
        <v>11137</v>
      </c>
      <c r="C272" s="126" t="s">
        <v>706</v>
      </c>
      <c r="D272" s="126" t="s">
        <v>770</v>
      </c>
      <c r="E272" s="128" t="s">
        <v>7</v>
      </c>
      <c r="F272" s="129">
        <v>2155.4580946250003</v>
      </c>
      <c r="G272" s="134">
        <v>1</v>
      </c>
      <c r="H272" s="134">
        <f>'BM 05'!J272</f>
        <v>0</v>
      </c>
      <c r="I272" s="134">
        <f>VLOOKUP(A272,'Memória 06'!$A$6:$E$283,5,FALSE)</f>
        <v>0</v>
      </c>
      <c r="J272" s="134">
        <f t="shared" si="37"/>
        <v>0</v>
      </c>
      <c r="K272" s="134">
        <f t="shared" si="33"/>
        <v>2155.4499999999998</v>
      </c>
      <c r="L272" s="134">
        <f t="shared" si="34"/>
        <v>0</v>
      </c>
      <c r="M272" s="134">
        <f t="shared" si="35"/>
        <v>0</v>
      </c>
      <c r="N272" s="134">
        <f t="shared" si="36"/>
        <v>0</v>
      </c>
      <c r="O272" s="11"/>
      <c r="P272" s="111">
        <f t="shared" si="32"/>
        <v>0</v>
      </c>
      <c r="Q272" s="17"/>
      <c r="R272" s="32"/>
    </row>
    <row r="273" spans="1:18" ht="38.25" x14ac:dyDescent="0.2">
      <c r="A273" s="126" t="s">
        <v>771</v>
      </c>
      <c r="B273" s="127">
        <v>100623</v>
      </c>
      <c r="C273" s="126" t="s">
        <v>17</v>
      </c>
      <c r="D273" s="126" t="s">
        <v>772</v>
      </c>
      <c r="E273" s="128" t="s">
        <v>7</v>
      </c>
      <c r="F273" s="129">
        <v>1968.6641180499998</v>
      </c>
      <c r="G273" s="134">
        <v>4</v>
      </c>
      <c r="H273" s="134">
        <f>'BM 05'!J273</f>
        <v>0</v>
      </c>
      <c r="I273" s="134">
        <f>VLOOKUP(A273,'Memória 06'!$A$6:$E$283,5,FALSE)</f>
        <v>4</v>
      </c>
      <c r="J273" s="134">
        <f t="shared" si="37"/>
        <v>4</v>
      </c>
      <c r="K273" s="134">
        <f t="shared" si="33"/>
        <v>7874.65</v>
      </c>
      <c r="L273" s="134">
        <f t="shared" si="34"/>
        <v>0</v>
      </c>
      <c r="M273" s="134">
        <f t="shared" si="35"/>
        <v>7874.65</v>
      </c>
      <c r="N273" s="134">
        <f t="shared" si="36"/>
        <v>7874.65</v>
      </c>
      <c r="O273" s="11"/>
      <c r="P273" s="111">
        <f t="shared" si="32"/>
        <v>1</v>
      </c>
      <c r="Q273" s="17"/>
      <c r="R273" s="32"/>
    </row>
    <row r="274" spans="1:18" ht="25.5" x14ac:dyDescent="0.2">
      <c r="A274" s="126" t="s">
        <v>773</v>
      </c>
      <c r="B274" s="127">
        <v>101655</v>
      </c>
      <c r="C274" s="126" t="s">
        <v>17</v>
      </c>
      <c r="D274" s="126" t="s">
        <v>774</v>
      </c>
      <c r="E274" s="128" t="s">
        <v>7</v>
      </c>
      <c r="F274" s="129">
        <v>299.04254090000001</v>
      </c>
      <c r="G274" s="134">
        <v>8</v>
      </c>
      <c r="H274" s="134">
        <f>'BM 05'!J274</f>
        <v>0</v>
      </c>
      <c r="I274" s="134">
        <f>VLOOKUP(A274,'Memória 06'!$A$6:$E$283,5,FALSE)</f>
        <v>0</v>
      </c>
      <c r="J274" s="134">
        <f t="shared" si="37"/>
        <v>0</v>
      </c>
      <c r="K274" s="134">
        <f t="shared" si="33"/>
        <v>2392.34</v>
      </c>
      <c r="L274" s="134">
        <f t="shared" si="34"/>
        <v>0</v>
      </c>
      <c r="M274" s="134">
        <f t="shared" si="35"/>
        <v>0</v>
      </c>
      <c r="N274" s="134">
        <f t="shared" si="36"/>
        <v>0</v>
      </c>
      <c r="O274" s="11"/>
      <c r="P274" s="111">
        <f t="shared" si="32"/>
        <v>0</v>
      </c>
      <c r="Q274" s="17"/>
      <c r="R274" s="32"/>
    </row>
    <row r="275" spans="1:18" ht="25.5" x14ac:dyDescent="0.2">
      <c r="A275" s="126" t="s">
        <v>775</v>
      </c>
      <c r="B275" s="127">
        <v>10288</v>
      </c>
      <c r="C275" s="126" t="s">
        <v>706</v>
      </c>
      <c r="D275" s="126" t="s">
        <v>776</v>
      </c>
      <c r="E275" s="128" t="s">
        <v>7</v>
      </c>
      <c r="F275" s="129">
        <v>545.61959021249993</v>
      </c>
      <c r="G275" s="134">
        <v>7</v>
      </c>
      <c r="H275" s="134">
        <f>'BM 05'!J275</f>
        <v>0</v>
      </c>
      <c r="I275" s="134">
        <f>VLOOKUP(A275,'Memória 06'!$A$6:$E$283,5,FALSE)</f>
        <v>0</v>
      </c>
      <c r="J275" s="134">
        <f t="shared" si="37"/>
        <v>0</v>
      </c>
      <c r="K275" s="134">
        <f t="shared" si="33"/>
        <v>3819.33</v>
      </c>
      <c r="L275" s="134">
        <f t="shared" si="34"/>
        <v>0</v>
      </c>
      <c r="M275" s="134">
        <f t="shared" si="35"/>
        <v>0</v>
      </c>
      <c r="N275" s="134">
        <f t="shared" si="36"/>
        <v>0</v>
      </c>
      <c r="O275" s="11"/>
      <c r="P275" s="111">
        <f t="shared" si="32"/>
        <v>0</v>
      </c>
      <c r="Q275" s="17"/>
      <c r="R275" s="32"/>
    </row>
    <row r="276" spans="1:18" ht="38.25" x14ac:dyDescent="0.2">
      <c r="A276" s="126" t="s">
        <v>777</v>
      </c>
      <c r="B276" s="127">
        <v>105004</v>
      </c>
      <c r="C276" s="126" t="s">
        <v>17</v>
      </c>
      <c r="D276" s="126" t="s">
        <v>778</v>
      </c>
      <c r="E276" s="128" t="s">
        <v>16</v>
      </c>
      <c r="F276" s="129">
        <v>102.90593063750001</v>
      </c>
      <c r="G276" s="134">
        <v>0.92</v>
      </c>
      <c r="H276" s="134">
        <f>'BM 05'!J276</f>
        <v>0</v>
      </c>
      <c r="I276" s="134">
        <f>VLOOKUP(A276,'Memória 06'!$A$6:$E$283,5,FALSE)</f>
        <v>0</v>
      </c>
      <c r="J276" s="134">
        <f t="shared" si="37"/>
        <v>0</v>
      </c>
      <c r="K276" s="134">
        <f t="shared" si="33"/>
        <v>94.67</v>
      </c>
      <c r="L276" s="134">
        <f t="shared" si="34"/>
        <v>0</v>
      </c>
      <c r="M276" s="134">
        <f t="shared" si="35"/>
        <v>0</v>
      </c>
      <c r="N276" s="134">
        <f t="shared" si="36"/>
        <v>0</v>
      </c>
      <c r="O276" s="11"/>
      <c r="P276" s="111">
        <f t="shared" si="32"/>
        <v>0</v>
      </c>
      <c r="Q276" s="17"/>
      <c r="R276" s="32"/>
    </row>
    <row r="277" spans="1:18" ht="38.25" x14ac:dyDescent="0.2">
      <c r="A277" s="126" t="s">
        <v>779</v>
      </c>
      <c r="B277" s="127">
        <v>94990</v>
      </c>
      <c r="C277" s="126" t="s">
        <v>17</v>
      </c>
      <c r="D277" s="126" t="s">
        <v>780</v>
      </c>
      <c r="E277" s="128" t="s">
        <v>15</v>
      </c>
      <c r="F277" s="129">
        <v>687.30478779999999</v>
      </c>
      <c r="G277" s="134">
        <v>2.9699999999999998</v>
      </c>
      <c r="H277" s="134">
        <f>'BM 05'!J277</f>
        <v>0</v>
      </c>
      <c r="I277" s="134">
        <f>VLOOKUP(A277,'Memória 06'!$A$6:$E$283,5,FALSE)</f>
        <v>0</v>
      </c>
      <c r="J277" s="134">
        <f t="shared" si="37"/>
        <v>0</v>
      </c>
      <c r="K277" s="134">
        <f t="shared" si="33"/>
        <v>2041.29</v>
      </c>
      <c r="L277" s="134">
        <f t="shared" si="34"/>
        <v>0</v>
      </c>
      <c r="M277" s="134">
        <f t="shared" si="35"/>
        <v>0</v>
      </c>
      <c r="N277" s="134">
        <f t="shared" si="36"/>
        <v>0</v>
      </c>
      <c r="O277" s="11"/>
      <c r="P277" s="111">
        <f t="shared" si="32"/>
        <v>0</v>
      </c>
      <c r="Q277" s="17"/>
      <c r="R277" s="32"/>
    </row>
    <row r="278" spans="1:18" ht="25.5" x14ac:dyDescent="0.2">
      <c r="A278" s="126" t="s">
        <v>781</v>
      </c>
      <c r="B278" s="127">
        <v>6456</v>
      </c>
      <c r="C278" s="126" t="s">
        <v>706</v>
      </c>
      <c r="D278" s="126" t="s">
        <v>782</v>
      </c>
      <c r="E278" s="128" t="s">
        <v>15</v>
      </c>
      <c r="F278" s="129">
        <v>2291.5377120000003</v>
      </c>
      <c r="G278" s="134">
        <v>3.9904999999999995</v>
      </c>
      <c r="H278" s="134">
        <f>'BM 05'!J278</f>
        <v>0</v>
      </c>
      <c r="I278" s="134">
        <f>VLOOKUP(A278,'Memória 06'!$A$6:$E$283,5,FALSE)</f>
        <v>3.2190000000000003</v>
      </c>
      <c r="J278" s="134">
        <f t="shared" si="37"/>
        <v>3.2190000000000003</v>
      </c>
      <c r="K278" s="134">
        <f t="shared" si="33"/>
        <v>9144.3799999999992</v>
      </c>
      <c r="L278" s="134">
        <f t="shared" si="34"/>
        <v>0</v>
      </c>
      <c r="M278" s="134">
        <f t="shared" si="35"/>
        <v>7376.45</v>
      </c>
      <c r="N278" s="134">
        <f t="shared" si="36"/>
        <v>7376.45</v>
      </c>
      <c r="O278" s="11"/>
      <c r="P278" s="111">
        <f t="shared" si="32"/>
        <v>0.80666485863448378</v>
      </c>
      <c r="Q278" s="17"/>
      <c r="R278" s="32"/>
    </row>
    <row r="279" spans="1:18" ht="38.25" x14ac:dyDescent="0.2">
      <c r="A279" s="126" t="s">
        <v>783</v>
      </c>
      <c r="B279" s="127">
        <v>101963</v>
      </c>
      <c r="C279" s="126" t="s">
        <v>17</v>
      </c>
      <c r="D279" s="126" t="s">
        <v>430</v>
      </c>
      <c r="E279" s="128" t="s">
        <v>16</v>
      </c>
      <c r="F279" s="129">
        <v>169.7</v>
      </c>
      <c r="G279" s="134">
        <v>79.253999999999991</v>
      </c>
      <c r="H279" s="134">
        <f>'BM 05'!J279</f>
        <v>0</v>
      </c>
      <c r="I279" s="134">
        <f>VLOOKUP(A279,'Memória 06'!$A$6:$E$283,5,FALSE)</f>
        <v>0</v>
      </c>
      <c r="J279" s="134">
        <f t="shared" si="37"/>
        <v>0</v>
      </c>
      <c r="K279" s="134">
        <f t="shared" si="33"/>
        <v>13449.4</v>
      </c>
      <c r="L279" s="134">
        <f t="shared" si="34"/>
        <v>0</v>
      </c>
      <c r="M279" s="134">
        <f t="shared" si="35"/>
        <v>0</v>
      </c>
      <c r="N279" s="134">
        <f t="shared" si="36"/>
        <v>0</v>
      </c>
      <c r="O279" s="11"/>
      <c r="P279" s="111">
        <f t="shared" si="32"/>
        <v>0</v>
      </c>
      <c r="Q279" s="17"/>
      <c r="R279" s="32"/>
    </row>
    <row r="280" spans="1:18" ht="25.5" x14ac:dyDescent="0.2">
      <c r="A280" s="126" t="s">
        <v>784</v>
      </c>
      <c r="B280" s="127">
        <v>88415</v>
      </c>
      <c r="C280" s="126" t="s">
        <v>17</v>
      </c>
      <c r="D280" s="126" t="s">
        <v>785</v>
      </c>
      <c r="E280" s="128" t="s">
        <v>16</v>
      </c>
      <c r="F280" s="129">
        <v>4.2848937750000005</v>
      </c>
      <c r="G280" s="134">
        <v>443.58</v>
      </c>
      <c r="H280" s="134">
        <f>'BM 05'!J280</f>
        <v>0</v>
      </c>
      <c r="I280" s="134">
        <f>VLOOKUP(A280,'Memória 06'!$A$6:$E$283,5,FALSE)</f>
        <v>0</v>
      </c>
      <c r="J280" s="134">
        <f t="shared" si="37"/>
        <v>0</v>
      </c>
      <c r="K280" s="134">
        <f t="shared" si="33"/>
        <v>1900.69</v>
      </c>
      <c r="L280" s="134">
        <f t="shared" si="34"/>
        <v>0</v>
      </c>
      <c r="M280" s="134">
        <f t="shared" si="35"/>
        <v>0</v>
      </c>
      <c r="N280" s="134">
        <f t="shared" si="36"/>
        <v>0</v>
      </c>
      <c r="O280" s="11"/>
      <c r="P280" s="111">
        <f t="shared" si="32"/>
        <v>0</v>
      </c>
      <c r="Q280" s="17"/>
      <c r="R280" s="32"/>
    </row>
    <row r="281" spans="1:18" ht="25.5" x14ac:dyDescent="0.2">
      <c r="A281" s="126" t="s">
        <v>786</v>
      </c>
      <c r="B281" s="127">
        <v>95305</v>
      </c>
      <c r="C281" s="126" t="s">
        <v>17</v>
      </c>
      <c r="D281" s="126" t="s">
        <v>463</v>
      </c>
      <c r="E281" s="128" t="s">
        <v>16</v>
      </c>
      <c r="F281" s="129">
        <v>11.299206187500001</v>
      </c>
      <c r="G281" s="134">
        <v>320.78999999999996</v>
      </c>
      <c r="H281" s="134">
        <f>'BM 05'!J281</f>
        <v>0</v>
      </c>
      <c r="I281" s="134">
        <f>VLOOKUP(A281,'Memória 06'!$A$6:$E$283,5,FALSE)</f>
        <v>0</v>
      </c>
      <c r="J281" s="134">
        <f t="shared" si="37"/>
        <v>0</v>
      </c>
      <c r="K281" s="134">
        <f t="shared" si="33"/>
        <v>3624.67</v>
      </c>
      <c r="L281" s="134">
        <f t="shared" si="34"/>
        <v>0</v>
      </c>
      <c r="M281" s="134">
        <f t="shared" si="35"/>
        <v>0</v>
      </c>
      <c r="N281" s="134">
        <f t="shared" si="36"/>
        <v>0</v>
      </c>
      <c r="O281" s="11"/>
      <c r="P281" s="111">
        <f t="shared" si="32"/>
        <v>0</v>
      </c>
      <c r="Q281" s="17"/>
      <c r="R281" s="32"/>
    </row>
    <row r="282" spans="1:18" ht="25.5" x14ac:dyDescent="0.2">
      <c r="A282" s="126" t="s">
        <v>787</v>
      </c>
      <c r="B282" s="127">
        <v>95626</v>
      </c>
      <c r="C282" s="126" t="s">
        <v>17</v>
      </c>
      <c r="D282" s="126" t="s">
        <v>788</v>
      </c>
      <c r="E282" s="128" t="s">
        <v>16</v>
      </c>
      <c r="F282" s="129">
        <v>12.795984150000001</v>
      </c>
      <c r="G282" s="134">
        <v>443.58</v>
      </c>
      <c r="H282" s="134">
        <f>'BM 05'!J282</f>
        <v>0</v>
      </c>
      <c r="I282" s="134">
        <f>VLOOKUP(A282,'Memória 06'!$A$6:$E$283,5,FALSE)</f>
        <v>0</v>
      </c>
      <c r="J282" s="134">
        <f t="shared" si="37"/>
        <v>0</v>
      </c>
      <c r="K282" s="134">
        <f t="shared" si="33"/>
        <v>5676.04</v>
      </c>
      <c r="L282" s="134">
        <f t="shared" si="34"/>
        <v>0</v>
      </c>
      <c r="M282" s="134">
        <f t="shared" si="35"/>
        <v>0</v>
      </c>
      <c r="N282" s="134">
        <f t="shared" si="36"/>
        <v>0</v>
      </c>
      <c r="O282" s="11"/>
      <c r="P282" s="111">
        <f t="shared" si="32"/>
        <v>0</v>
      </c>
      <c r="Q282" s="17"/>
      <c r="R282" s="32"/>
    </row>
    <row r="283" spans="1:18" ht="25.5" x14ac:dyDescent="0.2">
      <c r="A283" s="126" t="s">
        <v>789</v>
      </c>
      <c r="B283" s="127">
        <v>98563</v>
      </c>
      <c r="C283" s="126" t="s">
        <v>17</v>
      </c>
      <c r="D283" s="126" t="s">
        <v>790</v>
      </c>
      <c r="E283" s="128" t="s">
        <v>16</v>
      </c>
      <c r="F283" s="129">
        <v>32.459537775000001</v>
      </c>
      <c r="G283" s="134">
        <v>79.253999999999991</v>
      </c>
      <c r="H283" s="134">
        <f>'BM 05'!J283</f>
        <v>0</v>
      </c>
      <c r="I283" s="134">
        <f>VLOOKUP(A283,'Memória 06'!$A$6:$E$283,5,FALSE)</f>
        <v>0</v>
      </c>
      <c r="J283" s="134">
        <f t="shared" si="37"/>
        <v>0</v>
      </c>
      <c r="K283" s="134">
        <f t="shared" si="33"/>
        <v>2572.54</v>
      </c>
      <c r="L283" s="134">
        <f t="shared" si="34"/>
        <v>0</v>
      </c>
      <c r="M283" s="134">
        <f t="shared" si="35"/>
        <v>0</v>
      </c>
      <c r="N283" s="134">
        <f t="shared" si="36"/>
        <v>0</v>
      </c>
      <c r="O283" s="11"/>
      <c r="P283" s="111">
        <f t="shared" si="32"/>
        <v>0</v>
      </c>
      <c r="Q283" s="17"/>
      <c r="R283" s="32"/>
    </row>
    <row r="284" spans="1:18" ht="38.25" x14ac:dyDescent="0.2">
      <c r="A284" s="126" t="s">
        <v>791</v>
      </c>
      <c r="B284" s="127">
        <v>98546</v>
      </c>
      <c r="C284" s="126" t="s">
        <v>17</v>
      </c>
      <c r="D284" s="126" t="s">
        <v>475</v>
      </c>
      <c r="E284" s="128" t="s">
        <v>16</v>
      </c>
      <c r="F284" s="129">
        <v>133.5458559875</v>
      </c>
      <c r="G284" s="134">
        <v>79.253999999999991</v>
      </c>
      <c r="H284" s="134">
        <f>'BM 05'!J284</f>
        <v>0</v>
      </c>
      <c r="I284" s="134">
        <f>VLOOKUP(A284,'Memória 06'!$A$6:$E$283,5,FALSE)</f>
        <v>0</v>
      </c>
      <c r="J284" s="134">
        <f t="shared" si="37"/>
        <v>0</v>
      </c>
      <c r="K284" s="134">
        <f t="shared" si="33"/>
        <v>10584.04</v>
      </c>
      <c r="L284" s="134">
        <f t="shared" si="34"/>
        <v>0</v>
      </c>
      <c r="M284" s="134">
        <f t="shared" si="35"/>
        <v>0</v>
      </c>
      <c r="N284" s="134">
        <f t="shared" si="36"/>
        <v>0</v>
      </c>
      <c r="O284" s="11"/>
      <c r="P284" s="111">
        <f t="shared" si="32"/>
        <v>0</v>
      </c>
      <c r="Q284" s="17"/>
      <c r="R284" s="32"/>
    </row>
    <row r="285" spans="1:18" ht="38.25" x14ac:dyDescent="0.2">
      <c r="A285" s="126" t="s">
        <v>792</v>
      </c>
      <c r="B285" s="127" t="str">
        <f>B26</f>
        <v xml:space="preserve"> 94316 </v>
      </c>
      <c r="C285" s="126" t="str">
        <f>C26</f>
        <v>SINAPI</v>
      </c>
      <c r="D285" s="126" t="str">
        <f>D26</f>
        <v>ATERRO MECANIZADO DE VALA COM RETROESCAVADEIRA (CAPACIDADE DA CAÇAMBA DA RETRO: 0,26 M³ / POTÊNCIA: 88 HP), LARGURA ATÉ 1,5 M, PROFUNDIDADE ATÉ 1,5 M, COM SOLO ARGILO-ARENOSO. AF_08/2023</v>
      </c>
      <c r="E285" s="128" t="str">
        <f>E26</f>
        <v>m³</v>
      </c>
      <c r="F285" s="129">
        <v>65.11</v>
      </c>
      <c r="G285" s="134">
        <v>315.44800000000004</v>
      </c>
      <c r="H285" s="134">
        <f>'BM 05'!J285</f>
        <v>0</v>
      </c>
      <c r="I285" s="134">
        <f>VLOOKUP(A285,'Memória 06'!$A$6:$E$283,5,FALSE)</f>
        <v>0</v>
      </c>
      <c r="J285" s="134">
        <f t="shared" si="37"/>
        <v>0</v>
      </c>
      <c r="K285" s="134">
        <f t="shared" si="33"/>
        <v>20538.810000000001</v>
      </c>
      <c r="L285" s="134">
        <f t="shared" si="34"/>
        <v>0</v>
      </c>
      <c r="M285" s="134">
        <f t="shared" si="35"/>
        <v>0</v>
      </c>
      <c r="N285" s="134">
        <f t="shared" si="36"/>
        <v>0</v>
      </c>
      <c r="O285" s="11"/>
      <c r="P285" s="111">
        <f t="shared" si="32"/>
        <v>0</v>
      </c>
      <c r="Q285" s="17"/>
      <c r="R285" s="32"/>
    </row>
    <row r="286" spans="1:18" ht="25.5" x14ac:dyDescent="0.2">
      <c r="A286" s="126" t="s">
        <v>793</v>
      </c>
      <c r="B286" s="127">
        <v>93588</v>
      </c>
      <c r="C286" s="126" t="s">
        <v>17</v>
      </c>
      <c r="D286" s="126" t="s">
        <v>794</v>
      </c>
      <c r="E286" s="128" t="s">
        <v>795</v>
      </c>
      <c r="F286" s="129">
        <v>2.915293025</v>
      </c>
      <c r="G286" s="134">
        <v>9547.0800000000017</v>
      </c>
      <c r="H286" s="134">
        <f>'BM 05'!J286</f>
        <v>0</v>
      </c>
      <c r="I286" s="134">
        <f>VLOOKUP(A286,'Memória 06'!$A$6:$E$283,5,FALSE)</f>
        <v>6392.6</v>
      </c>
      <c r="J286" s="134">
        <f t="shared" si="37"/>
        <v>6392.6</v>
      </c>
      <c r="K286" s="134">
        <f t="shared" si="33"/>
        <v>27832.53</v>
      </c>
      <c r="L286" s="134">
        <f t="shared" si="34"/>
        <v>0</v>
      </c>
      <c r="M286" s="134">
        <f t="shared" si="35"/>
        <v>18636.3</v>
      </c>
      <c r="N286" s="134">
        <f t="shared" si="36"/>
        <v>18636.3</v>
      </c>
      <c r="O286" s="11"/>
      <c r="P286" s="111">
        <f t="shared" si="32"/>
        <v>0.66958699047481496</v>
      </c>
      <c r="Q286" s="17"/>
      <c r="R286" s="32"/>
    </row>
    <row r="287" spans="1:18" ht="25.5" x14ac:dyDescent="0.2">
      <c r="A287" s="126" t="s">
        <v>796</v>
      </c>
      <c r="B287" s="127" t="s">
        <v>210</v>
      </c>
      <c r="C287" s="126" t="s">
        <v>17</v>
      </c>
      <c r="D287" s="126" t="s">
        <v>211</v>
      </c>
      <c r="E287" s="128" t="s">
        <v>16</v>
      </c>
      <c r="F287" s="129">
        <v>45.89</v>
      </c>
      <c r="G287" s="134">
        <v>75.498499999999993</v>
      </c>
      <c r="H287" s="134">
        <f>'BM 05'!J287</f>
        <v>0</v>
      </c>
      <c r="I287" s="134">
        <f>VLOOKUP(A287,'Memória 06'!$A$6:$E$283,5,FALSE)</f>
        <v>0</v>
      </c>
      <c r="J287" s="134">
        <f t="shared" si="37"/>
        <v>0</v>
      </c>
      <c r="K287" s="134">
        <f t="shared" si="33"/>
        <v>3464.62</v>
      </c>
      <c r="L287" s="134">
        <f t="shared" si="34"/>
        <v>0</v>
      </c>
      <c r="M287" s="134">
        <f t="shared" si="35"/>
        <v>0</v>
      </c>
      <c r="N287" s="134">
        <f t="shared" si="36"/>
        <v>0</v>
      </c>
      <c r="O287" s="11"/>
      <c r="P287" s="111">
        <f t="shared" si="32"/>
        <v>0</v>
      </c>
      <c r="Q287" s="17"/>
      <c r="R287" s="32"/>
    </row>
    <row r="288" spans="1:18" ht="25.5" x14ac:dyDescent="0.2">
      <c r="A288" s="126" t="s">
        <v>797</v>
      </c>
      <c r="B288" s="127">
        <v>88494</v>
      </c>
      <c r="C288" s="126" t="s">
        <v>17</v>
      </c>
      <c r="D288" s="126" t="s">
        <v>798</v>
      </c>
      <c r="E288" s="128" t="s">
        <v>16</v>
      </c>
      <c r="F288" s="129">
        <v>16.748260600000002</v>
      </c>
      <c r="G288" s="134">
        <v>75.498499999999993</v>
      </c>
      <c r="H288" s="134">
        <f>'BM 05'!J288</f>
        <v>0</v>
      </c>
      <c r="I288" s="134">
        <f>VLOOKUP(A288,'Memória 06'!$A$6:$E$283,5,FALSE)</f>
        <v>0</v>
      </c>
      <c r="J288" s="134">
        <f t="shared" si="37"/>
        <v>0</v>
      </c>
      <c r="K288" s="134">
        <f t="shared" si="33"/>
        <v>1264.46</v>
      </c>
      <c r="L288" s="134">
        <f t="shared" si="34"/>
        <v>0</v>
      </c>
      <c r="M288" s="134">
        <f t="shared" si="35"/>
        <v>0</v>
      </c>
      <c r="N288" s="134">
        <f t="shared" si="36"/>
        <v>0</v>
      </c>
      <c r="O288" s="11"/>
      <c r="P288" s="111">
        <f t="shared" si="32"/>
        <v>0</v>
      </c>
      <c r="Q288" s="17"/>
      <c r="R288" s="32"/>
    </row>
    <row r="289" spans="1:18" ht="25.5" x14ac:dyDescent="0.2">
      <c r="A289" s="126" t="s">
        <v>799</v>
      </c>
      <c r="B289" s="127" t="s">
        <v>262</v>
      </c>
      <c r="C289" s="126" t="s">
        <v>17</v>
      </c>
      <c r="D289" s="126" t="s">
        <v>263</v>
      </c>
      <c r="E289" s="128" t="s">
        <v>16</v>
      </c>
      <c r="F289" s="129">
        <v>14.18</v>
      </c>
      <c r="G289" s="134">
        <v>75.498499999999993</v>
      </c>
      <c r="H289" s="134">
        <f>'BM 05'!J289</f>
        <v>0</v>
      </c>
      <c r="I289" s="134">
        <f>VLOOKUP(A289,'Memória 06'!$A$6:$E$283,5,FALSE)</f>
        <v>0</v>
      </c>
      <c r="J289" s="134">
        <f t="shared" si="37"/>
        <v>0</v>
      </c>
      <c r="K289" s="134">
        <f t="shared" si="33"/>
        <v>1070.56</v>
      </c>
      <c r="L289" s="134">
        <f t="shared" si="34"/>
        <v>0</v>
      </c>
      <c r="M289" s="134">
        <f t="shared" si="35"/>
        <v>0</v>
      </c>
      <c r="N289" s="134">
        <f t="shared" si="36"/>
        <v>0</v>
      </c>
      <c r="O289" s="11"/>
      <c r="P289" s="111">
        <f t="shared" si="32"/>
        <v>0</v>
      </c>
      <c r="Q289" s="17"/>
      <c r="R289" s="32"/>
    </row>
    <row r="290" spans="1:18" ht="38.25" x14ac:dyDescent="0.2">
      <c r="A290" s="126" t="s">
        <v>800</v>
      </c>
      <c r="B290" s="127">
        <v>91867</v>
      </c>
      <c r="C290" s="126" t="s">
        <v>17</v>
      </c>
      <c r="D290" s="126" t="s">
        <v>801</v>
      </c>
      <c r="E290" s="128" t="s">
        <v>743</v>
      </c>
      <c r="F290" s="129">
        <v>8.7947933875000004</v>
      </c>
      <c r="G290" s="134">
        <v>81.5</v>
      </c>
      <c r="H290" s="134">
        <f>'BM 05'!J290</f>
        <v>0</v>
      </c>
      <c r="I290" s="134">
        <f>VLOOKUP(A290,'Memória 06'!$A$6:$E$283,5,FALSE)</f>
        <v>0</v>
      </c>
      <c r="J290" s="134">
        <f t="shared" si="37"/>
        <v>0</v>
      </c>
      <c r="K290" s="134">
        <f t="shared" si="33"/>
        <v>716.77</v>
      </c>
      <c r="L290" s="134">
        <f t="shared" si="34"/>
        <v>0</v>
      </c>
      <c r="M290" s="134">
        <f t="shared" si="35"/>
        <v>0</v>
      </c>
      <c r="N290" s="134">
        <f t="shared" si="36"/>
        <v>0</v>
      </c>
      <c r="O290" s="11"/>
      <c r="P290" s="111">
        <f t="shared" si="32"/>
        <v>0</v>
      </c>
      <c r="Q290" s="17"/>
      <c r="R290" s="32"/>
    </row>
    <row r="291" spans="1:18" ht="38.25" x14ac:dyDescent="0.2">
      <c r="A291" s="126" t="s">
        <v>802</v>
      </c>
      <c r="B291" s="127">
        <v>97882</v>
      </c>
      <c r="C291" s="126" t="s">
        <v>17</v>
      </c>
      <c r="D291" s="126" t="s">
        <v>803</v>
      </c>
      <c r="E291" s="128" t="s">
        <v>7</v>
      </c>
      <c r="F291" s="129">
        <v>207.87604526250001</v>
      </c>
      <c r="G291" s="134">
        <v>5</v>
      </c>
      <c r="H291" s="134">
        <f>'BM 05'!J291</f>
        <v>0</v>
      </c>
      <c r="I291" s="134">
        <f>VLOOKUP(A291,'Memória 06'!$A$6:$E$283,5,FALSE)</f>
        <v>0</v>
      </c>
      <c r="J291" s="134">
        <f t="shared" si="37"/>
        <v>0</v>
      </c>
      <c r="K291" s="134">
        <f t="shared" si="33"/>
        <v>1039.3800000000001</v>
      </c>
      <c r="L291" s="134">
        <f t="shared" si="34"/>
        <v>0</v>
      </c>
      <c r="M291" s="134">
        <f t="shared" si="35"/>
        <v>0</v>
      </c>
      <c r="N291" s="134">
        <f t="shared" si="36"/>
        <v>0</v>
      </c>
      <c r="O291" s="11"/>
      <c r="P291" s="111">
        <f t="shared" si="32"/>
        <v>0</v>
      </c>
      <c r="Q291" s="17"/>
      <c r="R291" s="32"/>
    </row>
    <row r="292" spans="1:18" ht="25.5" x14ac:dyDescent="0.2">
      <c r="A292" s="126" t="s">
        <v>804</v>
      </c>
      <c r="B292" s="127">
        <v>101632</v>
      </c>
      <c r="C292" s="126" t="s">
        <v>17</v>
      </c>
      <c r="D292" s="126" t="s">
        <v>805</v>
      </c>
      <c r="E292" s="128" t="s">
        <v>7</v>
      </c>
      <c r="F292" s="129">
        <v>36.959654525000005</v>
      </c>
      <c r="G292" s="134">
        <v>4</v>
      </c>
      <c r="H292" s="134">
        <f>'BM 05'!J292</f>
        <v>0</v>
      </c>
      <c r="I292" s="134">
        <f>VLOOKUP(A292,'Memória 06'!$A$6:$E$283,5,FALSE)</f>
        <v>4</v>
      </c>
      <c r="J292" s="134">
        <f t="shared" si="37"/>
        <v>4</v>
      </c>
      <c r="K292" s="134">
        <f t="shared" si="33"/>
        <v>147.83000000000001</v>
      </c>
      <c r="L292" s="134">
        <f t="shared" si="34"/>
        <v>0</v>
      </c>
      <c r="M292" s="134">
        <f t="shared" si="35"/>
        <v>147.83000000000001</v>
      </c>
      <c r="N292" s="134">
        <f t="shared" si="36"/>
        <v>147.83000000000001</v>
      </c>
      <c r="O292" s="11"/>
      <c r="P292" s="111">
        <f t="shared" si="32"/>
        <v>1</v>
      </c>
      <c r="Q292" s="17"/>
      <c r="R292" s="32"/>
    </row>
    <row r="293" spans="1:18" ht="25.5" x14ac:dyDescent="0.2">
      <c r="A293" s="126" t="s">
        <v>806</v>
      </c>
      <c r="B293" s="127">
        <v>91929</v>
      </c>
      <c r="C293" s="126" t="s">
        <v>17</v>
      </c>
      <c r="D293" s="126" t="s">
        <v>807</v>
      </c>
      <c r="E293" s="128" t="s">
        <v>743</v>
      </c>
      <c r="F293" s="129">
        <v>6.5740835999999998</v>
      </c>
      <c r="G293" s="134">
        <v>185</v>
      </c>
      <c r="H293" s="134">
        <f>'BM 05'!J293</f>
        <v>0</v>
      </c>
      <c r="I293" s="134">
        <f>VLOOKUP(A293,'Memória 06'!$A$6:$E$283,5,FALSE)</f>
        <v>0</v>
      </c>
      <c r="J293" s="134">
        <f t="shared" si="37"/>
        <v>0</v>
      </c>
      <c r="K293" s="134">
        <f t="shared" si="33"/>
        <v>1216.2</v>
      </c>
      <c r="L293" s="134">
        <f t="shared" si="34"/>
        <v>0</v>
      </c>
      <c r="M293" s="134">
        <f t="shared" si="35"/>
        <v>0</v>
      </c>
      <c r="N293" s="134">
        <f t="shared" si="36"/>
        <v>0</v>
      </c>
      <c r="O293" s="11"/>
      <c r="P293" s="111">
        <f t="shared" si="32"/>
        <v>0</v>
      </c>
      <c r="Q293" s="17"/>
      <c r="R293" s="32"/>
    </row>
    <row r="294" spans="1:18" ht="25.5" x14ac:dyDescent="0.2">
      <c r="A294" s="126" t="s">
        <v>808</v>
      </c>
      <c r="B294" s="127">
        <v>92982</v>
      </c>
      <c r="C294" s="126" t="s">
        <v>17</v>
      </c>
      <c r="D294" s="126" t="s">
        <v>809</v>
      </c>
      <c r="E294" s="128" t="s">
        <v>743</v>
      </c>
      <c r="F294" s="129">
        <v>16.23955175</v>
      </c>
      <c r="G294" s="134">
        <v>93</v>
      </c>
      <c r="H294" s="134">
        <f>'BM 05'!J294</f>
        <v>0</v>
      </c>
      <c r="I294" s="134">
        <f>VLOOKUP(A294,'Memória 06'!$A$6:$E$283,5,FALSE)</f>
        <v>0</v>
      </c>
      <c r="J294" s="134">
        <f t="shared" si="37"/>
        <v>0</v>
      </c>
      <c r="K294" s="134">
        <f t="shared" si="33"/>
        <v>1510.27</v>
      </c>
      <c r="L294" s="134">
        <f t="shared" si="34"/>
        <v>0</v>
      </c>
      <c r="M294" s="134">
        <f t="shared" si="35"/>
        <v>0</v>
      </c>
      <c r="N294" s="134">
        <f t="shared" si="36"/>
        <v>0</v>
      </c>
      <c r="O294" s="11"/>
      <c r="P294" s="111">
        <f t="shared" si="32"/>
        <v>0</v>
      </c>
      <c r="Q294" s="17"/>
      <c r="R294" s="32"/>
    </row>
    <row r="295" spans="1:18" ht="25.5" x14ac:dyDescent="0.2">
      <c r="A295" s="126" t="s">
        <v>810</v>
      </c>
      <c r="B295" s="127">
        <v>100903</v>
      </c>
      <c r="C295" s="126" t="s">
        <v>17</v>
      </c>
      <c r="D295" s="126" t="s">
        <v>72</v>
      </c>
      <c r="E295" s="128" t="s">
        <v>7</v>
      </c>
      <c r="F295" s="129">
        <v>21.600560399999999</v>
      </c>
      <c r="G295" s="134">
        <v>6</v>
      </c>
      <c r="H295" s="134">
        <f>'BM 05'!J295</f>
        <v>0</v>
      </c>
      <c r="I295" s="134">
        <f>VLOOKUP(A295,'Memória 06'!$A$6:$E$283,5,FALSE)</f>
        <v>0</v>
      </c>
      <c r="J295" s="134">
        <f t="shared" si="37"/>
        <v>0</v>
      </c>
      <c r="K295" s="134">
        <f t="shared" si="33"/>
        <v>129.6</v>
      </c>
      <c r="L295" s="134">
        <f t="shared" si="34"/>
        <v>0</v>
      </c>
      <c r="M295" s="134">
        <f t="shared" si="35"/>
        <v>0</v>
      </c>
      <c r="N295" s="134">
        <f t="shared" si="36"/>
        <v>0</v>
      </c>
      <c r="O295" s="11"/>
      <c r="P295" s="111">
        <f t="shared" si="32"/>
        <v>0</v>
      </c>
      <c r="Q295" s="17"/>
      <c r="R295" s="32"/>
    </row>
    <row r="296" spans="1:18" ht="15" x14ac:dyDescent="0.25">
      <c r="A296" s="187" t="s">
        <v>13</v>
      </c>
      <c r="B296" s="188"/>
      <c r="C296" s="188"/>
      <c r="D296" s="188"/>
      <c r="E296" s="188"/>
      <c r="F296" s="188"/>
      <c r="G296" s="188"/>
      <c r="H296" s="188"/>
      <c r="I296" s="188"/>
      <c r="J296" s="189"/>
      <c r="K296" s="65">
        <f>SUM(K20:K295)</f>
        <v>888464.3899999999</v>
      </c>
      <c r="L296" s="65">
        <f>SUM(L20:L295)-0.12</f>
        <v>499550.13999999984</v>
      </c>
      <c r="M296" s="65">
        <f>SUM(M20:M295)</f>
        <v>148912.58999999997</v>
      </c>
      <c r="N296" s="65">
        <f>SUM(N20:N295)-0.12</f>
        <v>648462.72999999986</v>
      </c>
      <c r="O296" s="11"/>
      <c r="P296" s="111">
        <f t="shared" si="32"/>
        <v>0.7298691284633253</v>
      </c>
      <c r="Q296" s="17"/>
      <c r="R296" s="32"/>
    </row>
    <row r="297" spans="1:18" x14ac:dyDescent="0.2">
      <c r="A297" s="9"/>
      <c r="B297" s="9"/>
      <c r="C297" s="9"/>
      <c r="D297" s="10"/>
      <c r="E297" s="9"/>
      <c r="F297" s="9"/>
      <c r="G297" s="9"/>
      <c r="H297" s="9"/>
      <c r="I297" s="9"/>
      <c r="J297" s="9"/>
      <c r="K297" s="9"/>
      <c r="L297" s="11"/>
      <c r="M297" s="11"/>
      <c r="N297" s="11"/>
      <c r="O297" s="11"/>
      <c r="P297" s="112"/>
      <c r="Q297" s="123"/>
    </row>
    <row r="300" spans="1:18" x14ac:dyDescent="0.2">
      <c r="M300" s="122"/>
    </row>
    <row r="301" spans="1:18" x14ac:dyDescent="0.2">
      <c r="M301" s="122"/>
    </row>
    <row r="302" spans="1:18" x14ac:dyDescent="0.2">
      <c r="M302" s="122"/>
    </row>
    <row r="303" spans="1:18" x14ac:dyDescent="0.2">
      <c r="M303" s="122"/>
    </row>
    <row r="304" spans="1:18" x14ac:dyDescent="0.2">
      <c r="M304" s="122"/>
    </row>
    <row r="305" spans="1:1008" x14ac:dyDescent="0.2">
      <c r="M305" s="17"/>
    </row>
    <row r="310" spans="1:1008" s="111" customFormat="1" x14ac:dyDescent="0.2">
      <c r="A310" s="1"/>
      <c r="B310" s="183" t="s">
        <v>655</v>
      </c>
      <c r="C310" s="183"/>
      <c r="D310" s="183"/>
      <c r="E310" s="183" t="s">
        <v>658</v>
      </c>
      <c r="F310" s="183"/>
      <c r="G310" s="183"/>
      <c r="H310" s="183"/>
      <c r="I310" s="183"/>
      <c r="J310" s="183"/>
      <c r="K310" s="183" t="s">
        <v>659</v>
      </c>
      <c r="L310" s="183"/>
      <c r="M310" s="183"/>
      <c r="N310" s="183"/>
      <c r="O310" s="183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  <c r="AT310" s="1"/>
      <c r="AU310" s="1"/>
      <c r="AV310" s="1"/>
      <c r="AW310" s="1"/>
      <c r="AX310" s="1"/>
      <c r="AY310" s="1"/>
      <c r="AZ310" s="1"/>
      <c r="BA310" s="1"/>
      <c r="BB310" s="1"/>
      <c r="BC310" s="1"/>
      <c r="BD310" s="1"/>
      <c r="BE310" s="1"/>
      <c r="BF310" s="1"/>
      <c r="BG310" s="1"/>
      <c r="BH310" s="1"/>
      <c r="BI310" s="1"/>
      <c r="BJ310" s="1"/>
      <c r="BK310" s="1"/>
      <c r="BL310" s="1"/>
      <c r="BM310" s="1"/>
      <c r="BN310" s="1"/>
      <c r="BO310" s="1"/>
      <c r="BP310" s="1"/>
      <c r="BQ310" s="1"/>
      <c r="BR310" s="1"/>
      <c r="BS310" s="1"/>
      <c r="BT310" s="1"/>
      <c r="BU310" s="1"/>
      <c r="BV310" s="1"/>
      <c r="BW310" s="1"/>
      <c r="BX310" s="1"/>
      <c r="BY310" s="1"/>
      <c r="BZ310" s="1"/>
      <c r="CA310" s="1"/>
      <c r="CB310" s="1"/>
      <c r="CC310" s="1"/>
      <c r="CD310" s="1"/>
      <c r="CE310" s="1"/>
      <c r="CF310" s="1"/>
      <c r="CG310" s="1"/>
      <c r="CH310" s="1"/>
      <c r="CI310" s="1"/>
      <c r="CJ310" s="1"/>
      <c r="CK310" s="1"/>
      <c r="CL310" s="1"/>
      <c r="CM310" s="1"/>
      <c r="CN310" s="1"/>
      <c r="CO310" s="1"/>
      <c r="CP310" s="1"/>
      <c r="CQ310" s="1"/>
      <c r="CR310" s="1"/>
      <c r="CS310" s="1"/>
      <c r="CT310" s="1"/>
      <c r="CU310" s="1"/>
      <c r="CV310" s="1"/>
      <c r="CW310" s="1"/>
      <c r="CX310" s="1"/>
      <c r="CY310" s="1"/>
      <c r="CZ310" s="1"/>
      <c r="DA310" s="1"/>
      <c r="DB310" s="1"/>
      <c r="DC310" s="1"/>
      <c r="DD310" s="1"/>
      <c r="DE310" s="1"/>
      <c r="DF310" s="1"/>
      <c r="DG310" s="1"/>
      <c r="DH310" s="1"/>
      <c r="DI310" s="1"/>
      <c r="DJ310" s="1"/>
      <c r="DK310" s="1"/>
      <c r="DL310" s="1"/>
      <c r="DM310" s="1"/>
      <c r="DN310" s="1"/>
      <c r="DO310" s="1"/>
      <c r="DP310" s="1"/>
      <c r="DQ310" s="1"/>
      <c r="DR310" s="1"/>
      <c r="DS310" s="1"/>
      <c r="DT310" s="1"/>
      <c r="DU310" s="1"/>
      <c r="DV310" s="1"/>
      <c r="DW310" s="1"/>
      <c r="DX310" s="1"/>
      <c r="DY310" s="1"/>
      <c r="DZ310" s="1"/>
      <c r="EA310" s="1"/>
      <c r="EB310" s="1"/>
      <c r="EC310" s="1"/>
      <c r="ED310" s="1"/>
      <c r="EE310" s="1"/>
      <c r="EF310" s="1"/>
      <c r="EG310" s="1"/>
      <c r="EH310" s="1"/>
      <c r="EI310" s="1"/>
      <c r="EJ310" s="1"/>
      <c r="EK310" s="1"/>
      <c r="EL310" s="1"/>
      <c r="EM310" s="1"/>
      <c r="EN310" s="1"/>
      <c r="EO310" s="1"/>
      <c r="EP310" s="1"/>
      <c r="EQ310" s="1"/>
      <c r="ER310" s="1"/>
      <c r="ES310" s="1"/>
      <c r="ET310" s="1"/>
      <c r="EU310" s="1"/>
      <c r="EV310" s="1"/>
      <c r="EW310" s="1"/>
      <c r="EX310" s="1"/>
      <c r="EY310" s="1"/>
      <c r="EZ310" s="1"/>
      <c r="FA310" s="1"/>
      <c r="FB310" s="1"/>
      <c r="FC310" s="1"/>
      <c r="FD310" s="1"/>
      <c r="FE310" s="1"/>
      <c r="FF310" s="1"/>
      <c r="FG310" s="1"/>
      <c r="FH310" s="1"/>
      <c r="FI310" s="1"/>
      <c r="FJ310" s="1"/>
      <c r="FK310" s="1"/>
      <c r="FL310" s="1"/>
      <c r="FM310" s="1"/>
      <c r="FN310" s="1"/>
      <c r="FO310" s="1"/>
      <c r="FP310" s="1"/>
      <c r="FQ310" s="1"/>
      <c r="FR310" s="1"/>
      <c r="FS310" s="1"/>
      <c r="FT310" s="1"/>
      <c r="FU310" s="1"/>
      <c r="FV310" s="1"/>
      <c r="FW310" s="1"/>
      <c r="FX310" s="1"/>
      <c r="FY310" s="1"/>
      <c r="FZ310" s="1"/>
      <c r="GA310" s="1"/>
      <c r="GB310" s="1"/>
      <c r="GC310" s="1"/>
      <c r="GD310" s="1"/>
      <c r="GE310" s="1"/>
      <c r="GF310" s="1"/>
      <c r="GG310" s="1"/>
      <c r="GH310" s="1"/>
      <c r="GI310" s="1"/>
      <c r="GJ310" s="1"/>
      <c r="GK310" s="1"/>
      <c r="GL310" s="1"/>
      <c r="GM310" s="1"/>
      <c r="GN310" s="1"/>
      <c r="GO310" s="1"/>
      <c r="GP310" s="1"/>
      <c r="GQ310" s="1"/>
      <c r="GR310" s="1"/>
      <c r="GS310" s="1"/>
      <c r="GT310" s="1"/>
      <c r="GU310" s="1"/>
      <c r="GV310" s="1"/>
      <c r="GW310" s="1"/>
      <c r="GX310" s="1"/>
      <c r="GY310" s="1"/>
      <c r="GZ310" s="1"/>
      <c r="HA310" s="1"/>
      <c r="HB310" s="1"/>
      <c r="HC310" s="1"/>
      <c r="HD310" s="1"/>
      <c r="HE310" s="1"/>
      <c r="HF310" s="1"/>
      <c r="HG310" s="1"/>
      <c r="HH310" s="1"/>
      <c r="HI310" s="1"/>
      <c r="HJ310" s="1"/>
      <c r="HK310" s="1"/>
      <c r="HL310" s="1"/>
      <c r="HM310" s="1"/>
      <c r="HN310" s="1"/>
      <c r="HO310" s="1"/>
      <c r="HP310" s="1"/>
      <c r="HQ310" s="1"/>
      <c r="HR310" s="1"/>
      <c r="HS310" s="1"/>
      <c r="HT310" s="1"/>
      <c r="HU310" s="1"/>
      <c r="HV310" s="1"/>
      <c r="HW310" s="1"/>
      <c r="HX310" s="1"/>
      <c r="HY310" s="1"/>
      <c r="HZ310" s="1"/>
      <c r="IA310" s="1"/>
      <c r="IB310" s="1"/>
      <c r="IC310" s="1"/>
      <c r="ID310" s="1"/>
      <c r="IE310" s="1"/>
      <c r="IF310" s="1"/>
      <c r="IG310" s="1"/>
      <c r="IH310" s="1"/>
      <c r="II310" s="1"/>
      <c r="IJ310" s="1"/>
      <c r="IK310" s="1"/>
      <c r="IL310" s="1"/>
      <c r="IM310" s="1"/>
      <c r="IN310" s="1"/>
      <c r="IO310" s="1"/>
      <c r="IP310" s="1"/>
      <c r="IQ310" s="1"/>
      <c r="IR310" s="1"/>
      <c r="IS310" s="1"/>
      <c r="IT310" s="1"/>
      <c r="IU310" s="1"/>
      <c r="IV310" s="1"/>
      <c r="IW310" s="1"/>
      <c r="IX310" s="1"/>
      <c r="IY310" s="1"/>
      <c r="IZ310" s="1"/>
      <c r="JA310" s="1"/>
      <c r="JB310" s="1"/>
      <c r="JC310" s="1"/>
      <c r="JD310" s="1"/>
      <c r="JE310" s="1"/>
      <c r="JF310" s="1"/>
      <c r="JG310" s="1"/>
      <c r="JH310" s="1"/>
      <c r="JI310" s="1"/>
      <c r="JJ310" s="1"/>
      <c r="JK310" s="1"/>
      <c r="JL310" s="1"/>
      <c r="JM310" s="1"/>
      <c r="JN310" s="1"/>
      <c r="JO310" s="1"/>
      <c r="JP310" s="1"/>
      <c r="JQ310" s="1"/>
      <c r="JR310" s="1"/>
      <c r="JS310" s="1"/>
      <c r="JT310" s="1"/>
      <c r="JU310" s="1"/>
      <c r="JV310" s="1"/>
      <c r="JW310" s="1"/>
      <c r="JX310" s="1"/>
      <c r="JY310" s="1"/>
      <c r="JZ310" s="1"/>
      <c r="KA310" s="1"/>
      <c r="KB310" s="1"/>
      <c r="KC310" s="1"/>
      <c r="KD310" s="1"/>
      <c r="KE310" s="1"/>
      <c r="KF310" s="1"/>
      <c r="KG310" s="1"/>
      <c r="KH310" s="1"/>
      <c r="KI310" s="1"/>
      <c r="KJ310" s="1"/>
      <c r="KK310" s="1"/>
      <c r="KL310" s="1"/>
      <c r="KM310" s="1"/>
      <c r="KN310" s="1"/>
      <c r="KO310" s="1"/>
      <c r="KP310" s="1"/>
      <c r="KQ310" s="1"/>
      <c r="KR310" s="1"/>
      <c r="KS310" s="1"/>
      <c r="KT310" s="1"/>
      <c r="KU310" s="1"/>
      <c r="KV310" s="1"/>
      <c r="KW310" s="1"/>
      <c r="KX310" s="1"/>
      <c r="KY310" s="1"/>
      <c r="KZ310" s="1"/>
      <c r="LA310" s="1"/>
      <c r="LB310" s="1"/>
      <c r="LC310" s="1"/>
      <c r="LD310" s="1"/>
      <c r="LE310" s="1"/>
      <c r="LF310" s="1"/>
      <c r="LG310" s="1"/>
      <c r="LH310" s="1"/>
      <c r="LI310" s="1"/>
      <c r="LJ310" s="1"/>
      <c r="LK310" s="1"/>
      <c r="LL310" s="1"/>
      <c r="LM310" s="1"/>
      <c r="LN310" s="1"/>
      <c r="LO310" s="1"/>
      <c r="LP310" s="1"/>
      <c r="LQ310" s="1"/>
      <c r="LR310" s="1"/>
      <c r="LS310" s="1"/>
      <c r="LT310" s="1"/>
      <c r="LU310" s="1"/>
      <c r="LV310" s="1"/>
      <c r="LW310" s="1"/>
      <c r="LX310" s="1"/>
      <c r="LY310" s="1"/>
      <c r="LZ310" s="1"/>
      <c r="MA310" s="1"/>
      <c r="MB310" s="1"/>
      <c r="MC310" s="1"/>
      <c r="MD310" s="1"/>
      <c r="ME310" s="1"/>
      <c r="MF310" s="1"/>
      <c r="MG310" s="1"/>
      <c r="MH310" s="1"/>
      <c r="MI310" s="1"/>
      <c r="MJ310" s="1"/>
      <c r="MK310" s="1"/>
      <c r="ML310" s="1"/>
      <c r="MM310" s="1"/>
      <c r="MN310" s="1"/>
      <c r="MO310" s="1"/>
      <c r="MP310" s="1"/>
      <c r="MQ310" s="1"/>
      <c r="MR310" s="1"/>
      <c r="MS310" s="1"/>
      <c r="MT310" s="1"/>
      <c r="MU310" s="1"/>
      <c r="MV310" s="1"/>
      <c r="MW310" s="1"/>
      <c r="MX310" s="1"/>
      <c r="MY310" s="1"/>
      <c r="MZ310" s="1"/>
      <c r="NA310" s="1"/>
      <c r="NB310" s="1"/>
      <c r="NC310" s="1"/>
      <c r="ND310" s="1"/>
      <c r="NE310" s="1"/>
      <c r="NF310" s="1"/>
      <c r="NG310" s="1"/>
      <c r="NH310" s="1"/>
      <c r="NI310" s="1"/>
      <c r="NJ310" s="1"/>
      <c r="NK310" s="1"/>
      <c r="NL310" s="1"/>
      <c r="NM310" s="1"/>
      <c r="NN310" s="1"/>
      <c r="NO310" s="1"/>
      <c r="NP310" s="1"/>
      <c r="NQ310" s="1"/>
      <c r="NR310" s="1"/>
      <c r="NS310" s="1"/>
      <c r="NT310" s="1"/>
      <c r="NU310" s="1"/>
      <c r="NV310" s="1"/>
      <c r="NW310" s="1"/>
      <c r="NX310" s="1"/>
      <c r="NY310" s="1"/>
      <c r="NZ310" s="1"/>
      <c r="OA310" s="1"/>
      <c r="OB310" s="1"/>
      <c r="OC310" s="1"/>
      <c r="OD310" s="1"/>
      <c r="OE310" s="1"/>
      <c r="OF310" s="1"/>
      <c r="OG310" s="1"/>
      <c r="OH310" s="1"/>
      <c r="OI310" s="1"/>
      <c r="OJ310" s="1"/>
      <c r="OK310" s="1"/>
      <c r="OL310" s="1"/>
      <c r="OM310" s="1"/>
      <c r="ON310" s="1"/>
      <c r="OO310" s="1"/>
      <c r="OP310" s="1"/>
      <c r="OQ310" s="1"/>
      <c r="OR310" s="1"/>
      <c r="OS310" s="1"/>
      <c r="OT310" s="1"/>
      <c r="OU310" s="1"/>
      <c r="OV310" s="1"/>
      <c r="OW310" s="1"/>
      <c r="OX310" s="1"/>
      <c r="OY310" s="1"/>
      <c r="OZ310" s="1"/>
      <c r="PA310" s="1"/>
      <c r="PB310" s="1"/>
      <c r="PC310" s="1"/>
      <c r="PD310" s="1"/>
      <c r="PE310" s="1"/>
      <c r="PF310" s="1"/>
      <c r="PG310" s="1"/>
      <c r="PH310" s="1"/>
      <c r="PI310" s="1"/>
      <c r="PJ310" s="1"/>
      <c r="PK310" s="1"/>
      <c r="PL310" s="1"/>
      <c r="PM310" s="1"/>
      <c r="PN310" s="1"/>
      <c r="PO310" s="1"/>
      <c r="PP310" s="1"/>
      <c r="PQ310" s="1"/>
      <c r="PR310" s="1"/>
      <c r="PS310" s="1"/>
      <c r="PT310" s="1"/>
      <c r="PU310" s="1"/>
      <c r="PV310" s="1"/>
      <c r="PW310" s="1"/>
      <c r="PX310" s="1"/>
      <c r="PY310" s="1"/>
      <c r="PZ310" s="1"/>
      <c r="QA310" s="1"/>
      <c r="QB310" s="1"/>
      <c r="QC310" s="1"/>
      <c r="QD310" s="1"/>
      <c r="QE310" s="1"/>
      <c r="QF310" s="1"/>
      <c r="QG310" s="1"/>
      <c r="QH310" s="1"/>
      <c r="QI310" s="1"/>
      <c r="QJ310" s="1"/>
      <c r="QK310" s="1"/>
      <c r="QL310" s="1"/>
      <c r="QM310" s="1"/>
      <c r="QN310" s="1"/>
      <c r="QO310" s="1"/>
      <c r="QP310" s="1"/>
      <c r="QQ310" s="1"/>
      <c r="QR310" s="1"/>
      <c r="QS310" s="1"/>
      <c r="QT310" s="1"/>
      <c r="QU310" s="1"/>
      <c r="QV310" s="1"/>
      <c r="QW310" s="1"/>
      <c r="QX310" s="1"/>
      <c r="QY310" s="1"/>
      <c r="QZ310" s="1"/>
      <c r="RA310" s="1"/>
      <c r="RB310" s="1"/>
      <c r="RC310" s="1"/>
      <c r="RD310" s="1"/>
      <c r="RE310" s="1"/>
      <c r="RF310" s="1"/>
      <c r="RG310" s="1"/>
      <c r="RH310" s="1"/>
      <c r="RI310" s="1"/>
      <c r="RJ310" s="1"/>
      <c r="RK310" s="1"/>
      <c r="RL310" s="1"/>
      <c r="RM310" s="1"/>
      <c r="RN310" s="1"/>
      <c r="RO310" s="1"/>
      <c r="RP310" s="1"/>
      <c r="RQ310" s="1"/>
      <c r="RR310" s="1"/>
      <c r="RS310" s="1"/>
      <c r="RT310" s="1"/>
      <c r="RU310" s="1"/>
      <c r="RV310" s="1"/>
      <c r="RW310" s="1"/>
      <c r="RX310" s="1"/>
      <c r="RY310" s="1"/>
      <c r="RZ310" s="1"/>
      <c r="SA310" s="1"/>
      <c r="SB310" s="1"/>
      <c r="SC310" s="1"/>
      <c r="SD310" s="1"/>
      <c r="SE310" s="1"/>
      <c r="SF310" s="1"/>
      <c r="SG310" s="1"/>
      <c r="SH310" s="1"/>
      <c r="SI310" s="1"/>
      <c r="SJ310" s="1"/>
      <c r="SK310" s="1"/>
      <c r="SL310" s="1"/>
      <c r="SM310" s="1"/>
      <c r="SN310" s="1"/>
      <c r="SO310" s="1"/>
      <c r="SP310" s="1"/>
      <c r="SQ310" s="1"/>
      <c r="SR310" s="1"/>
      <c r="SS310" s="1"/>
      <c r="ST310" s="1"/>
      <c r="SU310" s="1"/>
      <c r="SV310" s="1"/>
      <c r="SW310" s="1"/>
      <c r="SX310" s="1"/>
      <c r="SY310" s="1"/>
      <c r="SZ310" s="1"/>
      <c r="TA310" s="1"/>
      <c r="TB310" s="1"/>
      <c r="TC310" s="1"/>
      <c r="TD310" s="1"/>
      <c r="TE310" s="1"/>
      <c r="TF310" s="1"/>
      <c r="TG310" s="1"/>
      <c r="TH310" s="1"/>
      <c r="TI310" s="1"/>
      <c r="TJ310" s="1"/>
      <c r="TK310" s="1"/>
      <c r="TL310" s="1"/>
      <c r="TM310" s="1"/>
      <c r="TN310" s="1"/>
      <c r="TO310" s="1"/>
      <c r="TP310" s="1"/>
      <c r="TQ310" s="1"/>
      <c r="TR310" s="1"/>
      <c r="TS310" s="1"/>
      <c r="TT310" s="1"/>
      <c r="TU310" s="1"/>
      <c r="TV310" s="1"/>
      <c r="TW310" s="1"/>
      <c r="TX310" s="1"/>
      <c r="TY310" s="1"/>
      <c r="TZ310" s="1"/>
      <c r="UA310" s="1"/>
      <c r="UB310" s="1"/>
      <c r="UC310" s="1"/>
      <c r="UD310" s="1"/>
      <c r="UE310" s="1"/>
      <c r="UF310" s="1"/>
      <c r="UG310" s="1"/>
      <c r="UH310" s="1"/>
      <c r="UI310" s="1"/>
      <c r="UJ310" s="1"/>
      <c r="UK310" s="1"/>
      <c r="UL310" s="1"/>
      <c r="UM310" s="1"/>
      <c r="UN310" s="1"/>
      <c r="UO310" s="1"/>
      <c r="UP310" s="1"/>
      <c r="UQ310" s="1"/>
      <c r="UR310" s="1"/>
      <c r="US310" s="1"/>
      <c r="UT310" s="1"/>
      <c r="UU310" s="1"/>
      <c r="UV310" s="1"/>
      <c r="UW310" s="1"/>
      <c r="UX310" s="1"/>
      <c r="UY310" s="1"/>
      <c r="UZ310" s="1"/>
      <c r="VA310" s="1"/>
      <c r="VB310" s="1"/>
      <c r="VC310" s="1"/>
      <c r="VD310" s="1"/>
      <c r="VE310" s="1"/>
      <c r="VF310" s="1"/>
      <c r="VG310" s="1"/>
      <c r="VH310" s="1"/>
      <c r="VI310" s="1"/>
      <c r="VJ310" s="1"/>
      <c r="VK310" s="1"/>
      <c r="VL310" s="1"/>
      <c r="VM310" s="1"/>
      <c r="VN310" s="1"/>
      <c r="VO310" s="1"/>
      <c r="VP310" s="1"/>
      <c r="VQ310" s="1"/>
      <c r="VR310" s="1"/>
      <c r="VS310" s="1"/>
      <c r="VT310" s="1"/>
      <c r="VU310" s="1"/>
      <c r="VV310" s="1"/>
      <c r="VW310" s="1"/>
      <c r="VX310" s="1"/>
      <c r="VY310" s="1"/>
      <c r="VZ310" s="1"/>
      <c r="WA310" s="1"/>
      <c r="WB310" s="1"/>
      <c r="WC310" s="1"/>
      <c r="WD310" s="1"/>
      <c r="WE310" s="1"/>
      <c r="WF310" s="1"/>
      <c r="WG310" s="1"/>
      <c r="WH310" s="1"/>
      <c r="WI310" s="1"/>
      <c r="WJ310" s="1"/>
      <c r="WK310" s="1"/>
      <c r="WL310" s="1"/>
      <c r="WM310" s="1"/>
      <c r="WN310" s="1"/>
      <c r="WO310" s="1"/>
      <c r="WP310" s="1"/>
      <c r="WQ310" s="1"/>
      <c r="WR310" s="1"/>
      <c r="WS310" s="1"/>
      <c r="WT310" s="1"/>
      <c r="WU310" s="1"/>
      <c r="WV310" s="1"/>
      <c r="WW310" s="1"/>
      <c r="WX310" s="1"/>
      <c r="WY310" s="1"/>
      <c r="WZ310" s="1"/>
      <c r="XA310" s="1"/>
      <c r="XB310" s="1"/>
      <c r="XC310" s="1"/>
      <c r="XD310" s="1"/>
      <c r="XE310" s="1"/>
      <c r="XF310" s="1"/>
      <c r="XG310" s="1"/>
      <c r="XH310" s="1"/>
      <c r="XI310" s="1"/>
      <c r="XJ310" s="1"/>
      <c r="XK310" s="1"/>
      <c r="XL310" s="1"/>
      <c r="XM310" s="1"/>
      <c r="XN310" s="1"/>
      <c r="XO310" s="1"/>
      <c r="XP310" s="1"/>
      <c r="XQ310" s="1"/>
      <c r="XR310" s="1"/>
      <c r="XS310" s="1"/>
      <c r="XT310" s="1"/>
      <c r="XU310" s="1"/>
      <c r="XV310" s="1"/>
      <c r="XW310" s="1"/>
      <c r="XX310" s="1"/>
      <c r="XY310" s="1"/>
      <c r="XZ310" s="1"/>
      <c r="YA310" s="1"/>
      <c r="YB310" s="1"/>
      <c r="YC310" s="1"/>
      <c r="YD310" s="1"/>
      <c r="YE310" s="1"/>
      <c r="YF310" s="1"/>
      <c r="YG310" s="1"/>
      <c r="YH310" s="1"/>
      <c r="YI310" s="1"/>
      <c r="YJ310" s="1"/>
      <c r="YK310" s="1"/>
      <c r="YL310" s="1"/>
      <c r="YM310" s="1"/>
      <c r="YN310" s="1"/>
      <c r="YO310" s="1"/>
      <c r="YP310" s="1"/>
      <c r="YQ310" s="1"/>
      <c r="YR310" s="1"/>
      <c r="YS310" s="1"/>
      <c r="YT310" s="1"/>
      <c r="YU310" s="1"/>
      <c r="YV310" s="1"/>
      <c r="YW310" s="1"/>
      <c r="YX310" s="1"/>
      <c r="YY310" s="1"/>
      <c r="YZ310" s="1"/>
      <c r="ZA310" s="1"/>
      <c r="ZB310" s="1"/>
      <c r="ZC310" s="1"/>
      <c r="ZD310" s="1"/>
      <c r="ZE310" s="1"/>
      <c r="ZF310" s="1"/>
      <c r="ZG310" s="1"/>
      <c r="ZH310" s="1"/>
      <c r="ZI310" s="1"/>
      <c r="ZJ310" s="1"/>
      <c r="ZK310" s="1"/>
      <c r="ZL310" s="1"/>
      <c r="ZM310" s="1"/>
      <c r="ZN310" s="1"/>
      <c r="ZO310" s="1"/>
      <c r="ZP310" s="1"/>
      <c r="ZQ310" s="1"/>
      <c r="ZR310" s="1"/>
      <c r="ZS310" s="1"/>
      <c r="ZT310" s="1"/>
      <c r="ZU310" s="1"/>
      <c r="ZV310" s="1"/>
      <c r="ZW310" s="1"/>
      <c r="ZX310" s="1"/>
      <c r="ZY310" s="1"/>
      <c r="ZZ310" s="1"/>
      <c r="AAA310" s="1"/>
      <c r="AAB310" s="1"/>
      <c r="AAC310" s="1"/>
      <c r="AAD310" s="1"/>
      <c r="AAE310" s="1"/>
      <c r="AAF310" s="1"/>
      <c r="AAG310" s="1"/>
      <c r="AAH310" s="1"/>
      <c r="AAI310" s="1"/>
      <c r="AAJ310" s="1"/>
      <c r="AAK310" s="1"/>
      <c r="AAL310" s="1"/>
      <c r="AAM310" s="1"/>
      <c r="AAN310" s="1"/>
      <c r="AAO310" s="1"/>
      <c r="AAP310" s="1"/>
      <c r="AAQ310" s="1"/>
      <c r="AAR310" s="1"/>
      <c r="AAS310" s="1"/>
      <c r="AAT310" s="1"/>
      <c r="AAU310" s="1"/>
      <c r="AAV310" s="1"/>
      <c r="AAW310" s="1"/>
      <c r="AAX310" s="1"/>
      <c r="AAY310" s="1"/>
      <c r="AAZ310" s="1"/>
      <c r="ABA310" s="1"/>
      <c r="ABB310" s="1"/>
      <c r="ABC310" s="1"/>
      <c r="ABD310" s="1"/>
      <c r="ABE310" s="1"/>
      <c r="ABF310" s="1"/>
      <c r="ABG310" s="1"/>
      <c r="ABH310" s="1"/>
      <c r="ABI310" s="1"/>
      <c r="ABJ310" s="1"/>
      <c r="ABK310" s="1"/>
      <c r="ABL310" s="1"/>
      <c r="ABM310" s="1"/>
      <c r="ABN310" s="1"/>
      <c r="ABO310" s="1"/>
      <c r="ABP310" s="1"/>
      <c r="ABQ310" s="1"/>
      <c r="ABR310" s="1"/>
      <c r="ABS310" s="1"/>
      <c r="ABT310" s="1"/>
      <c r="ABU310" s="1"/>
      <c r="ABV310" s="1"/>
      <c r="ABW310" s="1"/>
      <c r="ABX310" s="1"/>
      <c r="ABY310" s="1"/>
      <c r="ABZ310" s="1"/>
      <c r="ACA310" s="1"/>
      <c r="ACB310" s="1"/>
      <c r="ACC310" s="1"/>
      <c r="ACD310" s="1"/>
      <c r="ACE310" s="1"/>
      <c r="ACF310" s="1"/>
      <c r="ACG310" s="1"/>
      <c r="ACH310" s="1"/>
      <c r="ACI310" s="1"/>
      <c r="ACJ310" s="1"/>
      <c r="ACK310" s="1"/>
      <c r="ACL310" s="1"/>
      <c r="ACM310" s="1"/>
      <c r="ACN310" s="1"/>
      <c r="ACO310" s="1"/>
      <c r="ACP310" s="1"/>
      <c r="ACQ310" s="1"/>
      <c r="ACR310" s="1"/>
      <c r="ACS310" s="1"/>
      <c r="ACT310" s="1"/>
      <c r="ACU310" s="1"/>
      <c r="ACV310" s="1"/>
      <c r="ACW310" s="1"/>
      <c r="ACX310" s="1"/>
      <c r="ACY310" s="1"/>
      <c r="ACZ310" s="1"/>
      <c r="ADA310" s="1"/>
      <c r="ADB310" s="1"/>
      <c r="ADC310" s="1"/>
      <c r="ADD310" s="1"/>
      <c r="ADE310" s="1"/>
      <c r="ADF310" s="1"/>
      <c r="ADG310" s="1"/>
      <c r="ADH310" s="1"/>
      <c r="ADI310" s="1"/>
      <c r="ADJ310" s="1"/>
      <c r="ADK310" s="1"/>
      <c r="ADL310" s="1"/>
      <c r="ADM310" s="1"/>
      <c r="ADN310" s="1"/>
      <c r="ADO310" s="1"/>
      <c r="ADP310" s="1"/>
      <c r="ADQ310" s="1"/>
      <c r="ADR310" s="1"/>
      <c r="ADS310" s="1"/>
      <c r="ADT310" s="1"/>
      <c r="ADU310" s="1"/>
      <c r="ADV310" s="1"/>
      <c r="ADW310" s="1"/>
      <c r="ADX310" s="1"/>
      <c r="ADY310" s="1"/>
      <c r="ADZ310" s="1"/>
      <c r="AEA310" s="1"/>
      <c r="AEB310" s="1"/>
      <c r="AEC310" s="1"/>
      <c r="AED310" s="1"/>
      <c r="AEE310" s="1"/>
      <c r="AEF310" s="1"/>
      <c r="AEG310" s="1"/>
      <c r="AEH310" s="1"/>
      <c r="AEI310" s="1"/>
      <c r="AEJ310" s="1"/>
      <c r="AEK310" s="1"/>
      <c r="AEL310" s="1"/>
      <c r="AEM310" s="1"/>
      <c r="AEN310" s="1"/>
      <c r="AEO310" s="1"/>
      <c r="AEP310" s="1"/>
      <c r="AEQ310" s="1"/>
      <c r="AER310" s="1"/>
      <c r="AES310" s="1"/>
      <c r="AET310" s="1"/>
      <c r="AEU310" s="1"/>
      <c r="AEV310" s="1"/>
      <c r="AEW310" s="1"/>
      <c r="AEX310" s="1"/>
      <c r="AEY310" s="1"/>
      <c r="AEZ310" s="1"/>
      <c r="AFA310" s="1"/>
      <c r="AFB310" s="1"/>
      <c r="AFC310" s="1"/>
      <c r="AFD310" s="1"/>
      <c r="AFE310" s="1"/>
      <c r="AFF310" s="1"/>
      <c r="AFG310" s="1"/>
      <c r="AFH310" s="1"/>
      <c r="AFI310" s="1"/>
      <c r="AFJ310" s="1"/>
      <c r="AFK310" s="1"/>
      <c r="AFL310" s="1"/>
      <c r="AFM310" s="1"/>
      <c r="AFN310" s="1"/>
      <c r="AFO310" s="1"/>
      <c r="AFP310" s="1"/>
      <c r="AFQ310" s="1"/>
      <c r="AFR310" s="1"/>
      <c r="AFS310" s="1"/>
      <c r="AFT310" s="1"/>
      <c r="AFU310" s="1"/>
      <c r="AFV310" s="1"/>
      <c r="AFW310" s="1"/>
      <c r="AFX310" s="1"/>
      <c r="AFY310" s="1"/>
      <c r="AFZ310" s="1"/>
      <c r="AGA310" s="1"/>
      <c r="AGB310" s="1"/>
      <c r="AGC310" s="1"/>
      <c r="AGD310" s="1"/>
      <c r="AGE310" s="1"/>
      <c r="AGF310" s="1"/>
      <c r="AGG310" s="1"/>
      <c r="AGH310" s="1"/>
      <c r="AGI310" s="1"/>
      <c r="AGJ310" s="1"/>
      <c r="AGK310" s="1"/>
      <c r="AGL310" s="1"/>
      <c r="AGM310" s="1"/>
      <c r="AGN310" s="1"/>
      <c r="AGO310" s="1"/>
      <c r="AGP310" s="1"/>
      <c r="AGQ310" s="1"/>
      <c r="AGR310" s="1"/>
      <c r="AGS310" s="1"/>
      <c r="AGT310" s="1"/>
      <c r="AGU310" s="1"/>
      <c r="AGV310" s="1"/>
      <c r="AGW310" s="1"/>
      <c r="AGX310" s="1"/>
      <c r="AGY310" s="1"/>
      <c r="AGZ310" s="1"/>
      <c r="AHA310" s="1"/>
      <c r="AHB310" s="1"/>
      <c r="AHC310" s="1"/>
      <c r="AHD310" s="1"/>
      <c r="AHE310" s="1"/>
      <c r="AHF310" s="1"/>
      <c r="AHG310" s="1"/>
      <c r="AHH310" s="1"/>
      <c r="AHI310" s="1"/>
      <c r="AHJ310" s="1"/>
      <c r="AHK310" s="1"/>
      <c r="AHL310" s="1"/>
      <c r="AHM310" s="1"/>
      <c r="AHN310" s="1"/>
      <c r="AHO310" s="1"/>
      <c r="AHP310" s="1"/>
      <c r="AHQ310" s="1"/>
      <c r="AHR310" s="1"/>
      <c r="AHS310" s="1"/>
      <c r="AHT310" s="1"/>
      <c r="AHU310" s="1"/>
      <c r="AHV310" s="1"/>
      <c r="AHW310" s="1"/>
      <c r="AHX310" s="1"/>
      <c r="AHY310" s="1"/>
      <c r="AHZ310" s="1"/>
      <c r="AIA310" s="1"/>
      <c r="AIB310" s="1"/>
      <c r="AIC310" s="1"/>
      <c r="AID310" s="1"/>
      <c r="AIE310" s="1"/>
      <c r="AIF310" s="1"/>
      <c r="AIG310" s="1"/>
      <c r="AIH310" s="1"/>
      <c r="AII310" s="1"/>
      <c r="AIJ310" s="1"/>
      <c r="AIK310" s="1"/>
      <c r="AIL310" s="1"/>
      <c r="AIM310" s="1"/>
      <c r="AIN310" s="1"/>
      <c r="AIO310" s="1"/>
      <c r="AIP310" s="1"/>
      <c r="AIQ310" s="1"/>
      <c r="AIR310" s="1"/>
      <c r="AIS310" s="1"/>
      <c r="AIT310" s="1"/>
      <c r="AIU310" s="1"/>
      <c r="AIV310" s="1"/>
      <c r="AIW310" s="1"/>
      <c r="AIX310" s="1"/>
      <c r="AIY310" s="1"/>
      <c r="AIZ310" s="1"/>
      <c r="AJA310" s="1"/>
      <c r="AJB310" s="1"/>
      <c r="AJC310" s="1"/>
      <c r="AJD310" s="1"/>
      <c r="AJE310" s="1"/>
      <c r="AJF310" s="1"/>
      <c r="AJG310" s="1"/>
      <c r="AJH310" s="1"/>
      <c r="AJI310" s="1"/>
      <c r="AJJ310" s="1"/>
      <c r="AJK310" s="1"/>
      <c r="AJL310" s="1"/>
      <c r="AJM310" s="1"/>
      <c r="AJN310" s="1"/>
      <c r="AJO310" s="1"/>
      <c r="AJP310" s="1"/>
      <c r="AJQ310" s="1"/>
      <c r="AJR310" s="1"/>
      <c r="AJS310" s="1"/>
      <c r="AJT310" s="1"/>
      <c r="AJU310" s="1"/>
      <c r="AJV310" s="1"/>
      <c r="AJW310" s="1"/>
      <c r="AJX310" s="1"/>
      <c r="AJY310" s="1"/>
      <c r="AJZ310" s="1"/>
      <c r="AKA310" s="1"/>
      <c r="AKB310" s="1"/>
      <c r="AKC310" s="1"/>
      <c r="AKD310" s="1"/>
      <c r="AKE310" s="1"/>
      <c r="AKF310" s="1"/>
      <c r="AKG310" s="1"/>
      <c r="AKH310" s="1"/>
      <c r="AKI310" s="1"/>
      <c r="AKJ310" s="1"/>
      <c r="AKK310" s="1"/>
      <c r="AKL310" s="1"/>
      <c r="AKM310" s="1"/>
      <c r="AKN310" s="1"/>
      <c r="AKO310" s="1"/>
      <c r="AKP310" s="1"/>
      <c r="AKQ310" s="1"/>
      <c r="AKR310" s="1"/>
      <c r="AKS310" s="1"/>
      <c r="AKT310" s="1"/>
      <c r="AKU310" s="1"/>
      <c r="AKV310" s="1"/>
      <c r="AKW310" s="1"/>
      <c r="AKX310" s="1"/>
      <c r="AKY310" s="1"/>
      <c r="AKZ310" s="1"/>
      <c r="ALA310" s="1"/>
      <c r="ALB310" s="1"/>
      <c r="ALC310" s="1"/>
      <c r="ALD310" s="1"/>
      <c r="ALE310" s="1"/>
      <c r="ALF310" s="1"/>
      <c r="ALG310" s="1"/>
      <c r="ALH310" s="1"/>
      <c r="ALI310" s="1"/>
      <c r="ALJ310" s="1"/>
      <c r="ALK310" s="1"/>
      <c r="ALL310" s="1"/>
      <c r="ALM310" s="1"/>
      <c r="ALN310" s="1"/>
      <c r="ALO310" s="1"/>
      <c r="ALP310" s="1"/>
      <c r="ALQ310" s="1"/>
      <c r="ALR310" s="1"/>
      <c r="ALS310" s="1"/>
      <c r="ALT310" s="1"/>
    </row>
    <row r="311" spans="1:1008" s="111" customFormat="1" x14ac:dyDescent="0.2">
      <c r="A311" s="1"/>
      <c r="B311" s="183" t="s">
        <v>656</v>
      </c>
      <c r="C311" s="183"/>
      <c r="D311" s="183"/>
      <c r="E311" s="183" t="s">
        <v>657</v>
      </c>
      <c r="F311" s="183"/>
      <c r="G311" s="183"/>
      <c r="H311" s="183"/>
      <c r="I311" s="183"/>
      <c r="J311" s="183"/>
      <c r="K311" s="183" t="s">
        <v>660</v>
      </c>
      <c r="L311" s="183"/>
      <c r="M311" s="183"/>
      <c r="N311" s="183"/>
      <c r="O311" s="183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  <c r="AT311" s="1"/>
      <c r="AU311" s="1"/>
      <c r="AV311" s="1"/>
      <c r="AW311" s="1"/>
      <c r="AX311" s="1"/>
      <c r="AY311" s="1"/>
      <c r="AZ311" s="1"/>
      <c r="BA311" s="1"/>
      <c r="BB311" s="1"/>
      <c r="BC311" s="1"/>
      <c r="BD311" s="1"/>
      <c r="BE311" s="1"/>
      <c r="BF311" s="1"/>
      <c r="BG311" s="1"/>
      <c r="BH311" s="1"/>
      <c r="BI311" s="1"/>
      <c r="BJ311" s="1"/>
      <c r="BK311" s="1"/>
      <c r="BL311" s="1"/>
      <c r="BM311" s="1"/>
      <c r="BN311" s="1"/>
      <c r="BO311" s="1"/>
      <c r="BP311" s="1"/>
      <c r="BQ311" s="1"/>
      <c r="BR311" s="1"/>
      <c r="BS311" s="1"/>
      <c r="BT311" s="1"/>
      <c r="BU311" s="1"/>
      <c r="BV311" s="1"/>
      <c r="BW311" s="1"/>
      <c r="BX311" s="1"/>
      <c r="BY311" s="1"/>
      <c r="BZ311" s="1"/>
      <c r="CA311" s="1"/>
      <c r="CB311" s="1"/>
      <c r="CC311" s="1"/>
      <c r="CD311" s="1"/>
      <c r="CE311" s="1"/>
      <c r="CF311" s="1"/>
      <c r="CG311" s="1"/>
      <c r="CH311" s="1"/>
      <c r="CI311" s="1"/>
      <c r="CJ311" s="1"/>
      <c r="CK311" s="1"/>
      <c r="CL311" s="1"/>
      <c r="CM311" s="1"/>
      <c r="CN311" s="1"/>
      <c r="CO311" s="1"/>
      <c r="CP311" s="1"/>
      <c r="CQ311" s="1"/>
      <c r="CR311" s="1"/>
      <c r="CS311" s="1"/>
      <c r="CT311" s="1"/>
      <c r="CU311" s="1"/>
      <c r="CV311" s="1"/>
      <c r="CW311" s="1"/>
      <c r="CX311" s="1"/>
      <c r="CY311" s="1"/>
      <c r="CZ311" s="1"/>
      <c r="DA311" s="1"/>
      <c r="DB311" s="1"/>
      <c r="DC311" s="1"/>
      <c r="DD311" s="1"/>
      <c r="DE311" s="1"/>
      <c r="DF311" s="1"/>
      <c r="DG311" s="1"/>
      <c r="DH311" s="1"/>
      <c r="DI311" s="1"/>
      <c r="DJ311" s="1"/>
      <c r="DK311" s="1"/>
      <c r="DL311" s="1"/>
      <c r="DM311" s="1"/>
      <c r="DN311" s="1"/>
      <c r="DO311" s="1"/>
      <c r="DP311" s="1"/>
      <c r="DQ311" s="1"/>
      <c r="DR311" s="1"/>
      <c r="DS311" s="1"/>
      <c r="DT311" s="1"/>
      <c r="DU311" s="1"/>
      <c r="DV311" s="1"/>
      <c r="DW311" s="1"/>
      <c r="DX311" s="1"/>
      <c r="DY311" s="1"/>
      <c r="DZ311" s="1"/>
      <c r="EA311" s="1"/>
      <c r="EB311" s="1"/>
      <c r="EC311" s="1"/>
      <c r="ED311" s="1"/>
      <c r="EE311" s="1"/>
      <c r="EF311" s="1"/>
      <c r="EG311" s="1"/>
      <c r="EH311" s="1"/>
      <c r="EI311" s="1"/>
      <c r="EJ311" s="1"/>
      <c r="EK311" s="1"/>
      <c r="EL311" s="1"/>
      <c r="EM311" s="1"/>
      <c r="EN311" s="1"/>
      <c r="EO311" s="1"/>
      <c r="EP311" s="1"/>
      <c r="EQ311" s="1"/>
      <c r="ER311" s="1"/>
      <c r="ES311" s="1"/>
      <c r="ET311" s="1"/>
      <c r="EU311" s="1"/>
      <c r="EV311" s="1"/>
      <c r="EW311" s="1"/>
      <c r="EX311" s="1"/>
      <c r="EY311" s="1"/>
      <c r="EZ311" s="1"/>
      <c r="FA311" s="1"/>
      <c r="FB311" s="1"/>
      <c r="FC311" s="1"/>
      <c r="FD311" s="1"/>
      <c r="FE311" s="1"/>
      <c r="FF311" s="1"/>
      <c r="FG311" s="1"/>
      <c r="FH311" s="1"/>
      <c r="FI311" s="1"/>
      <c r="FJ311" s="1"/>
      <c r="FK311" s="1"/>
      <c r="FL311" s="1"/>
      <c r="FM311" s="1"/>
      <c r="FN311" s="1"/>
      <c r="FO311" s="1"/>
      <c r="FP311" s="1"/>
      <c r="FQ311" s="1"/>
      <c r="FR311" s="1"/>
      <c r="FS311" s="1"/>
      <c r="FT311" s="1"/>
      <c r="FU311" s="1"/>
      <c r="FV311" s="1"/>
      <c r="FW311" s="1"/>
      <c r="FX311" s="1"/>
      <c r="FY311" s="1"/>
      <c r="FZ311" s="1"/>
      <c r="GA311" s="1"/>
      <c r="GB311" s="1"/>
      <c r="GC311" s="1"/>
      <c r="GD311" s="1"/>
      <c r="GE311" s="1"/>
      <c r="GF311" s="1"/>
      <c r="GG311" s="1"/>
      <c r="GH311" s="1"/>
      <c r="GI311" s="1"/>
      <c r="GJ311" s="1"/>
      <c r="GK311" s="1"/>
      <c r="GL311" s="1"/>
      <c r="GM311" s="1"/>
      <c r="GN311" s="1"/>
      <c r="GO311" s="1"/>
      <c r="GP311" s="1"/>
      <c r="GQ311" s="1"/>
      <c r="GR311" s="1"/>
      <c r="GS311" s="1"/>
      <c r="GT311" s="1"/>
      <c r="GU311" s="1"/>
      <c r="GV311" s="1"/>
      <c r="GW311" s="1"/>
      <c r="GX311" s="1"/>
      <c r="GY311" s="1"/>
      <c r="GZ311" s="1"/>
      <c r="HA311" s="1"/>
      <c r="HB311" s="1"/>
      <c r="HC311" s="1"/>
      <c r="HD311" s="1"/>
      <c r="HE311" s="1"/>
      <c r="HF311" s="1"/>
      <c r="HG311" s="1"/>
      <c r="HH311" s="1"/>
      <c r="HI311" s="1"/>
      <c r="HJ311" s="1"/>
      <c r="HK311" s="1"/>
      <c r="HL311" s="1"/>
      <c r="HM311" s="1"/>
      <c r="HN311" s="1"/>
      <c r="HO311" s="1"/>
      <c r="HP311" s="1"/>
      <c r="HQ311" s="1"/>
      <c r="HR311" s="1"/>
      <c r="HS311" s="1"/>
      <c r="HT311" s="1"/>
      <c r="HU311" s="1"/>
      <c r="HV311" s="1"/>
      <c r="HW311" s="1"/>
      <c r="HX311" s="1"/>
      <c r="HY311" s="1"/>
      <c r="HZ311" s="1"/>
      <c r="IA311" s="1"/>
      <c r="IB311" s="1"/>
      <c r="IC311" s="1"/>
      <c r="ID311" s="1"/>
      <c r="IE311" s="1"/>
      <c r="IF311" s="1"/>
      <c r="IG311" s="1"/>
      <c r="IH311" s="1"/>
      <c r="II311" s="1"/>
      <c r="IJ311" s="1"/>
      <c r="IK311" s="1"/>
      <c r="IL311" s="1"/>
      <c r="IM311" s="1"/>
      <c r="IN311" s="1"/>
      <c r="IO311" s="1"/>
      <c r="IP311" s="1"/>
      <c r="IQ311" s="1"/>
      <c r="IR311" s="1"/>
      <c r="IS311" s="1"/>
      <c r="IT311" s="1"/>
      <c r="IU311" s="1"/>
      <c r="IV311" s="1"/>
      <c r="IW311" s="1"/>
      <c r="IX311" s="1"/>
      <c r="IY311" s="1"/>
      <c r="IZ311" s="1"/>
      <c r="JA311" s="1"/>
      <c r="JB311" s="1"/>
      <c r="JC311" s="1"/>
      <c r="JD311" s="1"/>
      <c r="JE311" s="1"/>
      <c r="JF311" s="1"/>
      <c r="JG311" s="1"/>
      <c r="JH311" s="1"/>
      <c r="JI311" s="1"/>
      <c r="JJ311" s="1"/>
      <c r="JK311" s="1"/>
      <c r="JL311" s="1"/>
      <c r="JM311" s="1"/>
      <c r="JN311" s="1"/>
      <c r="JO311" s="1"/>
      <c r="JP311" s="1"/>
      <c r="JQ311" s="1"/>
      <c r="JR311" s="1"/>
      <c r="JS311" s="1"/>
      <c r="JT311" s="1"/>
      <c r="JU311" s="1"/>
      <c r="JV311" s="1"/>
      <c r="JW311" s="1"/>
      <c r="JX311" s="1"/>
      <c r="JY311" s="1"/>
      <c r="JZ311" s="1"/>
      <c r="KA311" s="1"/>
      <c r="KB311" s="1"/>
      <c r="KC311" s="1"/>
      <c r="KD311" s="1"/>
      <c r="KE311" s="1"/>
      <c r="KF311" s="1"/>
      <c r="KG311" s="1"/>
      <c r="KH311" s="1"/>
      <c r="KI311" s="1"/>
      <c r="KJ311" s="1"/>
      <c r="KK311" s="1"/>
      <c r="KL311" s="1"/>
      <c r="KM311" s="1"/>
      <c r="KN311" s="1"/>
      <c r="KO311" s="1"/>
      <c r="KP311" s="1"/>
      <c r="KQ311" s="1"/>
      <c r="KR311" s="1"/>
      <c r="KS311" s="1"/>
      <c r="KT311" s="1"/>
      <c r="KU311" s="1"/>
      <c r="KV311" s="1"/>
      <c r="KW311" s="1"/>
      <c r="KX311" s="1"/>
      <c r="KY311" s="1"/>
      <c r="KZ311" s="1"/>
      <c r="LA311" s="1"/>
      <c r="LB311" s="1"/>
      <c r="LC311" s="1"/>
      <c r="LD311" s="1"/>
      <c r="LE311" s="1"/>
      <c r="LF311" s="1"/>
      <c r="LG311" s="1"/>
      <c r="LH311" s="1"/>
      <c r="LI311" s="1"/>
      <c r="LJ311" s="1"/>
      <c r="LK311" s="1"/>
      <c r="LL311" s="1"/>
      <c r="LM311" s="1"/>
      <c r="LN311" s="1"/>
      <c r="LO311" s="1"/>
      <c r="LP311" s="1"/>
      <c r="LQ311" s="1"/>
      <c r="LR311" s="1"/>
      <c r="LS311" s="1"/>
      <c r="LT311" s="1"/>
      <c r="LU311" s="1"/>
      <c r="LV311" s="1"/>
      <c r="LW311" s="1"/>
      <c r="LX311" s="1"/>
      <c r="LY311" s="1"/>
      <c r="LZ311" s="1"/>
      <c r="MA311" s="1"/>
      <c r="MB311" s="1"/>
      <c r="MC311" s="1"/>
      <c r="MD311" s="1"/>
      <c r="ME311" s="1"/>
      <c r="MF311" s="1"/>
      <c r="MG311" s="1"/>
      <c r="MH311" s="1"/>
      <c r="MI311" s="1"/>
      <c r="MJ311" s="1"/>
      <c r="MK311" s="1"/>
      <c r="ML311" s="1"/>
      <c r="MM311" s="1"/>
      <c r="MN311" s="1"/>
      <c r="MO311" s="1"/>
      <c r="MP311" s="1"/>
      <c r="MQ311" s="1"/>
      <c r="MR311" s="1"/>
      <c r="MS311" s="1"/>
      <c r="MT311" s="1"/>
      <c r="MU311" s="1"/>
      <c r="MV311" s="1"/>
      <c r="MW311" s="1"/>
      <c r="MX311" s="1"/>
      <c r="MY311" s="1"/>
      <c r="MZ311" s="1"/>
      <c r="NA311" s="1"/>
      <c r="NB311" s="1"/>
      <c r="NC311" s="1"/>
      <c r="ND311" s="1"/>
      <c r="NE311" s="1"/>
      <c r="NF311" s="1"/>
      <c r="NG311" s="1"/>
      <c r="NH311" s="1"/>
      <c r="NI311" s="1"/>
      <c r="NJ311" s="1"/>
      <c r="NK311" s="1"/>
      <c r="NL311" s="1"/>
      <c r="NM311" s="1"/>
      <c r="NN311" s="1"/>
      <c r="NO311" s="1"/>
      <c r="NP311" s="1"/>
      <c r="NQ311" s="1"/>
      <c r="NR311" s="1"/>
      <c r="NS311" s="1"/>
      <c r="NT311" s="1"/>
      <c r="NU311" s="1"/>
      <c r="NV311" s="1"/>
      <c r="NW311" s="1"/>
      <c r="NX311" s="1"/>
      <c r="NY311" s="1"/>
      <c r="NZ311" s="1"/>
      <c r="OA311" s="1"/>
      <c r="OB311" s="1"/>
      <c r="OC311" s="1"/>
      <c r="OD311" s="1"/>
      <c r="OE311" s="1"/>
      <c r="OF311" s="1"/>
      <c r="OG311" s="1"/>
      <c r="OH311" s="1"/>
      <c r="OI311" s="1"/>
      <c r="OJ311" s="1"/>
      <c r="OK311" s="1"/>
      <c r="OL311" s="1"/>
      <c r="OM311" s="1"/>
      <c r="ON311" s="1"/>
      <c r="OO311" s="1"/>
      <c r="OP311" s="1"/>
      <c r="OQ311" s="1"/>
      <c r="OR311" s="1"/>
      <c r="OS311" s="1"/>
      <c r="OT311" s="1"/>
      <c r="OU311" s="1"/>
      <c r="OV311" s="1"/>
      <c r="OW311" s="1"/>
      <c r="OX311" s="1"/>
      <c r="OY311" s="1"/>
      <c r="OZ311" s="1"/>
      <c r="PA311" s="1"/>
      <c r="PB311" s="1"/>
      <c r="PC311" s="1"/>
      <c r="PD311" s="1"/>
      <c r="PE311" s="1"/>
      <c r="PF311" s="1"/>
      <c r="PG311" s="1"/>
      <c r="PH311" s="1"/>
      <c r="PI311" s="1"/>
      <c r="PJ311" s="1"/>
      <c r="PK311" s="1"/>
      <c r="PL311" s="1"/>
      <c r="PM311" s="1"/>
      <c r="PN311" s="1"/>
      <c r="PO311" s="1"/>
      <c r="PP311" s="1"/>
      <c r="PQ311" s="1"/>
      <c r="PR311" s="1"/>
      <c r="PS311" s="1"/>
      <c r="PT311" s="1"/>
      <c r="PU311" s="1"/>
      <c r="PV311" s="1"/>
      <c r="PW311" s="1"/>
      <c r="PX311" s="1"/>
      <c r="PY311" s="1"/>
      <c r="PZ311" s="1"/>
      <c r="QA311" s="1"/>
      <c r="QB311" s="1"/>
      <c r="QC311" s="1"/>
      <c r="QD311" s="1"/>
      <c r="QE311" s="1"/>
      <c r="QF311" s="1"/>
      <c r="QG311" s="1"/>
      <c r="QH311" s="1"/>
      <c r="QI311" s="1"/>
      <c r="QJ311" s="1"/>
      <c r="QK311" s="1"/>
      <c r="QL311" s="1"/>
      <c r="QM311" s="1"/>
      <c r="QN311" s="1"/>
      <c r="QO311" s="1"/>
      <c r="QP311" s="1"/>
      <c r="QQ311" s="1"/>
      <c r="QR311" s="1"/>
      <c r="QS311" s="1"/>
      <c r="QT311" s="1"/>
      <c r="QU311" s="1"/>
      <c r="QV311" s="1"/>
      <c r="QW311" s="1"/>
      <c r="QX311" s="1"/>
      <c r="QY311" s="1"/>
      <c r="QZ311" s="1"/>
      <c r="RA311" s="1"/>
      <c r="RB311" s="1"/>
      <c r="RC311" s="1"/>
      <c r="RD311" s="1"/>
      <c r="RE311" s="1"/>
      <c r="RF311" s="1"/>
      <c r="RG311" s="1"/>
      <c r="RH311" s="1"/>
      <c r="RI311" s="1"/>
      <c r="RJ311" s="1"/>
      <c r="RK311" s="1"/>
      <c r="RL311" s="1"/>
      <c r="RM311" s="1"/>
      <c r="RN311" s="1"/>
      <c r="RO311" s="1"/>
      <c r="RP311" s="1"/>
      <c r="RQ311" s="1"/>
      <c r="RR311" s="1"/>
      <c r="RS311" s="1"/>
      <c r="RT311" s="1"/>
      <c r="RU311" s="1"/>
      <c r="RV311" s="1"/>
      <c r="RW311" s="1"/>
      <c r="RX311" s="1"/>
      <c r="RY311" s="1"/>
      <c r="RZ311" s="1"/>
      <c r="SA311" s="1"/>
      <c r="SB311" s="1"/>
      <c r="SC311" s="1"/>
      <c r="SD311" s="1"/>
      <c r="SE311" s="1"/>
      <c r="SF311" s="1"/>
      <c r="SG311" s="1"/>
      <c r="SH311" s="1"/>
      <c r="SI311" s="1"/>
      <c r="SJ311" s="1"/>
      <c r="SK311" s="1"/>
      <c r="SL311" s="1"/>
      <c r="SM311" s="1"/>
      <c r="SN311" s="1"/>
      <c r="SO311" s="1"/>
      <c r="SP311" s="1"/>
      <c r="SQ311" s="1"/>
      <c r="SR311" s="1"/>
      <c r="SS311" s="1"/>
      <c r="ST311" s="1"/>
      <c r="SU311" s="1"/>
      <c r="SV311" s="1"/>
      <c r="SW311" s="1"/>
      <c r="SX311" s="1"/>
      <c r="SY311" s="1"/>
      <c r="SZ311" s="1"/>
      <c r="TA311" s="1"/>
      <c r="TB311" s="1"/>
      <c r="TC311" s="1"/>
      <c r="TD311" s="1"/>
      <c r="TE311" s="1"/>
      <c r="TF311" s="1"/>
      <c r="TG311" s="1"/>
      <c r="TH311" s="1"/>
      <c r="TI311" s="1"/>
      <c r="TJ311" s="1"/>
      <c r="TK311" s="1"/>
      <c r="TL311" s="1"/>
      <c r="TM311" s="1"/>
      <c r="TN311" s="1"/>
      <c r="TO311" s="1"/>
      <c r="TP311" s="1"/>
      <c r="TQ311" s="1"/>
      <c r="TR311" s="1"/>
      <c r="TS311" s="1"/>
      <c r="TT311" s="1"/>
      <c r="TU311" s="1"/>
      <c r="TV311" s="1"/>
      <c r="TW311" s="1"/>
      <c r="TX311" s="1"/>
      <c r="TY311" s="1"/>
      <c r="TZ311" s="1"/>
      <c r="UA311" s="1"/>
      <c r="UB311" s="1"/>
      <c r="UC311" s="1"/>
      <c r="UD311" s="1"/>
      <c r="UE311" s="1"/>
      <c r="UF311" s="1"/>
      <c r="UG311" s="1"/>
      <c r="UH311" s="1"/>
      <c r="UI311" s="1"/>
      <c r="UJ311" s="1"/>
      <c r="UK311" s="1"/>
      <c r="UL311" s="1"/>
      <c r="UM311" s="1"/>
      <c r="UN311" s="1"/>
      <c r="UO311" s="1"/>
      <c r="UP311" s="1"/>
      <c r="UQ311" s="1"/>
      <c r="UR311" s="1"/>
      <c r="US311" s="1"/>
      <c r="UT311" s="1"/>
      <c r="UU311" s="1"/>
      <c r="UV311" s="1"/>
      <c r="UW311" s="1"/>
      <c r="UX311" s="1"/>
      <c r="UY311" s="1"/>
      <c r="UZ311" s="1"/>
      <c r="VA311" s="1"/>
      <c r="VB311" s="1"/>
      <c r="VC311" s="1"/>
      <c r="VD311" s="1"/>
      <c r="VE311" s="1"/>
      <c r="VF311" s="1"/>
      <c r="VG311" s="1"/>
      <c r="VH311" s="1"/>
      <c r="VI311" s="1"/>
      <c r="VJ311" s="1"/>
      <c r="VK311" s="1"/>
      <c r="VL311" s="1"/>
      <c r="VM311" s="1"/>
      <c r="VN311" s="1"/>
      <c r="VO311" s="1"/>
      <c r="VP311" s="1"/>
      <c r="VQ311" s="1"/>
      <c r="VR311" s="1"/>
      <c r="VS311" s="1"/>
      <c r="VT311" s="1"/>
      <c r="VU311" s="1"/>
      <c r="VV311" s="1"/>
      <c r="VW311" s="1"/>
      <c r="VX311" s="1"/>
      <c r="VY311" s="1"/>
      <c r="VZ311" s="1"/>
      <c r="WA311" s="1"/>
      <c r="WB311" s="1"/>
      <c r="WC311" s="1"/>
      <c r="WD311" s="1"/>
      <c r="WE311" s="1"/>
      <c r="WF311" s="1"/>
      <c r="WG311" s="1"/>
      <c r="WH311" s="1"/>
      <c r="WI311" s="1"/>
      <c r="WJ311" s="1"/>
      <c r="WK311" s="1"/>
      <c r="WL311" s="1"/>
      <c r="WM311" s="1"/>
      <c r="WN311" s="1"/>
      <c r="WO311" s="1"/>
      <c r="WP311" s="1"/>
      <c r="WQ311" s="1"/>
      <c r="WR311" s="1"/>
      <c r="WS311" s="1"/>
      <c r="WT311" s="1"/>
      <c r="WU311" s="1"/>
      <c r="WV311" s="1"/>
      <c r="WW311" s="1"/>
      <c r="WX311" s="1"/>
      <c r="WY311" s="1"/>
      <c r="WZ311" s="1"/>
      <c r="XA311" s="1"/>
      <c r="XB311" s="1"/>
      <c r="XC311" s="1"/>
      <c r="XD311" s="1"/>
      <c r="XE311" s="1"/>
      <c r="XF311" s="1"/>
      <c r="XG311" s="1"/>
      <c r="XH311" s="1"/>
      <c r="XI311" s="1"/>
      <c r="XJ311" s="1"/>
      <c r="XK311" s="1"/>
      <c r="XL311" s="1"/>
      <c r="XM311" s="1"/>
      <c r="XN311" s="1"/>
      <c r="XO311" s="1"/>
      <c r="XP311" s="1"/>
      <c r="XQ311" s="1"/>
      <c r="XR311" s="1"/>
      <c r="XS311" s="1"/>
      <c r="XT311" s="1"/>
      <c r="XU311" s="1"/>
      <c r="XV311" s="1"/>
      <c r="XW311" s="1"/>
      <c r="XX311" s="1"/>
      <c r="XY311" s="1"/>
      <c r="XZ311" s="1"/>
      <c r="YA311" s="1"/>
      <c r="YB311" s="1"/>
      <c r="YC311" s="1"/>
      <c r="YD311" s="1"/>
      <c r="YE311" s="1"/>
      <c r="YF311" s="1"/>
      <c r="YG311" s="1"/>
      <c r="YH311" s="1"/>
      <c r="YI311" s="1"/>
      <c r="YJ311" s="1"/>
      <c r="YK311" s="1"/>
      <c r="YL311" s="1"/>
      <c r="YM311" s="1"/>
      <c r="YN311" s="1"/>
      <c r="YO311" s="1"/>
      <c r="YP311" s="1"/>
      <c r="YQ311" s="1"/>
      <c r="YR311" s="1"/>
      <c r="YS311" s="1"/>
      <c r="YT311" s="1"/>
      <c r="YU311" s="1"/>
      <c r="YV311" s="1"/>
      <c r="YW311" s="1"/>
      <c r="YX311" s="1"/>
      <c r="YY311" s="1"/>
      <c r="YZ311" s="1"/>
      <c r="ZA311" s="1"/>
      <c r="ZB311" s="1"/>
      <c r="ZC311" s="1"/>
      <c r="ZD311" s="1"/>
      <c r="ZE311" s="1"/>
      <c r="ZF311" s="1"/>
      <c r="ZG311" s="1"/>
      <c r="ZH311" s="1"/>
      <c r="ZI311" s="1"/>
      <c r="ZJ311" s="1"/>
      <c r="ZK311" s="1"/>
      <c r="ZL311" s="1"/>
      <c r="ZM311" s="1"/>
      <c r="ZN311" s="1"/>
      <c r="ZO311" s="1"/>
      <c r="ZP311" s="1"/>
      <c r="ZQ311" s="1"/>
      <c r="ZR311" s="1"/>
      <c r="ZS311" s="1"/>
      <c r="ZT311" s="1"/>
      <c r="ZU311" s="1"/>
      <c r="ZV311" s="1"/>
      <c r="ZW311" s="1"/>
      <c r="ZX311" s="1"/>
      <c r="ZY311" s="1"/>
      <c r="ZZ311" s="1"/>
      <c r="AAA311" s="1"/>
      <c r="AAB311" s="1"/>
      <c r="AAC311" s="1"/>
      <c r="AAD311" s="1"/>
      <c r="AAE311" s="1"/>
      <c r="AAF311" s="1"/>
      <c r="AAG311" s="1"/>
      <c r="AAH311" s="1"/>
      <c r="AAI311" s="1"/>
      <c r="AAJ311" s="1"/>
      <c r="AAK311" s="1"/>
      <c r="AAL311" s="1"/>
      <c r="AAM311" s="1"/>
      <c r="AAN311" s="1"/>
      <c r="AAO311" s="1"/>
      <c r="AAP311" s="1"/>
      <c r="AAQ311" s="1"/>
      <c r="AAR311" s="1"/>
      <c r="AAS311" s="1"/>
      <c r="AAT311" s="1"/>
      <c r="AAU311" s="1"/>
      <c r="AAV311" s="1"/>
      <c r="AAW311" s="1"/>
      <c r="AAX311" s="1"/>
      <c r="AAY311" s="1"/>
      <c r="AAZ311" s="1"/>
      <c r="ABA311" s="1"/>
      <c r="ABB311" s="1"/>
      <c r="ABC311" s="1"/>
      <c r="ABD311" s="1"/>
      <c r="ABE311" s="1"/>
      <c r="ABF311" s="1"/>
      <c r="ABG311" s="1"/>
      <c r="ABH311" s="1"/>
      <c r="ABI311" s="1"/>
      <c r="ABJ311" s="1"/>
      <c r="ABK311" s="1"/>
      <c r="ABL311" s="1"/>
      <c r="ABM311" s="1"/>
      <c r="ABN311" s="1"/>
      <c r="ABO311" s="1"/>
      <c r="ABP311" s="1"/>
      <c r="ABQ311" s="1"/>
      <c r="ABR311" s="1"/>
      <c r="ABS311" s="1"/>
      <c r="ABT311" s="1"/>
      <c r="ABU311" s="1"/>
      <c r="ABV311" s="1"/>
      <c r="ABW311" s="1"/>
      <c r="ABX311" s="1"/>
      <c r="ABY311" s="1"/>
      <c r="ABZ311" s="1"/>
      <c r="ACA311" s="1"/>
      <c r="ACB311" s="1"/>
      <c r="ACC311" s="1"/>
      <c r="ACD311" s="1"/>
      <c r="ACE311" s="1"/>
      <c r="ACF311" s="1"/>
      <c r="ACG311" s="1"/>
      <c r="ACH311" s="1"/>
      <c r="ACI311" s="1"/>
      <c r="ACJ311" s="1"/>
      <c r="ACK311" s="1"/>
      <c r="ACL311" s="1"/>
      <c r="ACM311" s="1"/>
      <c r="ACN311" s="1"/>
      <c r="ACO311" s="1"/>
      <c r="ACP311" s="1"/>
      <c r="ACQ311" s="1"/>
      <c r="ACR311" s="1"/>
      <c r="ACS311" s="1"/>
      <c r="ACT311" s="1"/>
      <c r="ACU311" s="1"/>
      <c r="ACV311" s="1"/>
      <c r="ACW311" s="1"/>
      <c r="ACX311" s="1"/>
      <c r="ACY311" s="1"/>
      <c r="ACZ311" s="1"/>
      <c r="ADA311" s="1"/>
      <c r="ADB311" s="1"/>
      <c r="ADC311" s="1"/>
      <c r="ADD311" s="1"/>
      <c r="ADE311" s="1"/>
      <c r="ADF311" s="1"/>
      <c r="ADG311" s="1"/>
      <c r="ADH311" s="1"/>
      <c r="ADI311" s="1"/>
      <c r="ADJ311" s="1"/>
      <c r="ADK311" s="1"/>
      <c r="ADL311" s="1"/>
      <c r="ADM311" s="1"/>
      <c r="ADN311" s="1"/>
      <c r="ADO311" s="1"/>
      <c r="ADP311" s="1"/>
      <c r="ADQ311" s="1"/>
      <c r="ADR311" s="1"/>
      <c r="ADS311" s="1"/>
      <c r="ADT311" s="1"/>
      <c r="ADU311" s="1"/>
      <c r="ADV311" s="1"/>
      <c r="ADW311" s="1"/>
      <c r="ADX311" s="1"/>
      <c r="ADY311" s="1"/>
      <c r="ADZ311" s="1"/>
      <c r="AEA311" s="1"/>
      <c r="AEB311" s="1"/>
      <c r="AEC311" s="1"/>
      <c r="AED311" s="1"/>
      <c r="AEE311" s="1"/>
      <c r="AEF311" s="1"/>
      <c r="AEG311" s="1"/>
      <c r="AEH311" s="1"/>
      <c r="AEI311" s="1"/>
      <c r="AEJ311" s="1"/>
      <c r="AEK311" s="1"/>
      <c r="AEL311" s="1"/>
      <c r="AEM311" s="1"/>
      <c r="AEN311" s="1"/>
      <c r="AEO311" s="1"/>
      <c r="AEP311" s="1"/>
      <c r="AEQ311" s="1"/>
      <c r="AER311" s="1"/>
      <c r="AES311" s="1"/>
      <c r="AET311" s="1"/>
      <c r="AEU311" s="1"/>
      <c r="AEV311" s="1"/>
      <c r="AEW311" s="1"/>
      <c r="AEX311" s="1"/>
      <c r="AEY311" s="1"/>
      <c r="AEZ311" s="1"/>
      <c r="AFA311" s="1"/>
      <c r="AFB311" s="1"/>
      <c r="AFC311" s="1"/>
      <c r="AFD311" s="1"/>
      <c r="AFE311" s="1"/>
      <c r="AFF311" s="1"/>
      <c r="AFG311" s="1"/>
      <c r="AFH311" s="1"/>
      <c r="AFI311" s="1"/>
      <c r="AFJ311" s="1"/>
      <c r="AFK311" s="1"/>
      <c r="AFL311" s="1"/>
      <c r="AFM311" s="1"/>
      <c r="AFN311" s="1"/>
      <c r="AFO311" s="1"/>
      <c r="AFP311" s="1"/>
      <c r="AFQ311" s="1"/>
      <c r="AFR311" s="1"/>
      <c r="AFS311" s="1"/>
      <c r="AFT311" s="1"/>
      <c r="AFU311" s="1"/>
      <c r="AFV311" s="1"/>
      <c r="AFW311" s="1"/>
      <c r="AFX311" s="1"/>
      <c r="AFY311" s="1"/>
      <c r="AFZ311" s="1"/>
      <c r="AGA311" s="1"/>
      <c r="AGB311" s="1"/>
      <c r="AGC311" s="1"/>
      <c r="AGD311" s="1"/>
      <c r="AGE311" s="1"/>
      <c r="AGF311" s="1"/>
      <c r="AGG311" s="1"/>
      <c r="AGH311" s="1"/>
      <c r="AGI311" s="1"/>
      <c r="AGJ311" s="1"/>
      <c r="AGK311" s="1"/>
      <c r="AGL311" s="1"/>
      <c r="AGM311" s="1"/>
      <c r="AGN311" s="1"/>
      <c r="AGO311" s="1"/>
      <c r="AGP311" s="1"/>
      <c r="AGQ311" s="1"/>
      <c r="AGR311" s="1"/>
      <c r="AGS311" s="1"/>
      <c r="AGT311" s="1"/>
      <c r="AGU311" s="1"/>
      <c r="AGV311" s="1"/>
      <c r="AGW311" s="1"/>
      <c r="AGX311" s="1"/>
      <c r="AGY311" s="1"/>
      <c r="AGZ311" s="1"/>
      <c r="AHA311" s="1"/>
      <c r="AHB311" s="1"/>
      <c r="AHC311" s="1"/>
      <c r="AHD311" s="1"/>
      <c r="AHE311" s="1"/>
      <c r="AHF311" s="1"/>
      <c r="AHG311" s="1"/>
      <c r="AHH311" s="1"/>
      <c r="AHI311" s="1"/>
      <c r="AHJ311" s="1"/>
      <c r="AHK311" s="1"/>
      <c r="AHL311" s="1"/>
      <c r="AHM311" s="1"/>
      <c r="AHN311" s="1"/>
      <c r="AHO311" s="1"/>
      <c r="AHP311" s="1"/>
      <c r="AHQ311" s="1"/>
      <c r="AHR311" s="1"/>
      <c r="AHS311" s="1"/>
      <c r="AHT311" s="1"/>
      <c r="AHU311" s="1"/>
      <c r="AHV311" s="1"/>
      <c r="AHW311" s="1"/>
      <c r="AHX311" s="1"/>
      <c r="AHY311" s="1"/>
      <c r="AHZ311" s="1"/>
      <c r="AIA311" s="1"/>
      <c r="AIB311" s="1"/>
      <c r="AIC311" s="1"/>
      <c r="AID311" s="1"/>
      <c r="AIE311" s="1"/>
      <c r="AIF311" s="1"/>
      <c r="AIG311" s="1"/>
      <c r="AIH311" s="1"/>
      <c r="AII311" s="1"/>
      <c r="AIJ311" s="1"/>
      <c r="AIK311" s="1"/>
      <c r="AIL311" s="1"/>
      <c r="AIM311" s="1"/>
      <c r="AIN311" s="1"/>
      <c r="AIO311" s="1"/>
      <c r="AIP311" s="1"/>
      <c r="AIQ311" s="1"/>
      <c r="AIR311" s="1"/>
      <c r="AIS311" s="1"/>
      <c r="AIT311" s="1"/>
      <c r="AIU311" s="1"/>
      <c r="AIV311" s="1"/>
      <c r="AIW311" s="1"/>
      <c r="AIX311" s="1"/>
      <c r="AIY311" s="1"/>
      <c r="AIZ311" s="1"/>
      <c r="AJA311" s="1"/>
      <c r="AJB311" s="1"/>
      <c r="AJC311" s="1"/>
      <c r="AJD311" s="1"/>
      <c r="AJE311" s="1"/>
      <c r="AJF311" s="1"/>
      <c r="AJG311" s="1"/>
      <c r="AJH311" s="1"/>
      <c r="AJI311" s="1"/>
      <c r="AJJ311" s="1"/>
      <c r="AJK311" s="1"/>
      <c r="AJL311" s="1"/>
      <c r="AJM311" s="1"/>
      <c r="AJN311" s="1"/>
      <c r="AJO311" s="1"/>
      <c r="AJP311" s="1"/>
      <c r="AJQ311" s="1"/>
      <c r="AJR311" s="1"/>
      <c r="AJS311" s="1"/>
      <c r="AJT311" s="1"/>
      <c r="AJU311" s="1"/>
      <c r="AJV311" s="1"/>
      <c r="AJW311" s="1"/>
      <c r="AJX311" s="1"/>
      <c r="AJY311" s="1"/>
      <c r="AJZ311" s="1"/>
      <c r="AKA311" s="1"/>
      <c r="AKB311" s="1"/>
      <c r="AKC311" s="1"/>
      <c r="AKD311" s="1"/>
      <c r="AKE311" s="1"/>
      <c r="AKF311" s="1"/>
      <c r="AKG311" s="1"/>
      <c r="AKH311" s="1"/>
      <c r="AKI311" s="1"/>
      <c r="AKJ311" s="1"/>
      <c r="AKK311" s="1"/>
      <c r="AKL311" s="1"/>
      <c r="AKM311" s="1"/>
      <c r="AKN311" s="1"/>
      <c r="AKO311" s="1"/>
      <c r="AKP311" s="1"/>
      <c r="AKQ311" s="1"/>
      <c r="AKR311" s="1"/>
      <c r="AKS311" s="1"/>
      <c r="AKT311" s="1"/>
      <c r="AKU311" s="1"/>
      <c r="AKV311" s="1"/>
      <c r="AKW311" s="1"/>
      <c r="AKX311" s="1"/>
      <c r="AKY311" s="1"/>
      <c r="AKZ311" s="1"/>
      <c r="ALA311" s="1"/>
      <c r="ALB311" s="1"/>
      <c r="ALC311" s="1"/>
      <c r="ALD311" s="1"/>
      <c r="ALE311" s="1"/>
      <c r="ALF311" s="1"/>
      <c r="ALG311" s="1"/>
      <c r="ALH311" s="1"/>
      <c r="ALI311" s="1"/>
      <c r="ALJ311" s="1"/>
      <c r="ALK311" s="1"/>
      <c r="ALL311" s="1"/>
      <c r="ALM311" s="1"/>
      <c r="ALN311" s="1"/>
      <c r="ALO311" s="1"/>
      <c r="ALP311" s="1"/>
      <c r="ALQ311" s="1"/>
      <c r="ALR311" s="1"/>
      <c r="ALS311" s="1"/>
      <c r="ALT311" s="1"/>
    </row>
  </sheetData>
  <mergeCells count="31">
    <mergeCell ref="I6:J6"/>
    <mergeCell ref="K6:L6"/>
    <mergeCell ref="M6:N6"/>
    <mergeCell ref="I7:J7"/>
    <mergeCell ref="K7:L7"/>
    <mergeCell ref="M7:N7"/>
    <mergeCell ref="M8:N8"/>
    <mergeCell ref="B9:G9"/>
    <mergeCell ref="I9:J10"/>
    <mergeCell ref="K9:L9"/>
    <mergeCell ref="M9:N9"/>
    <mergeCell ref="M10:N10"/>
    <mergeCell ref="M11:N11"/>
    <mergeCell ref="A12:N12"/>
    <mergeCell ref="A13:N13"/>
    <mergeCell ref="A14:N14"/>
    <mergeCell ref="A15:A16"/>
    <mergeCell ref="B15:B16"/>
    <mergeCell ref="C15:C16"/>
    <mergeCell ref="D15:D16"/>
    <mergeCell ref="E15:E16"/>
    <mergeCell ref="F15:F16"/>
    <mergeCell ref="B311:D311"/>
    <mergeCell ref="E311:J311"/>
    <mergeCell ref="K311:O311"/>
    <mergeCell ref="G15:J15"/>
    <mergeCell ref="K15:N15"/>
    <mergeCell ref="A296:J296"/>
    <mergeCell ref="B310:D310"/>
    <mergeCell ref="E310:J310"/>
    <mergeCell ref="K310:O310"/>
  </mergeCells>
  <printOptions horizontalCentered="1"/>
  <pageMargins left="0.25" right="0.25" top="0.75" bottom="0.75" header="0.3" footer="0.3"/>
  <pageSetup paperSize="9" scale="53" firstPageNumber="0" fitToHeight="0" orientation="landscape" r:id="rId1"/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5391E5-2370-4523-A90E-6AF46B88592E}">
  <sheetPr>
    <pageSetUpPr fitToPage="1"/>
  </sheetPr>
  <dimension ref="A1:I291"/>
  <sheetViews>
    <sheetView showOutlineSymbols="0" view="pageBreakPreview" topLeftCell="A94" zoomScale="75" zoomScaleNormal="75" zoomScaleSheetLayoutView="75" zoomScalePageLayoutView="85" workbookViewId="0">
      <selection activeCell="D266" sqref="D266"/>
    </sheetView>
  </sheetViews>
  <sheetFormatPr defaultColWidth="9.42578125" defaultRowHeight="12.75" x14ac:dyDescent="0.2"/>
  <cols>
    <col min="1" max="1" width="8.28515625" style="1" bestFit="1" customWidth="1"/>
    <col min="2" max="2" width="72" style="1" bestFit="1" customWidth="1"/>
    <col min="3" max="3" width="11.7109375" style="1" bestFit="1" customWidth="1"/>
    <col min="4" max="4" width="98.140625" style="18" customWidth="1"/>
    <col min="5" max="5" width="19.7109375" style="108" bestFit="1" customWidth="1"/>
    <col min="6" max="6" width="5.7109375" style="1" customWidth="1"/>
    <col min="7" max="8" width="9.42578125" style="1"/>
    <col min="9" max="9" width="12.28515625" style="1" bestFit="1" customWidth="1"/>
    <col min="10" max="998" width="9.42578125" style="1"/>
    <col min="999" max="999" width="11.5703125" style="1" customWidth="1"/>
    <col min="1000" max="16384" width="9.42578125" style="1"/>
  </cols>
  <sheetData>
    <row r="1" spans="1:9" x14ac:dyDescent="0.2">
      <c r="A1" s="171"/>
      <c r="B1" s="172"/>
      <c r="C1" s="172"/>
      <c r="D1" s="172"/>
      <c r="E1" s="173"/>
    </row>
    <row r="2" spans="1:9" ht="18" x14ac:dyDescent="0.2">
      <c r="A2" s="174" t="s">
        <v>825</v>
      </c>
      <c r="B2" s="175"/>
      <c r="C2" s="175"/>
      <c r="D2" s="175"/>
      <c r="E2" s="176"/>
    </row>
    <row r="3" spans="1:9" x14ac:dyDescent="0.2">
      <c r="A3" s="177" t="s">
        <v>0</v>
      </c>
      <c r="B3" s="177" t="s">
        <v>1</v>
      </c>
      <c r="C3" s="179" t="s">
        <v>73</v>
      </c>
      <c r="D3" s="179" t="s">
        <v>607</v>
      </c>
      <c r="E3" s="179" t="s">
        <v>13</v>
      </c>
    </row>
    <row r="4" spans="1:9" x14ac:dyDescent="0.2">
      <c r="A4" s="178"/>
      <c r="B4" s="178"/>
      <c r="C4" s="180"/>
      <c r="D4" s="180"/>
      <c r="E4" s="180"/>
    </row>
    <row r="5" spans="1:9" ht="15" x14ac:dyDescent="0.25">
      <c r="A5" s="23"/>
      <c r="B5" s="24"/>
      <c r="C5" s="24"/>
      <c r="D5" s="51"/>
      <c r="E5" s="102"/>
    </row>
    <row r="6" spans="1:9" x14ac:dyDescent="0.2">
      <c r="A6" s="89" t="s">
        <v>2</v>
      </c>
      <c r="B6" s="89" t="s">
        <v>92</v>
      </c>
      <c r="C6" s="89"/>
      <c r="D6" s="90"/>
      <c r="E6" s="103"/>
    </row>
    <row r="7" spans="1:9" ht="15" x14ac:dyDescent="0.2">
      <c r="A7" s="91" t="s">
        <v>6</v>
      </c>
      <c r="B7" s="91" t="s">
        <v>3</v>
      </c>
      <c r="C7" s="91"/>
      <c r="D7" s="92"/>
      <c r="E7" s="104"/>
    </row>
    <row r="8" spans="1:9" ht="28.5" x14ac:dyDescent="0.2">
      <c r="A8" s="93" t="s">
        <v>19</v>
      </c>
      <c r="B8" s="93" t="s">
        <v>94</v>
      </c>
      <c r="C8" s="94" t="s">
        <v>16</v>
      </c>
      <c r="D8" s="95"/>
      <c r="E8" s="105"/>
      <c r="H8" s="14"/>
      <c r="I8" s="32"/>
    </row>
    <row r="9" spans="1:9" ht="42.75" x14ac:dyDescent="0.2">
      <c r="A9" s="93" t="s">
        <v>20</v>
      </c>
      <c r="B9" s="93" t="s">
        <v>95</v>
      </c>
      <c r="C9" s="94" t="s">
        <v>11</v>
      </c>
      <c r="D9" s="95"/>
      <c r="E9" s="105"/>
      <c r="H9" s="14"/>
    </row>
    <row r="10" spans="1:9" ht="15" x14ac:dyDescent="0.2">
      <c r="A10" s="91" t="s">
        <v>8</v>
      </c>
      <c r="B10" s="91" t="s">
        <v>96</v>
      </c>
      <c r="C10" s="91"/>
      <c r="D10" s="96"/>
      <c r="E10" s="104"/>
      <c r="H10" s="14"/>
      <c r="I10" s="32"/>
    </row>
    <row r="11" spans="1:9" ht="28.5" x14ac:dyDescent="0.2">
      <c r="A11" s="118" t="str">
        <f>'BM 03'!A23</f>
        <v>1.2.1</v>
      </c>
      <c r="B11" s="118" t="str">
        <f>'BM 03'!D23</f>
        <v>Limpeza mecanizada do terreno c/ retroescavadeira (vegetação rasteira) inclusive carga e transporte - dmt até 1km</v>
      </c>
      <c r="C11" s="119" t="str">
        <f>'BM 03'!E23</f>
        <v>M²</v>
      </c>
      <c r="D11" s="120"/>
      <c r="E11" s="121"/>
      <c r="H11" s="14"/>
      <c r="I11" s="32"/>
    </row>
    <row r="12" spans="1:9" ht="28.5" x14ac:dyDescent="0.2">
      <c r="A12" s="93" t="s">
        <v>21</v>
      </c>
      <c r="B12" s="93" t="s">
        <v>98</v>
      </c>
      <c r="C12" s="94" t="s">
        <v>87</v>
      </c>
      <c r="D12" s="95"/>
      <c r="E12" s="105"/>
      <c r="H12" s="14"/>
    </row>
    <row r="13" spans="1:9" ht="28.5" x14ac:dyDescent="0.2">
      <c r="A13" s="93" t="s">
        <v>24</v>
      </c>
      <c r="B13" s="93" t="s">
        <v>100</v>
      </c>
      <c r="C13" s="94" t="s">
        <v>15</v>
      </c>
      <c r="D13" s="95"/>
      <c r="E13" s="105"/>
      <c r="H13" s="14"/>
    </row>
    <row r="14" spans="1:9" ht="57" x14ac:dyDescent="0.2">
      <c r="A14" s="93" t="s">
        <v>25</v>
      </c>
      <c r="B14" s="93" t="s">
        <v>102</v>
      </c>
      <c r="C14" s="94" t="s">
        <v>15</v>
      </c>
      <c r="D14" s="95"/>
      <c r="E14" s="105"/>
      <c r="G14" s="2">
        <f>672.33-E14</f>
        <v>672.33</v>
      </c>
      <c r="H14" s="14"/>
    </row>
    <row r="15" spans="1:9" ht="15" x14ac:dyDescent="0.2">
      <c r="A15" s="91" t="s">
        <v>9</v>
      </c>
      <c r="B15" s="91" t="s">
        <v>103</v>
      </c>
      <c r="C15" s="91"/>
      <c r="D15" s="96"/>
      <c r="E15" s="104"/>
      <c r="H15" s="14"/>
      <c r="I15" s="32"/>
    </row>
    <row r="16" spans="1:9" ht="28.5" x14ac:dyDescent="0.2">
      <c r="A16" s="93" t="s">
        <v>26</v>
      </c>
      <c r="B16" s="93" t="s">
        <v>50</v>
      </c>
      <c r="C16" s="94" t="s">
        <v>16</v>
      </c>
      <c r="D16" s="95"/>
      <c r="E16" s="105"/>
      <c r="H16" s="14"/>
    </row>
    <row r="17" spans="1:9" ht="57" x14ac:dyDescent="0.2">
      <c r="A17" s="93" t="s">
        <v>27</v>
      </c>
      <c r="B17" s="93" t="s">
        <v>105</v>
      </c>
      <c r="C17" s="94" t="s">
        <v>16</v>
      </c>
      <c r="D17" s="95"/>
      <c r="E17" s="105"/>
      <c r="G17" s="1">
        <f>93.4+25+10</f>
        <v>128.4</v>
      </c>
      <c r="H17" s="14">
        <f>50.4/G17</f>
        <v>0.3925233644859813</v>
      </c>
    </row>
    <row r="18" spans="1:9" ht="28.5" x14ac:dyDescent="0.2">
      <c r="A18" s="93" t="s">
        <v>28</v>
      </c>
      <c r="B18" s="93" t="s">
        <v>107</v>
      </c>
      <c r="C18" s="94" t="s">
        <v>15</v>
      </c>
      <c r="D18" s="95"/>
      <c r="E18" s="105"/>
      <c r="H18" s="14"/>
    </row>
    <row r="19" spans="1:9" ht="42.75" x14ac:dyDescent="0.2">
      <c r="A19" s="93" t="s">
        <v>29</v>
      </c>
      <c r="B19" s="93" t="s">
        <v>109</v>
      </c>
      <c r="C19" s="94" t="s">
        <v>16</v>
      </c>
      <c r="D19" s="95"/>
      <c r="E19" s="105"/>
      <c r="H19" s="14"/>
    </row>
    <row r="20" spans="1:9" ht="42.75" x14ac:dyDescent="0.2">
      <c r="A20" s="93" t="s">
        <v>110</v>
      </c>
      <c r="B20" s="93" t="s">
        <v>111</v>
      </c>
      <c r="C20" s="94" t="s">
        <v>16</v>
      </c>
      <c r="D20" s="95"/>
      <c r="E20" s="105"/>
      <c r="H20" s="14"/>
    </row>
    <row r="21" spans="1:9" ht="28.5" x14ac:dyDescent="0.2">
      <c r="A21" s="93" t="s">
        <v>112</v>
      </c>
      <c r="B21" s="93" t="s">
        <v>113</v>
      </c>
      <c r="C21" s="94" t="s">
        <v>12</v>
      </c>
      <c r="D21" s="95"/>
      <c r="E21" s="105"/>
      <c r="H21" s="14"/>
    </row>
    <row r="22" spans="1:9" ht="28.5" x14ac:dyDescent="0.2">
      <c r="A22" s="93" t="s">
        <v>114</v>
      </c>
      <c r="B22" s="93" t="s">
        <v>115</v>
      </c>
      <c r="C22" s="94" t="s">
        <v>12</v>
      </c>
      <c r="D22" s="95"/>
      <c r="E22" s="105"/>
      <c r="G22" s="1">
        <f>119.1/1.1</f>
        <v>108.27272727272725</v>
      </c>
      <c r="H22" s="14"/>
    </row>
    <row r="23" spans="1:9" ht="28.5" x14ac:dyDescent="0.2">
      <c r="A23" s="93" t="s">
        <v>116</v>
      </c>
      <c r="B23" s="93" t="s">
        <v>117</v>
      </c>
      <c r="C23" s="94" t="s">
        <v>12</v>
      </c>
      <c r="D23" s="95"/>
      <c r="E23" s="105"/>
      <c r="G23" s="1">
        <f>212.4/1.1</f>
        <v>193.09090909090909</v>
      </c>
    </row>
    <row r="24" spans="1:9" ht="42.75" x14ac:dyDescent="0.2">
      <c r="A24" s="93" t="s">
        <v>118</v>
      </c>
      <c r="B24" s="93" t="s">
        <v>120</v>
      </c>
      <c r="C24" s="94" t="s">
        <v>12</v>
      </c>
      <c r="D24" s="95"/>
      <c r="E24" s="105"/>
      <c r="H24" s="14"/>
    </row>
    <row r="25" spans="1:9" ht="28.5" x14ac:dyDescent="0.2">
      <c r="A25" s="93" t="s">
        <v>121</v>
      </c>
      <c r="B25" s="93" t="s">
        <v>122</v>
      </c>
      <c r="C25" s="94" t="s">
        <v>12</v>
      </c>
      <c r="D25" s="95"/>
      <c r="E25" s="105"/>
      <c r="G25" s="1">
        <f>120.6/1.1</f>
        <v>109.63636363636363</v>
      </c>
    </row>
    <row r="26" spans="1:9" ht="42.75" x14ac:dyDescent="0.2">
      <c r="A26" s="93" t="s">
        <v>123</v>
      </c>
      <c r="B26" s="93" t="s">
        <v>125</v>
      </c>
      <c r="C26" s="94" t="s">
        <v>15</v>
      </c>
      <c r="D26" s="95"/>
      <c r="E26" s="105"/>
      <c r="H26" s="14"/>
    </row>
    <row r="27" spans="1:9" ht="28.5" x14ac:dyDescent="0.2">
      <c r="A27" s="93" t="s">
        <v>126</v>
      </c>
      <c r="B27" s="93" t="s">
        <v>128</v>
      </c>
      <c r="C27" s="94" t="s">
        <v>15</v>
      </c>
      <c r="D27" s="95"/>
      <c r="E27" s="105"/>
      <c r="H27" s="14"/>
    </row>
    <row r="28" spans="1:9" ht="28.5" x14ac:dyDescent="0.2">
      <c r="A28" s="93" t="s">
        <v>129</v>
      </c>
      <c r="B28" s="93" t="s">
        <v>131</v>
      </c>
      <c r="C28" s="94" t="s">
        <v>16</v>
      </c>
      <c r="D28" s="95"/>
      <c r="E28" s="105"/>
      <c r="H28" s="14"/>
    </row>
    <row r="29" spans="1:9" ht="42.75" x14ac:dyDescent="0.2">
      <c r="A29" s="93" t="s">
        <v>132</v>
      </c>
      <c r="B29" s="93" t="s">
        <v>134</v>
      </c>
      <c r="C29" s="94" t="s">
        <v>15</v>
      </c>
      <c r="D29" s="95"/>
      <c r="E29" s="105"/>
      <c r="H29" s="14"/>
    </row>
    <row r="30" spans="1:9" ht="15" x14ac:dyDescent="0.2">
      <c r="A30" s="91" t="s">
        <v>18</v>
      </c>
      <c r="B30" s="91" t="s">
        <v>135</v>
      </c>
      <c r="C30" s="91"/>
      <c r="D30" s="96"/>
      <c r="E30" s="104"/>
      <c r="H30" s="14"/>
    </row>
    <row r="31" spans="1:9" ht="15" x14ac:dyDescent="0.2">
      <c r="A31" s="91" t="s">
        <v>30</v>
      </c>
      <c r="B31" s="91" t="s">
        <v>136</v>
      </c>
      <c r="C31" s="91"/>
      <c r="D31" s="96"/>
      <c r="E31" s="104"/>
      <c r="H31" s="14"/>
      <c r="I31" s="32"/>
    </row>
    <row r="32" spans="1:9" ht="57" x14ac:dyDescent="0.2">
      <c r="A32" s="97" t="s">
        <v>137</v>
      </c>
      <c r="B32" s="97" t="s">
        <v>139</v>
      </c>
      <c r="C32" s="98" t="s">
        <v>16</v>
      </c>
      <c r="D32" s="99"/>
      <c r="E32" s="106"/>
      <c r="H32" s="14"/>
    </row>
    <row r="33" spans="1:8" ht="42.75" x14ac:dyDescent="0.2">
      <c r="A33" s="97" t="s">
        <v>140</v>
      </c>
      <c r="B33" s="97" t="s">
        <v>142</v>
      </c>
      <c r="C33" s="98" t="s">
        <v>12</v>
      </c>
      <c r="D33" s="99"/>
      <c r="E33" s="106"/>
      <c r="H33" s="113"/>
    </row>
    <row r="34" spans="1:8" ht="42.75" x14ac:dyDescent="0.2">
      <c r="A34" s="97" t="s">
        <v>143</v>
      </c>
      <c r="B34" s="97" t="s">
        <v>42</v>
      </c>
      <c r="C34" s="98" t="s">
        <v>12</v>
      </c>
      <c r="D34" s="99"/>
      <c r="E34" s="106"/>
      <c r="H34" s="113"/>
    </row>
    <row r="35" spans="1:8" ht="42.75" x14ac:dyDescent="0.2">
      <c r="A35" s="97" t="s">
        <v>144</v>
      </c>
      <c r="B35" s="97" t="s">
        <v>146</v>
      </c>
      <c r="C35" s="98" t="s">
        <v>12</v>
      </c>
      <c r="D35" s="99"/>
      <c r="E35" s="106"/>
      <c r="H35" s="113"/>
    </row>
    <row r="36" spans="1:8" ht="42.75" x14ac:dyDescent="0.2">
      <c r="A36" s="97" t="s">
        <v>147</v>
      </c>
      <c r="B36" s="97" t="s">
        <v>149</v>
      </c>
      <c r="C36" s="98" t="s">
        <v>12</v>
      </c>
      <c r="D36" s="99"/>
      <c r="E36" s="106"/>
      <c r="H36" s="14"/>
    </row>
    <row r="37" spans="1:8" ht="42.75" x14ac:dyDescent="0.2">
      <c r="A37" s="97" t="s">
        <v>150</v>
      </c>
      <c r="B37" s="97" t="s">
        <v>125</v>
      </c>
      <c r="C37" s="98" t="s">
        <v>15</v>
      </c>
      <c r="D37" s="99"/>
      <c r="E37" s="106"/>
      <c r="H37" s="14"/>
    </row>
    <row r="38" spans="1:8" ht="28.5" x14ac:dyDescent="0.2">
      <c r="A38" s="97" t="s">
        <v>151</v>
      </c>
      <c r="B38" s="97" t="s">
        <v>128</v>
      </c>
      <c r="C38" s="98" t="s">
        <v>15</v>
      </c>
      <c r="D38" s="99"/>
      <c r="E38" s="106"/>
      <c r="H38" s="14"/>
    </row>
    <row r="39" spans="1:8" ht="15" x14ac:dyDescent="0.2">
      <c r="A39" s="91" t="s">
        <v>31</v>
      </c>
      <c r="B39" s="91" t="s">
        <v>152</v>
      </c>
      <c r="C39" s="91"/>
      <c r="D39" s="96"/>
      <c r="E39" s="104"/>
      <c r="H39" s="14"/>
    </row>
    <row r="40" spans="1:8" ht="42.75" x14ac:dyDescent="0.2">
      <c r="A40" s="93" t="s">
        <v>153</v>
      </c>
      <c r="B40" s="93" t="s">
        <v>155</v>
      </c>
      <c r="C40" s="94" t="s">
        <v>16</v>
      </c>
      <c r="D40" s="95"/>
      <c r="E40" s="105"/>
      <c r="H40" s="14"/>
    </row>
    <row r="41" spans="1:8" ht="42.75" x14ac:dyDescent="0.2">
      <c r="A41" s="93" t="s">
        <v>156</v>
      </c>
      <c r="B41" s="93" t="s">
        <v>142</v>
      </c>
      <c r="C41" s="94" t="s">
        <v>12</v>
      </c>
      <c r="D41" s="95"/>
      <c r="E41" s="105"/>
      <c r="H41" s="14"/>
    </row>
    <row r="42" spans="1:8" ht="42.75" x14ac:dyDescent="0.2">
      <c r="A42" s="93" t="s">
        <v>157</v>
      </c>
      <c r="B42" s="93" t="s">
        <v>159</v>
      </c>
      <c r="C42" s="94" t="s">
        <v>12</v>
      </c>
      <c r="D42" s="95"/>
      <c r="E42" s="105"/>
      <c r="H42" s="14"/>
    </row>
    <row r="43" spans="1:8" ht="42.75" x14ac:dyDescent="0.2">
      <c r="A43" s="93" t="s">
        <v>160</v>
      </c>
      <c r="B43" s="93" t="s">
        <v>162</v>
      </c>
      <c r="C43" s="94" t="s">
        <v>12</v>
      </c>
      <c r="D43" s="95"/>
      <c r="E43" s="105"/>
      <c r="H43" s="14"/>
    </row>
    <row r="44" spans="1:8" ht="42.75" x14ac:dyDescent="0.2">
      <c r="A44" s="93" t="s">
        <v>163</v>
      </c>
      <c r="B44" s="93" t="s">
        <v>42</v>
      </c>
      <c r="C44" s="94" t="s">
        <v>12</v>
      </c>
      <c r="D44" s="95"/>
      <c r="E44" s="105"/>
      <c r="H44" s="14"/>
    </row>
    <row r="45" spans="1:8" ht="42.75" x14ac:dyDescent="0.2">
      <c r="A45" s="93" t="s">
        <v>164</v>
      </c>
      <c r="B45" s="93" t="s">
        <v>125</v>
      </c>
      <c r="C45" s="94" t="s">
        <v>15</v>
      </c>
      <c r="D45" s="95"/>
      <c r="E45" s="105"/>
      <c r="H45" s="14"/>
    </row>
    <row r="46" spans="1:8" ht="28.5" x14ac:dyDescent="0.2">
      <c r="A46" s="93" t="s">
        <v>165</v>
      </c>
      <c r="B46" s="93" t="s">
        <v>128</v>
      </c>
      <c r="C46" s="94" t="s">
        <v>15</v>
      </c>
      <c r="D46" s="95"/>
      <c r="E46" s="105"/>
      <c r="H46" s="14"/>
    </row>
    <row r="47" spans="1:8" ht="15" x14ac:dyDescent="0.2">
      <c r="A47" s="91" t="s">
        <v>32</v>
      </c>
      <c r="B47" s="91" t="s">
        <v>166</v>
      </c>
      <c r="C47" s="91"/>
      <c r="D47" s="96"/>
      <c r="E47" s="104"/>
      <c r="H47" s="14"/>
    </row>
    <row r="48" spans="1:8" ht="42.75" x14ac:dyDescent="0.2">
      <c r="A48" s="93" t="s">
        <v>167</v>
      </c>
      <c r="B48" s="93" t="s">
        <v>169</v>
      </c>
      <c r="C48" s="94" t="s">
        <v>16</v>
      </c>
      <c r="D48" s="95"/>
      <c r="E48" s="105"/>
      <c r="H48" s="14"/>
    </row>
    <row r="49" spans="1:8" ht="42.75" x14ac:dyDescent="0.2">
      <c r="A49" s="93" t="s">
        <v>170</v>
      </c>
      <c r="B49" s="93" t="s">
        <v>172</v>
      </c>
      <c r="C49" s="94" t="s">
        <v>15</v>
      </c>
      <c r="D49" s="95"/>
      <c r="E49" s="105"/>
      <c r="H49" s="14"/>
    </row>
    <row r="50" spans="1:8" ht="28.5" x14ac:dyDescent="0.2">
      <c r="A50" s="93" t="s">
        <v>173</v>
      </c>
      <c r="B50" s="93" t="s">
        <v>128</v>
      </c>
      <c r="C50" s="94" t="s">
        <v>15</v>
      </c>
      <c r="D50" s="95"/>
      <c r="E50" s="105"/>
      <c r="H50" s="14"/>
    </row>
    <row r="51" spans="1:8" ht="42.75" x14ac:dyDescent="0.2">
      <c r="A51" s="93" t="s">
        <v>174</v>
      </c>
      <c r="B51" s="93" t="s">
        <v>159</v>
      </c>
      <c r="C51" s="94" t="s">
        <v>12</v>
      </c>
      <c r="D51" s="95"/>
      <c r="E51" s="105"/>
      <c r="H51" s="14"/>
    </row>
    <row r="52" spans="1:8" ht="42.75" x14ac:dyDescent="0.2">
      <c r="A52" s="93" t="s">
        <v>175</v>
      </c>
      <c r="B52" s="93" t="s">
        <v>162</v>
      </c>
      <c r="C52" s="94" t="s">
        <v>12</v>
      </c>
      <c r="D52" s="95"/>
      <c r="E52" s="105"/>
      <c r="H52" s="14"/>
    </row>
    <row r="53" spans="1:8" ht="42.75" x14ac:dyDescent="0.2">
      <c r="A53" s="93" t="s">
        <v>176</v>
      </c>
      <c r="B53" s="93" t="s">
        <v>142</v>
      </c>
      <c r="C53" s="94" t="s">
        <v>12</v>
      </c>
      <c r="D53" s="95"/>
      <c r="E53" s="105"/>
      <c r="H53" s="14"/>
    </row>
    <row r="54" spans="1:8" ht="42.75" x14ac:dyDescent="0.2">
      <c r="A54" s="93" t="str">
        <f>'BM 03'!A66</f>
        <v>1.4.3.7</v>
      </c>
      <c r="B54" s="93" t="str">
        <f>'BM 03'!D66</f>
        <v>LAJE PRÉ-MOLDADA UNIDIRECIONAL, BIAPOIADA, PARA PISO, ENCHIMENTO EM CERÂMICA, VIGOTA CONVENCIONAL, ALTURA TOTAL DA LAJE (ENCHIMENTO+CAPA) = (8+4). AF_11/2020_PA</v>
      </c>
      <c r="C54" s="94" t="str">
        <f>'BM 03'!E66</f>
        <v>m²</v>
      </c>
      <c r="D54" s="95"/>
      <c r="E54" s="105"/>
      <c r="H54" s="14"/>
    </row>
    <row r="55" spans="1:8" ht="15" x14ac:dyDescent="0.2">
      <c r="A55" s="91" t="s">
        <v>10</v>
      </c>
      <c r="B55" s="91" t="s">
        <v>177</v>
      </c>
      <c r="C55" s="91"/>
      <c r="D55" s="96"/>
      <c r="E55" s="104"/>
      <c r="H55" s="14"/>
    </row>
    <row r="56" spans="1:8" ht="42.75" x14ac:dyDescent="0.2">
      <c r="A56" s="97" t="s">
        <v>33</v>
      </c>
      <c r="B56" s="97" t="s">
        <v>179</v>
      </c>
      <c r="C56" s="98" t="s">
        <v>16</v>
      </c>
      <c r="D56" s="95"/>
      <c r="E56" s="106"/>
      <c r="H56" s="14"/>
    </row>
    <row r="57" spans="1:8" ht="42.75" x14ac:dyDescent="0.2">
      <c r="A57" s="93" t="s">
        <v>34</v>
      </c>
      <c r="B57" s="93" t="s">
        <v>181</v>
      </c>
      <c r="C57" s="94" t="s">
        <v>82</v>
      </c>
      <c r="D57" s="95"/>
      <c r="E57" s="105"/>
      <c r="H57" s="14"/>
    </row>
    <row r="58" spans="1:8" ht="28.5" x14ac:dyDescent="0.2">
      <c r="A58" s="93" t="s">
        <v>35</v>
      </c>
      <c r="B58" s="93" t="s">
        <v>183</v>
      </c>
      <c r="C58" s="94" t="s">
        <v>11</v>
      </c>
      <c r="D58" s="95"/>
      <c r="E58" s="105"/>
      <c r="H58" s="14"/>
    </row>
    <row r="59" spans="1:8" ht="28.5" x14ac:dyDescent="0.2">
      <c r="A59" s="93" t="s">
        <v>36</v>
      </c>
      <c r="B59" s="93" t="s">
        <v>185</v>
      </c>
      <c r="C59" s="94" t="s">
        <v>11</v>
      </c>
      <c r="D59" s="95"/>
      <c r="E59" s="105"/>
      <c r="H59" s="14"/>
    </row>
    <row r="60" spans="1:8" ht="28.5" x14ac:dyDescent="0.2">
      <c r="A60" s="93" t="s">
        <v>37</v>
      </c>
      <c r="B60" s="93" t="s">
        <v>187</v>
      </c>
      <c r="C60" s="94" t="s">
        <v>11</v>
      </c>
      <c r="D60" s="95"/>
      <c r="E60" s="105"/>
      <c r="H60" s="14"/>
    </row>
    <row r="61" spans="1:8" ht="15" x14ac:dyDescent="0.2">
      <c r="A61" s="91" t="s">
        <v>188</v>
      </c>
      <c r="B61" s="91" t="s">
        <v>189</v>
      </c>
      <c r="C61" s="91"/>
      <c r="D61" s="96"/>
      <c r="E61" s="104"/>
      <c r="H61" s="14"/>
    </row>
    <row r="62" spans="1:8" ht="15" x14ac:dyDescent="0.2">
      <c r="A62" s="91" t="s">
        <v>190</v>
      </c>
      <c r="B62" s="91" t="s">
        <v>191</v>
      </c>
      <c r="C62" s="91"/>
      <c r="D62" s="96"/>
      <c r="E62" s="104"/>
      <c r="H62" s="14"/>
    </row>
    <row r="63" spans="1:8" ht="42.75" x14ac:dyDescent="0.2">
      <c r="A63" s="93" t="s">
        <v>192</v>
      </c>
      <c r="B63" s="93" t="s">
        <v>194</v>
      </c>
      <c r="C63" s="94" t="s">
        <v>16</v>
      </c>
      <c r="D63" s="95"/>
      <c r="E63" s="105"/>
      <c r="H63" s="14"/>
    </row>
    <row r="64" spans="1:8" ht="28.5" x14ac:dyDescent="0.2">
      <c r="A64" s="93" t="s">
        <v>195</v>
      </c>
      <c r="B64" s="93" t="s">
        <v>197</v>
      </c>
      <c r="C64" s="94" t="s">
        <v>82</v>
      </c>
      <c r="D64" s="95"/>
      <c r="E64" s="105"/>
      <c r="H64" s="14"/>
    </row>
    <row r="65" spans="1:9" ht="15" x14ac:dyDescent="0.2">
      <c r="A65" s="91" t="s">
        <v>198</v>
      </c>
      <c r="B65" s="91" t="s">
        <v>199</v>
      </c>
      <c r="C65" s="91"/>
      <c r="D65" s="96"/>
      <c r="E65" s="104"/>
      <c r="H65" s="14"/>
    </row>
    <row r="66" spans="1:9" ht="15" x14ac:dyDescent="0.2">
      <c r="A66" s="91" t="s">
        <v>200</v>
      </c>
      <c r="B66" s="91" t="s">
        <v>201</v>
      </c>
      <c r="C66" s="91"/>
      <c r="D66" s="96"/>
      <c r="E66" s="104"/>
      <c r="H66" s="14"/>
    </row>
    <row r="67" spans="1:9" ht="57" x14ac:dyDescent="0.2">
      <c r="A67" s="93" t="s">
        <v>202</v>
      </c>
      <c r="B67" s="93" t="s">
        <v>204</v>
      </c>
      <c r="C67" s="94" t="s">
        <v>12</v>
      </c>
      <c r="D67" s="95"/>
      <c r="E67" s="105"/>
      <c r="H67" s="14"/>
    </row>
    <row r="68" spans="1:9" ht="28.5" x14ac:dyDescent="0.2">
      <c r="A68" s="93" t="s">
        <v>205</v>
      </c>
      <c r="B68" s="93" t="s">
        <v>207</v>
      </c>
      <c r="C68" s="94" t="s">
        <v>16</v>
      </c>
      <c r="D68" s="95"/>
      <c r="E68" s="105"/>
      <c r="H68" s="14"/>
    </row>
    <row r="69" spans="1:9" ht="57" x14ac:dyDescent="0.2">
      <c r="A69" s="93" t="s">
        <v>208</v>
      </c>
      <c r="B69" s="93" t="s">
        <v>59</v>
      </c>
      <c r="C69" s="94" t="s">
        <v>11</v>
      </c>
      <c r="D69" s="95"/>
      <c r="E69" s="105"/>
      <c r="H69" s="14"/>
    </row>
    <row r="70" spans="1:9" ht="28.5" x14ac:dyDescent="0.2">
      <c r="A70" s="93" t="s">
        <v>209</v>
      </c>
      <c r="B70" s="93" t="s">
        <v>211</v>
      </c>
      <c r="C70" s="94" t="s">
        <v>16</v>
      </c>
      <c r="D70" s="95"/>
      <c r="E70" s="105"/>
      <c r="H70" s="14"/>
    </row>
    <row r="71" spans="1:9" ht="42.75" x14ac:dyDescent="0.2">
      <c r="A71" s="93" t="s">
        <v>212</v>
      </c>
      <c r="B71" s="93" t="s">
        <v>214</v>
      </c>
      <c r="C71" s="94" t="s">
        <v>16</v>
      </c>
      <c r="D71" s="95"/>
      <c r="E71" s="105"/>
    </row>
    <row r="72" spans="1:9" ht="15" x14ac:dyDescent="0.2">
      <c r="A72" s="91" t="s">
        <v>215</v>
      </c>
      <c r="B72" s="91" t="s">
        <v>216</v>
      </c>
      <c r="C72" s="91"/>
      <c r="D72" s="96"/>
      <c r="E72" s="104"/>
      <c r="F72" s="11"/>
      <c r="G72" s="9"/>
      <c r="H72" s="190"/>
      <c r="I72" s="183"/>
    </row>
    <row r="73" spans="1:9" ht="42.75" x14ac:dyDescent="0.2">
      <c r="A73" s="93" t="s">
        <v>217</v>
      </c>
      <c r="B73" s="93" t="s">
        <v>84</v>
      </c>
      <c r="C73" s="94" t="s">
        <v>16</v>
      </c>
      <c r="D73" s="95"/>
      <c r="E73" s="105"/>
      <c r="F73" s="11"/>
      <c r="G73" s="9"/>
      <c r="H73" s="17"/>
      <c r="I73" s="18"/>
    </row>
    <row r="74" spans="1:9" ht="57" x14ac:dyDescent="0.2">
      <c r="A74" s="93" t="s">
        <v>219</v>
      </c>
      <c r="B74" s="93" t="s">
        <v>220</v>
      </c>
      <c r="C74" s="94" t="s">
        <v>16</v>
      </c>
      <c r="D74" s="95"/>
      <c r="E74" s="105"/>
      <c r="F74" s="11"/>
      <c r="G74" s="9"/>
      <c r="H74" s="17"/>
      <c r="I74" s="18"/>
    </row>
    <row r="75" spans="1:9" ht="15" x14ac:dyDescent="0.2">
      <c r="A75" s="91" t="s">
        <v>221</v>
      </c>
      <c r="B75" s="91" t="s">
        <v>222</v>
      </c>
      <c r="C75" s="91"/>
      <c r="D75" s="96"/>
      <c r="E75" s="104"/>
      <c r="F75" s="11"/>
      <c r="G75" s="9"/>
      <c r="H75" s="17"/>
      <c r="I75" s="18"/>
    </row>
    <row r="76" spans="1:9" ht="28.5" x14ac:dyDescent="0.2">
      <c r="A76" s="93" t="s">
        <v>223</v>
      </c>
      <c r="B76" s="93" t="s">
        <v>225</v>
      </c>
      <c r="C76" s="94" t="s">
        <v>16</v>
      </c>
      <c r="D76" s="95"/>
      <c r="E76" s="105"/>
      <c r="F76" s="11"/>
      <c r="G76" s="9"/>
      <c r="H76" s="17"/>
      <c r="I76" s="18"/>
    </row>
    <row r="77" spans="1:9" ht="28.5" x14ac:dyDescent="0.2">
      <c r="A77" s="93" t="s">
        <v>226</v>
      </c>
      <c r="B77" s="93" t="s">
        <v>107</v>
      </c>
      <c r="C77" s="94" t="s">
        <v>15</v>
      </c>
      <c r="D77" s="95"/>
      <c r="E77" s="105"/>
      <c r="F77" s="11"/>
      <c r="G77" s="9"/>
      <c r="H77" s="17"/>
      <c r="I77" s="18"/>
    </row>
    <row r="78" spans="1:9" ht="42.75" x14ac:dyDescent="0.2">
      <c r="A78" s="93" t="s">
        <v>227</v>
      </c>
      <c r="B78" s="93" t="s">
        <v>229</v>
      </c>
      <c r="C78" s="94" t="s">
        <v>16</v>
      </c>
      <c r="D78" s="95"/>
      <c r="E78" s="105"/>
      <c r="F78" s="11"/>
      <c r="G78" s="9"/>
      <c r="H78" s="17"/>
      <c r="I78" s="18"/>
    </row>
    <row r="79" spans="1:9" ht="42.75" x14ac:dyDescent="0.2">
      <c r="A79" s="93" t="s">
        <v>230</v>
      </c>
      <c r="B79" s="93" t="s">
        <v>232</v>
      </c>
      <c r="C79" s="94" t="s">
        <v>16</v>
      </c>
      <c r="D79" s="95" t="s">
        <v>829</v>
      </c>
      <c r="E79" s="105">
        <v>450.65</v>
      </c>
      <c r="F79" s="11"/>
      <c r="G79" s="9">
        <f>17*27.15 + 1.45*1.7+ 1.45*1.6 + 1.3*8.87</f>
        <v>477.86599999999993</v>
      </c>
      <c r="H79" s="17"/>
      <c r="I79" s="18"/>
    </row>
    <row r="80" spans="1:9" ht="42.75" x14ac:dyDescent="0.2">
      <c r="A80" s="93" t="s">
        <v>233</v>
      </c>
      <c r="B80" s="93" t="s">
        <v>235</v>
      </c>
      <c r="C80" s="94" t="s">
        <v>7</v>
      </c>
      <c r="D80" s="95" t="s">
        <v>829</v>
      </c>
      <c r="E80" s="105">
        <v>450.65</v>
      </c>
      <c r="F80" s="11"/>
      <c r="G80" s="9"/>
      <c r="H80" s="17"/>
      <c r="I80" s="18"/>
    </row>
    <row r="81" spans="1:9" ht="71.25" x14ac:dyDescent="0.2">
      <c r="A81" s="93" t="s">
        <v>236</v>
      </c>
      <c r="B81" s="93" t="s">
        <v>238</v>
      </c>
      <c r="C81" s="94" t="s">
        <v>16</v>
      </c>
      <c r="D81" s="95"/>
      <c r="E81" s="105"/>
      <c r="F81" s="11"/>
      <c r="G81" s="9"/>
      <c r="H81" s="17"/>
      <c r="I81" s="18"/>
    </row>
    <row r="82" spans="1:9" ht="28.5" x14ac:dyDescent="0.2">
      <c r="A82" s="93" t="s">
        <v>239</v>
      </c>
      <c r="B82" s="93" t="s">
        <v>241</v>
      </c>
      <c r="C82" s="94" t="s">
        <v>15</v>
      </c>
      <c r="D82" s="95"/>
      <c r="E82" s="105"/>
      <c r="F82" s="11"/>
      <c r="G82" s="109">
        <f>E83+E82+E14</f>
        <v>0</v>
      </c>
      <c r="H82" s="110" t="s">
        <v>616</v>
      </c>
      <c r="I82" s="18"/>
    </row>
    <row r="83" spans="1:9" ht="28.5" x14ac:dyDescent="0.2">
      <c r="A83" s="97" t="s">
        <v>242</v>
      </c>
      <c r="B83" s="97" t="s">
        <v>244</v>
      </c>
      <c r="C83" s="98" t="s">
        <v>15</v>
      </c>
      <c r="D83" s="99"/>
      <c r="E83" s="106"/>
      <c r="F83" s="11"/>
      <c r="G83" s="9"/>
      <c r="H83" s="17"/>
      <c r="I83" s="18"/>
    </row>
    <row r="84" spans="1:9" ht="57" x14ac:dyDescent="0.2">
      <c r="A84" s="93" t="s">
        <v>739</v>
      </c>
      <c r="B84" s="97" t="str">
        <f>'BM 05'!D96</f>
        <v>CONTRAPISO EM ARGAMASSA TRAÇO 1:4 (CIMENTO E AREIA), PREPARO MECÂNICO COM BETONEIRA 400 L, APLICADO EM ÁREAS SECAS SOBRE LAJE, ADERIDO, ACABAMENTO NÃO REFORÇADO, ESPESSURA 2CM. AF_07/2021</v>
      </c>
      <c r="C84" s="98" t="str">
        <f>'BM 05'!E96</f>
        <v>m²</v>
      </c>
      <c r="D84" s="99"/>
      <c r="E84" s="106"/>
      <c r="F84" s="11"/>
      <c r="G84" s="9"/>
      <c r="H84" s="17"/>
      <c r="I84" s="18"/>
    </row>
    <row r="85" spans="1:9" ht="15" x14ac:dyDescent="0.2">
      <c r="A85" s="91" t="s">
        <v>245</v>
      </c>
      <c r="B85" s="91" t="s">
        <v>246</v>
      </c>
      <c r="C85" s="91"/>
      <c r="D85" s="96"/>
      <c r="E85" s="104"/>
      <c r="F85" s="11"/>
      <c r="G85" s="9"/>
      <c r="H85" s="17"/>
      <c r="I85" s="18"/>
    </row>
    <row r="86" spans="1:9" ht="28.5" x14ac:dyDescent="0.2">
      <c r="A86" s="93" t="s">
        <v>247</v>
      </c>
      <c r="B86" s="93" t="s">
        <v>83</v>
      </c>
      <c r="C86" s="94" t="s">
        <v>16</v>
      </c>
      <c r="D86" s="95"/>
      <c r="E86" s="105"/>
      <c r="F86" s="11"/>
      <c r="G86" s="9"/>
      <c r="H86" s="17"/>
      <c r="I86" s="18"/>
    </row>
    <row r="87" spans="1:9" ht="28.5" x14ac:dyDescent="0.2">
      <c r="A87" s="93" t="s">
        <v>249</v>
      </c>
      <c r="B87" s="93" t="s">
        <v>251</v>
      </c>
      <c r="C87" s="94" t="s">
        <v>16</v>
      </c>
      <c r="D87" s="95"/>
      <c r="E87" s="105"/>
      <c r="F87" s="11"/>
      <c r="G87" s="9"/>
      <c r="H87" s="17"/>
      <c r="I87" s="18"/>
    </row>
    <row r="88" spans="1:9" ht="28.5" x14ac:dyDescent="0.2">
      <c r="A88" s="93" t="s">
        <v>252</v>
      </c>
      <c r="B88" s="93" t="s">
        <v>254</v>
      </c>
      <c r="C88" s="94" t="s">
        <v>16</v>
      </c>
      <c r="D88" s="95"/>
      <c r="E88" s="105"/>
      <c r="F88" s="11"/>
      <c r="G88" s="9"/>
      <c r="H88" s="17"/>
      <c r="I88" s="18"/>
    </row>
    <row r="89" spans="1:9" ht="28.5" x14ac:dyDescent="0.2">
      <c r="A89" s="93" t="s">
        <v>255</v>
      </c>
      <c r="B89" s="93" t="s">
        <v>257</v>
      </c>
      <c r="C89" s="94" t="s">
        <v>16</v>
      </c>
      <c r="D89" s="95"/>
      <c r="E89" s="105"/>
      <c r="F89" s="11"/>
      <c r="G89" s="9"/>
      <c r="H89" s="17"/>
      <c r="I89" s="18"/>
    </row>
    <row r="90" spans="1:9" ht="28.5" x14ac:dyDescent="0.2">
      <c r="A90" s="93" t="s">
        <v>258</v>
      </c>
      <c r="B90" s="93" t="s">
        <v>260</v>
      </c>
      <c r="C90" s="94" t="s">
        <v>16</v>
      </c>
      <c r="D90" s="95"/>
      <c r="E90" s="105"/>
      <c r="F90" s="11"/>
      <c r="G90" s="9"/>
      <c r="H90" s="17"/>
      <c r="I90" s="18"/>
    </row>
    <row r="91" spans="1:9" ht="28.5" x14ac:dyDescent="0.2">
      <c r="A91" s="93" t="s">
        <v>261</v>
      </c>
      <c r="B91" s="93" t="s">
        <v>263</v>
      </c>
      <c r="C91" s="94" t="s">
        <v>16</v>
      </c>
      <c r="D91" s="95"/>
      <c r="E91" s="105"/>
      <c r="F91" s="11"/>
      <c r="G91" s="9"/>
      <c r="H91" s="17"/>
      <c r="I91" s="18"/>
    </row>
    <row r="92" spans="1:9" ht="28.5" x14ac:dyDescent="0.2">
      <c r="A92" s="93" t="s">
        <v>264</v>
      </c>
      <c r="B92" s="93" t="s">
        <v>266</v>
      </c>
      <c r="C92" s="94" t="s">
        <v>16</v>
      </c>
      <c r="D92" s="95"/>
      <c r="E92" s="105"/>
      <c r="F92" s="11"/>
      <c r="G92" s="9"/>
      <c r="H92" s="17"/>
      <c r="I92" s="18"/>
    </row>
    <row r="93" spans="1:9" ht="42.75" x14ac:dyDescent="0.2">
      <c r="A93" s="93" t="s">
        <v>267</v>
      </c>
      <c r="B93" s="93" t="s">
        <v>269</v>
      </c>
      <c r="C93" s="94" t="s">
        <v>16</v>
      </c>
      <c r="D93" s="95"/>
      <c r="E93" s="105"/>
      <c r="F93" s="11"/>
      <c r="G93" s="9"/>
      <c r="H93" s="17"/>
      <c r="I93" s="18"/>
    </row>
    <row r="94" spans="1:9" ht="57" x14ac:dyDescent="0.2">
      <c r="A94" s="93" t="s">
        <v>270</v>
      </c>
      <c r="B94" s="93" t="s">
        <v>272</v>
      </c>
      <c r="C94" s="94" t="s">
        <v>16</v>
      </c>
      <c r="D94" s="95"/>
      <c r="E94" s="105"/>
      <c r="F94" s="11"/>
      <c r="G94" s="9"/>
      <c r="H94" s="17"/>
      <c r="I94" s="18"/>
    </row>
    <row r="95" spans="1:9" ht="15" x14ac:dyDescent="0.2">
      <c r="A95" s="91" t="s">
        <v>273</v>
      </c>
      <c r="B95" s="91" t="s">
        <v>274</v>
      </c>
      <c r="C95" s="91"/>
      <c r="D95" s="96"/>
      <c r="E95" s="104"/>
      <c r="F95" s="11"/>
      <c r="G95" s="9"/>
      <c r="H95" s="17"/>
      <c r="I95" s="18"/>
    </row>
    <row r="96" spans="1:9" ht="28.5" x14ac:dyDescent="0.2">
      <c r="A96" s="93" t="s">
        <v>275</v>
      </c>
      <c r="B96" s="93" t="s">
        <v>277</v>
      </c>
      <c r="C96" s="94" t="s">
        <v>7</v>
      </c>
      <c r="D96" s="95"/>
      <c r="E96" s="105"/>
      <c r="F96" s="11"/>
      <c r="G96" s="9"/>
      <c r="H96" s="17"/>
      <c r="I96" s="18"/>
    </row>
    <row r="97" spans="1:9" ht="28.5" x14ac:dyDescent="0.2">
      <c r="A97" s="93" t="s">
        <v>278</v>
      </c>
      <c r="B97" s="93" t="s">
        <v>280</v>
      </c>
      <c r="C97" s="94" t="s">
        <v>7</v>
      </c>
      <c r="D97" s="95"/>
      <c r="E97" s="105"/>
      <c r="F97" s="11"/>
      <c r="G97" s="9"/>
      <c r="H97" s="17"/>
      <c r="I97" s="18"/>
    </row>
    <row r="98" spans="1:9" ht="28.5" x14ac:dyDescent="0.2">
      <c r="A98" s="93" t="s">
        <v>281</v>
      </c>
      <c r="B98" s="93" t="s">
        <v>70</v>
      </c>
      <c r="C98" s="94" t="s">
        <v>7</v>
      </c>
      <c r="D98" s="95"/>
      <c r="E98" s="105"/>
      <c r="F98" s="11"/>
      <c r="G98" s="9"/>
      <c r="H98" s="17"/>
      <c r="I98" s="18"/>
    </row>
    <row r="99" spans="1:9" ht="28.5" x14ac:dyDescent="0.2">
      <c r="A99" s="93" t="s">
        <v>282</v>
      </c>
      <c r="B99" s="93" t="s">
        <v>284</v>
      </c>
      <c r="C99" s="94" t="s">
        <v>7</v>
      </c>
      <c r="D99" s="95"/>
      <c r="E99" s="105"/>
      <c r="F99" s="11"/>
      <c r="G99" s="9"/>
      <c r="H99" s="17"/>
      <c r="I99" s="18"/>
    </row>
    <row r="100" spans="1:9" ht="57" x14ac:dyDescent="0.2">
      <c r="A100" s="93" t="s">
        <v>285</v>
      </c>
      <c r="B100" s="93" t="s">
        <v>287</v>
      </c>
      <c r="C100" s="94" t="s">
        <v>7</v>
      </c>
      <c r="D100" s="95"/>
      <c r="E100" s="105"/>
      <c r="F100" s="11"/>
      <c r="G100" s="9"/>
      <c r="H100" s="17"/>
      <c r="I100" s="18"/>
    </row>
    <row r="101" spans="1:9" ht="15" x14ac:dyDescent="0.2">
      <c r="A101" s="91" t="s">
        <v>288</v>
      </c>
      <c r="B101" s="91" t="s">
        <v>289</v>
      </c>
      <c r="C101" s="91"/>
      <c r="D101" s="96"/>
      <c r="E101" s="104"/>
      <c r="F101" s="11"/>
      <c r="G101" s="9"/>
      <c r="H101" s="17"/>
      <c r="I101" s="18"/>
    </row>
    <row r="102" spans="1:9" ht="28.5" x14ac:dyDescent="0.2">
      <c r="A102" s="93" t="s">
        <v>290</v>
      </c>
      <c r="B102" s="93" t="s">
        <v>292</v>
      </c>
      <c r="C102" s="94" t="s">
        <v>11</v>
      </c>
      <c r="D102" s="95"/>
      <c r="E102" s="105"/>
      <c r="F102" s="11"/>
      <c r="G102" s="9"/>
      <c r="H102" s="17"/>
      <c r="I102" s="18"/>
    </row>
    <row r="103" spans="1:9" ht="42.75" x14ac:dyDescent="0.2">
      <c r="A103" s="93" t="s">
        <v>293</v>
      </c>
      <c r="B103" s="93" t="s">
        <v>295</v>
      </c>
      <c r="C103" s="94" t="s">
        <v>11</v>
      </c>
      <c r="D103" s="95"/>
      <c r="E103" s="105"/>
      <c r="F103" s="11"/>
      <c r="G103" s="9"/>
      <c r="H103" s="17"/>
      <c r="I103" s="18"/>
    </row>
    <row r="104" spans="1:9" ht="42.75" x14ac:dyDescent="0.2">
      <c r="A104" s="93" t="s">
        <v>296</v>
      </c>
      <c r="B104" s="93" t="s">
        <v>298</v>
      </c>
      <c r="C104" s="94" t="s">
        <v>11</v>
      </c>
      <c r="D104" s="95"/>
      <c r="E104" s="105"/>
      <c r="F104" s="11"/>
      <c r="G104" s="9"/>
      <c r="H104" s="17"/>
      <c r="I104" s="18"/>
    </row>
    <row r="105" spans="1:9" ht="28.5" x14ac:dyDescent="0.2">
      <c r="A105" s="93" t="s">
        <v>299</v>
      </c>
      <c r="B105" s="93" t="s">
        <v>64</v>
      </c>
      <c r="C105" s="94" t="s">
        <v>7</v>
      </c>
      <c r="D105" s="95"/>
      <c r="E105" s="105"/>
      <c r="F105" s="11"/>
      <c r="G105" s="9"/>
      <c r="H105" s="17"/>
      <c r="I105" s="18"/>
    </row>
    <row r="106" spans="1:9" ht="28.5" x14ac:dyDescent="0.2">
      <c r="A106" s="93" t="s">
        <v>300</v>
      </c>
      <c r="B106" s="93" t="s">
        <v>302</v>
      </c>
      <c r="C106" s="94" t="s">
        <v>7</v>
      </c>
      <c r="D106" s="95"/>
      <c r="E106" s="105"/>
      <c r="F106" s="11"/>
      <c r="G106" s="9"/>
      <c r="H106" s="17"/>
      <c r="I106" s="18"/>
    </row>
    <row r="107" spans="1:9" ht="42.75" x14ac:dyDescent="0.2">
      <c r="A107" s="93" t="s">
        <v>303</v>
      </c>
      <c r="B107" s="93" t="s">
        <v>62</v>
      </c>
      <c r="C107" s="94" t="s">
        <v>7</v>
      </c>
      <c r="D107" s="95"/>
      <c r="E107" s="105"/>
      <c r="F107" s="11"/>
      <c r="G107" s="9"/>
      <c r="H107" s="17"/>
      <c r="I107" s="18"/>
    </row>
    <row r="108" spans="1:9" ht="42.75" x14ac:dyDescent="0.2">
      <c r="A108" s="93" t="s">
        <v>304</v>
      </c>
      <c r="B108" s="93" t="s">
        <v>306</v>
      </c>
      <c r="C108" s="94" t="s">
        <v>7</v>
      </c>
      <c r="D108" s="95"/>
      <c r="E108" s="105"/>
      <c r="F108" s="11"/>
      <c r="G108" s="9"/>
      <c r="H108" s="17"/>
      <c r="I108" s="18"/>
    </row>
    <row r="109" spans="1:9" ht="42.75" x14ac:dyDescent="0.2">
      <c r="A109" s="93" t="s">
        <v>741</v>
      </c>
      <c r="B109" s="93" t="s">
        <v>742</v>
      </c>
      <c r="C109" s="94" t="s">
        <v>743</v>
      </c>
      <c r="D109" s="95"/>
      <c r="E109" s="105"/>
      <c r="F109" s="11"/>
      <c r="G109" s="9"/>
      <c r="H109" s="17"/>
      <c r="I109" s="18"/>
    </row>
    <row r="110" spans="1:9" ht="15" x14ac:dyDescent="0.2">
      <c r="A110" s="91" t="s">
        <v>307</v>
      </c>
      <c r="B110" s="91" t="s">
        <v>308</v>
      </c>
      <c r="C110" s="91"/>
      <c r="D110" s="96"/>
      <c r="E110" s="104"/>
      <c r="F110" s="11"/>
      <c r="G110" s="9"/>
      <c r="H110" s="17"/>
      <c r="I110" s="18"/>
    </row>
    <row r="111" spans="1:9" ht="42.75" x14ac:dyDescent="0.2">
      <c r="A111" s="93" t="s">
        <v>309</v>
      </c>
      <c r="B111" s="93" t="s">
        <v>311</v>
      </c>
      <c r="C111" s="94" t="s">
        <v>11</v>
      </c>
      <c r="D111" s="95"/>
      <c r="E111" s="105"/>
      <c r="F111" s="11"/>
      <c r="G111" s="9"/>
      <c r="H111" s="17"/>
      <c r="I111" s="18"/>
    </row>
    <row r="112" spans="1:9" ht="42.75" x14ac:dyDescent="0.2">
      <c r="A112" s="93" t="s">
        <v>312</v>
      </c>
      <c r="B112" s="93" t="s">
        <v>314</v>
      </c>
      <c r="C112" s="94" t="s">
        <v>11</v>
      </c>
      <c r="D112" s="95"/>
      <c r="E112" s="105"/>
      <c r="F112" s="11"/>
      <c r="G112" s="9"/>
      <c r="H112" s="17"/>
      <c r="I112" s="18"/>
    </row>
    <row r="113" spans="1:9" ht="15" x14ac:dyDescent="0.2">
      <c r="A113" s="91" t="s">
        <v>315</v>
      </c>
      <c r="B113" s="91" t="s">
        <v>316</v>
      </c>
      <c r="C113" s="91"/>
      <c r="D113" s="96"/>
      <c r="E113" s="104"/>
      <c r="F113" s="11"/>
      <c r="G113" s="9"/>
      <c r="H113" s="17"/>
      <c r="I113" s="18"/>
    </row>
    <row r="114" spans="1:9" ht="28.5" x14ac:dyDescent="0.2">
      <c r="A114" s="93" t="s">
        <v>317</v>
      </c>
      <c r="B114" s="93" t="s">
        <v>319</v>
      </c>
      <c r="C114" s="94" t="s">
        <v>7</v>
      </c>
      <c r="D114" s="95"/>
      <c r="E114" s="105"/>
      <c r="F114" s="11"/>
      <c r="G114" s="9"/>
      <c r="H114" s="17"/>
      <c r="I114" s="18"/>
    </row>
    <row r="115" spans="1:9" ht="28.5" x14ac:dyDescent="0.2">
      <c r="A115" s="93" t="s">
        <v>320</v>
      </c>
      <c r="B115" s="93" t="s">
        <v>322</v>
      </c>
      <c r="C115" s="94" t="s">
        <v>7</v>
      </c>
      <c r="D115" s="95"/>
      <c r="E115" s="105"/>
      <c r="F115" s="11"/>
      <c r="G115" s="9"/>
      <c r="H115" s="17"/>
      <c r="I115" s="18"/>
    </row>
    <row r="116" spans="1:9" ht="28.5" x14ac:dyDescent="0.2">
      <c r="A116" s="93" t="s">
        <v>323</v>
      </c>
      <c r="B116" s="93" t="s">
        <v>325</v>
      </c>
      <c r="C116" s="94" t="s">
        <v>7</v>
      </c>
      <c r="D116" s="95"/>
      <c r="E116" s="105"/>
      <c r="F116" s="11"/>
      <c r="G116" s="9"/>
      <c r="H116" s="17"/>
      <c r="I116" s="18"/>
    </row>
    <row r="117" spans="1:9" ht="28.5" x14ac:dyDescent="0.2">
      <c r="A117" s="93" t="s">
        <v>326</v>
      </c>
      <c r="B117" s="93" t="s">
        <v>328</v>
      </c>
      <c r="C117" s="94" t="s">
        <v>7</v>
      </c>
      <c r="D117" s="95"/>
      <c r="E117" s="105"/>
      <c r="F117" s="11"/>
      <c r="G117" s="9"/>
      <c r="H117" s="17"/>
      <c r="I117" s="18"/>
    </row>
    <row r="118" spans="1:9" ht="28.5" x14ac:dyDescent="0.2">
      <c r="A118" s="93" t="s">
        <v>329</v>
      </c>
      <c r="B118" s="93" t="s">
        <v>331</v>
      </c>
      <c r="C118" s="94" t="s">
        <v>7</v>
      </c>
      <c r="D118" s="95"/>
      <c r="E118" s="105"/>
      <c r="F118" s="11"/>
      <c r="G118" s="9"/>
      <c r="H118" s="17"/>
      <c r="I118" s="18"/>
    </row>
    <row r="119" spans="1:9" ht="15" x14ac:dyDescent="0.2">
      <c r="A119" s="91" t="s">
        <v>332</v>
      </c>
      <c r="B119" s="91" t="s">
        <v>333</v>
      </c>
      <c r="C119" s="91"/>
      <c r="D119" s="96"/>
      <c r="E119" s="104"/>
      <c r="F119" s="11"/>
      <c r="G119" s="9"/>
      <c r="H119" s="17"/>
      <c r="I119" s="18"/>
    </row>
    <row r="120" spans="1:9" ht="57" x14ac:dyDescent="0.2">
      <c r="A120" s="93" t="s">
        <v>334</v>
      </c>
      <c r="B120" s="93" t="s">
        <v>336</v>
      </c>
      <c r="C120" s="94" t="s">
        <v>7</v>
      </c>
      <c r="D120" s="95"/>
      <c r="E120" s="105"/>
      <c r="F120" s="11"/>
      <c r="G120" s="9"/>
      <c r="H120" s="17"/>
      <c r="I120" s="18"/>
    </row>
    <row r="121" spans="1:9" ht="57" x14ac:dyDescent="0.2">
      <c r="A121" s="93" t="s">
        <v>337</v>
      </c>
      <c r="B121" s="93" t="s">
        <v>339</v>
      </c>
      <c r="C121" s="94" t="s">
        <v>7</v>
      </c>
      <c r="D121" s="95"/>
      <c r="E121" s="105"/>
      <c r="F121" s="11"/>
      <c r="G121" s="9"/>
      <c r="H121" s="17"/>
      <c r="I121" s="18"/>
    </row>
    <row r="122" spans="1:9" ht="71.25" x14ac:dyDescent="0.2">
      <c r="A122" s="93" t="s">
        <v>340</v>
      </c>
      <c r="B122" s="93" t="s">
        <v>342</v>
      </c>
      <c r="C122" s="94" t="s">
        <v>7</v>
      </c>
      <c r="D122" s="95"/>
      <c r="E122" s="105"/>
      <c r="F122" s="11"/>
      <c r="G122" s="9"/>
      <c r="H122" s="17"/>
      <c r="I122" s="18"/>
    </row>
    <row r="123" spans="1:9" ht="15" x14ac:dyDescent="0.2">
      <c r="A123" s="91" t="s">
        <v>343</v>
      </c>
      <c r="B123" s="91" t="s">
        <v>344</v>
      </c>
      <c r="C123" s="91"/>
      <c r="D123" s="96"/>
      <c r="E123" s="104"/>
      <c r="F123" s="11"/>
      <c r="G123" s="9"/>
      <c r="H123" s="17"/>
      <c r="I123" s="18"/>
    </row>
    <row r="124" spans="1:9" ht="42.75" x14ac:dyDescent="0.2">
      <c r="A124" s="93" t="s">
        <v>345</v>
      </c>
      <c r="B124" s="93" t="s">
        <v>347</v>
      </c>
      <c r="C124" s="94" t="s">
        <v>7</v>
      </c>
      <c r="D124" s="95"/>
      <c r="E124" s="105"/>
      <c r="F124" s="11"/>
      <c r="G124" s="9"/>
      <c r="H124" s="17"/>
      <c r="I124" s="18"/>
    </row>
    <row r="125" spans="1:9" ht="42.75" x14ac:dyDescent="0.2">
      <c r="A125" s="93" t="s">
        <v>348</v>
      </c>
      <c r="B125" s="93" t="s">
        <v>350</v>
      </c>
      <c r="C125" s="94" t="s">
        <v>7</v>
      </c>
      <c r="D125" s="95"/>
      <c r="E125" s="105"/>
      <c r="F125" s="11"/>
      <c r="G125" s="9"/>
      <c r="H125" s="17"/>
      <c r="I125" s="18"/>
    </row>
    <row r="126" spans="1:9" ht="42.75" x14ac:dyDescent="0.2">
      <c r="A126" s="93" t="s">
        <v>351</v>
      </c>
      <c r="B126" s="93" t="s">
        <v>353</v>
      </c>
      <c r="C126" s="94" t="s">
        <v>11</v>
      </c>
      <c r="D126" s="95"/>
      <c r="E126" s="105"/>
      <c r="F126" s="11"/>
      <c r="G126" s="9"/>
      <c r="H126" s="17"/>
      <c r="I126" s="18"/>
    </row>
    <row r="127" spans="1:9" ht="42.75" x14ac:dyDescent="0.2">
      <c r="A127" s="93" t="s">
        <v>354</v>
      </c>
      <c r="B127" s="93" t="s">
        <v>353</v>
      </c>
      <c r="C127" s="94" t="s">
        <v>11</v>
      </c>
      <c r="D127" s="95"/>
      <c r="E127" s="105"/>
      <c r="F127" s="11"/>
      <c r="G127" s="9"/>
      <c r="H127" s="17"/>
      <c r="I127" s="18"/>
    </row>
    <row r="128" spans="1:9" ht="28.5" x14ac:dyDescent="0.2">
      <c r="A128" s="93" t="s">
        <v>355</v>
      </c>
      <c r="B128" s="93" t="s">
        <v>357</v>
      </c>
      <c r="C128" s="94" t="s">
        <v>7</v>
      </c>
      <c r="D128" s="95"/>
      <c r="E128" s="105"/>
      <c r="F128" s="11"/>
      <c r="G128" s="9"/>
      <c r="H128" s="17"/>
      <c r="I128" s="18"/>
    </row>
    <row r="129" spans="1:9" ht="15" x14ac:dyDescent="0.2">
      <c r="A129" s="91" t="s">
        <v>358</v>
      </c>
      <c r="B129" s="91" t="s">
        <v>359</v>
      </c>
      <c r="C129" s="91"/>
      <c r="D129" s="96"/>
      <c r="E129" s="104"/>
      <c r="F129" s="11"/>
      <c r="G129" s="9"/>
      <c r="H129" s="17"/>
      <c r="I129" s="18"/>
    </row>
    <row r="130" spans="1:9" ht="28.5" x14ac:dyDescent="0.2">
      <c r="A130" s="93" t="s">
        <v>360</v>
      </c>
      <c r="B130" s="93" t="s">
        <v>362</v>
      </c>
      <c r="C130" s="94" t="s">
        <v>7</v>
      </c>
      <c r="D130" s="95"/>
      <c r="E130" s="105"/>
      <c r="F130" s="11"/>
      <c r="G130" s="9"/>
      <c r="H130" s="17"/>
      <c r="I130" s="18"/>
    </row>
    <row r="131" spans="1:9" ht="42.75" x14ac:dyDescent="0.2">
      <c r="A131" s="93" t="s">
        <v>363</v>
      </c>
      <c r="B131" s="93" t="s">
        <v>365</v>
      </c>
      <c r="C131" s="94" t="s">
        <v>7</v>
      </c>
      <c r="D131" s="95"/>
      <c r="E131" s="105"/>
      <c r="F131" s="11"/>
      <c r="G131" s="9"/>
      <c r="H131" s="17"/>
      <c r="I131" s="18"/>
    </row>
    <row r="132" spans="1:9" ht="71.25" x14ac:dyDescent="0.2">
      <c r="A132" s="93" t="s">
        <v>366</v>
      </c>
      <c r="B132" s="93" t="s">
        <v>368</v>
      </c>
      <c r="C132" s="94" t="s">
        <v>7</v>
      </c>
      <c r="D132" s="95"/>
      <c r="E132" s="105"/>
      <c r="F132" s="11"/>
      <c r="G132" s="9"/>
      <c r="H132" s="17"/>
      <c r="I132" s="18"/>
    </row>
    <row r="133" spans="1:9" ht="28.5" x14ac:dyDescent="0.2">
      <c r="A133" s="93" t="s">
        <v>369</v>
      </c>
      <c r="B133" s="93" t="s">
        <v>371</v>
      </c>
      <c r="C133" s="94" t="s">
        <v>7</v>
      </c>
      <c r="D133" s="95"/>
      <c r="E133" s="105"/>
      <c r="F133" s="11"/>
      <c r="G133" s="9"/>
      <c r="H133" s="17"/>
      <c r="I133" s="18"/>
    </row>
    <row r="134" spans="1:9" ht="15" x14ac:dyDescent="0.2">
      <c r="A134" s="91" t="s">
        <v>372</v>
      </c>
      <c r="B134" s="91" t="s">
        <v>373</v>
      </c>
      <c r="C134" s="91"/>
      <c r="D134" s="96"/>
      <c r="E134" s="104"/>
      <c r="F134" s="11"/>
      <c r="G134" s="9"/>
      <c r="H134" s="17"/>
      <c r="I134" s="18"/>
    </row>
    <row r="135" spans="1:9" ht="28.5" x14ac:dyDescent="0.2">
      <c r="A135" s="93" t="s">
        <v>374</v>
      </c>
      <c r="B135" s="93" t="s">
        <v>98</v>
      </c>
      <c r="C135" s="94" t="s">
        <v>87</v>
      </c>
      <c r="D135" s="95"/>
      <c r="E135" s="105"/>
      <c r="F135" s="11"/>
      <c r="G135" s="9"/>
      <c r="H135" s="17"/>
      <c r="I135" s="18"/>
    </row>
    <row r="136" spans="1:9" ht="28.5" x14ac:dyDescent="0.2">
      <c r="A136" s="93" t="s">
        <v>375</v>
      </c>
      <c r="B136" s="93" t="s">
        <v>377</v>
      </c>
      <c r="C136" s="94" t="s">
        <v>15</v>
      </c>
      <c r="D136" s="95"/>
      <c r="E136" s="105"/>
      <c r="F136" s="11"/>
      <c r="G136" s="9"/>
      <c r="H136" s="17"/>
      <c r="I136" s="18"/>
    </row>
    <row r="137" spans="1:9" ht="42.75" x14ac:dyDescent="0.2">
      <c r="A137" s="93" t="s">
        <v>378</v>
      </c>
      <c r="B137" s="93" t="s">
        <v>179</v>
      </c>
      <c r="C137" s="94" t="s">
        <v>16</v>
      </c>
      <c r="D137" s="95"/>
      <c r="E137" s="105"/>
      <c r="F137" s="11"/>
      <c r="G137" s="9"/>
      <c r="H137" s="17"/>
      <c r="I137" s="18"/>
    </row>
    <row r="138" spans="1:9" ht="42.75" x14ac:dyDescent="0.2">
      <c r="A138" s="93" t="s">
        <v>379</v>
      </c>
      <c r="B138" s="93" t="s">
        <v>169</v>
      </c>
      <c r="C138" s="94" t="s">
        <v>16</v>
      </c>
      <c r="D138" s="95"/>
      <c r="E138" s="105"/>
      <c r="F138" s="11"/>
      <c r="G138" s="9"/>
      <c r="H138" s="17"/>
      <c r="I138" s="18"/>
    </row>
    <row r="139" spans="1:9" ht="28.5" x14ac:dyDescent="0.2">
      <c r="A139" s="93" t="s">
        <v>380</v>
      </c>
      <c r="B139" s="93" t="s">
        <v>122</v>
      </c>
      <c r="C139" s="94" t="s">
        <v>12</v>
      </c>
      <c r="D139" s="95"/>
      <c r="E139" s="105"/>
      <c r="F139" s="11"/>
      <c r="G139" s="9"/>
      <c r="H139" s="17"/>
      <c r="I139" s="18"/>
    </row>
    <row r="140" spans="1:9" ht="28.5" x14ac:dyDescent="0.2">
      <c r="A140" s="93" t="s">
        <v>381</v>
      </c>
      <c r="B140" s="93" t="s">
        <v>117</v>
      </c>
      <c r="C140" s="94" t="s">
        <v>12</v>
      </c>
      <c r="D140" s="95"/>
      <c r="E140" s="105"/>
      <c r="F140" s="11"/>
      <c r="G140" s="9"/>
      <c r="H140" s="17"/>
      <c r="I140" s="18"/>
    </row>
    <row r="141" spans="1:9" ht="42.75" x14ac:dyDescent="0.2">
      <c r="A141" s="93" t="s">
        <v>382</v>
      </c>
      <c r="B141" s="93" t="s">
        <v>384</v>
      </c>
      <c r="C141" s="94" t="s">
        <v>15</v>
      </c>
      <c r="D141" s="95"/>
      <c r="E141" s="105"/>
      <c r="F141" s="11"/>
      <c r="G141" s="9"/>
      <c r="H141" s="17"/>
      <c r="I141" s="18"/>
    </row>
    <row r="142" spans="1:9" ht="28.5" x14ac:dyDescent="0.2">
      <c r="A142" s="93" t="s">
        <v>385</v>
      </c>
      <c r="B142" s="93" t="s">
        <v>128</v>
      </c>
      <c r="C142" s="94" t="s">
        <v>15</v>
      </c>
      <c r="D142" s="95"/>
      <c r="E142" s="105"/>
      <c r="F142" s="11"/>
      <c r="G142" s="9"/>
      <c r="H142" s="17"/>
      <c r="I142" s="18"/>
    </row>
    <row r="143" spans="1:9" ht="42.75" x14ac:dyDescent="0.2">
      <c r="A143" s="93" t="s">
        <v>386</v>
      </c>
      <c r="B143" s="93" t="s">
        <v>84</v>
      </c>
      <c r="C143" s="94" t="s">
        <v>16</v>
      </c>
      <c r="D143" s="95" t="s">
        <v>830</v>
      </c>
      <c r="E143" s="105">
        <v>21.6</v>
      </c>
      <c r="F143" s="11"/>
      <c r="G143" s="9"/>
      <c r="H143" s="17"/>
      <c r="I143" s="18"/>
    </row>
    <row r="144" spans="1:9" ht="57" x14ac:dyDescent="0.2">
      <c r="A144" s="93" t="s">
        <v>387</v>
      </c>
      <c r="B144" s="93" t="s">
        <v>220</v>
      </c>
      <c r="C144" s="94" t="s">
        <v>16</v>
      </c>
      <c r="D144" s="95" t="s">
        <v>830</v>
      </c>
      <c r="E144" s="105">
        <v>21.6</v>
      </c>
      <c r="F144" s="11"/>
      <c r="G144" s="9"/>
      <c r="H144" s="17"/>
      <c r="I144" s="18"/>
    </row>
    <row r="145" spans="1:9" ht="28.5" x14ac:dyDescent="0.2">
      <c r="A145" s="93" t="s">
        <v>388</v>
      </c>
      <c r="B145" s="93" t="s">
        <v>83</v>
      </c>
      <c r="C145" s="94" t="s">
        <v>16</v>
      </c>
      <c r="D145" s="95"/>
      <c r="E145" s="105"/>
      <c r="F145" s="11"/>
      <c r="G145" s="9"/>
      <c r="H145" s="17"/>
      <c r="I145" s="18"/>
    </row>
    <row r="146" spans="1:9" ht="28.5" x14ac:dyDescent="0.2">
      <c r="A146" s="93" t="s">
        <v>389</v>
      </c>
      <c r="B146" s="93" t="s">
        <v>251</v>
      </c>
      <c r="C146" s="94" t="s">
        <v>16</v>
      </c>
      <c r="D146" s="95"/>
      <c r="E146" s="105"/>
      <c r="F146" s="11"/>
      <c r="G146" s="9"/>
      <c r="H146" s="17"/>
      <c r="I146" s="18"/>
    </row>
    <row r="147" spans="1:9" ht="28.5" x14ac:dyDescent="0.2">
      <c r="A147" s="93" t="s">
        <v>390</v>
      </c>
      <c r="B147" s="93" t="s">
        <v>254</v>
      </c>
      <c r="C147" s="94" t="s">
        <v>16</v>
      </c>
      <c r="D147" s="95"/>
      <c r="E147" s="105"/>
      <c r="F147" s="11"/>
      <c r="G147" s="9"/>
      <c r="H147" s="17"/>
      <c r="I147" s="18"/>
    </row>
    <row r="148" spans="1:9" ht="42.75" x14ac:dyDescent="0.2">
      <c r="A148" s="93" t="str">
        <f>'BM 03'!A158</f>
        <v xml:space="preserve"> 1.18.14</v>
      </c>
      <c r="B148" s="93" t="str">
        <f>'BM 03'!D158</f>
        <v>PEDRA ARGAMASSADA COM CIMENTO E AREIA 1:3, 40% DE ARGAMASSA EM VOLUME - AREIA E PEDRA DE MÃO COMERCIAIS - FORNECIMENTO E ASSENTAMENTO. AF_08/2022</v>
      </c>
      <c r="C148" s="94" t="str">
        <f>'BM 03'!E158</f>
        <v>m³</v>
      </c>
      <c r="D148" s="95"/>
      <c r="E148" s="105"/>
      <c r="F148" s="11"/>
      <c r="G148" s="9"/>
      <c r="H148" s="17"/>
      <c r="I148" s="18"/>
    </row>
    <row r="149" spans="1:9" ht="15" x14ac:dyDescent="0.2">
      <c r="A149" s="91" t="s">
        <v>391</v>
      </c>
      <c r="B149" s="91" t="s">
        <v>392</v>
      </c>
      <c r="C149" s="91"/>
      <c r="D149" s="96"/>
      <c r="E149" s="104"/>
      <c r="F149" s="11"/>
      <c r="G149" s="9"/>
      <c r="H149" s="17"/>
      <c r="I149" s="18"/>
    </row>
    <row r="150" spans="1:9" ht="14.25" x14ac:dyDescent="0.2">
      <c r="A150" s="93" t="s">
        <v>393</v>
      </c>
      <c r="B150" s="93" t="s">
        <v>395</v>
      </c>
      <c r="C150" s="94" t="s">
        <v>82</v>
      </c>
      <c r="D150" s="95"/>
      <c r="E150" s="105"/>
      <c r="F150" s="11"/>
      <c r="G150" s="9"/>
      <c r="H150" s="17"/>
      <c r="I150" s="18"/>
    </row>
    <row r="151" spans="1:9" ht="28.5" x14ac:dyDescent="0.2">
      <c r="A151" s="93" t="s">
        <v>396</v>
      </c>
      <c r="B151" s="93" t="s">
        <v>398</v>
      </c>
      <c r="C151" s="94" t="s">
        <v>16</v>
      </c>
      <c r="D151" s="95"/>
      <c r="E151" s="105"/>
      <c r="F151" s="11"/>
      <c r="G151" s="9"/>
      <c r="H151" s="17"/>
      <c r="I151" s="18"/>
    </row>
    <row r="152" spans="1:9" ht="71.25" x14ac:dyDescent="0.2">
      <c r="A152" s="93" t="s">
        <v>399</v>
      </c>
      <c r="B152" s="93" t="s">
        <v>401</v>
      </c>
      <c r="C152" s="94" t="s">
        <v>16</v>
      </c>
      <c r="D152" s="95"/>
      <c r="E152" s="105"/>
      <c r="F152" s="11"/>
      <c r="G152" s="9"/>
      <c r="H152" s="17"/>
      <c r="I152" s="18"/>
    </row>
    <row r="153" spans="1:9" ht="15" x14ac:dyDescent="0.2">
      <c r="A153" s="91" t="s">
        <v>402</v>
      </c>
      <c r="B153" s="91" t="s">
        <v>403</v>
      </c>
      <c r="C153" s="91"/>
      <c r="D153" s="96"/>
      <c r="E153" s="104"/>
      <c r="F153" s="11"/>
      <c r="G153" s="9"/>
      <c r="H153" s="17"/>
      <c r="I153" s="18"/>
    </row>
    <row r="154" spans="1:9" ht="15" x14ac:dyDescent="0.2">
      <c r="A154" s="91" t="s">
        <v>404</v>
      </c>
      <c r="B154" s="91" t="s">
        <v>96</v>
      </c>
      <c r="C154" s="91"/>
      <c r="D154" s="96"/>
      <c r="E154" s="104"/>
      <c r="F154" s="11"/>
      <c r="G154" s="9"/>
      <c r="H154" s="17"/>
      <c r="I154" s="18"/>
    </row>
    <row r="155" spans="1:9" ht="28.5" x14ac:dyDescent="0.2">
      <c r="A155" s="93" t="s">
        <v>405</v>
      </c>
      <c r="B155" s="93" t="s">
        <v>23</v>
      </c>
      <c r="C155" s="94" t="s">
        <v>15</v>
      </c>
      <c r="D155" s="95"/>
      <c r="E155" s="105"/>
      <c r="F155" s="11"/>
      <c r="G155" s="9"/>
      <c r="H155" s="17"/>
      <c r="I155" s="33"/>
    </row>
    <row r="156" spans="1:9" ht="28.5" x14ac:dyDescent="0.2">
      <c r="A156" s="93" t="s">
        <v>406</v>
      </c>
      <c r="B156" s="93" t="s">
        <v>377</v>
      </c>
      <c r="C156" s="94" t="s">
        <v>15</v>
      </c>
      <c r="D156" s="95"/>
      <c r="E156" s="105"/>
      <c r="F156" s="11"/>
      <c r="G156" s="9"/>
      <c r="H156" s="17"/>
      <c r="I156" s="18"/>
    </row>
    <row r="157" spans="1:9" ht="28.5" x14ac:dyDescent="0.2">
      <c r="A157" s="93" t="s">
        <v>407</v>
      </c>
      <c r="B157" s="93" t="s">
        <v>241</v>
      </c>
      <c r="C157" s="94" t="s">
        <v>15</v>
      </c>
      <c r="D157" s="95"/>
      <c r="E157" s="105"/>
      <c r="F157" s="11"/>
      <c r="G157" s="9"/>
      <c r="H157" s="17"/>
      <c r="I157" s="18"/>
    </row>
    <row r="158" spans="1:9" ht="15" x14ac:dyDescent="0.2">
      <c r="A158" s="91" t="s">
        <v>408</v>
      </c>
      <c r="B158" s="91" t="s">
        <v>409</v>
      </c>
      <c r="C158" s="91"/>
      <c r="D158" s="96"/>
      <c r="E158" s="104"/>
      <c r="F158" s="11"/>
      <c r="G158" s="9"/>
      <c r="H158" s="17"/>
      <c r="I158" s="33"/>
    </row>
    <row r="159" spans="1:9" ht="42.75" x14ac:dyDescent="0.2">
      <c r="A159" s="93" t="s">
        <v>410</v>
      </c>
      <c r="B159" s="93" t="s">
        <v>95</v>
      </c>
      <c r="C159" s="94" t="s">
        <v>11</v>
      </c>
      <c r="D159" s="95"/>
      <c r="E159" s="105"/>
      <c r="F159" s="11"/>
      <c r="G159" s="9"/>
      <c r="H159" s="17"/>
      <c r="I159" s="18"/>
    </row>
    <row r="160" spans="1:9" ht="28.5" x14ac:dyDescent="0.2">
      <c r="A160" s="93" t="s">
        <v>411</v>
      </c>
      <c r="B160" s="93" t="s">
        <v>50</v>
      </c>
      <c r="C160" s="94" t="s">
        <v>16</v>
      </c>
      <c r="D160" s="95"/>
      <c r="E160" s="105"/>
      <c r="F160" s="11"/>
      <c r="G160" s="9"/>
      <c r="H160" s="17"/>
      <c r="I160" s="18"/>
    </row>
    <row r="161" spans="1:9" ht="28.5" x14ac:dyDescent="0.2">
      <c r="A161" s="93" t="s">
        <v>412</v>
      </c>
      <c r="B161" s="93" t="s">
        <v>413</v>
      </c>
      <c r="C161" s="94" t="s">
        <v>16</v>
      </c>
      <c r="D161" s="95"/>
      <c r="E161" s="105"/>
      <c r="F161" s="11"/>
      <c r="G161" s="9"/>
      <c r="H161" s="17"/>
      <c r="I161" s="18"/>
    </row>
    <row r="162" spans="1:9" ht="42.75" x14ac:dyDescent="0.2">
      <c r="A162" s="93" t="s">
        <v>414</v>
      </c>
      <c r="B162" s="93" t="s">
        <v>415</v>
      </c>
      <c r="C162" s="94" t="s">
        <v>16</v>
      </c>
      <c r="D162" s="95"/>
      <c r="E162" s="105"/>
      <c r="F162" s="11"/>
      <c r="G162" s="9"/>
      <c r="H162" s="17"/>
      <c r="I162" s="18"/>
    </row>
    <row r="163" spans="1:9" ht="28.5" x14ac:dyDescent="0.2">
      <c r="A163" s="93" t="s">
        <v>416</v>
      </c>
      <c r="B163" s="93" t="s">
        <v>122</v>
      </c>
      <c r="C163" s="94" t="s">
        <v>12</v>
      </c>
      <c r="D163" s="95"/>
      <c r="E163" s="105"/>
      <c r="F163" s="11"/>
      <c r="G163" s="9"/>
      <c r="H163" s="17"/>
      <c r="I163" s="18"/>
    </row>
    <row r="164" spans="1:9" ht="28.5" x14ac:dyDescent="0.2">
      <c r="A164" s="93" t="s">
        <v>417</v>
      </c>
      <c r="B164" s="93" t="s">
        <v>113</v>
      </c>
      <c r="C164" s="94" t="s">
        <v>12</v>
      </c>
      <c r="D164" s="95"/>
      <c r="E164" s="105"/>
      <c r="F164" s="11"/>
      <c r="G164" s="9"/>
      <c r="H164" s="17"/>
      <c r="I164" s="18"/>
    </row>
    <row r="165" spans="1:9" ht="28.5" x14ac:dyDescent="0.2">
      <c r="A165" s="93" t="s">
        <v>418</v>
      </c>
      <c r="B165" s="93" t="s">
        <v>115</v>
      </c>
      <c r="C165" s="94" t="s">
        <v>12</v>
      </c>
      <c r="D165" s="95"/>
      <c r="E165" s="105"/>
      <c r="F165" s="11"/>
      <c r="G165" s="9"/>
      <c r="H165" s="17"/>
      <c r="I165" s="18"/>
    </row>
    <row r="166" spans="1:9" ht="28.5" x14ac:dyDescent="0.2">
      <c r="A166" s="93" t="s">
        <v>419</v>
      </c>
      <c r="B166" s="93" t="s">
        <v>117</v>
      </c>
      <c r="C166" s="94" t="s">
        <v>12</v>
      </c>
      <c r="D166" s="95"/>
      <c r="E166" s="105"/>
      <c r="F166" s="11"/>
      <c r="G166" s="9"/>
      <c r="H166" s="17"/>
      <c r="I166" s="18"/>
    </row>
    <row r="167" spans="1:9" ht="42.75" x14ac:dyDescent="0.2">
      <c r="A167" s="93" t="s">
        <v>420</v>
      </c>
      <c r="B167" s="93" t="s">
        <v>120</v>
      </c>
      <c r="C167" s="94" t="s">
        <v>12</v>
      </c>
      <c r="D167" s="95"/>
      <c r="E167" s="105"/>
      <c r="F167" s="11"/>
      <c r="G167" s="9"/>
      <c r="H167" s="17"/>
      <c r="I167" s="18"/>
    </row>
    <row r="168" spans="1:9" ht="42.75" x14ac:dyDescent="0.2">
      <c r="A168" s="93" t="s">
        <v>421</v>
      </c>
      <c r="B168" s="93" t="s">
        <v>422</v>
      </c>
      <c r="C168" s="94" t="s">
        <v>15</v>
      </c>
      <c r="D168" s="95"/>
      <c r="E168" s="105"/>
      <c r="F168" s="11"/>
      <c r="G168" s="9"/>
      <c r="H168" s="17"/>
      <c r="I168" s="18"/>
    </row>
    <row r="169" spans="1:9" ht="28.5" x14ac:dyDescent="0.2">
      <c r="A169" s="93" t="s">
        <v>423</v>
      </c>
      <c r="B169" s="93" t="s">
        <v>424</v>
      </c>
      <c r="C169" s="94" t="s">
        <v>16</v>
      </c>
      <c r="D169" s="95"/>
      <c r="E169" s="105"/>
      <c r="F169" s="11"/>
      <c r="G169" s="9"/>
      <c r="H169" s="17"/>
      <c r="I169" s="18"/>
    </row>
    <row r="170" spans="1:9" ht="28.5" x14ac:dyDescent="0.2">
      <c r="A170" s="93" t="s">
        <v>425</v>
      </c>
      <c r="B170" s="93" t="s">
        <v>377</v>
      </c>
      <c r="C170" s="94" t="s">
        <v>15</v>
      </c>
      <c r="D170" s="95"/>
      <c r="E170" s="105"/>
      <c r="F170" s="11"/>
      <c r="G170" s="9"/>
      <c r="H170" s="17"/>
      <c r="I170" s="18"/>
    </row>
    <row r="171" spans="1:9" ht="57" x14ac:dyDescent="0.2">
      <c r="A171" s="93" t="str">
        <f>'BM 03'!A181</f>
        <v xml:space="preserve"> 2.2.13</v>
      </c>
      <c r="B171" s="93" t="str">
        <f>'BM 03'!D181</f>
        <v>ALVENARIA EM TIJOLO CERAMICO FURADO 9X19X19CM, 1 VEZ (ESPESSURA 19 CM), ASSENTADO EM ARGAMASSA TRACO 1:4 (CIMENTO E AREIA MEDIA NAO PENEIRADA), PREPARO MANUAL, JUNTA 1 CM [ADAPTADO SINAPI 73935/002]</v>
      </c>
      <c r="C171" s="94" t="str">
        <f>'BM 03'!E181</f>
        <v>m²</v>
      </c>
      <c r="D171" s="95"/>
      <c r="E171" s="105"/>
      <c r="F171" s="11"/>
      <c r="G171" s="9"/>
      <c r="H171" s="17"/>
      <c r="I171" s="18"/>
    </row>
    <row r="172" spans="1:9" ht="15" x14ac:dyDescent="0.2">
      <c r="A172" s="91" t="s">
        <v>426</v>
      </c>
      <c r="B172" s="91" t="s">
        <v>57</v>
      </c>
      <c r="C172" s="91"/>
      <c r="D172" s="96"/>
      <c r="E172" s="104"/>
      <c r="F172" s="11"/>
      <c r="G172" s="9"/>
      <c r="H172" s="17"/>
      <c r="I172" s="18"/>
    </row>
    <row r="173" spans="1:9" ht="42.75" x14ac:dyDescent="0.2">
      <c r="A173" s="97" t="s">
        <v>427</v>
      </c>
      <c r="B173" s="97" t="s">
        <v>44</v>
      </c>
      <c r="C173" s="98" t="s">
        <v>12</v>
      </c>
      <c r="D173" s="99"/>
      <c r="E173" s="106"/>
      <c r="F173" s="11"/>
      <c r="G173" s="9"/>
      <c r="H173" s="17"/>
      <c r="I173" s="18"/>
    </row>
    <row r="174" spans="1:9" ht="42.75" x14ac:dyDescent="0.2">
      <c r="A174" s="97" t="s">
        <v>428</v>
      </c>
      <c r="B174" s="97" t="s">
        <v>430</v>
      </c>
      <c r="C174" s="98" t="s">
        <v>16</v>
      </c>
      <c r="D174" s="99"/>
      <c r="E174" s="106"/>
      <c r="F174" s="11"/>
      <c r="G174" s="9"/>
      <c r="H174" s="17"/>
      <c r="I174" s="18"/>
    </row>
    <row r="175" spans="1:9" ht="42.75" x14ac:dyDescent="0.2">
      <c r="A175" s="97" t="s">
        <v>431</v>
      </c>
      <c r="B175" s="97" t="s">
        <v>155</v>
      </c>
      <c r="C175" s="98" t="s">
        <v>16</v>
      </c>
      <c r="D175" s="99"/>
      <c r="E175" s="106"/>
      <c r="F175" s="11"/>
      <c r="G175" s="9"/>
      <c r="H175" s="17"/>
      <c r="I175" s="18"/>
    </row>
    <row r="176" spans="1:9" ht="42.75" x14ac:dyDescent="0.2">
      <c r="A176" s="97" t="s">
        <v>432</v>
      </c>
      <c r="B176" s="97" t="s">
        <v>142</v>
      </c>
      <c r="C176" s="98" t="s">
        <v>12</v>
      </c>
      <c r="D176" s="99"/>
      <c r="E176" s="106"/>
      <c r="F176" s="11"/>
      <c r="G176" s="9"/>
      <c r="H176" s="17"/>
      <c r="I176" s="18"/>
    </row>
    <row r="177" spans="1:9" ht="42.75" x14ac:dyDescent="0.2">
      <c r="A177" s="97" t="s">
        <v>433</v>
      </c>
      <c r="B177" s="97" t="s">
        <v>159</v>
      </c>
      <c r="C177" s="98" t="s">
        <v>12</v>
      </c>
      <c r="D177" s="99"/>
      <c r="E177" s="106"/>
      <c r="F177" s="11"/>
      <c r="G177" s="9"/>
      <c r="H177" s="17"/>
      <c r="I177" s="18"/>
    </row>
    <row r="178" spans="1:9" ht="42.75" x14ac:dyDescent="0.2">
      <c r="A178" s="97" t="s">
        <v>434</v>
      </c>
      <c r="B178" s="97" t="s">
        <v>162</v>
      </c>
      <c r="C178" s="98" t="s">
        <v>12</v>
      </c>
      <c r="D178" s="99"/>
      <c r="E178" s="106"/>
      <c r="F178" s="11"/>
      <c r="G178" s="9"/>
      <c r="H178" s="17"/>
      <c r="I178" s="18"/>
    </row>
    <row r="179" spans="1:9" ht="42.75" x14ac:dyDescent="0.2">
      <c r="A179" s="97" t="s">
        <v>435</v>
      </c>
      <c r="B179" s="97" t="s">
        <v>42</v>
      </c>
      <c r="C179" s="98" t="s">
        <v>12</v>
      </c>
      <c r="D179" s="99"/>
      <c r="E179" s="106"/>
      <c r="F179" s="11"/>
      <c r="G179" s="9"/>
      <c r="H179" s="17"/>
      <c r="I179" s="18"/>
    </row>
    <row r="180" spans="1:9" ht="42.75" x14ac:dyDescent="0.2">
      <c r="A180" s="97" t="s">
        <v>436</v>
      </c>
      <c r="B180" s="97" t="s">
        <v>146</v>
      </c>
      <c r="C180" s="98" t="s">
        <v>12</v>
      </c>
      <c r="D180" s="99"/>
      <c r="E180" s="106"/>
      <c r="F180" s="11"/>
      <c r="G180" s="9"/>
      <c r="H180" s="17"/>
      <c r="I180" s="18"/>
    </row>
    <row r="181" spans="1:9" ht="57" x14ac:dyDescent="0.2">
      <c r="A181" s="97" t="s">
        <v>437</v>
      </c>
      <c r="B181" s="97" t="s">
        <v>439</v>
      </c>
      <c r="C181" s="98" t="s">
        <v>15</v>
      </c>
      <c r="D181" s="99"/>
      <c r="E181" s="106"/>
      <c r="F181" s="11"/>
      <c r="G181" s="9"/>
      <c r="H181" s="17"/>
      <c r="I181" s="18"/>
    </row>
    <row r="182" spans="1:9" ht="15" x14ac:dyDescent="0.2">
      <c r="A182" s="91" t="s">
        <v>440</v>
      </c>
      <c r="B182" s="91" t="s">
        <v>441</v>
      </c>
      <c r="C182" s="91"/>
      <c r="D182" s="96"/>
      <c r="E182" s="104"/>
      <c r="F182" s="11"/>
      <c r="G182" s="9"/>
      <c r="H182" s="17"/>
      <c r="I182" s="18"/>
    </row>
    <row r="183" spans="1:9" ht="42.75" x14ac:dyDescent="0.2">
      <c r="A183" s="97" t="s">
        <v>442</v>
      </c>
      <c r="B183" s="97" t="s">
        <v>179</v>
      </c>
      <c r="C183" s="98" t="s">
        <v>16</v>
      </c>
      <c r="D183" s="99"/>
      <c r="E183" s="106"/>
      <c r="F183" s="11"/>
      <c r="G183" s="9">
        <f>2.6-1.03</f>
        <v>1.57</v>
      </c>
      <c r="H183" s="17"/>
      <c r="I183" s="18"/>
    </row>
    <row r="184" spans="1:9" ht="28.5" x14ac:dyDescent="0.2">
      <c r="A184" s="97" t="s">
        <v>443</v>
      </c>
      <c r="B184" s="97" t="s">
        <v>445</v>
      </c>
      <c r="C184" s="98" t="s">
        <v>11</v>
      </c>
      <c r="D184" s="99"/>
      <c r="E184" s="106"/>
      <c r="F184" s="11"/>
      <c r="G184" s="9"/>
      <c r="H184" s="17"/>
      <c r="I184" s="18"/>
    </row>
    <row r="185" spans="1:9" ht="28.5" x14ac:dyDescent="0.2">
      <c r="A185" s="97" t="s">
        <v>446</v>
      </c>
      <c r="B185" s="97" t="s">
        <v>448</v>
      </c>
      <c r="C185" s="98" t="s">
        <v>11</v>
      </c>
      <c r="D185" s="99"/>
      <c r="E185" s="106"/>
      <c r="F185" s="11"/>
      <c r="G185" s="9"/>
      <c r="H185" s="17"/>
      <c r="I185" s="18"/>
    </row>
    <row r="186" spans="1:9" ht="15" x14ac:dyDescent="0.2">
      <c r="A186" s="100" t="s">
        <v>449</v>
      </c>
      <c r="B186" s="100" t="s">
        <v>450</v>
      </c>
      <c r="C186" s="100"/>
      <c r="D186" s="101"/>
      <c r="E186" s="107"/>
      <c r="F186" s="11"/>
      <c r="G186" s="9"/>
      <c r="H186" s="17"/>
      <c r="I186" s="18"/>
    </row>
    <row r="187" spans="1:9" ht="57" x14ac:dyDescent="0.2">
      <c r="A187" s="97" t="s">
        <v>451</v>
      </c>
      <c r="B187" s="97" t="s">
        <v>453</v>
      </c>
      <c r="C187" s="98" t="s">
        <v>16</v>
      </c>
      <c r="D187" s="99"/>
      <c r="E187" s="106"/>
      <c r="F187" s="11"/>
      <c r="G187" s="9"/>
      <c r="H187" s="17"/>
      <c r="I187" s="18"/>
    </row>
    <row r="188" spans="1:9" ht="42.75" x14ac:dyDescent="0.2">
      <c r="A188" s="93" t="s">
        <v>454</v>
      </c>
      <c r="B188" s="93" t="s">
        <v>84</v>
      </c>
      <c r="C188" s="94" t="s">
        <v>16</v>
      </c>
      <c r="D188" s="95"/>
      <c r="E188" s="105"/>
      <c r="F188" s="11"/>
      <c r="G188" s="9"/>
      <c r="H188" s="17"/>
      <c r="I188" s="18"/>
    </row>
    <row r="189" spans="1:9" ht="57" x14ac:dyDescent="0.2">
      <c r="A189" s="93" t="s">
        <v>455</v>
      </c>
      <c r="B189" s="93" t="s">
        <v>457</v>
      </c>
      <c r="C189" s="94" t="s">
        <v>16</v>
      </c>
      <c r="D189" s="99"/>
      <c r="E189" s="106"/>
      <c r="F189" s="11"/>
      <c r="G189" s="9"/>
      <c r="H189" s="17"/>
      <c r="I189" s="18"/>
    </row>
    <row r="190" spans="1:9" ht="57" x14ac:dyDescent="0.2">
      <c r="A190" s="93" t="s">
        <v>458</v>
      </c>
      <c r="B190" s="93" t="s">
        <v>460</v>
      </c>
      <c r="C190" s="94" t="s">
        <v>16</v>
      </c>
      <c r="D190" s="95"/>
      <c r="E190" s="105"/>
      <c r="F190" s="11"/>
      <c r="G190" s="9"/>
      <c r="H190" s="17"/>
      <c r="I190" s="18"/>
    </row>
    <row r="191" spans="1:9" ht="28.5" x14ac:dyDescent="0.2">
      <c r="A191" s="93" t="s">
        <v>461</v>
      </c>
      <c r="B191" s="93" t="s">
        <v>463</v>
      </c>
      <c r="C191" s="94" t="s">
        <v>16</v>
      </c>
      <c r="D191" s="95"/>
      <c r="E191" s="105"/>
      <c r="F191" s="11"/>
      <c r="G191" s="9"/>
      <c r="H191" s="17"/>
      <c r="I191" s="18"/>
    </row>
    <row r="192" spans="1:9" ht="42.75" x14ac:dyDescent="0.2">
      <c r="A192" s="93" t="s">
        <v>464</v>
      </c>
      <c r="B192" s="93" t="s">
        <v>466</v>
      </c>
      <c r="C192" s="94" t="s">
        <v>16</v>
      </c>
      <c r="D192" s="95"/>
      <c r="E192" s="105"/>
      <c r="F192" s="11"/>
      <c r="G192" s="9"/>
      <c r="H192" s="17"/>
      <c r="I192" s="18"/>
    </row>
    <row r="193" spans="1:9" ht="28.5" x14ac:dyDescent="0.2">
      <c r="A193" s="93" t="s">
        <v>467</v>
      </c>
      <c r="B193" s="93" t="s">
        <v>254</v>
      </c>
      <c r="C193" s="94" t="s">
        <v>16</v>
      </c>
      <c r="D193" s="95"/>
      <c r="E193" s="105"/>
      <c r="F193" s="11"/>
      <c r="G193" s="9"/>
      <c r="H193" s="17"/>
      <c r="I193" s="18"/>
    </row>
    <row r="194" spans="1:9" ht="28.5" x14ac:dyDescent="0.2">
      <c r="A194" s="93" t="s">
        <v>468</v>
      </c>
      <c r="B194" s="93" t="s">
        <v>211</v>
      </c>
      <c r="C194" s="94" t="s">
        <v>16</v>
      </c>
      <c r="D194" s="95"/>
      <c r="E194" s="105"/>
      <c r="F194" s="11"/>
      <c r="G194" s="9"/>
      <c r="H194" s="17"/>
      <c r="I194" s="18"/>
    </row>
    <row r="195" spans="1:9" ht="28.5" x14ac:dyDescent="0.2">
      <c r="A195" s="93" t="s">
        <v>469</v>
      </c>
      <c r="B195" s="93" t="s">
        <v>471</v>
      </c>
      <c r="C195" s="94" t="s">
        <v>16</v>
      </c>
      <c r="D195" s="95"/>
      <c r="E195" s="105"/>
      <c r="F195" s="11"/>
      <c r="G195" s="9"/>
      <c r="H195" s="17"/>
      <c r="I195" s="18"/>
    </row>
    <row r="196" spans="1:9" ht="28.5" x14ac:dyDescent="0.2">
      <c r="A196" s="93" t="s">
        <v>472</v>
      </c>
      <c r="B196" s="93" t="s">
        <v>263</v>
      </c>
      <c r="C196" s="94" t="s">
        <v>16</v>
      </c>
      <c r="D196" s="95"/>
      <c r="E196" s="105"/>
      <c r="F196" s="11"/>
      <c r="G196" s="9"/>
      <c r="H196" s="17"/>
      <c r="I196" s="18"/>
    </row>
    <row r="197" spans="1:9" ht="42.75" x14ac:dyDescent="0.2">
      <c r="A197" s="93" t="s">
        <v>473</v>
      </c>
      <c r="B197" s="93" t="s">
        <v>475</v>
      </c>
      <c r="C197" s="94" t="s">
        <v>16</v>
      </c>
      <c r="D197" s="95"/>
      <c r="E197" s="105"/>
      <c r="F197" s="11"/>
      <c r="G197" s="9"/>
      <c r="H197" s="17"/>
      <c r="I197" s="18"/>
    </row>
    <row r="198" spans="1:9" ht="15" x14ac:dyDescent="0.2">
      <c r="A198" s="91" t="s">
        <v>476</v>
      </c>
      <c r="B198" s="91" t="s">
        <v>81</v>
      </c>
      <c r="C198" s="91"/>
      <c r="D198" s="96"/>
      <c r="E198" s="104"/>
      <c r="F198" s="11"/>
      <c r="G198" s="9"/>
      <c r="H198" s="17"/>
      <c r="I198" s="18"/>
    </row>
    <row r="199" spans="1:9" ht="57" x14ac:dyDescent="0.2">
      <c r="A199" s="93" t="s">
        <v>477</v>
      </c>
      <c r="B199" s="93" t="s">
        <v>479</v>
      </c>
      <c r="C199" s="94" t="s">
        <v>16</v>
      </c>
      <c r="D199" s="95"/>
      <c r="E199" s="105"/>
      <c r="F199" s="11"/>
      <c r="G199" s="9"/>
      <c r="H199" s="17"/>
      <c r="I199" s="18"/>
    </row>
    <row r="200" spans="1:9" ht="42.75" x14ac:dyDescent="0.2">
      <c r="A200" s="93" t="s">
        <v>480</v>
      </c>
      <c r="B200" s="93" t="s">
        <v>482</v>
      </c>
      <c r="C200" s="94" t="s">
        <v>16</v>
      </c>
      <c r="D200" s="95"/>
      <c r="E200" s="105"/>
      <c r="F200" s="11"/>
      <c r="G200" s="9"/>
      <c r="H200" s="17"/>
      <c r="I200" s="18"/>
    </row>
    <row r="201" spans="1:9" ht="28.5" x14ac:dyDescent="0.2">
      <c r="A201" s="93" t="s">
        <v>744</v>
      </c>
      <c r="B201" s="93" t="s">
        <v>413</v>
      </c>
      <c r="C201" s="94" t="s">
        <v>16</v>
      </c>
      <c r="D201" s="95"/>
      <c r="E201" s="105"/>
      <c r="F201" s="11"/>
      <c r="G201" s="9"/>
      <c r="H201" s="17"/>
      <c r="I201" s="18"/>
    </row>
    <row r="202" spans="1:9" ht="15" x14ac:dyDescent="0.2">
      <c r="A202" s="91" t="s">
        <v>483</v>
      </c>
      <c r="B202" s="91" t="s">
        <v>189</v>
      </c>
      <c r="C202" s="91"/>
      <c r="D202" s="96"/>
      <c r="E202" s="104"/>
      <c r="F202" s="11"/>
      <c r="G202" s="9"/>
      <c r="H202" s="17"/>
      <c r="I202" s="18"/>
    </row>
    <row r="203" spans="1:9" ht="71.25" x14ac:dyDescent="0.2">
      <c r="A203" s="93" t="s">
        <v>484</v>
      </c>
      <c r="B203" s="93" t="s">
        <v>486</v>
      </c>
      <c r="C203" s="94" t="s">
        <v>7</v>
      </c>
      <c r="D203" s="95"/>
      <c r="E203" s="105"/>
      <c r="F203" s="11"/>
      <c r="G203" s="9"/>
      <c r="H203" s="17"/>
      <c r="I203" s="18"/>
    </row>
    <row r="204" spans="1:9" ht="71.25" x14ac:dyDescent="0.2">
      <c r="A204" s="93" t="s">
        <v>487</v>
      </c>
      <c r="B204" s="93" t="s">
        <v>489</v>
      </c>
      <c r="C204" s="94" t="s">
        <v>7</v>
      </c>
      <c r="D204" s="95"/>
      <c r="E204" s="105"/>
      <c r="F204" s="11"/>
      <c r="G204" s="9"/>
      <c r="H204" s="17"/>
      <c r="I204" s="18"/>
    </row>
    <row r="205" spans="1:9" ht="57" x14ac:dyDescent="0.2">
      <c r="A205" s="93" t="s">
        <v>490</v>
      </c>
      <c r="B205" s="93" t="s">
        <v>492</v>
      </c>
      <c r="C205" s="94" t="s">
        <v>16</v>
      </c>
      <c r="D205" s="95"/>
      <c r="E205" s="105"/>
      <c r="F205" s="11"/>
      <c r="G205" s="9"/>
      <c r="H205" s="17"/>
      <c r="I205" s="18"/>
    </row>
    <row r="206" spans="1:9" ht="57" x14ac:dyDescent="0.2">
      <c r="A206" s="93" t="s">
        <v>493</v>
      </c>
      <c r="B206" s="93" t="s">
        <v>495</v>
      </c>
      <c r="C206" s="94" t="s">
        <v>7</v>
      </c>
      <c r="D206" s="95"/>
      <c r="E206" s="105"/>
      <c r="F206" s="11"/>
      <c r="G206" s="9"/>
      <c r="H206" s="17"/>
      <c r="I206" s="18"/>
    </row>
    <row r="207" spans="1:9" ht="28.5" x14ac:dyDescent="0.2">
      <c r="A207" s="93" t="s">
        <v>745</v>
      </c>
      <c r="B207" s="93" t="s">
        <v>197</v>
      </c>
      <c r="C207" s="94" t="s">
        <v>82</v>
      </c>
      <c r="D207" s="95"/>
      <c r="E207" s="105"/>
      <c r="F207" s="11"/>
      <c r="G207" s="9"/>
      <c r="H207" s="17"/>
      <c r="I207" s="18"/>
    </row>
    <row r="208" spans="1:9" ht="57" x14ac:dyDescent="0.2">
      <c r="A208" s="93" t="s">
        <v>746</v>
      </c>
      <c r="B208" s="93" t="s">
        <v>272</v>
      </c>
      <c r="C208" s="94" t="s">
        <v>16</v>
      </c>
      <c r="D208" s="95"/>
      <c r="E208" s="105"/>
      <c r="F208" s="11"/>
      <c r="G208" s="9"/>
      <c r="H208" s="17"/>
      <c r="I208" s="18"/>
    </row>
    <row r="209" spans="1:9" ht="15" x14ac:dyDescent="0.2">
      <c r="A209" s="91" t="s">
        <v>496</v>
      </c>
      <c r="B209" s="91" t="s">
        <v>58</v>
      </c>
      <c r="C209" s="91"/>
      <c r="D209" s="96"/>
      <c r="E209" s="104"/>
      <c r="F209" s="11"/>
      <c r="G209" s="9"/>
      <c r="H209" s="17"/>
      <c r="I209" s="18"/>
    </row>
    <row r="210" spans="1:9" ht="71.25" x14ac:dyDescent="0.2">
      <c r="A210" s="93" t="s">
        <v>497</v>
      </c>
      <c r="B210" s="93" t="s">
        <v>499</v>
      </c>
      <c r="C210" s="94" t="s">
        <v>16</v>
      </c>
      <c r="D210" s="95"/>
      <c r="E210" s="105"/>
      <c r="F210" s="11"/>
      <c r="G210" s="9">
        <f>9.15-2.1</f>
        <v>7.0500000000000007</v>
      </c>
      <c r="H210" s="17"/>
      <c r="I210" s="18"/>
    </row>
    <row r="211" spans="1:9" ht="57" x14ac:dyDescent="0.2">
      <c r="A211" s="93" t="s">
        <v>500</v>
      </c>
      <c r="B211" s="93" t="s">
        <v>502</v>
      </c>
      <c r="C211" s="94" t="s">
        <v>16</v>
      </c>
      <c r="D211" s="95"/>
      <c r="E211" s="105"/>
      <c r="F211" s="11"/>
      <c r="G211" s="9"/>
      <c r="H211" s="17"/>
      <c r="I211" s="18"/>
    </row>
    <row r="212" spans="1:9" ht="42.75" x14ac:dyDescent="0.2">
      <c r="A212" s="93" t="s">
        <v>503</v>
      </c>
      <c r="B212" s="93" t="s">
        <v>505</v>
      </c>
      <c r="C212" s="94" t="s">
        <v>11</v>
      </c>
      <c r="D212" s="95"/>
      <c r="E212" s="105"/>
      <c r="F212" s="11"/>
      <c r="G212" s="9"/>
      <c r="H212" s="17"/>
      <c r="I212" s="18"/>
    </row>
    <row r="213" spans="1:9" ht="42.75" x14ac:dyDescent="0.2">
      <c r="A213" s="93" t="s">
        <v>506</v>
      </c>
      <c r="B213" s="93" t="s">
        <v>86</v>
      </c>
      <c r="C213" s="94" t="s">
        <v>11</v>
      </c>
      <c r="D213" s="95"/>
      <c r="E213" s="105"/>
      <c r="F213" s="11"/>
      <c r="G213" s="9"/>
      <c r="H213" s="17"/>
      <c r="I213" s="18"/>
    </row>
    <row r="214" spans="1:9" ht="14.25" x14ac:dyDescent="0.2">
      <c r="A214" s="93" t="s">
        <v>747</v>
      </c>
      <c r="B214" s="93" t="s">
        <v>748</v>
      </c>
      <c r="C214" s="94" t="s">
        <v>11</v>
      </c>
      <c r="D214" s="95"/>
      <c r="E214" s="105"/>
      <c r="F214" s="11"/>
      <c r="G214" s="9"/>
      <c r="H214" s="17"/>
      <c r="I214" s="18"/>
    </row>
    <row r="215" spans="1:9" ht="15" x14ac:dyDescent="0.2">
      <c r="A215" s="91" t="s">
        <v>508</v>
      </c>
      <c r="B215" s="91" t="s">
        <v>509</v>
      </c>
      <c r="C215" s="91"/>
      <c r="D215" s="96"/>
      <c r="E215" s="104"/>
      <c r="F215" s="11"/>
      <c r="G215" s="9"/>
      <c r="H215" s="17"/>
      <c r="I215" s="18"/>
    </row>
    <row r="216" spans="1:9" ht="57" x14ac:dyDescent="0.2">
      <c r="A216" s="93" t="s">
        <v>510</v>
      </c>
      <c r="B216" s="93" t="s">
        <v>512</v>
      </c>
      <c r="C216" s="94" t="s">
        <v>7</v>
      </c>
      <c r="D216" s="95"/>
      <c r="E216" s="105"/>
      <c r="F216" s="11"/>
      <c r="G216" s="9"/>
      <c r="H216" s="17"/>
      <c r="I216" s="18"/>
    </row>
    <row r="217" spans="1:9" ht="42.75" x14ac:dyDescent="0.2">
      <c r="A217" s="93" t="s">
        <v>513</v>
      </c>
      <c r="B217" s="93" t="s">
        <v>515</v>
      </c>
      <c r="C217" s="94" t="s">
        <v>7</v>
      </c>
      <c r="D217" s="95"/>
      <c r="E217" s="105"/>
      <c r="F217" s="11"/>
      <c r="G217" s="9"/>
      <c r="H217" s="17"/>
      <c r="I217" s="18"/>
    </row>
    <row r="218" spans="1:9" ht="28.5" x14ac:dyDescent="0.2">
      <c r="A218" s="93" t="s">
        <v>516</v>
      </c>
      <c r="B218" s="93" t="s">
        <v>518</v>
      </c>
      <c r="C218" s="94" t="s">
        <v>7</v>
      </c>
      <c r="D218" s="95"/>
      <c r="E218" s="105"/>
      <c r="F218" s="11"/>
      <c r="G218" s="9"/>
      <c r="H218" s="17"/>
      <c r="I218" s="18"/>
    </row>
    <row r="219" spans="1:9" ht="71.25" x14ac:dyDescent="0.2">
      <c r="A219" s="93" t="s">
        <v>519</v>
      </c>
      <c r="B219" s="93" t="s">
        <v>521</v>
      </c>
      <c r="C219" s="94" t="s">
        <v>7</v>
      </c>
      <c r="D219" s="95"/>
      <c r="E219" s="105"/>
      <c r="F219" s="11"/>
      <c r="G219" s="9"/>
      <c r="H219" s="17"/>
      <c r="I219" s="18"/>
    </row>
    <row r="220" spans="1:9" ht="42.75" x14ac:dyDescent="0.2">
      <c r="A220" s="93" t="s">
        <v>522</v>
      </c>
      <c r="B220" s="93" t="s">
        <v>524</v>
      </c>
      <c r="C220" s="94" t="s">
        <v>7</v>
      </c>
      <c r="D220" s="95"/>
      <c r="E220" s="105"/>
      <c r="F220" s="11"/>
      <c r="G220" s="9"/>
      <c r="H220" s="17"/>
      <c r="I220" s="18"/>
    </row>
    <row r="221" spans="1:9" ht="28.5" x14ac:dyDescent="0.2">
      <c r="A221" s="93" t="s">
        <v>525</v>
      </c>
      <c r="B221" s="93" t="s">
        <v>527</v>
      </c>
      <c r="C221" s="94" t="s">
        <v>82</v>
      </c>
      <c r="D221" s="95"/>
      <c r="E221" s="105"/>
      <c r="F221" s="11"/>
      <c r="G221" s="9"/>
      <c r="H221" s="17"/>
      <c r="I221" s="18"/>
    </row>
    <row r="222" spans="1:9" ht="28.5" x14ac:dyDescent="0.2">
      <c r="A222" s="93" t="s">
        <v>528</v>
      </c>
      <c r="B222" s="93" t="s">
        <v>530</v>
      </c>
      <c r="C222" s="94" t="s">
        <v>7</v>
      </c>
      <c r="D222" s="95"/>
      <c r="E222" s="105"/>
      <c r="F222" s="11"/>
      <c r="G222" s="9"/>
      <c r="H222" s="17"/>
      <c r="I222" s="18"/>
    </row>
    <row r="223" spans="1:9" ht="28.5" x14ac:dyDescent="0.2">
      <c r="A223" s="93" t="s">
        <v>531</v>
      </c>
      <c r="B223" s="93" t="s">
        <v>533</v>
      </c>
      <c r="C223" s="94" t="s">
        <v>7</v>
      </c>
      <c r="D223" s="95"/>
      <c r="E223" s="105"/>
      <c r="F223" s="11"/>
      <c r="G223" s="9"/>
      <c r="H223" s="17"/>
      <c r="I223" s="18"/>
    </row>
    <row r="224" spans="1:9" ht="15" x14ac:dyDescent="0.2">
      <c r="A224" s="91" t="s">
        <v>534</v>
      </c>
      <c r="B224" s="91" t="s">
        <v>535</v>
      </c>
      <c r="C224" s="91"/>
      <c r="D224" s="96"/>
      <c r="E224" s="104"/>
      <c r="F224" s="11"/>
      <c r="G224" s="9"/>
      <c r="H224" s="17"/>
      <c r="I224" s="18"/>
    </row>
    <row r="225" spans="1:9" ht="42.75" x14ac:dyDescent="0.2">
      <c r="A225" s="93" t="s">
        <v>536</v>
      </c>
      <c r="B225" s="93" t="s">
        <v>538</v>
      </c>
      <c r="C225" s="94" t="s">
        <v>7</v>
      </c>
      <c r="D225" s="95" t="s">
        <v>729</v>
      </c>
      <c r="E225" s="105">
        <v>2</v>
      </c>
      <c r="F225" s="11"/>
      <c r="G225" s="9"/>
      <c r="H225" s="17"/>
      <c r="I225" s="18"/>
    </row>
    <row r="226" spans="1:9" ht="42.75" x14ac:dyDescent="0.2">
      <c r="A226" s="93" t="s">
        <v>539</v>
      </c>
      <c r="B226" s="93" t="s">
        <v>541</v>
      </c>
      <c r="C226" s="94" t="s">
        <v>7</v>
      </c>
      <c r="D226" s="95" t="s">
        <v>831</v>
      </c>
      <c r="E226" s="105">
        <v>1</v>
      </c>
      <c r="F226" s="11"/>
      <c r="G226" s="9"/>
      <c r="H226" s="17"/>
      <c r="I226" s="18"/>
    </row>
    <row r="227" spans="1:9" ht="28.5" x14ac:dyDescent="0.2">
      <c r="A227" s="93" t="s">
        <v>542</v>
      </c>
      <c r="B227" s="93" t="s">
        <v>544</v>
      </c>
      <c r="C227" s="94" t="s">
        <v>7</v>
      </c>
      <c r="D227" s="95"/>
      <c r="E227" s="105"/>
      <c r="F227" s="11"/>
      <c r="G227" s="9"/>
      <c r="H227" s="17"/>
      <c r="I227" s="18"/>
    </row>
    <row r="228" spans="1:9" ht="28.5" x14ac:dyDescent="0.2">
      <c r="A228" s="93" t="s">
        <v>545</v>
      </c>
      <c r="B228" s="93" t="s">
        <v>547</v>
      </c>
      <c r="C228" s="94" t="s">
        <v>11</v>
      </c>
      <c r="D228" s="95"/>
      <c r="E228" s="105"/>
      <c r="F228" s="11"/>
      <c r="G228" s="9"/>
      <c r="H228" s="17"/>
      <c r="I228" s="18"/>
    </row>
    <row r="229" spans="1:9" ht="28.5" x14ac:dyDescent="0.2">
      <c r="A229" s="93" t="s">
        <v>548</v>
      </c>
      <c r="B229" s="93" t="s">
        <v>550</v>
      </c>
      <c r="C229" s="94" t="s">
        <v>7</v>
      </c>
      <c r="D229" s="95"/>
      <c r="E229" s="105"/>
      <c r="F229" s="11"/>
      <c r="G229" s="9"/>
      <c r="H229" s="17"/>
      <c r="I229" s="18"/>
    </row>
    <row r="230" spans="1:9" ht="28.5" x14ac:dyDescent="0.2">
      <c r="A230" s="93" t="s">
        <v>749</v>
      </c>
      <c r="B230" s="93" t="s">
        <v>750</v>
      </c>
      <c r="C230" s="94" t="s">
        <v>7</v>
      </c>
      <c r="D230" s="95"/>
      <c r="E230" s="105"/>
      <c r="F230" s="11"/>
      <c r="G230" s="9"/>
      <c r="H230" s="17"/>
      <c r="I230" s="18"/>
    </row>
    <row r="231" spans="1:9" ht="28.5" x14ac:dyDescent="0.2">
      <c r="A231" s="93" t="s">
        <v>751</v>
      </c>
      <c r="B231" s="93" t="s">
        <v>752</v>
      </c>
      <c r="C231" s="94" t="s">
        <v>7</v>
      </c>
      <c r="D231" s="95"/>
      <c r="E231" s="105"/>
      <c r="F231" s="11"/>
      <c r="G231" s="9"/>
      <c r="H231" s="17"/>
      <c r="I231" s="18"/>
    </row>
    <row r="232" spans="1:9" ht="15" x14ac:dyDescent="0.2">
      <c r="A232" s="91" t="s">
        <v>551</v>
      </c>
      <c r="B232" s="91" t="s">
        <v>552</v>
      </c>
      <c r="C232" s="91"/>
      <c r="D232" s="96"/>
      <c r="E232" s="104"/>
      <c r="F232" s="11"/>
      <c r="G232" s="9"/>
      <c r="H232" s="17"/>
      <c r="I232" s="18"/>
    </row>
    <row r="233" spans="1:9" ht="42.75" x14ac:dyDescent="0.2">
      <c r="A233" s="93" t="s">
        <v>553</v>
      </c>
      <c r="B233" s="93" t="s">
        <v>555</v>
      </c>
      <c r="C233" s="94" t="s">
        <v>7</v>
      </c>
      <c r="D233" s="95"/>
      <c r="E233" s="105"/>
      <c r="F233" s="11"/>
      <c r="G233" s="9"/>
      <c r="H233" s="17"/>
      <c r="I233" s="18"/>
    </row>
    <row r="234" spans="1:9" ht="42.75" x14ac:dyDescent="0.2">
      <c r="A234" s="93" t="s">
        <v>556</v>
      </c>
      <c r="B234" s="93" t="s">
        <v>558</v>
      </c>
      <c r="C234" s="94" t="s">
        <v>7</v>
      </c>
      <c r="D234" s="95"/>
      <c r="E234" s="105"/>
      <c r="F234" s="11"/>
      <c r="G234" s="9"/>
      <c r="H234" s="17"/>
      <c r="I234" s="18"/>
    </row>
    <row r="235" spans="1:9" ht="42.75" x14ac:dyDescent="0.2">
      <c r="A235" s="93" t="s">
        <v>559</v>
      </c>
      <c r="B235" s="93" t="s">
        <v>561</v>
      </c>
      <c r="C235" s="94" t="s">
        <v>7</v>
      </c>
      <c r="D235" s="95"/>
      <c r="E235" s="105"/>
      <c r="F235" s="11"/>
      <c r="G235" s="9"/>
      <c r="H235" s="17"/>
      <c r="I235" s="18"/>
    </row>
    <row r="236" spans="1:9" ht="42.75" x14ac:dyDescent="0.2">
      <c r="A236" s="93" t="s">
        <v>562</v>
      </c>
      <c r="B236" s="93" t="s">
        <v>564</v>
      </c>
      <c r="C236" s="94" t="s">
        <v>11</v>
      </c>
      <c r="D236" s="95" t="s">
        <v>832</v>
      </c>
      <c r="E236" s="105">
        <f>7.75-20.28</f>
        <v>-12.530000000000001</v>
      </c>
      <c r="F236" s="11"/>
      <c r="G236" s="9"/>
      <c r="H236" s="17"/>
      <c r="I236" s="18"/>
    </row>
    <row r="237" spans="1:9" ht="42.75" x14ac:dyDescent="0.2">
      <c r="A237" s="93" t="s">
        <v>565</v>
      </c>
      <c r="B237" s="93" t="s">
        <v>567</v>
      </c>
      <c r="C237" s="94" t="s">
        <v>11</v>
      </c>
      <c r="D237" s="95" t="s">
        <v>833</v>
      </c>
      <c r="E237" s="105">
        <f>33.66-25.24</f>
        <v>8.4199999999999982</v>
      </c>
      <c r="F237" s="11"/>
      <c r="G237" s="9"/>
      <c r="H237" s="17"/>
      <c r="I237" s="18"/>
    </row>
    <row r="238" spans="1:9" ht="42.75" x14ac:dyDescent="0.2">
      <c r="A238" s="93" t="s">
        <v>568</v>
      </c>
      <c r="B238" s="93" t="s">
        <v>570</v>
      </c>
      <c r="C238" s="94" t="s">
        <v>11</v>
      </c>
      <c r="D238" s="95" t="s">
        <v>834</v>
      </c>
      <c r="E238" s="105">
        <f>48.79-35.19</f>
        <v>13.600000000000001</v>
      </c>
      <c r="F238" s="11"/>
      <c r="G238" s="9"/>
      <c r="H238" s="17"/>
      <c r="I238" s="18"/>
    </row>
    <row r="239" spans="1:9" ht="28.5" x14ac:dyDescent="0.2">
      <c r="A239" s="93" t="s">
        <v>571</v>
      </c>
      <c r="B239" s="93" t="s">
        <v>573</v>
      </c>
      <c r="C239" s="94" t="s">
        <v>7</v>
      </c>
      <c r="D239" s="95"/>
      <c r="E239" s="105"/>
      <c r="F239" s="11"/>
      <c r="G239" s="9"/>
      <c r="H239" s="17"/>
      <c r="I239" s="18"/>
    </row>
    <row r="240" spans="1:9" ht="57" x14ac:dyDescent="0.2">
      <c r="A240" s="93" t="s">
        <v>753</v>
      </c>
      <c r="B240" s="93" t="s">
        <v>754</v>
      </c>
      <c r="C240" s="94" t="s">
        <v>7</v>
      </c>
      <c r="D240" s="95"/>
      <c r="E240" s="105"/>
      <c r="F240" s="11"/>
      <c r="G240" s="9"/>
      <c r="H240" s="17"/>
      <c r="I240" s="18"/>
    </row>
    <row r="241" spans="1:9" ht="42.75" x14ac:dyDescent="0.2">
      <c r="A241" s="93" t="s">
        <v>755</v>
      </c>
      <c r="B241" s="93" t="s">
        <v>756</v>
      </c>
      <c r="C241" s="94" t="s">
        <v>7</v>
      </c>
      <c r="D241" s="95"/>
      <c r="E241" s="105"/>
      <c r="F241" s="11"/>
      <c r="G241" s="9"/>
      <c r="H241" s="17"/>
      <c r="I241" s="18"/>
    </row>
    <row r="242" spans="1:9" ht="42.75" x14ac:dyDescent="0.2">
      <c r="A242" s="93" t="s">
        <v>757</v>
      </c>
      <c r="B242" s="93" t="s">
        <v>758</v>
      </c>
      <c r="C242" s="94" t="s">
        <v>7</v>
      </c>
      <c r="D242" s="95"/>
      <c r="E242" s="105"/>
      <c r="F242" s="11"/>
      <c r="G242" s="9"/>
      <c r="H242" s="17"/>
      <c r="I242" s="18"/>
    </row>
    <row r="243" spans="1:9" ht="15" x14ac:dyDescent="0.2">
      <c r="A243" s="91" t="s">
        <v>574</v>
      </c>
      <c r="B243" s="91" t="s">
        <v>60</v>
      </c>
      <c r="C243" s="91"/>
      <c r="D243" s="96"/>
      <c r="E243" s="104"/>
      <c r="F243" s="11"/>
      <c r="G243" s="9"/>
      <c r="H243" s="17"/>
      <c r="I243" s="18"/>
    </row>
    <row r="244" spans="1:9" ht="42.75" x14ac:dyDescent="0.2">
      <c r="A244" s="93" t="s">
        <v>575</v>
      </c>
      <c r="B244" s="93" t="s">
        <v>66</v>
      </c>
      <c r="C244" s="94" t="s">
        <v>11</v>
      </c>
      <c r="D244" s="95"/>
      <c r="E244" s="105"/>
      <c r="F244" s="11"/>
      <c r="G244" s="9"/>
      <c r="H244" s="17"/>
      <c r="I244" s="18"/>
    </row>
    <row r="245" spans="1:9" ht="42.75" x14ac:dyDescent="0.2">
      <c r="A245" s="93" t="s">
        <v>576</v>
      </c>
      <c r="B245" s="93" t="s">
        <v>68</v>
      </c>
      <c r="C245" s="94" t="s">
        <v>11</v>
      </c>
      <c r="D245" s="95"/>
      <c r="E245" s="105"/>
      <c r="F245" s="11"/>
      <c r="G245" s="9"/>
      <c r="H245" s="17"/>
      <c r="I245" s="18"/>
    </row>
    <row r="246" spans="1:9" ht="28.5" x14ac:dyDescent="0.2">
      <c r="A246" s="93" t="s">
        <v>577</v>
      </c>
      <c r="B246" s="93" t="s">
        <v>579</v>
      </c>
      <c r="C246" s="94" t="s">
        <v>7</v>
      </c>
      <c r="D246" s="95"/>
      <c r="E246" s="105"/>
      <c r="F246" s="11"/>
      <c r="G246" s="9"/>
      <c r="H246" s="17"/>
      <c r="I246" s="18"/>
    </row>
    <row r="247" spans="1:9" ht="28.5" x14ac:dyDescent="0.2">
      <c r="A247" s="93" t="s">
        <v>580</v>
      </c>
      <c r="B247" s="93" t="s">
        <v>582</v>
      </c>
      <c r="C247" s="94" t="s">
        <v>7</v>
      </c>
      <c r="D247" s="95"/>
      <c r="E247" s="105"/>
      <c r="F247" s="11"/>
      <c r="G247" s="9"/>
      <c r="H247" s="17"/>
      <c r="I247" s="18"/>
    </row>
    <row r="248" spans="1:9" ht="28.5" x14ac:dyDescent="0.2">
      <c r="A248" s="93" t="s">
        <v>583</v>
      </c>
      <c r="B248" s="93" t="s">
        <v>585</v>
      </c>
      <c r="C248" s="94" t="s">
        <v>7</v>
      </c>
      <c r="D248" s="95"/>
      <c r="E248" s="105"/>
      <c r="F248" s="11"/>
      <c r="G248" s="9"/>
      <c r="H248" s="17"/>
      <c r="I248" s="18"/>
    </row>
    <row r="249" spans="1:9" ht="28.5" x14ac:dyDescent="0.2">
      <c r="A249" s="93" t="s">
        <v>586</v>
      </c>
      <c r="B249" s="93" t="s">
        <v>70</v>
      </c>
      <c r="C249" s="94" t="s">
        <v>7</v>
      </c>
      <c r="D249" s="95"/>
      <c r="E249" s="105"/>
      <c r="F249" s="11"/>
      <c r="G249" s="9"/>
      <c r="H249" s="17"/>
      <c r="I249" s="18"/>
    </row>
    <row r="250" spans="1:9" ht="42.75" x14ac:dyDescent="0.2">
      <c r="A250" s="93" t="s">
        <v>587</v>
      </c>
      <c r="B250" s="93" t="s">
        <v>589</v>
      </c>
      <c r="C250" s="94" t="s">
        <v>11</v>
      </c>
      <c r="D250" s="95"/>
      <c r="E250" s="105"/>
      <c r="F250" s="11"/>
      <c r="G250" s="9"/>
      <c r="H250" s="17"/>
      <c r="I250" s="18"/>
    </row>
    <row r="251" spans="1:9" ht="42.75" x14ac:dyDescent="0.2">
      <c r="A251" s="93" t="s">
        <v>590</v>
      </c>
      <c r="B251" s="93" t="s">
        <v>592</v>
      </c>
      <c r="C251" s="94" t="s">
        <v>11</v>
      </c>
      <c r="D251" s="95"/>
      <c r="E251" s="105"/>
      <c r="F251" s="11"/>
      <c r="G251" s="9"/>
      <c r="H251" s="17"/>
      <c r="I251" s="18"/>
    </row>
    <row r="252" spans="1:9" ht="28.5" x14ac:dyDescent="0.2">
      <c r="A252" s="93" t="s">
        <v>593</v>
      </c>
      <c r="B252" s="93" t="s">
        <v>595</v>
      </c>
      <c r="C252" s="94" t="s">
        <v>7</v>
      </c>
      <c r="D252" s="95"/>
      <c r="E252" s="105"/>
      <c r="F252" s="11"/>
      <c r="G252" s="9"/>
      <c r="H252" s="17"/>
      <c r="I252" s="18"/>
    </row>
    <row r="253" spans="1:9" ht="28.5" x14ac:dyDescent="0.2">
      <c r="A253" s="93" t="s">
        <v>596</v>
      </c>
      <c r="B253" s="93" t="s">
        <v>72</v>
      </c>
      <c r="C253" s="94" t="s">
        <v>7</v>
      </c>
      <c r="D253" s="95"/>
      <c r="E253" s="105"/>
      <c r="F253" s="11"/>
      <c r="G253" s="9"/>
      <c r="H253" s="17"/>
      <c r="I253" s="18"/>
    </row>
    <row r="254" spans="1:9" ht="28.5" x14ac:dyDescent="0.2">
      <c r="A254" s="93" t="s">
        <v>760</v>
      </c>
      <c r="B254" s="93" t="s">
        <v>761</v>
      </c>
      <c r="C254" s="94" t="s">
        <v>7</v>
      </c>
      <c r="D254" s="95"/>
      <c r="E254" s="105"/>
      <c r="F254" s="11"/>
      <c r="G254" s="9"/>
      <c r="H254" s="17"/>
      <c r="I254" s="18"/>
    </row>
    <row r="255" spans="1:9" ht="57" x14ac:dyDescent="0.2">
      <c r="A255" s="93" t="s">
        <v>759</v>
      </c>
      <c r="B255" s="93" t="s">
        <v>599</v>
      </c>
      <c r="C255" s="94" t="s">
        <v>7</v>
      </c>
      <c r="D255" s="95"/>
      <c r="E255" s="105"/>
      <c r="F255" s="11"/>
      <c r="G255" s="9"/>
      <c r="H255" s="17"/>
      <c r="I255" s="18"/>
    </row>
    <row r="256" spans="1:9" ht="15" x14ac:dyDescent="0.2">
      <c r="A256" s="150">
        <v>3</v>
      </c>
      <c r="B256" s="149" t="s">
        <v>762</v>
      </c>
      <c r="C256" s="93"/>
      <c r="D256" s="145"/>
      <c r="E256" s="145"/>
      <c r="F256" s="11"/>
      <c r="G256" s="9"/>
    </row>
    <row r="257" spans="1:7" ht="42.75" x14ac:dyDescent="0.2">
      <c r="A257" s="148" t="s">
        <v>763</v>
      </c>
      <c r="B257" s="93" t="s">
        <v>764</v>
      </c>
      <c r="C257" s="94" t="s">
        <v>16</v>
      </c>
      <c r="D257" s="151" t="s">
        <v>835</v>
      </c>
      <c r="E257" s="152">
        <f>0.5*205.76</f>
        <v>102.88</v>
      </c>
      <c r="G257" s="1">
        <f>2.84*(17.25+5.45+4.6+32.5+12.65)</f>
        <v>205.75800000000001</v>
      </c>
    </row>
    <row r="258" spans="1:7" ht="57" x14ac:dyDescent="0.2">
      <c r="A258" s="148" t="s">
        <v>765</v>
      </c>
      <c r="B258" s="93" t="s">
        <v>766</v>
      </c>
      <c r="C258" s="94" t="s">
        <v>743</v>
      </c>
      <c r="D258" s="151"/>
      <c r="E258" s="152"/>
    </row>
    <row r="259" spans="1:7" ht="14.25" x14ac:dyDescent="0.2">
      <c r="A259" s="148" t="s">
        <v>767</v>
      </c>
      <c r="B259" s="93" t="s">
        <v>768</v>
      </c>
      <c r="C259" s="94" t="s">
        <v>16</v>
      </c>
      <c r="D259" s="151"/>
      <c r="E259" s="152"/>
    </row>
    <row r="260" spans="1:7" ht="14.25" x14ac:dyDescent="0.2">
      <c r="A260" s="148" t="s">
        <v>769</v>
      </c>
      <c r="B260" s="93" t="s">
        <v>770</v>
      </c>
      <c r="C260" s="94" t="s">
        <v>7</v>
      </c>
      <c r="D260" s="151"/>
      <c r="E260" s="152"/>
    </row>
    <row r="261" spans="1:7" ht="42.75" x14ac:dyDescent="0.2">
      <c r="A261" s="148" t="s">
        <v>771</v>
      </c>
      <c r="B261" s="93" t="s">
        <v>772</v>
      </c>
      <c r="C261" s="94" t="s">
        <v>7</v>
      </c>
      <c r="D261" s="151" t="s">
        <v>831</v>
      </c>
      <c r="E261" s="152">
        <v>4</v>
      </c>
    </row>
    <row r="262" spans="1:7" ht="28.5" x14ac:dyDescent="0.2">
      <c r="A262" s="148" t="s">
        <v>773</v>
      </c>
      <c r="B262" s="93" t="s">
        <v>774</v>
      </c>
      <c r="C262" s="94" t="s">
        <v>7</v>
      </c>
      <c r="D262" s="151"/>
      <c r="E262" s="152"/>
    </row>
    <row r="263" spans="1:7" ht="28.5" x14ac:dyDescent="0.2">
      <c r="A263" s="148" t="s">
        <v>775</v>
      </c>
      <c r="B263" s="93" t="s">
        <v>776</v>
      </c>
      <c r="C263" s="94" t="s">
        <v>7</v>
      </c>
      <c r="D263" s="151"/>
      <c r="E263" s="152"/>
    </row>
    <row r="264" spans="1:7" ht="42.75" x14ac:dyDescent="0.2">
      <c r="A264" s="148" t="s">
        <v>777</v>
      </c>
      <c r="B264" s="93" t="s">
        <v>778</v>
      </c>
      <c r="C264" s="94" t="s">
        <v>16</v>
      </c>
      <c r="D264" s="151"/>
      <c r="E264" s="152"/>
    </row>
    <row r="265" spans="1:7" ht="42.75" x14ac:dyDescent="0.2">
      <c r="A265" s="148" t="s">
        <v>779</v>
      </c>
      <c r="B265" s="93" t="s">
        <v>780</v>
      </c>
      <c r="C265" s="94" t="s">
        <v>15</v>
      </c>
      <c r="D265" s="151"/>
      <c r="E265" s="152"/>
    </row>
    <row r="266" spans="1:7" ht="42.75" x14ac:dyDescent="0.2">
      <c r="A266" s="148" t="s">
        <v>781</v>
      </c>
      <c r="B266" s="93" t="s">
        <v>782</v>
      </c>
      <c r="C266" s="94" t="s">
        <v>15</v>
      </c>
      <c r="D266" s="153" t="s">
        <v>836</v>
      </c>
      <c r="E266" s="152">
        <f>10*0.2*0.2*2.35+2*0.2*0.2*13.3+10*0.2*0.2*1.2+10*0.7*0.7*0.15</f>
        <v>3.2190000000000003</v>
      </c>
    </row>
    <row r="267" spans="1:7" ht="42.75" x14ac:dyDescent="0.2">
      <c r="A267" s="148" t="s">
        <v>783</v>
      </c>
      <c r="B267" s="93" t="s">
        <v>430</v>
      </c>
      <c r="C267" s="94" t="s">
        <v>16</v>
      </c>
      <c r="D267" s="151"/>
      <c r="E267" s="152"/>
    </row>
    <row r="268" spans="1:7" ht="28.5" x14ac:dyDescent="0.2">
      <c r="A268" s="148" t="s">
        <v>784</v>
      </c>
      <c r="B268" s="93" t="s">
        <v>785</v>
      </c>
      <c r="C268" s="94" t="s">
        <v>16</v>
      </c>
      <c r="D268" s="151"/>
      <c r="E268" s="152"/>
    </row>
    <row r="269" spans="1:7" ht="28.5" x14ac:dyDescent="0.2">
      <c r="A269" s="148" t="s">
        <v>786</v>
      </c>
      <c r="B269" s="93" t="s">
        <v>463</v>
      </c>
      <c r="C269" s="94" t="s">
        <v>16</v>
      </c>
      <c r="D269" s="151"/>
      <c r="E269" s="152"/>
    </row>
    <row r="270" spans="1:7" ht="28.5" x14ac:dyDescent="0.2">
      <c r="A270" s="148" t="s">
        <v>787</v>
      </c>
      <c r="B270" s="93" t="s">
        <v>788</v>
      </c>
      <c r="C270" s="94" t="s">
        <v>16</v>
      </c>
      <c r="D270" s="151"/>
      <c r="E270" s="152"/>
    </row>
    <row r="271" spans="1:7" ht="28.5" x14ac:dyDescent="0.2">
      <c r="A271" s="148" t="s">
        <v>789</v>
      </c>
      <c r="B271" s="93" t="s">
        <v>790</v>
      </c>
      <c r="C271" s="94" t="s">
        <v>16</v>
      </c>
      <c r="D271" s="151"/>
      <c r="E271" s="152"/>
    </row>
    <row r="272" spans="1:7" ht="42.75" x14ac:dyDescent="0.2">
      <c r="A272" s="148" t="s">
        <v>791</v>
      </c>
      <c r="B272" s="93" t="s">
        <v>475</v>
      </c>
      <c r="C272" s="94" t="s">
        <v>16</v>
      </c>
      <c r="D272" s="151"/>
      <c r="E272" s="152"/>
    </row>
    <row r="273" spans="1:5" ht="57" x14ac:dyDescent="0.2">
      <c r="A273" s="148" t="s">
        <v>792</v>
      </c>
      <c r="B273" s="93" t="s">
        <v>102</v>
      </c>
      <c r="C273" s="94" t="s">
        <v>15</v>
      </c>
      <c r="D273" s="151"/>
      <c r="E273" s="152"/>
    </row>
    <row r="274" spans="1:5" ht="28.5" x14ac:dyDescent="0.2">
      <c r="A274" s="148" t="s">
        <v>793</v>
      </c>
      <c r="B274" s="93" t="s">
        <v>794</v>
      </c>
      <c r="C274" s="94" t="s">
        <v>795</v>
      </c>
      <c r="D274" s="151" t="s">
        <v>837</v>
      </c>
      <c r="E274" s="152">
        <f>(459+180.26)*10</f>
        <v>6392.6</v>
      </c>
    </row>
    <row r="275" spans="1:5" ht="28.5" x14ac:dyDescent="0.2">
      <c r="A275" s="148" t="s">
        <v>796</v>
      </c>
      <c r="B275" s="93" t="s">
        <v>211</v>
      </c>
      <c r="C275" s="94" t="s">
        <v>16</v>
      </c>
      <c r="D275" s="151"/>
      <c r="E275" s="152"/>
    </row>
    <row r="276" spans="1:5" ht="28.5" x14ac:dyDescent="0.2">
      <c r="A276" s="148" t="s">
        <v>797</v>
      </c>
      <c r="B276" s="93" t="s">
        <v>798</v>
      </c>
      <c r="C276" s="94" t="s">
        <v>16</v>
      </c>
      <c r="D276" s="151"/>
      <c r="E276" s="152"/>
    </row>
    <row r="277" spans="1:5" ht="28.5" x14ac:dyDescent="0.2">
      <c r="A277" s="148" t="s">
        <v>799</v>
      </c>
      <c r="B277" s="93" t="s">
        <v>263</v>
      </c>
      <c r="C277" s="94" t="s">
        <v>16</v>
      </c>
      <c r="D277" s="151"/>
      <c r="E277" s="152"/>
    </row>
    <row r="278" spans="1:5" ht="42.75" x14ac:dyDescent="0.2">
      <c r="A278" s="148" t="s">
        <v>800</v>
      </c>
      <c r="B278" s="93" t="s">
        <v>801</v>
      </c>
      <c r="C278" s="94" t="s">
        <v>743</v>
      </c>
      <c r="D278" s="151"/>
      <c r="E278" s="152"/>
    </row>
    <row r="279" spans="1:5" ht="42.75" x14ac:dyDescent="0.2">
      <c r="A279" s="148" t="s">
        <v>802</v>
      </c>
      <c r="B279" s="93" t="s">
        <v>803</v>
      </c>
      <c r="C279" s="94" t="s">
        <v>7</v>
      </c>
      <c r="D279" s="151"/>
      <c r="E279" s="152"/>
    </row>
    <row r="280" spans="1:5" ht="28.5" x14ac:dyDescent="0.2">
      <c r="A280" s="148" t="s">
        <v>804</v>
      </c>
      <c r="B280" s="93" t="s">
        <v>805</v>
      </c>
      <c r="C280" s="94" t="s">
        <v>7</v>
      </c>
      <c r="D280" s="151" t="s">
        <v>831</v>
      </c>
      <c r="E280" s="152">
        <v>4</v>
      </c>
    </row>
    <row r="281" spans="1:5" ht="42.75" x14ac:dyDescent="0.2">
      <c r="A281" s="148" t="s">
        <v>806</v>
      </c>
      <c r="B281" s="93" t="s">
        <v>807</v>
      </c>
      <c r="C281" s="94" t="s">
        <v>743</v>
      </c>
      <c r="D281" s="151"/>
      <c r="E281" s="152"/>
    </row>
    <row r="282" spans="1:5" ht="42.75" x14ac:dyDescent="0.2">
      <c r="A282" s="148" t="s">
        <v>808</v>
      </c>
      <c r="B282" s="93" t="s">
        <v>809</v>
      </c>
      <c r="C282" s="94" t="s">
        <v>743</v>
      </c>
      <c r="D282" s="151"/>
      <c r="E282" s="152"/>
    </row>
    <row r="283" spans="1:5" ht="28.5" x14ac:dyDescent="0.2">
      <c r="A283" s="144" t="s">
        <v>810</v>
      </c>
      <c r="B283" s="93" t="s">
        <v>72</v>
      </c>
      <c r="C283" s="94" t="s">
        <v>7</v>
      </c>
      <c r="D283" s="151"/>
      <c r="E283" s="152"/>
    </row>
    <row r="291" spans="4:4" x14ac:dyDescent="0.2">
      <c r="D291" s="18" t="s">
        <v>838</v>
      </c>
    </row>
  </sheetData>
  <mergeCells count="8">
    <mergeCell ref="H72:I72"/>
    <mergeCell ref="A1:E1"/>
    <mergeCell ref="A2:E2"/>
    <mergeCell ref="A3:A4"/>
    <mergeCell ref="B3:B4"/>
    <mergeCell ref="C3:C4"/>
    <mergeCell ref="D3:D4"/>
    <mergeCell ref="E3:E4"/>
  </mergeCells>
  <printOptions horizontalCentered="1"/>
  <pageMargins left="0.25" right="0.25" top="0.75" bottom="0.75" header="0.3" footer="0.3"/>
  <pageSetup paperSize="9" scale="46" firstPageNumber="0" fitToHeight="0" orientation="portrait" r:id="rId1"/>
  <legacyDrawingHF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05AD94-C685-4246-8AAB-0712650E7446}">
  <sheetPr>
    <pageSetUpPr fitToPage="1"/>
  </sheetPr>
  <dimension ref="A1:ALT311"/>
  <sheetViews>
    <sheetView showOutlineSymbols="0" view="pageBreakPreview" topLeftCell="B218" zoomScale="75" zoomScaleNormal="75" zoomScaleSheetLayoutView="75" zoomScalePageLayoutView="85" workbookViewId="0">
      <selection activeCell="J222" sqref="J222"/>
    </sheetView>
  </sheetViews>
  <sheetFormatPr defaultColWidth="9.42578125" defaultRowHeight="12.75" x14ac:dyDescent="0.2"/>
  <cols>
    <col min="1" max="1" width="8.28515625" style="1" bestFit="1" customWidth="1"/>
    <col min="2" max="2" width="11" style="1" bestFit="1" customWidth="1"/>
    <col min="3" max="3" width="9.28515625" style="1" bestFit="1" customWidth="1"/>
    <col min="4" max="4" width="72" style="1" bestFit="1" customWidth="1"/>
    <col min="5" max="5" width="11.7109375" style="1" bestFit="1" customWidth="1"/>
    <col min="6" max="6" width="13.28515625" style="70" customWidth="1"/>
    <col min="7" max="7" width="16.7109375" style="18" customWidth="1"/>
    <col min="8" max="8" width="17.140625" style="18" customWidth="1"/>
    <col min="9" max="9" width="11.85546875" style="18" customWidth="1"/>
    <col min="10" max="10" width="15.42578125" style="18" customWidth="1"/>
    <col min="11" max="11" width="18.28515625" style="18" bestFit="1" customWidth="1"/>
    <col min="12" max="12" width="16.85546875" style="18" customWidth="1"/>
    <col min="13" max="14" width="19.7109375" style="18" bestFit="1" customWidth="1"/>
    <col min="15" max="15" width="5.7109375" style="1" customWidth="1"/>
    <col min="16" max="16" width="9.42578125" style="111"/>
    <col min="17" max="17" width="14.7109375" style="1" customWidth="1"/>
    <col min="18" max="18" width="12.28515625" style="1" bestFit="1" customWidth="1"/>
    <col min="19" max="1007" width="9.42578125" style="1"/>
    <col min="1008" max="1008" width="11.5703125" style="1" customWidth="1"/>
    <col min="1009" max="16384" width="9.42578125" style="1"/>
  </cols>
  <sheetData>
    <row r="1" spans="1:14" x14ac:dyDescent="0.2">
      <c r="A1" s="16"/>
      <c r="F1" s="18"/>
      <c r="N1" s="42"/>
    </row>
    <row r="2" spans="1:14" x14ac:dyDescent="0.2">
      <c r="A2" s="16"/>
      <c r="F2" s="18"/>
      <c r="N2" s="42"/>
    </row>
    <row r="3" spans="1:14" x14ac:dyDescent="0.2">
      <c r="A3" s="16"/>
      <c r="F3" s="18"/>
      <c r="N3" s="42"/>
    </row>
    <row r="4" spans="1:14" x14ac:dyDescent="0.2">
      <c r="A4" s="16"/>
      <c r="F4" s="18"/>
      <c r="N4" s="42"/>
    </row>
    <row r="5" spans="1:14" x14ac:dyDescent="0.2">
      <c r="A5" s="16"/>
      <c r="F5" s="18"/>
      <c r="N5" s="42"/>
    </row>
    <row r="6" spans="1:14" ht="15.75" x14ac:dyDescent="0.2">
      <c r="A6" s="4"/>
      <c r="B6" s="5"/>
      <c r="C6" s="5"/>
      <c r="D6" s="6"/>
      <c r="E6" s="7"/>
      <c r="F6" s="43"/>
      <c r="G6" s="43"/>
      <c r="H6" s="43"/>
      <c r="I6" s="154" t="s">
        <v>600</v>
      </c>
      <c r="J6" s="154"/>
      <c r="K6" s="154" t="s">
        <v>90</v>
      </c>
      <c r="L6" s="154"/>
      <c r="M6" s="154" t="s">
        <v>89</v>
      </c>
      <c r="N6" s="154"/>
    </row>
    <row r="7" spans="1:14" ht="15.6" customHeight="1" x14ac:dyDescent="0.25">
      <c r="A7" s="4"/>
      <c r="B7" s="5"/>
      <c r="C7" s="5"/>
      <c r="D7" s="6"/>
      <c r="E7" s="7"/>
      <c r="F7" s="43"/>
      <c r="G7" s="43"/>
      <c r="H7" s="43"/>
      <c r="I7" s="155" t="s">
        <v>840</v>
      </c>
      <c r="J7" s="155"/>
      <c r="K7" s="156" t="s">
        <v>842</v>
      </c>
      <c r="L7" s="156"/>
      <c r="M7" s="157">
        <f>M296</f>
        <v>143384.36000000002</v>
      </c>
      <c r="N7" s="158"/>
    </row>
    <row r="8" spans="1:14" ht="15.6" customHeight="1" x14ac:dyDescent="0.2">
      <c r="A8" s="4"/>
      <c r="B8" s="5"/>
      <c r="C8" s="5"/>
      <c r="D8" s="6"/>
      <c r="E8" s="7"/>
      <c r="F8" s="43"/>
      <c r="G8" s="43"/>
      <c r="H8" s="43"/>
      <c r="I8" s="44" t="s">
        <v>38</v>
      </c>
      <c r="J8" s="45"/>
      <c r="K8" s="44" t="s">
        <v>39</v>
      </c>
      <c r="L8" s="45"/>
      <c r="M8" s="159" t="s">
        <v>40</v>
      </c>
      <c r="N8" s="160"/>
    </row>
    <row r="9" spans="1:14" ht="15.6" customHeight="1" x14ac:dyDescent="0.2">
      <c r="A9" s="29"/>
      <c r="B9" s="161" t="s">
        <v>601</v>
      </c>
      <c r="C9" s="161"/>
      <c r="D9" s="161"/>
      <c r="E9" s="161"/>
      <c r="F9" s="161"/>
      <c r="G9" s="161"/>
      <c r="H9" s="43"/>
      <c r="I9" s="162" t="s">
        <v>602</v>
      </c>
      <c r="J9" s="163"/>
      <c r="K9" s="164">
        <v>0.21149999999999999</v>
      </c>
      <c r="L9" s="165"/>
      <c r="M9" s="162" t="s">
        <v>603</v>
      </c>
      <c r="N9" s="163"/>
    </row>
    <row r="10" spans="1:14" ht="15.75" x14ac:dyDescent="0.2">
      <c r="A10" s="15"/>
      <c r="B10" s="29"/>
      <c r="C10" s="29"/>
      <c r="D10" s="29"/>
      <c r="E10" s="7"/>
      <c r="F10" s="43"/>
      <c r="G10" s="43"/>
      <c r="H10" s="43"/>
      <c r="I10" s="162"/>
      <c r="J10" s="163"/>
      <c r="K10" s="40"/>
      <c r="L10" s="41"/>
      <c r="M10" s="162"/>
      <c r="N10" s="163"/>
    </row>
    <row r="11" spans="1:14" ht="15.75" x14ac:dyDescent="0.2">
      <c r="A11" s="4"/>
      <c r="B11" s="5"/>
      <c r="C11" s="5"/>
      <c r="D11" s="6"/>
      <c r="E11" s="7"/>
      <c r="F11" s="43"/>
      <c r="G11" s="43"/>
      <c r="H11" s="43"/>
      <c r="I11" s="46"/>
      <c r="J11" s="47"/>
      <c r="K11" s="48"/>
      <c r="L11" s="49"/>
      <c r="M11" s="166"/>
      <c r="N11" s="167"/>
    </row>
    <row r="12" spans="1:14" x14ac:dyDescent="0.2">
      <c r="A12" s="168"/>
      <c r="B12" s="169"/>
      <c r="C12" s="169"/>
      <c r="D12" s="169"/>
      <c r="E12" s="169"/>
      <c r="F12" s="169"/>
      <c r="G12" s="169"/>
      <c r="H12" s="169"/>
      <c r="I12" s="169"/>
      <c r="J12" s="169"/>
      <c r="K12" s="169"/>
      <c r="L12" s="169"/>
      <c r="M12" s="169"/>
      <c r="N12" s="170"/>
    </row>
    <row r="13" spans="1:14" x14ac:dyDescent="0.2">
      <c r="A13" s="171"/>
      <c r="B13" s="172"/>
      <c r="C13" s="172"/>
      <c r="D13" s="172"/>
      <c r="E13" s="172"/>
      <c r="F13" s="172"/>
      <c r="G13" s="172"/>
      <c r="H13" s="172"/>
      <c r="I13" s="172"/>
      <c r="J13" s="172"/>
      <c r="K13" s="172"/>
      <c r="L13" s="172"/>
      <c r="M13" s="172"/>
      <c r="N13" s="173"/>
    </row>
    <row r="14" spans="1:14" ht="18" x14ac:dyDescent="0.2">
      <c r="A14" s="174" t="s">
        <v>841</v>
      </c>
      <c r="B14" s="175"/>
      <c r="C14" s="175"/>
      <c r="D14" s="175"/>
      <c r="E14" s="175"/>
      <c r="F14" s="175"/>
      <c r="G14" s="175"/>
      <c r="H14" s="175"/>
      <c r="I14" s="175"/>
      <c r="J14" s="175"/>
      <c r="K14" s="175"/>
      <c r="L14" s="175"/>
      <c r="M14" s="175"/>
      <c r="N14" s="176"/>
    </row>
    <row r="15" spans="1:14" x14ac:dyDescent="0.2">
      <c r="A15" s="177" t="s">
        <v>0</v>
      </c>
      <c r="B15" s="177" t="s">
        <v>4</v>
      </c>
      <c r="C15" s="177" t="s">
        <v>5</v>
      </c>
      <c r="D15" s="177" t="s">
        <v>1</v>
      </c>
      <c r="E15" s="179" t="s">
        <v>73</v>
      </c>
      <c r="F15" s="181" t="s">
        <v>74</v>
      </c>
      <c r="G15" s="184" t="s">
        <v>75</v>
      </c>
      <c r="H15" s="185"/>
      <c r="I15" s="185"/>
      <c r="J15" s="186"/>
      <c r="K15" s="184" t="s">
        <v>76</v>
      </c>
      <c r="L15" s="185"/>
      <c r="M15" s="185"/>
      <c r="N15" s="186"/>
    </row>
    <row r="16" spans="1:14" ht="25.5" x14ac:dyDescent="0.2">
      <c r="A16" s="178"/>
      <c r="B16" s="178"/>
      <c r="C16" s="178"/>
      <c r="D16" s="178"/>
      <c r="E16" s="180"/>
      <c r="F16" s="182"/>
      <c r="G16" s="8" t="s">
        <v>77</v>
      </c>
      <c r="H16" s="13" t="s">
        <v>78</v>
      </c>
      <c r="I16" s="8" t="s">
        <v>79</v>
      </c>
      <c r="J16" s="8" t="s">
        <v>80</v>
      </c>
      <c r="K16" s="13" t="s">
        <v>77</v>
      </c>
      <c r="L16" s="13" t="s">
        <v>78</v>
      </c>
      <c r="M16" s="13" t="s">
        <v>79</v>
      </c>
      <c r="N16" s="13" t="s">
        <v>80</v>
      </c>
    </row>
    <row r="17" spans="1:18" ht="15" x14ac:dyDescent="0.25">
      <c r="A17" s="23"/>
      <c r="B17" s="24"/>
      <c r="C17" s="24"/>
      <c r="D17" s="24"/>
      <c r="E17" s="24"/>
      <c r="F17" s="51"/>
      <c r="G17" s="50"/>
      <c r="H17" s="51"/>
      <c r="I17" s="51"/>
      <c r="J17" s="52"/>
      <c r="K17" s="50"/>
      <c r="L17" s="51"/>
      <c r="M17" s="51"/>
      <c r="N17" s="52"/>
    </row>
    <row r="18" spans="1:18" x14ac:dyDescent="0.2">
      <c r="A18" s="124" t="s">
        <v>2</v>
      </c>
      <c r="B18" s="124"/>
      <c r="C18" s="124"/>
      <c r="D18" s="124" t="s">
        <v>92</v>
      </c>
      <c r="E18" s="124"/>
      <c r="F18" s="130"/>
      <c r="G18" s="130"/>
      <c r="H18" s="130"/>
      <c r="I18" s="131"/>
      <c r="J18" s="132"/>
      <c r="K18" s="130"/>
      <c r="L18" s="130"/>
      <c r="M18" s="131"/>
      <c r="N18" s="132"/>
    </row>
    <row r="19" spans="1:18" x14ac:dyDescent="0.2">
      <c r="A19" s="124" t="s">
        <v>6</v>
      </c>
      <c r="B19" s="124"/>
      <c r="C19" s="124"/>
      <c r="D19" s="124" t="s">
        <v>3</v>
      </c>
      <c r="E19" s="124"/>
      <c r="F19" s="131"/>
      <c r="G19" s="131"/>
      <c r="H19" s="131"/>
      <c r="I19" s="131"/>
      <c r="J19" s="131"/>
      <c r="K19" s="131"/>
      <c r="L19" s="131"/>
      <c r="M19" s="131"/>
      <c r="N19" s="131"/>
    </row>
    <row r="20" spans="1:18" ht="25.5" x14ac:dyDescent="0.2">
      <c r="A20" s="126" t="s">
        <v>19</v>
      </c>
      <c r="B20" s="127" t="s">
        <v>93</v>
      </c>
      <c r="C20" s="126" t="s">
        <v>14</v>
      </c>
      <c r="D20" s="126" t="s">
        <v>94</v>
      </c>
      <c r="E20" s="128" t="s">
        <v>16</v>
      </c>
      <c r="F20" s="133">
        <v>357.21</v>
      </c>
      <c r="G20" s="134">
        <v>8</v>
      </c>
      <c r="H20" s="134">
        <f>'BM 06'!J20</f>
        <v>8</v>
      </c>
      <c r="I20" s="134">
        <f>VLOOKUP(A20,'Memória 07'!$A$6:$E$283,5,FALSE)</f>
        <v>0</v>
      </c>
      <c r="J20" s="134">
        <f>I20+H20</f>
        <v>8</v>
      </c>
      <c r="K20" s="134">
        <f>TRUNC(G20*F20,2)</f>
        <v>2857.68</v>
      </c>
      <c r="L20" s="134">
        <f>TRUNC(H20*F20,2)</f>
        <v>2857.68</v>
      </c>
      <c r="M20" s="134">
        <f>TRUNC(I20*F20,2)</f>
        <v>0</v>
      </c>
      <c r="N20" s="134">
        <f>M20+L20</f>
        <v>2857.68</v>
      </c>
      <c r="P20" s="111">
        <f>N20/K20</f>
        <v>1</v>
      </c>
      <c r="Q20" s="14"/>
      <c r="R20" s="32"/>
    </row>
    <row r="21" spans="1:18" ht="25.5" x14ac:dyDescent="0.2">
      <c r="A21" s="126" t="s">
        <v>20</v>
      </c>
      <c r="B21" s="127" t="s">
        <v>48</v>
      </c>
      <c r="C21" s="126" t="s">
        <v>17</v>
      </c>
      <c r="D21" s="126" t="s">
        <v>95</v>
      </c>
      <c r="E21" s="128" t="s">
        <v>11</v>
      </c>
      <c r="F21" s="133">
        <v>62.24</v>
      </c>
      <c r="G21" s="134">
        <v>98.4</v>
      </c>
      <c r="H21" s="134">
        <f>'BM 06'!J21</f>
        <v>98.399999999999991</v>
      </c>
      <c r="I21" s="134">
        <f>VLOOKUP(A21,'Memória 07'!$A$6:$E$283,5,FALSE)</f>
        <v>0</v>
      </c>
      <c r="J21" s="134">
        <f t="shared" ref="J21:J86" si="0">I21+H21</f>
        <v>98.399999999999991</v>
      </c>
      <c r="K21" s="134">
        <f t="shared" ref="K21:K86" si="1">TRUNC(G21*F21,2)</f>
        <v>6124.41</v>
      </c>
      <c r="L21" s="134">
        <f t="shared" ref="L21:L86" si="2">TRUNC(H21*F21,2)</f>
        <v>6124.41</v>
      </c>
      <c r="M21" s="134">
        <f t="shared" ref="M21:M86" si="3">TRUNC(I21*F21,2)</f>
        <v>0</v>
      </c>
      <c r="N21" s="134">
        <f t="shared" ref="N21:N86" si="4">M21+L21</f>
        <v>6124.41</v>
      </c>
      <c r="P21" s="111">
        <f t="shared" ref="P21:P86" si="5">N21/K21</f>
        <v>1</v>
      </c>
      <c r="Q21" s="14"/>
      <c r="R21" s="32"/>
    </row>
    <row r="22" spans="1:18" x14ac:dyDescent="0.2">
      <c r="A22" s="124" t="s">
        <v>8</v>
      </c>
      <c r="B22" s="124"/>
      <c r="C22" s="124"/>
      <c r="D22" s="124" t="s">
        <v>96</v>
      </c>
      <c r="E22" s="124"/>
      <c r="F22" s="131"/>
      <c r="G22" s="131"/>
      <c r="H22" s="131"/>
      <c r="I22" s="131"/>
      <c r="J22" s="131"/>
      <c r="K22" s="131"/>
      <c r="L22" s="131"/>
      <c r="M22" s="131"/>
      <c r="N22" s="131"/>
      <c r="P22" s="111" t="e">
        <f t="shared" si="5"/>
        <v>#DIV/0!</v>
      </c>
      <c r="Q22" s="14"/>
      <c r="R22" s="32"/>
    </row>
    <row r="23" spans="1:18" ht="25.5" x14ac:dyDescent="0.2">
      <c r="A23" s="135" t="s">
        <v>705</v>
      </c>
      <c r="B23" s="127">
        <v>9937</v>
      </c>
      <c r="C23" s="135" t="s">
        <v>706</v>
      </c>
      <c r="D23" s="135" t="s">
        <v>707</v>
      </c>
      <c r="E23" s="128" t="s">
        <v>82</v>
      </c>
      <c r="F23" s="136">
        <v>1.9076581875</v>
      </c>
      <c r="G23" s="136">
        <v>1000</v>
      </c>
      <c r="H23" s="134">
        <f>'BM 06'!J23</f>
        <v>1000</v>
      </c>
      <c r="I23" s="134">
        <f>VLOOKUP(A23,'Memória 07'!$A$6:$E$283,5,FALSE)</f>
        <v>0</v>
      </c>
      <c r="J23" s="134">
        <f t="shared" si="0"/>
        <v>1000</v>
      </c>
      <c r="K23" s="134">
        <f t="shared" ref="K23" si="6">TRUNC(G23*F23,2)</f>
        <v>1907.65</v>
      </c>
      <c r="L23" s="134">
        <f t="shared" ref="L23" si="7">TRUNC(H23*F23,2)</f>
        <v>1907.65</v>
      </c>
      <c r="M23" s="134">
        <f t="shared" ref="M23" si="8">TRUNC(I23*F23,2)</f>
        <v>0</v>
      </c>
      <c r="N23" s="134">
        <f t="shared" ref="N23" si="9">M23+L23</f>
        <v>1907.65</v>
      </c>
      <c r="Q23" s="14"/>
      <c r="R23" s="32"/>
    </row>
    <row r="24" spans="1:18" ht="25.5" x14ac:dyDescent="0.2">
      <c r="A24" s="126" t="s">
        <v>21</v>
      </c>
      <c r="B24" s="127" t="s">
        <v>97</v>
      </c>
      <c r="C24" s="126" t="s">
        <v>14</v>
      </c>
      <c r="D24" s="126" t="s">
        <v>98</v>
      </c>
      <c r="E24" s="128" t="s">
        <v>87</v>
      </c>
      <c r="F24" s="133">
        <v>36.130000000000003</v>
      </c>
      <c r="G24" s="134">
        <v>74.739999999999995</v>
      </c>
      <c r="H24" s="134">
        <f>'BM 06'!J24</f>
        <v>74.739999999999995</v>
      </c>
      <c r="I24" s="134">
        <f>VLOOKUP(A24,'Memória 07'!$A$6:$E$283,5,FALSE)</f>
        <v>0</v>
      </c>
      <c r="J24" s="134">
        <f t="shared" si="0"/>
        <v>74.739999999999995</v>
      </c>
      <c r="K24" s="134">
        <f t="shared" si="1"/>
        <v>2700.35</v>
      </c>
      <c r="L24" s="134">
        <f t="shared" si="2"/>
        <v>2700.35</v>
      </c>
      <c r="M24" s="134">
        <f t="shared" si="3"/>
        <v>0</v>
      </c>
      <c r="N24" s="134">
        <f t="shared" si="4"/>
        <v>2700.35</v>
      </c>
      <c r="P24" s="111">
        <f t="shared" si="5"/>
        <v>1</v>
      </c>
      <c r="Q24" s="14"/>
      <c r="R24" s="32"/>
    </row>
    <row r="25" spans="1:18" ht="25.5" x14ac:dyDescent="0.2">
      <c r="A25" s="126" t="s">
        <v>24</v>
      </c>
      <c r="B25" s="127" t="s">
        <v>99</v>
      </c>
      <c r="C25" s="126" t="s">
        <v>17</v>
      </c>
      <c r="D25" s="126" t="s">
        <v>100</v>
      </c>
      <c r="E25" s="128" t="s">
        <v>15</v>
      </c>
      <c r="F25" s="133">
        <v>21.81</v>
      </c>
      <c r="G25" s="134">
        <v>59.900000000000006</v>
      </c>
      <c r="H25" s="134">
        <f>'BM 06'!J25</f>
        <v>59.900000000000006</v>
      </c>
      <c r="I25" s="134">
        <f>VLOOKUP(A25,'Memória 07'!$A$6:$E$283,5,FALSE)</f>
        <v>0</v>
      </c>
      <c r="J25" s="134">
        <f t="shared" si="0"/>
        <v>59.900000000000006</v>
      </c>
      <c r="K25" s="134">
        <f t="shared" si="1"/>
        <v>1306.4100000000001</v>
      </c>
      <c r="L25" s="134">
        <f t="shared" si="2"/>
        <v>1306.4100000000001</v>
      </c>
      <c r="M25" s="134">
        <f t="shared" si="3"/>
        <v>0</v>
      </c>
      <c r="N25" s="134">
        <f t="shared" si="4"/>
        <v>1306.4100000000001</v>
      </c>
      <c r="P25" s="111">
        <f t="shared" si="5"/>
        <v>1</v>
      </c>
      <c r="Q25" s="14"/>
      <c r="R25" s="32"/>
    </row>
    <row r="26" spans="1:18" ht="38.25" x14ac:dyDescent="0.2">
      <c r="A26" s="126" t="s">
        <v>25</v>
      </c>
      <c r="B26" s="127" t="s">
        <v>101</v>
      </c>
      <c r="C26" s="126" t="s">
        <v>17</v>
      </c>
      <c r="D26" s="126" t="s">
        <v>102</v>
      </c>
      <c r="E26" s="128" t="s">
        <v>15</v>
      </c>
      <c r="F26" s="133">
        <v>65.11</v>
      </c>
      <c r="G26" s="134">
        <v>459</v>
      </c>
      <c r="H26" s="134">
        <f>'BM 06'!J26</f>
        <v>459</v>
      </c>
      <c r="I26" s="134">
        <f>VLOOKUP(A26,'Memória 07'!$A$6:$E$283,5,FALSE)</f>
        <v>0</v>
      </c>
      <c r="J26" s="134">
        <f t="shared" si="0"/>
        <v>459</v>
      </c>
      <c r="K26" s="134">
        <f t="shared" si="1"/>
        <v>29885.49</v>
      </c>
      <c r="L26" s="134">
        <f t="shared" si="2"/>
        <v>29885.49</v>
      </c>
      <c r="M26" s="134">
        <f t="shared" si="3"/>
        <v>0</v>
      </c>
      <c r="N26" s="134">
        <f t="shared" si="4"/>
        <v>29885.49</v>
      </c>
      <c r="P26" s="111">
        <f t="shared" si="5"/>
        <v>1</v>
      </c>
      <c r="Q26" s="14"/>
      <c r="R26" s="32"/>
    </row>
    <row r="27" spans="1:18" x14ac:dyDescent="0.2">
      <c r="A27" s="124" t="s">
        <v>9</v>
      </c>
      <c r="B27" s="124"/>
      <c r="C27" s="124"/>
      <c r="D27" s="124" t="s">
        <v>103</v>
      </c>
      <c r="E27" s="124"/>
      <c r="F27" s="131"/>
      <c r="G27" s="131"/>
      <c r="H27" s="131"/>
      <c r="I27" s="131"/>
      <c r="J27" s="131"/>
      <c r="K27" s="131"/>
      <c r="L27" s="131"/>
      <c r="M27" s="131"/>
      <c r="N27" s="131"/>
      <c r="P27" s="111" t="e">
        <f t="shared" si="5"/>
        <v>#DIV/0!</v>
      </c>
      <c r="Q27" s="14"/>
      <c r="R27" s="32"/>
    </row>
    <row r="28" spans="1:18" ht="25.5" x14ac:dyDescent="0.2">
      <c r="A28" s="126" t="s">
        <v>26</v>
      </c>
      <c r="B28" s="127" t="s">
        <v>49</v>
      </c>
      <c r="C28" s="126" t="s">
        <v>17</v>
      </c>
      <c r="D28" s="126" t="s">
        <v>50</v>
      </c>
      <c r="E28" s="128" t="s">
        <v>16</v>
      </c>
      <c r="F28" s="133">
        <v>6.46</v>
      </c>
      <c r="G28" s="134">
        <v>43.589999999999996</v>
      </c>
      <c r="H28" s="134">
        <f>'BM 06'!J28</f>
        <v>43.594999999999999</v>
      </c>
      <c r="I28" s="134">
        <f>VLOOKUP(A28,'Memória 07'!$A$6:$E$283,5,FALSE)</f>
        <v>0</v>
      </c>
      <c r="J28" s="134">
        <f t="shared" si="0"/>
        <v>43.594999999999999</v>
      </c>
      <c r="K28" s="134">
        <f t="shared" si="1"/>
        <v>281.58999999999997</v>
      </c>
      <c r="L28" s="134">
        <f t="shared" si="2"/>
        <v>281.62</v>
      </c>
      <c r="M28" s="134">
        <f t="shared" si="3"/>
        <v>0</v>
      </c>
      <c r="N28" s="134">
        <f t="shared" si="4"/>
        <v>281.62</v>
      </c>
      <c r="P28" s="111">
        <f t="shared" si="5"/>
        <v>1.0001065378742144</v>
      </c>
      <c r="Q28" s="14"/>
      <c r="R28" s="32"/>
    </row>
    <row r="29" spans="1:18" ht="51" x14ac:dyDescent="0.2">
      <c r="A29" s="126" t="s">
        <v>27</v>
      </c>
      <c r="B29" s="127" t="s">
        <v>104</v>
      </c>
      <c r="C29" s="126" t="s">
        <v>14</v>
      </c>
      <c r="D29" s="126" t="s">
        <v>105</v>
      </c>
      <c r="E29" s="128" t="s">
        <v>16</v>
      </c>
      <c r="F29" s="133">
        <v>86.62</v>
      </c>
      <c r="G29" s="134">
        <v>50.04</v>
      </c>
      <c r="H29" s="134">
        <f>'BM 06'!J29</f>
        <v>50.04</v>
      </c>
      <c r="I29" s="134">
        <f>VLOOKUP(A29,'Memória 07'!$A$6:$E$283,5,FALSE)</f>
        <v>0</v>
      </c>
      <c r="J29" s="134">
        <f t="shared" si="0"/>
        <v>50.04</v>
      </c>
      <c r="K29" s="134">
        <f t="shared" si="1"/>
        <v>4334.46</v>
      </c>
      <c r="L29" s="134">
        <f t="shared" si="2"/>
        <v>4334.46</v>
      </c>
      <c r="M29" s="134">
        <f t="shared" si="3"/>
        <v>0</v>
      </c>
      <c r="N29" s="134">
        <f t="shared" si="4"/>
        <v>4334.46</v>
      </c>
      <c r="P29" s="111">
        <f t="shared" si="5"/>
        <v>1</v>
      </c>
      <c r="Q29" s="14"/>
      <c r="R29" s="32"/>
    </row>
    <row r="30" spans="1:18" ht="25.5" x14ac:dyDescent="0.2">
      <c r="A30" s="126" t="s">
        <v>28</v>
      </c>
      <c r="B30" s="127" t="s">
        <v>106</v>
      </c>
      <c r="C30" s="126" t="s">
        <v>17</v>
      </c>
      <c r="D30" s="126" t="s">
        <v>107</v>
      </c>
      <c r="E30" s="128" t="s">
        <v>15</v>
      </c>
      <c r="F30" s="133">
        <v>681.06</v>
      </c>
      <c r="G30" s="134">
        <v>3.0500000000000003</v>
      </c>
      <c r="H30" s="134">
        <f>'BM 06'!J30</f>
        <v>3.0516500000000004</v>
      </c>
      <c r="I30" s="134">
        <f>VLOOKUP(A30,'Memória 07'!$A$6:$E$283,5,FALSE)</f>
        <v>0</v>
      </c>
      <c r="J30" s="134">
        <f t="shared" si="0"/>
        <v>3.0516500000000004</v>
      </c>
      <c r="K30" s="134">
        <f t="shared" si="1"/>
        <v>2077.23</v>
      </c>
      <c r="L30" s="134">
        <f t="shared" si="2"/>
        <v>2078.35</v>
      </c>
      <c r="M30" s="134">
        <f t="shared" si="3"/>
        <v>0</v>
      </c>
      <c r="N30" s="134">
        <f t="shared" si="4"/>
        <v>2078.35</v>
      </c>
      <c r="P30" s="111">
        <f t="shared" si="5"/>
        <v>1.000539179580499</v>
      </c>
      <c r="Q30" s="14"/>
      <c r="R30" s="32"/>
    </row>
    <row r="31" spans="1:18" ht="25.5" x14ac:dyDescent="0.2">
      <c r="A31" s="126" t="s">
        <v>29</v>
      </c>
      <c r="B31" s="127" t="s">
        <v>108</v>
      </c>
      <c r="C31" s="126" t="s">
        <v>17</v>
      </c>
      <c r="D31" s="126" t="s">
        <v>109</v>
      </c>
      <c r="E31" s="128" t="s">
        <v>16</v>
      </c>
      <c r="F31" s="133">
        <v>146.54</v>
      </c>
      <c r="G31" s="134">
        <v>57.41</v>
      </c>
      <c r="H31" s="134">
        <f>'BM 06'!J31</f>
        <v>57.41</v>
      </c>
      <c r="I31" s="134">
        <f>VLOOKUP(A31,'Memória 07'!$A$6:$E$283,5,FALSE)</f>
        <v>0</v>
      </c>
      <c r="J31" s="134">
        <f t="shared" si="0"/>
        <v>57.41</v>
      </c>
      <c r="K31" s="134">
        <f t="shared" si="1"/>
        <v>8412.86</v>
      </c>
      <c r="L31" s="134">
        <f t="shared" si="2"/>
        <v>8412.86</v>
      </c>
      <c r="M31" s="134">
        <f t="shared" si="3"/>
        <v>0</v>
      </c>
      <c r="N31" s="134">
        <f t="shared" si="4"/>
        <v>8412.86</v>
      </c>
      <c r="P31" s="111">
        <f t="shared" si="5"/>
        <v>1</v>
      </c>
      <c r="Q31" s="14"/>
      <c r="R31" s="32"/>
    </row>
    <row r="32" spans="1:18" ht="25.5" x14ac:dyDescent="0.2">
      <c r="A32" s="126" t="s">
        <v>110</v>
      </c>
      <c r="B32" s="127" t="s">
        <v>53</v>
      </c>
      <c r="C32" s="126" t="s">
        <v>17</v>
      </c>
      <c r="D32" s="126" t="s">
        <v>111</v>
      </c>
      <c r="E32" s="128" t="s">
        <v>16</v>
      </c>
      <c r="F32" s="133">
        <v>80.31</v>
      </c>
      <c r="G32" s="134">
        <v>111.16</v>
      </c>
      <c r="H32" s="134">
        <f>'BM 06'!J32</f>
        <v>111.16</v>
      </c>
      <c r="I32" s="134">
        <f>VLOOKUP(A32,'Memória 07'!$A$6:$E$283,5,FALSE)</f>
        <v>0</v>
      </c>
      <c r="J32" s="134">
        <f t="shared" si="0"/>
        <v>111.16</v>
      </c>
      <c r="K32" s="134">
        <f t="shared" si="1"/>
        <v>8927.25</v>
      </c>
      <c r="L32" s="134">
        <f t="shared" si="2"/>
        <v>8927.25</v>
      </c>
      <c r="M32" s="134">
        <f t="shared" si="3"/>
        <v>0</v>
      </c>
      <c r="N32" s="134">
        <f t="shared" si="4"/>
        <v>8927.25</v>
      </c>
      <c r="P32" s="111">
        <f t="shared" si="5"/>
        <v>1</v>
      </c>
      <c r="Q32" s="14"/>
      <c r="R32" s="32"/>
    </row>
    <row r="33" spans="1:18" ht="25.5" x14ac:dyDescent="0.2">
      <c r="A33" s="126" t="s">
        <v>112</v>
      </c>
      <c r="B33" s="127" t="s">
        <v>46</v>
      </c>
      <c r="C33" s="126" t="s">
        <v>17</v>
      </c>
      <c r="D33" s="126" t="s">
        <v>113</v>
      </c>
      <c r="E33" s="128" t="s">
        <v>12</v>
      </c>
      <c r="F33" s="133">
        <v>16.87</v>
      </c>
      <c r="G33" s="134">
        <v>88.636363636363626</v>
      </c>
      <c r="H33" s="134">
        <f>'BM 06'!J33</f>
        <v>88.636363636363626</v>
      </c>
      <c r="I33" s="134">
        <f>VLOOKUP(A33,'Memória 07'!$A$6:$E$283,5,FALSE)</f>
        <v>0</v>
      </c>
      <c r="J33" s="134">
        <f t="shared" si="0"/>
        <v>88.636363636363626</v>
      </c>
      <c r="K33" s="134">
        <f t="shared" si="1"/>
        <v>1495.29</v>
      </c>
      <c r="L33" s="134">
        <f t="shared" si="2"/>
        <v>1495.29</v>
      </c>
      <c r="M33" s="134">
        <f t="shared" si="3"/>
        <v>0</v>
      </c>
      <c r="N33" s="134">
        <f t="shared" si="4"/>
        <v>1495.29</v>
      </c>
      <c r="P33" s="111">
        <f t="shared" si="5"/>
        <v>1</v>
      </c>
      <c r="Q33" s="14"/>
      <c r="R33" s="32"/>
    </row>
    <row r="34" spans="1:18" ht="25.5" x14ac:dyDescent="0.2">
      <c r="A34" s="126" t="s">
        <v>114</v>
      </c>
      <c r="B34" s="127" t="s">
        <v>54</v>
      </c>
      <c r="C34" s="126" t="s">
        <v>17</v>
      </c>
      <c r="D34" s="126" t="s">
        <v>115</v>
      </c>
      <c r="E34" s="128" t="s">
        <v>12</v>
      </c>
      <c r="F34" s="133">
        <v>14.98</v>
      </c>
      <c r="G34" s="134">
        <v>342.36090909090905</v>
      </c>
      <c r="H34" s="134">
        <f>'BM 06'!J34</f>
        <v>342.36090909090905</v>
      </c>
      <c r="I34" s="134">
        <f>VLOOKUP(A34,'Memória 07'!$A$6:$E$283,5,FALSE)</f>
        <v>0</v>
      </c>
      <c r="J34" s="134">
        <f t="shared" si="0"/>
        <v>342.36090909090905</v>
      </c>
      <c r="K34" s="134">
        <f t="shared" si="1"/>
        <v>5128.5600000000004</v>
      </c>
      <c r="L34" s="134">
        <f t="shared" si="2"/>
        <v>5128.5600000000004</v>
      </c>
      <c r="M34" s="134">
        <f t="shared" si="3"/>
        <v>0</v>
      </c>
      <c r="N34" s="134">
        <f t="shared" si="4"/>
        <v>5128.5600000000004</v>
      </c>
      <c r="P34" s="111">
        <f t="shared" si="5"/>
        <v>1</v>
      </c>
      <c r="Q34" s="14"/>
      <c r="R34" s="32"/>
    </row>
    <row r="35" spans="1:18" ht="25.5" x14ac:dyDescent="0.2">
      <c r="A35" s="126" t="s">
        <v>116</v>
      </c>
      <c r="B35" s="127" t="s">
        <v>47</v>
      </c>
      <c r="C35" s="126" t="s">
        <v>17</v>
      </c>
      <c r="D35" s="126" t="s">
        <v>117</v>
      </c>
      <c r="E35" s="128" t="s">
        <v>12</v>
      </c>
      <c r="F35" s="133">
        <v>12.98</v>
      </c>
      <c r="G35" s="134">
        <v>314.96000000000004</v>
      </c>
      <c r="H35" s="134">
        <f>'BM 06'!J35</f>
        <v>314.95999999999998</v>
      </c>
      <c r="I35" s="134">
        <f>VLOOKUP(A35,'Memória 07'!$A$6:$E$283,5,FALSE)</f>
        <v>0</v>
      </c>
      <c r="J35" s="134">
        <f t="shared" si="0"/>
        <v>314.95999999999998</v>
      </c>
      <c r="K35" s="134">
        <f>ROUND(G35*F35,2)</f>
        <v>4088.18</v>
      </c>
      <c r="L35" s="134">
        <f>ROUND(H35*F35,2)</f>
        <v>4088.18</v>
      </c>
      <c r="M35" s="134">
        <f t="shared" si="3"/>
        <v>0</v>
      </c>
      <c r="N35" s="134">
        <f t="shared" si="4"/>
        <v>4088.18</v>
      </c>
      <c r="P35" s="111">
        <f t="shared" si="5"/>
        <v>1</v>
      </c>
      <c r="Q35" s="14"/>
      <c r="R35" s="32"/>
    </row>
    <row r="36" spans="1:18" ht="25.5" x14ac:dyDescent="0.2">
      <c r="A36" s="126" t="s">
        <v>118</v>
      </c>
      <c r="B36" s="127" t="s">
        <v>119</v>
      </c>
      <c r="C36" s="126" t="s">
        <v>17</v>
      </c>
      <c r="D36" s="126" t="s">
        <v>120</v>
      </c>
      <c r="E36" s="128" t="s">
        <v>12</v>
      </c>
      <c r="F36" s="133">
        <v>9.89</v>
      </c>
      <c r="G36" s="134">
        <v>155.99454545454543</v>
      </c>
      <c r="H36" s="134">
        <f>'BM 06'!J36</f>
        <v>155.99454545454543</v>
      </c>
      <c r="I36" s="134">
        <f>VLOOKUP(A36,'Memória 07'!$A$6:$E$283,5,FALSE)</f>
        <v>0</v>
      </c>
      <c r="J36" s="134">
        <f t="shared" si="0"/>
        <v>155.99454545454543</v>
      </c>
      <c r="K36" s="134">
        <f t="shared" si="1"/>
        <v>1542.78</v>
      </c>
      <c r="L36" s="134">
        <f t="shared" si="2"/>
        <v>1542.78</v>
      </c>
      <c r="M36" s="134">
        <f t="shared" si="3"/>
        <v>0</v>
      </c>
      <c r="N36" s="134">
        <f t="shared" si="4"/>
        <v>1542.78</v>
      </c>
      <c r="P36" s="111">
        <f t="shared" si="5"/>
        <v>1</v>
      </c>
      <c r="Q36" s="14"/>
      <c r="R36" s="32"/>
    </row>
    <row r="37" spans="1:18" ht="25.5" x14ac:dyDescent="0.2">
      <c r="A37" s="126" t="s">
        <v>121</v>
      </c>
      <c r="B37" s="127" t="s">
        <v>45</v>
      </c>
      <c r="C37" s="126" t="s">
        <v>17</v>
      </c>
      <c r="D37" s="126" t="s">
        <v>122</v>
      </c>
      <c r="E37" s="128" t="s">
        <v>12</v>
      </c>
      <c r="F37" s="133">
        <v>19.05</v>
      </c>
      <c r="G37" s="134">
        <v>165.72090909090909</v>
      </c>
      <c r="H37" s="134">
        <f>'BM 06'!J37</f>
        <v>165.72090909090909</v>
      </c>
      <c r="I37" s="134">
        <f>VLOOKUP(A37,'Memória 07'!$A$6:$E$283,5,FALSE)</f>
        <v>0</v>
      </c>
      <c r="J37" s="134">
        <f t="shared" si="0"/>
        <v>165.72090909090909</v>
      </c>
      <c r="K37" s="134">
        <f t="shared" si="1"/>
        <v>3156.98</v>
      </c>
      <c r="L37" s="134">
        <f t="shared" si="2"/>
        <v>3156.98</v>
      </c>
      <c r="M37" s="134">
        <f t="shared" si="3"/>
        <v>0</v>
      </c>
      <c r="N37" s="134">
        <f t="shared" si="4"/>
        <v>3156.98</v>
      </c>
      <c r="P37" s="111">
        <f t="shared" si="5"/>
        <v>1</v>
      </c>
      <c r="Q37" s="14"/>
      <c r="R37" s="32"/>
    </row>
    <row r="38" spans="1:18" ht="38.25" x14ac:dyDescent="0.2">
      <c r="A38" s="126" t="s">
        <v>123</v>
      </c>
      <c r="B38" s="127" t="s">
        <v>124</v>
      </c>
      <c r="C38" s="126" t="s">
        <v>17</v>
      </c>
      <c r="D38" s="126" t="s">
        <v>125</v>
      </c>
      <c r="E38" s="128" t="s">
        <v>15</v>
      </c>
      <c r="F38" s="133">
        <v>450.18</v>
      </c>
      <c r="G38" s="134">
        <v>11.04</v>
      </c>
      <c r="H38" s="134">
        <f>'BM 06'!J38</f>
        <v>11.04</v>
      </c>
      <c r="I38" s="134">
        <f>VLOOKUP(A38,'Memória 07'!$A$6:$E$283,5,FALSE)</f>
        <v>0</v>
      </c>
      <c r="J38" s="134">
        <f t="shared" si="0"/>
        <v>11.04</v>
      </c>
      <c r="K38" s="134">
        <f t="shared" si="1"/>
        <v>4969.9799999999996</v>
      </c>
      <c r="L38" s="134">
        <f t="shared" si="2"/>
        <v>4969.9799999999996</v>
      </c>
      <c r="M38" s="134">
        <f t="shared" si="3"/>
        <v>0</v>
      </c>
      <c r="N38" s="134">
        <f t="shared" si="4"/>
        <v>4969.9799999999996</v>
      </c>
      <c r="P38" s="111">
        <f t="shared" si="5"/>
        <v>1</v>
      </c>
      <c r="Q38" s="14"/>
      <c r="R38" s="32"/>
    </row>
    <row r="39" spans="1:18" ht="25.5" x14ac:dyDescent="0.2">
      <c r="A39" s="126" t="s">
        <v>126</v>
      </c>
      <c r="B39" s="127" t="s">
        <v>127</v>
      </c>
      <c r="C39" s="126" t="s">
        <v>17</v>
      </c>
      <c r="D39" s="126" t="s">
        <v>128</v>
      </c>
      <c r="E39" s="128" t="s">
        <v>15</v>
      </c>
      <c r="F39" s="133">
        <v>302.18</v>
      </c>
      <c r="G39" s="134">
        <v>21.64</v>
      </c>
      <c r="H39" s="134">
        <f>'BM 06'!J39</f>
        <v>21.64</v>
      </c>
      <c r="I39" s="134">
        <f>VLOOKUP(A39,'Memória 07'!$A$6:$E$283,5,FALSE)</f>
        <v>0</v>
      </c>
      <c r="J39" s="134">
        <f t="shared" si="0"/>
        <v>21.64</v>
      </c>
      <c r="K39" s="134">
        <f t="shared" si="1"/>
        <v>6539.17</v>
      </c>
      <c r="L39" s="134">
        <f t="shared" si="2"/>
        <v>6539.17</v>
      </c>
      <c r="M39" s="134">
        <f t="shared" si="3"/>
        <v>0</v>
      </c>
      <c r="N39" s="134">
        <f t="shared" si="4"/>
        <v>6539.17</v>
      </c>
      <c r="P39" s="111">
        <f t="shared" si="5"/>
        <v>1</v>
      </c>
      <c r="Q39" s="14"/>
      <c r="R39" s="32"/>
    </row>
    <row r="40" spans="1:18" ht="25.5" x14ac:dyDescent="0.2">
      <c r="A40" s="126" t="s">
        <v>129</v>
      </c>
      <c r="B40" s="127" t="s">
        <v>130</v>
      </c>
      <c r="C40" s="126" t="s">
        <v>14</v>
      </c>
      <c r="D40" s="126" t="s">
        <v>131</v>
      </c>
      <c r="E40" s="128" t="s">
        <v>16</v>
      </c>
      <c r="F40" s="133">
        <v>12.82</v>
      </c>
      <c r="G40" s="134">
        <v>112.92</v>
      </c>
      <c r="H40" s="134">
        <f>'BM 06'!J40</f>
        <v>112.92</v>
      </c>
      <c r="I40" s="134">
        <f>VLOOKUP(A40,'Memória 07'!$A$6:$E$283,5,FALSE)</f>
        <v>0</v>
      </c>
      <c r="J40" s="134">
        <f t="shared" si="0"/>
        <v>112.92</v>
      </c>
      <c r="K40" s="134">
        <f t="shared" si="1"/>
        <v>1447.63</v>
      </c>
      <c r="L40" s="134">
        <f t="shared" si="2"/>
        <v>1447.63</v>
      </c>
      <c r="M40" s="134">
        <f t="shared" si="3"/>
        <v>0</v>
      </c>
      <c r="N40" s="134">
        <f t="shared" si="4"/>
        <v>1447.63</v>
      </c>
      <c r="P40" s="111">
        <f t="shared" si="5"/>
        <v>1</v>
      </c>
      <c r="Q40" s="14"/>
      <c r="R40" s="32"/>
    </row>
    <row r="41" spans="1:18" ht="38.25" x14ac:dyDescent="0.2">
      <c r="A41" s="126" t="s">
        <v>132</v>
      </c>
      <c r="B41" s="127" t="s">
        <v>133</v>
      </c>
      <c r="C41" s="126" t="s">
        <v>17</v>
      </c>
      <c r="D41" s="126" t="s">
        <v>134</v>
      </c>
      <c r="E41" s="128" t="s">
        <v>15</v>
      </c>
      <c r="F41" s="133">
        <v>464.63</v>
      </c>
      <c r="G41" s="134">
        <v>10.6</v>
      </c>
      <c r="H41" s="134">
        <f>'BM 06'!J41</f>
        <v>10.6</v>
      </c>
      <c r="I41" s="134">
        <f>VLOOKUP(A41,'Memória 07'!$A$6:$E$283,5,FALSE)</f>
        <v>0</v>
      </c>
      <c r="J41" s="134">
        <f t="shared" si="0"/>
        <v>10.6</v>
      </c>
      <c r="K41" s="134">
        <f t="shared" si="1"/>
        <v>4925.07</v>
      </c>
      <c r="L41" s="134">
        <f t="shared" si="2"/>
        <v>4925.07</v>
      </c>
      <c r="M41" s="134">
        <f t="shared" si="3"/>
        <v>0</v>
      </c>
      <c r="N41" s="134">
        <f t="shared" si="4"/>
        <v>4925.07</v>
      </c>
      <c r="P41" s="111">
        <f t="shared" si="5"/>
        <v>1</v>
      </c>
      <c r="Q41" s="14"/>
      <c r="R41" s="32"/>
    </row>
    <row r="42" spans="1:18" x14ac:dyDescent="0.2">
      <c r="A42" s="124" t="s">
        <v>18</v>
      </c>
      <c r="B42" s="124"/>
      <c r="C42" s="124"/>
      <c r="D42" s="124" t="s">
        <v>135</v>
      </c>
      <c r="E42" s="124"/>
      <c r="F42" s="131"/>
      <c r="G42" s="131"/>
      <c r="H42" s="131"/>
      <c r="I42" s="131"/>
      <c r="J42" s="131"/>
      <c r="K42" s="131"/>
      <c r="L42" s="131"/>
      <c r="M42" s="131"/>
      <c r="N42" s="131"/>
      <c r="P42" s="111" t="e">
        <f t="shared" si="5"/>
        <v>#DIV/0!</v>
      </c>
      <c r="Q42" s="14"/>
      <c r="R42" s="32"/>
    </row>
    <row r="43" spans="1:18" x14ac:dyDescent="0.2">
      <c r="A43" s="124" t="s">
        <v>30</v>
      </c>
      <c r="B43" s="124"/>
      <c r="C43" s="124"/>
      <c r="D43" s="124" t="s">
        <v>136</v>
      </c>
      <c r="E43" s="124"/>
      <c r="F43" s="131"/>
      <c r="G43" s="131"/>
      <c r="H43" s="131"/>
      <c r="I43" s="131"/>
      <c r="J43" s="131"/>
      <c r="K43" s="131"/>
      <c r="L43" s="131"/>
      <c r="M43" s="131"/>
      <c r="N43" s="131"/>
      <c r="P43" s="111" t="e">
        <f t="shared" si="5"/>
        <v>#DIV/0!</v>
      </c>
      <c r="Q43" s="14"/>
      <c r="R43" s="32"/>
    </row>
    <row r="44" spans="1:18" ht="38.25" x14ac:dyDescent="0.2">
      <c r="A44" s="137" t="s">
        <v>137</v>
      </c>
      <c r="B44" s="138" t="s">
        <v>138</v>
      </c>
      <c r="C44" s="137" t="s">
        <v>17</v>
      </c>
      <c r="D44" s="137" t="s">
        <v>139</v>
      </c>
      <c r="E44" s="139" t="s">
        <v>16</v>
      </c>
      <c r="F44" s="140">
        <v>44.81</v>
      </c>
      <c r="G44" s="141">
        <v>90.78</v>
      </c>
      <c r="H44" s="134">
        <f>'BM 06'!J44</f>
        <v>90.8</v>
      </c>
      <c r="I44" s="134">
        <f>VLOOKUP(A44,'Memória 07'!$A$6:$E$283,5,FALSE)</f>
        <v>0</v>
      </c>
      <c r="J44" s="141">
        <f t="shared" si="0"/>
        <v>90.8</v>
      </c>
      <c r="K44" s="141">
        <f t="shared" si="1"/>
        <v>4067.85</v>
      </c>
      <c r="L44" s="141">
        <f t="shared" si="2"/>
        <v>4068.74</v>
      </c>
      <c r="M44" s="141">
        <f t="shared" si="3"/>
        <v>0</v>
      </c>
      <c r="N44" s="141">
        <f t="shared" si="4"/>
        <v>4068.74</v>
      </c>
      <c r="P44" s="111">
        <f t="shared" si="5"/>
        <v>1.0002187887950638</v>
      </c>
      <c r="Q44" s="14"/>
      <c r="R44" s="32"/>
    </row>
    <row r="45" spans="1:18" ht="38.25" x14ac:dyDescent="0.2">
      <c r="A45" s="137" t="s">
        <v>140</v>
      </c>
      <c r="B45" s="138" t="s">
        <v>141</v>
      </c>
      <c r="C45" s="137" t="s">
        <v>17</v>
      </c>
      <c r="D45" s="137" t="s">
        <v>142</v>
      </c>
      <c r="E45" s="139" t="s">
        <v>12</v>
      </c>
      <c r="F45" s="140">
        <v>13.18</v>
      </c>
      <c r="G45" s="141">
        <v>149.54272727272726</v>
      </c>
      <c r="H45" s="134">
        <f>'BM 06'!J45</f>
        <v>149.54272727272726</v>
      </c>
      <c r="I45" s="134">
        <f>VLOOKUP(A45,'Memória 07'!$A$6:$E$283,5,FALSE)</f>
        <v>0</v>
      </c>
      <c r="J45" s="141">
        <f t="shared" si="0"/>
        <v>149.54272727272726</v>
      </c>
      <c r="K45" s="141">
        <f t="shared" si="1"/>
        <v>1970.97</v>
      </c>
      <c r="L45" s="141">
        <f t="shared" si="2"/>
        <v>1970.97</v>
      </c>
      <c r="M45" s="141">
        <f t="shared" si="3"/>
        <v>0</v>
      </c>
      <c r="N45" s="141">
        <f t="shared" si="4"/>
        <v>1970.97</v>
      </c>
      <c r="P45" s="111">
        <f t="shared" si="5"/>
        <v>1</v>
      </c>
      <c r="Q45" s="14"/>
      <c r="R45" s="32"/>
    </row>
    <row r="46" spans="1:18" ht="38.25" x14ac:dyDescent="0.2">
      <c r="A46" s="137" t="s">
        <v>143</v>
      </c>
      <c r="B46" s="138" t="s">
        <v>41</v>
      </c>
      <c r="C46" s="137" t="s">
        <v>17</v>
      </c>
      <c r="D46" s="137" t="s">
        <v>42</v>
      </c>
      <c r="E46" s="139" t="s">
        <v>12</v>
      </c>
      <c r="F46" s="140">
        <v>9.99</v>
      </c>
      <c r="G46" s="141">
        <v>324.08545454545458</v>
      </c>
      <c r="H46" s="134">
        <f>'BM 06'!J46</f>
        <v>324.08545454545458</v>
      </c>
      <c r="I46" s="134">
        <f>VLOOKUP(A46,'Memória 07'!$A$6:$E$283,5,FALSE)</f>
        <v>0</v>
      </c>
      <c r="J46" s="141">
        <f t="shared" si="0"/>
        <v>324.08545454545458</v>
      </c>
      <c r="K46" s="141">
        <f t="shared" si="1"/>
        <v>3237.61</v>
      </c>
      <c r="L46" s="141">
        <f t="shared" si="2"/>
        <v>3237.61</v>
      </c>
      <c r="M46" s="141">
        <f t="shared" si="3"/>
        <v>0</v>
      </c>
      <c r="N46" s="141">
        <f t="shared" si="4"/>
        <v>3237.61</v>
      </c>
      <c r="P46" s="111">
        <f t="shared" si="5"/>
        <v>1</v>
      </c>
      <c r="Q46" s="14"/>
      <c r="R46" s="32"/>
    </row>
    <row r="47" spans="1:18" ht="38.25" x14ac:dyDescent="0.2">
      <c r="A47" s="137" t="s">
        <v>144</v>
      </c>
      <c r="B47" s="138" t="s">
        <v>145</v>
      </c>
      <c r="C47" s="137" t="s">
        <v>17</v>
      </c>
      <c r="D47" s="137" t="s">
        <v>146</v>
      </c>
      <c r="E47" s="139" t="s">
        <v>12</v>
      </c>
      <c r="F47" s="140">
        <v>8.34</v>
      </c>
      <c r="G47" s="141">
        <v>49.180000000000007</v>
      </c>
      <c r="H47" s="134">
        <f>'BM 06'!J47</f>
        <v>49.180000000000007</v>
      </c>
      <c r="I47" s="134">
        <f>VLOOKUP(A47,'Memória 07'!$A$6:$E$283,5,FALSE)</f>
        <v>0</v>
      </c>
      <c r="J47" s="141">
        <f t="shared" si="0"/>
        <v>49.180000000000007</v>
      </c>
      <c r="K47" s="141">
        <f t="shared" si="1"/>
        <v>410.16</v>
      </c>
      <c r="L47" s="141">
        <f t="shared" si="2"/>
        <v>410.16</v>
      </c>
      <c r="M47" s="141">
        <f t="shared" si="3"/>
        <v>0</v>
      </c>
      <c r="N47" s="141">
        <f t="shared" si="4"/>
        <v>410.16</v>
      </c>
      <c r="P47" s="111">
        <f t="shared" si="5"/>
        <v>1</v>
      </c>
      <c r="Q47" s="14"/>
      <c r="R47" s="32"/>
    </row>
    <row r="48" spans="1:18" ht="38.25" x14ac:dyDescent="0.2">
      <c r="A48" s="137" t="s">
        <v>147</v>
      </c>
      <c r="B48" s="138" t="s">
        <v>148</v>
      </c>
      <c r="C48" s="137" t="s">
        <v>17</v>
      </c>
      <c r="D48" s="137" t="s">
        <v>149</v>
      </c>
      <c r="E48" s="139" t="s">
        <v>12</v>
      </c>
      <c r="F48" s="140">
        <v>8.0399999999999991</v>
      </c>
      <c r="G48" s="141">
        <v>380.36</v>
      </c>
      <c r="H48" s="134">
        <f>'BM 06'!J48</f>
        <v>380.36</v>
      </c>
      <c r="I48" s="134">
        <f>VLOOKUP(A48,'Memória 07'!$A$6:$E$283,5,FALSE)</f>
        <v>0</v>
      </c>
      <c r="J48" s="141">
        <f t="shared" si="0"/>
        <v>380.36</v>
      </c>
      <c r="K48" s="141">
        <f t="shared" si="1"/>
        <v>3058.09</v>
      </c>
      <c r="L48" s="141">
        <f t="shared" si="2"/>
        <v>3058.09</v>
      </c>
      <c r="M48" s="141">
        <f t="shared" si="3"/>
        <v>0</v>
      </c>
      <c r="N48" s="141">
        <f t="shared" si="4"/>
        <v>3058.09</v>
      </c>
      <c r="P48" s="111">
        <f t="shared" si="5"/>
        <v>1</v>
      </c>
      <c r="Q48" s="14"/>
      <c r="R48" s="32"/>
    </row>
    <row r="49" spans="1:18" ht="38.25" x14ac:dyDescent="0.2">
      <c r="A49" s="137" t="s">
        <v>150</v>
      </c>
      <c r="B49" s="138" t="s">
        <v>124</v>
      </c>
      <c r="C49" s="137" t="s">
        <v>17</v>
      </c>
      <c r="D49" s="137" t="s">
        <v>125</v>
      </c>
      <c r="E49" s="139" t="s">
        <v>15</v>
      </c>
      <c r="F49" s="140">
        <v>450.18</v>
      </c>
      <c r="G49" s="141">
        <v>5.82</v>
      </c>
      <c r="H49" s="134">
        <f>'BM 06'!J49</f>
        <v>5.82</v>
      </c>
      <c r="I49" s="134">
        <f>VLOOKUP(A49,'Memória 07'!$A$6:$E$283,5,FALSE)</f>
        <v>0</v>
      </c>
      <c r="J49" s="141">
        <f t="shared" si="0"/>
        <v>5.82</v>
      </c>
      <c r="K49" s="141">
        <f t="shared" si="1"/>
        <v>2620.04</v>
      </c>
      <c r="L49" s="141">
        <f t="shared" si="2"/>
        <v>2620.04</v>
      </c>
      <c r="M49" s="141">
        <f t="shared" si="3"/>
        <v>0</v>
      </c>
      <c r="N49" s="141">
        <f t="shared" si="4"/>
        <v>2620.04</v>
      </c>
      <c r="P49" s="111">
        <f t="shared" si="5"/>
        <v>1</v>
      </c>
      <c r="Q49" s="14"/>
      <c r="R49" s="32"/>
    </row>
    <row r="50" spans="1:18" ht="25.5" x14ac:dyDescent="0.2">
      <c r="A50" s="137" t="s">
        <v>151</v>
      </c>
      <c r="B50" s="138" t="s">
        <v>127</v>
      </c>
      <c r="C50" s="137" t="s">
        <v>17</v>
      </c>
      <c r="D50" s="137" t="s">
        <v>128</v>
      </c>
      <c r="E50" s="139" t="s">
        <v>15</v>
      </c>
      <c r="F50" s="140">
        <v>302.18</v>
      </c>
      <c r="G50" s="141">
        <v>5.82</v>
      </c>
      <c r="H50" s="134">
        <f>'BM 06'!J50</f>
        <v>5.82</v>
      </c>
      <c r="I50" s="134">
        <f>VLOOKUP(A50,'Memória 07'!$A$6:$E$283,5,FALSE)</f>
        <v>0</v>
      </c>
      <c r="J50" s="141">
        <f t="shared" si="0"/>
        <v>5.82</v>
      </c>
      <c r="K50" s="141">
        <f t="shared" si="1"/>
        <v>1758.68</v>
      </c>
      <c r="L50" s="141">
        <f t="shared" si="2"/>
        <v>1758.68</v>
      </c>
      <c r="M50" s="141">
        <f t="shared" si="3"/>
        <v>0</v>
      </c>
      <c r="N50" s="141">
        <f t="shared" si="4"/>
        <v>1758.68</v>
      </c>
      <c r="P50" s="111">
        <f t="shared" si="5"/>
        <v>1</v>
      </c>
      <c r="Q50" s="14"/>
      <c r="R50" s="32"/>
    </row>
    <row r="51" spans="1:18" x14ac:dyDescent="0.2">
      <c r="A51" s="124" t="s">
        <v>31</v>
      </c>
      <c r="B51" s="124"/>
      <c r="C51" s="124"/>
      <c r="D51" s="124" t="s">
        <v>152</v>
      </c>
      <c r="E51" s="124"/>
      <c r="F51" s="131"/>
      <c r="G51" s="131"/>
      <c r="H51" s="131"/>
      <c r="I51" s="131"/>
      <c r="J51" s="131"/>
      <c r="K51" s="131"/>
      <c r="L51" s="131"/>
      <c r="M51" s="131"/>
      <c r="N51" s="131"/>
      <c r="P51" s="111" t="e">
        <f t="shared" si="5"/>
        <v>#DIV/0!</v>
      </c>
      <c r="Q51" s="14"/>
      <c r="R51" s="32"/>
    </row>
    <row r="52" spans="1:18" ht="38.25" x14ac:dyDescent="0.2">
      <c r="A52" s="126" t="s">
        <v>153</v>
      </c>
      <c r="B52" s="127" t="s">
        <v>154</v>
      </c>
      <c r="C52" s="126" t="s">
        <v>17</v>
      </c>
      <c r="D52" s="126" t="s">
        <v>155</v>
      </c>
      <c r="E52" s="128" t="s">
        <v>16</v>
      </c>
      <c r="F52" s="133">
        <v>79.14</v>
      </c>
      <c r="G52" s="134">
        <v>143.05000000000001</v>
      </c>
      <c r="H52" s="134">
        <f>'BM 06'!J52</f>
        <v>143.05000000000001</v>
      </c>
      <c r="I52" s="134">
        <f>VLOOKUP(A52,'Memória 07'!$A$6:$E$283,5,FALSE)</f>
        <v>0</v>
      </c>
      <c r="J52" s="134">
        <f t="shared" si="0"/>
        <v>143.05000000000001</v>
      </c>
      <c r="K52" s="134">
        <f t="shared" si="1"/>
        <v>11320.97</v>
      </c>
      <c r="L52" s="134">
        <f t="shared" si="2"/>
        <v>11320.97</v>
      </c>
      <c r="M52" s="134">
        <f t="shared" si="3"/>
        <v>0</v>
      </c>
      <c r="N52" s="134">
        <f t="shared" si="4"/>
        <v>11320.97</v>
      </c>
      <c r="P52" s="111">
        <f t="shared" si="5"/>
        <v>1</v>
      </c>
      <c r="Q52" s="14"/>
      <c r="R52" s="32"/>
    </row>
    <row r="53" spans="1:18" ht="38.25" x14ac:dyDescent="0.2">
      <c r="A53" s="126" t="s">
        <v>156</v>
      </c>
      <c r="B53" s="127" t="s">
        <v>141</v>
      </c>
      <c r="C53" s="126" t="s">
        <v>17</v>
      </c>
      <c r="D53" s="126" t="s">
        <v>142</v>
      </c>
      <c r="E53" s="128" t="s">
        <v>12</v>
      </c>
      <c r="F53" s="133">
        <v>13.18</v>
      </c>
      <c r="G53" s="134">
        <v>164.27272727272725</v>
      </c>
      <c r="H53" s="134">
        <f>'BM 06'!J53</f>
        <v>164.27272727272725</v>
      </c>
      <c r="I53" s="134">
        <f>VLOOKUP(A53,'Memória 07'!$A$6:$E$283,5,FALSE)</f>
        <v>0</v>
      </c>
      <c r="J53" s="134">
        <f t="shared" si="0"/>
        <v>164.27272727272725</v>
      </c>
      <c r="K53" s="134">
        <f t="shared" si="1"/>
        <v>2165.11</v>
      </c>
      <c r="L53" s="134">
        <f t="shared" si="2"/>
        <v>2165.11</v>
      </c>
      <c r="M53" s="134">
        <f t="shared" si="3"/>
        <v>0</v>
      </c>
      <c r="N53" s="134">
        <f t="shared" si="4"/>
        <v>2165.11</v>
      </c>
      <c r="P53" s="111">
        <f t="shared" si="5"/>
        <v>1</v>
      </c>
      <c r="Q53" s="14"/>
      <c r="R53" s="32"/>
    </row>
    <row r="54" spans="1:18" ht="38.25" x14ac:dyDescent="0.2">
      <c r="A54" s="126" t="s">
        <v>157</v>
      </c>
      <c r="B54" s="127" t="s">
        <v>158</v>
      </c>
      <c r="C54" s="126" t="s">
        <v>17</v>
      </c>
      <c r="D54" s="126" t="s">
        <v>159</v>
      </c>
      <c r="E54" s="128" t="s">
        <v>12</v>
      </c>
      <c r="F54" s="133">
        <v>12.18</v>
      </c>
      <c r="G54" s="134">
        <v>85.36363636363636</v>
      </c>
      <c r="H54" s="134">
        <f>'BM 06'!J54</f>
        <v>85.36363636363636</v>
      </c>
      <c r="I54" s="134">
        <f>VLOOKUP(A54,'Memória 07'!$A$6:$E$283,5,FALSE)</f>
        <v>0</v>
      </c>
      <c r="J54" s="134">
        <f t="shared" si="0"/>
        <v>85.36363636363636</v>
      </c>
      <c r="K54" s="134">
        <f t="shared" si="1"/>
        <v>1039.72</v>
      </c>
      <c r="L54" s="134">
        <f t="shared" si="2"/>
        <v>1039.72</v>
      </c>
      <c r="M54" s="134">
        <f t="shared" si="3"/>
        <v>0</v>
      </c>
      <c r="N54" s="134">
        <f t="shared" si="4"/>
        <v>1039.72</v>
      </c>
      <c r="P54" s="111">
        <f t="shared" si="5"/>
        <v>1</v>
      </c>
      <c r="Q54" s="14"/>
      <c r="R54" s="32"/>
    </row>
    <row r="55" spans="1:18" ht="38.25" x14ac:dyDescent="0.2">
      <c r="A55" s="126" t="s">
        <v>160</v>
      </c>
      <c r="B55" s="127" t="s">
        <v>161</v>
      </c>
      <c r="C55" s="126" t="s">
        <v>17</v>
      </c>
      <c r="D55" s="126" t="s">
        <v>162</v>
      </c>
      <c r="E55" s="128" t="s">
        <v>12</v>
      </c>
      <c r="F55" s="133">
        <v>11.27</v>
      </c>
      <c r="G55" s="134">
        <v>86.090909090909093</v>
      </c>
      <c r="H55" s="134">
        <f>'BM 06'!J55</f>
        <v>86.090909090909093</v>
      </c>
      <c r="I55" s="134">
        <f>VLOOKUP(A55,'Memória 07'!$A$6:$E$283,5,FALSE)</f>
        <v>0</v>
      </c>
      <c r="J55" s="134">
        <f t="shared" si="0"/>
        <v>86.090909090909093</v>
      </c>
      <c r="K55" s="134">
        <f t="shared" si="1"/>
        <v>970.24</v>
      </c>
      <c r="L55" s="134">
        <f t="shared" si="2"/>
        <v>970.24</v>
      </c>
      <c r="M55" s="134">
        <f t="shared" si="3"/>
        <v>0</v>
      </c>
      <c r="N55" s="134">
        <f t="shared" si="4"/>
        <v>970.24</v>
      </c>
      <c r="P55" s="111">
        <f t="shared" si="5"/>
        <v>1</v>
      </c>
      <c r="Q55" s="14"/>
      <c r="R55" s="32"/>
    </row>
    <row r="56" spans="1:18" ht="38.25" x14ac:dyDescent="0.2">
      <c r="A56" s="126" t="s">
        <v>163</v>
      </c>
      <c r="B56" s="127" t="s">
        <v>41</v>
      </c>
      <c r="C56" s="126" t="s">
        <v>17</v>
      </c>
      <c r="D56" s="126" t="s">
        <v>42</v>
      </c>
      <c r="E56" s="128" t="s">
        <v>12</v>
      </c>
      <c r="F56" s="133">
        <v>9.99</v>
      </c>
      <c r="G56" s="134">
        <v>334.45454545454538</v>
      </c>
      <c r="H56" s="134">
        <f>'BM 06'!J56</f>
        <v>334.45454545454538</v>
      </c>
      <c r="I56" s="134">
        <f>VLOOKUP(A56,'Memória 07'!$A$6:$E$283,5,FALSE)</f>
        <v>0</v>
      </c>
      <c r="J56" s="134">
        <f t="shared" si="0"/>
        <v>334.45454545454538</v>
      </c>
      <c r="K56" s="134">
        <f t="shared" si="1"/>
        <v>3341.2</v>
      </c>
      <c r="L56" s="134">
        <f t="shared" si="2"/>
        <v>3341.2</v>
      </c>
      <c r="M56" s="134">
        <f t="shared" si="3"/>
        <v>0</v>
      </c>
      <c r="N56" s="134">
        <f t="shared" si="4"/>
        <v>3341.2</v>
      </c>
      <c r="P56" s="111">
        <f t="shared" si="5"/>
        <v>1</v>
      </c>
      <c r="Q56" s="14"/>
      <c r="R56" s="32"/>
    </row>
    <row r="57" spans="1:18" ht="38.25" x14ac:dyDescent="0.2">
      <c r="A57" s="126" t="s">
        <v>164</v>
      </c>
      <c r="B57" s="127" t="s">
        <v>124</v>
      </c>
      <c r="C57" s="126" t="s">
        <v>17</v>
      </c>
      <c r="D57" s="126" t="s">
        <v>125</v>
      </c>
      <c r="E57" s="128" t="s">
        <v>15</v>
      </c>
      <c r="F57" s="133">
        <v>450.18</v>
      </c>
      <c r="G57" s="134">
        <v>11.780000000000001</v>
      </c>
      <c r="H57" s="134">
        <f>'BM 06'!J57</f>
        <v>11.780000000000001</v>
      </c>
      <c r="I57" s="134">
        <f>VLOOKUP(A57,'Memória 07'!$A$6:$E$283,5,FALSE)</f>
        <v>0</v>
      </c>
      <c r="J57" s="134">
        <f t="shared" si="0"/>
        <v>11.780000000000001</v>
      </c>
      <c r="K57" s="134">
        <f t="shared" si="1"/>
        <v>5303.12</v>
      </c>
      <c r="L57" s="134">
        <f>ROUND(H57*F57,2)</f>
        <v>5303.12</v>
      </c>
      <c r="M57" s="134">
        <f t="shared" si="3"/>
        <v>0</v>
      </c>
      <c r="N57" s="134">
        <f t="shared" si="4"/>
        <v>5303.12</v>
      </c>
      <c r="P57" s="111">
        <f t="shared" si="5"/>
        <v>1</v>
      </c>
      <c r="Q57" s="14"/>
      <c r="R57" s="32"/>
    </row>
    <row r="58" spans="1:18" ht="25.5" x14ac:dyDescent="0.2">
      <c r="A58" s="126" t="s">
        <v>165</v>
      </c>
      <c r="B58" s="127" t="s">
        <v>127</v>
      </c>
      <c r="C58" s="126" t="s">
        <v>17</v>
      </c>
      <c r="D58" s="126" t="s">
        <v>128</v>
      </c>
      <c r="E58" s="128" t="s">
        <v>15</v>
      </c>
      <c r="F58" s="133">
        <v>302.18</v>
      </c>
      <c r="G58" s="134">
        <v>11.780000000000001</v>
      </c>
      <c r="H58" s="134">
        <f>'BM 06'!J58</f>
        <v>11.780000000000001</v>
      </c>
      <c r="I58" s="134">
        <f>VLOOKUP(A58,'Memória 07'!$A$6:$E$283,5,FALSE)</f>
        <v>0</v>
      </c>
      <c r="J58" s="134">
        <f t="shared" si="0"/>
        <v>11.780000000000001</v>
      </c>
      <c r="K58" s="134">
        <f t="shared" si="1"/>
        <v>3559.68</v>
      </c>
      <c r="L58" s="134">
        <f t="shared" si="2"/>
        <v>3559.68</v>
      </c>
      <c r="M58" s="134">
        <f t="shared" si="3"/>
        <v>0</v>
      </c>
      <c r="N58" s="134">
        <f t="shared" si="4"/>
        <v>3559.68</v>
      </c>
      <c r="P58" s="111">
        <f t="shared" si="5"/>
        <v>1</v>
      </c>
      <c r="Q58" s="14"/>
      <c r="R58" s="32"/>
    </row>
    <row r="59" spans="1:18" x14ac:dyDescent="0.2">
      <c r="A59" s="124" t="s">
        <v>32</v>
      </c>
      <c r="B59" s="124"/>
      <c r="C59" s="124"/>
      <c r="D59" s="124" t="s">
        <v>166</v>
      </c>
      <c r="E59" s="124"/>
      <c r="F59" s="131"/>
      <c r="G59" s="131"/>
      <c r="H59" s="131"/>
      <c r="I59" s="131"/>
      <c r="J59" s="131"/>
      <c r="K59" s="131"/>
      <c r="L59" s="131"/>
      <c r="M59" s="131"/>
      <c r="N59" s="131"/>
      <c r="P59" s="111" t="e">
        <f t="shared" si="5"/>
        <v>#DIV/0!</v>
      </c>
      <c r="Q59" s="14"/>
      <c r="R59" s="32"/>
    </row>
    <row r="60" spans="1:18" ht="38.25" x14ac:dyDescent="0.2">
      <c r="A60" s="126" t="s">
        <v>167</v>
      </c>
      <c r="B60" s="127" t="s">
        <v>168</v>
      </c>
      <c r="C60" s="126" t="s">
        <v>17</v>
      </c>
      <c r="D60" s="126" t="s">
        <v>169</v>
      </c>
      <c r="E60" s="128" t="s">
        <v>16</v>
      </c>
      <c r="F60" s="133">
        <v>33.58</v>
      </c>
      <c r="G60" s="134">
        <v>22.69</v>
      </c>
      <c r="H60" s="134">
        <f>'BM 06'!J60</f>
        <v>22.69</v>
      </c>
      <c r="I60" s="134">
        <f>VLOOKUP(A60,'Memória 07'!$A$6:$E$283,5,FALSE)</f>
        <v>0</v>
      </c>
      <c r="J60" s="134">
        <f t="shared" si="0"/>
        <v>22.69</v>
      </c>
      <c r="K60" s="134">
        <f t="shared" si="1"/>
        <v>761.93</v>
      </c>
      <c r="L60" s="134">
        <f t="shared" si="2"/>
        <v>761.93</v>
      </c>
      <c r="M60" s="134">
        <f t="shared" si="3"/>
        <v>0</v>
      </c>
      <c r="N60" s="134">
        <f t="shared" si="4"/>
        <v>761.93</v>
      </c>
      <c r="P60" s="111">
        <f t="shared" si="5"/>
        <v>1</v>
      </c>
      <c r="Q60" s="14"/>
      <c r="R60" s="32"/>
    </row>
    <row r="61" spans="1:18" ht="38.25" x14ac:dyDescent="0.2">
      <c r="A61" s="126" t="s">
        <v>170</v>
      </c>
      <c r="B61" s="127" t="s">
        <v>171</v>
      </c>
      <c r="C61" s="126" t="s">
        <v>17</v>
      </c>
      <c r="D61" s="126" t="s">
        <v>172</v>
      </c>
      <c r="E61" s="128" t="s">
        <v>15</v>
      </c>
      <c r="F61" s="133">
        <v>443.71</v>
      </c>
      <c r="G61" s="134">
        <v>3.8</v>
      </c>
      <c r="H61" s="134">
        <f>'BM 06'!J61</f>
        <v>3.8</v>
      </c>
      <c r="I61" s="134">
        <f>VLOOKUP(A61,'Memória 07'!$A$6:$E$283,5,FALSE)</f>
        <v>0</v>
      </c>
      <c r="J61" s="134">
        <f t="shared" si="0"/>
        <v>3.8</v>
      </c>
      <c r="K61" s="134">
        <f t="shared" si="1"/>
        <v>1686.09</v>
      </c>
      <c r="L61" s="134">
        <f t="shared" si="2"/>
        <v>1686.09</v>
      </c>
      <c r="M61" s="134">
        <f t="shared" si="3"/>
        <v>0</v>
      </c>
      <c r="N61" s="134">
        <f t="shared" si="4"/>
        <v>1686.09</v>
      </c>
      <c r="P61" s="111">
        <f t="shared" si="5"/>
        <v>1</v>
      </c>
      <c r="Q61" s="14"/>
      <c r="R61" s="32"/>
    </row>
    <row r="62" spans="1:18" ht="25.5" x14ac:dyDescent="0.2">
      <c r="A62" s="126" t="s">
        <v>173</v>
      </c>
      <c r="B62" s="127" t="s">
        <v>127</v>
      </c>
      <c r="C62" s="126" t="s">
        <v>17</v>
      </c>
      <c r="D62" s="126" t="s">
        <v>128</v>
      </c>
      <c r="E62" s="128" t="s">
        <v>15</v>
      </c>
      <c r="F62" s="133">
        <v>302.18</v>
      </c>
      <c r="G62" s="134">
        <v>3.8</v>
      </c>
      <c r="H62" s="134">
        <f>'BM 06'!J62</f>
        <v>3.8</v>
      </c>
      <c r="I62" s="134">
        <f>VLOOKUP(A62,'Memória 07'!$A$6:$E$283,5,FALSE)</f>
        <v>0</v>
      </c>
      <c r="J62" s="134">
        <f t="shared" si="0"/>
        <v>3.8</v>
      </c>
      <c r="K62" s="134">
        <f t="shared" si="1"/>
        <v>1148.28</v>
      </c>
      <c r="L62" s="134">
        <f t="shared" si="2"/>
        <v>1148.28</v>
      </c>
      <c r="M62" s="134">
        <f t="shared" si="3"/>
        <v>0</v>
      </c>
      <c r="N62" s="134">
        <f t="shared" si="4"/>
        <v>1148.28</v>
      </c>
      <c r="P62" s="111">
        <f t="shared" si="5"/>
        <v>1</v>
      </c>
      <c r="Q62" s="14"/>
      <c r="R62" s="32"/>
    </row>
    <row r="63" spans="1:18" ht="38.25" x14ac:dyDescent="0.2">
      <c r="A63" s="126" t="s">
        <v>174</v>
      </c>
      <c r="B63" s="127" t="s">
        <v>158</v>
      </c>
      <c r="C63" s="126" t="s">
        <v>17</v>
      </c>
      <c r="D63" s="126" t="s">
        <v>159</v>
      </c>
      <c r="E63" s="128" t="s">
        <v>12</v>
      </c>
      <c r="F63" s="133">
        <v>12.18</v>
      </c>
      <c r="G63" s="134">
        <v>47.54545454545454</v>
      </c>
      <c r="H63" s="134">
        <f>'BM 06'!J63</f>
        <v>47.54545454545454</v>
      </c>
      <c r="I63" s="134">
        <f>VLOOKUP(A63,'Memória 07'!$A$6:$E$283,5,FALSE)</f>
        <v>0</v>
      </c>
      <c r="J63" s="134">
        <f t="shared" si="0"/>
        <v>47.54545454545454</v>
      </c>
      <c r="K63" s="134">
        <f t="shared" si="1"/>
        <v>579.1</v>
      </c>
      <c r="L63" s="134">
        <f t="shared" si="2"/>
        <v>579.1</v>
      </c>
      <c r="M63" s="134">
        <f t="shared" si="3"/>
        <v>0</v>
      </c>
      <c r="N63" s="134">
        <f t="shared" si="4"/>
        <v>579.1</v>
      </c>
      <c r="P63" s="111">
        <f t="shared" si="5"/>
        <v>1</v>
      </c>
      <c r="Q63" s="14"/>
      <c r="R63" s="32"/>
    </row>
    <row r="64" spans="1:18" ht="38.25" x14ac:dyDescent="0.2">
      <c r="A64" s="126" t="s">
        <v>175</v>
      </c>
      <c r="B64" s="127" t="s">
        <v>161</v>
      </c>
      <c r="C64" s="126" t="s">
        <v>17</v>
      </c>
      <c r="D64" s="126" t="s">
        <v>162</v>
      </c>
      <c r="E64" s="128" t="s">
        <v>12</v>
      </c>
      <c r="F64" s="133">
        <v>11.27</v>
      </c>
      <c r="G64" s="134">
        <v>46.636363636363633</v>
      </c>
      <c r="H64" s="134">
        <f>'BM 06'!J64</f>
        <v>46.636363636363633</v>
      </c>
      <c r="I64" s="134">
        <f>VLOOKUP(A64,'Memória 07'!$A$6:$E$283,5,FALSE)</f>
        <v>0</v>
      </c>
      <c r="J64" s="134">
        <f t="shared" si="0"/>
        <v>46.636363636363633</v>
      </c>
      <c r="K64" s="134">
        <f t="shared" si="1"/>
        <v>525.59</v>
      </c>
      <c r="L64" s="134">
        <f t="shared" si="2"/>
        <v>525.59</v>
      </c>
      <c r="M64" s="134">
        <f t="shared" si="3"/>
        <v>0</v>
      </c>
      <c r="N64" s="134">
        <f t="shared" si="4"/>
        <v>525.59</v>
      </c>
      <c r="P64" s="111">
        <f t="shared" si="5"/>
        <v>1</v>
      </c>
      <c r="Q64" s="14"/>
      <c r="R64" s="32"/>
    </row>
    <row r="65" spans="1:18" ht="38.25" x14ac:dyDescent="0.2">
      <c r="A65" s="126" t="s">
        <v>176</v>
      </c>
      <c r="B65" s="127" t="s">
        <v>141</v>
      </c>
      <c r="C65" s="126" t="s">
        <v>17</v>
      </c>
      <c r="D65" s="126" t="s">
        <v>142</v>
      </c>
      <c r="E65" s="128" t="s">
        <v>12</v>
      </c>
      <c r="F65" s="133">
        <v>13.18</v>
      </c>
      <c r="G65" s="134">
        <v>19.09090909090909</v>
      </c>
      <c r="H65" s="134">
        <f>'BM 06'!J65</f>
        <v>19.09090909090909</v>
      </c>
      <c r="I65" s="134">
        <f>VLOOKUP(A65,'Memória 07'!$A$6:$E$283,5,FALSE)</f>
        <v>0</v>
      </c>
      <c r="J65" s="134">
        <f t="shared" si="0"/>
        <v>19.09090909090909</v>
      </c>
      <c r="K65" s="134">
        <f t="shared" si="1"/>
        <v>251.61</v>
      </c>
      <c r="L65" s="134">
        <f t="shared" si="2"/>
        <v>251.61</v>
      </c>
      <c r="M65" s="134">
        <f t="shared" si="3"/>
        <v>0</v>
      </c>
      <c r="N65" s="134">
        <f t="shared" si="4"/>
        <v>251.61</v>
      </c>
      <c r="P65" s="111">
        <f t="shared" si="5"/>
        <v>1</v>
      </c>
      <c r="Q65" s="14"/>
      <c r="R65" s="32"/>
    </row>
    <row r="66" spans="1:18" ht="38.25" x14ac:dyDescent="0.2">
      <c r="A66" s="126" t="s">
        <v>708</v>
      </c>
      <c r="B66" s="127">
        <v>101963</v>
      </c>
      <c r="C66" s="126" t="s">
        <v>17</v>
      </c>
      <c r="D66" s="126" t="s">
        <v>430</v>
      </c>
      <c r="E66" s="128" t="s">
        <v>16</v>
      </c>
      <c r="F66" s="133">
        <v>169.7</v>
      </c>
      <c r="G66" s="134">
        <v>9.27</v>
      </c>
      <c r="H66" s="134">
        <f>'BM 06'!J66</f>
        <v>9.27</v>
      </c>
      <c r="I66" s="134">
        <f>VLOOKUP(A66,'Memória 07'!$A$6:$E$283,5,FALSE)</f>
        <v>0</v>
      </c>
      <c r="J66" s="134">
        <f t="shared" si="0"/>
        <v>9.27</v>
      </c>
      <c r="K66" s="134">
        <f t="shared" si="1"/>
        <v>1573.11</v>
      </c>
      <c r="L66" s="134">
        <f t="shared" si="2"/>
        <v>1573.11</v>
      </c>
      <c r="M66" s="134">
        <f t="shared" si="3"/>
        <v>0</v>
      </c>
      <c r="N66" s="134">
        <f t="shared" si="4"/>
        <v>1573.11</v>
      </c>
      <c r="Q66" s="14"/>
      <c r="R66" s="32"/>
    </row>
    <row r="67" spans="1:18" x14ac:dyDescent="0.2">
      <c r="A67" s="124" t="s">
        <v>10</v>
      </c>
      <c r="B67" s="124"/>
      <c r="C67" s="124"/>
      <c r="D67" s="124" t="s">
        <v>177</v>
      </c>
      <c r="E67" s="124"/>
      <c r="F67" s="131"/>
      <c r="G67" s="131"/>
      <c r="H67" s="131"/>
      <c r="I67" s="131"/>
      <c r="J67" s="131"/>
      <c r="K67" s="131"/>
      <c r="L67" s="131"/>
      <c r="M67" s="131"/>
      <c r="N67" s="131"/>
      <c r="P67" s="111" t="e">
        <f t="shared" si="5"/>
        <v>#DIV/0!</v>
      </c>
      <c r="Q67" s="14"/>
      <c r="R67" s="32"/>
    </row>
    <row r="68" spans="1:18" ht="38.25" x14ac:dyDescent="0.2">
      <c r="A68" s="137" t="s">
        <v>33</v>
      </c>
      <c r="B68" s="138" t="s">
        <v>178</v>
      </c>
      <c r="C68" s="137" t="s">
        <v>17</v>
      </c>
      <c r="D68" s="137" t="s">
        <v>179</v>
      </c>
      <c r="E68" s="139" t="s">
        <v>16</v>
      </c>
      <c r="F68" s="140">
        <v>52.85</v>
      </c>
      <c r="G68" s="141">
        <v>143.05879999999999</v>
      </c>
      <c r="H68" s="134">
        <f>'BM 06'!J68</f>
        <v>143.05879999999999</v>
      </c>
      <c r="I68" s="134">
        <f>VLOOKUP(A68,'Memória 07'!$A$6:$E$283,5,FALSE)</f>
        <v>0</v>
      </c>
      <c r="J68" s="141">
        <f t="shared" si="0"/>
        <v>143.05879999999999</v>
      </c>
      <c r="K68" s="141">
        <f t="shared" si="1"/>
        <v>7560.65</v>
      </c>
      <c r="L68" s="141">
        <f t="shared" si="2"/>
        <v>7560.65</v>
      </c>
      <c r="M68" s="141">
        <f t="shared" si="3"/>
        <v>0</v>
      </c>
      <c r="N68" s="141">
        <f t="shared" si="4"/>
        <v>7560.65</v>
      </c>
      <c r="P68" s="111">
        <f t="shared" si="5"/>
        <v>1</v>
      </c>
      <c r="Q68" s="14"/>
      <c r="R68" s="32"/>
    </row>
    <row r="69" spans="1:18" ht="38.25" x14ac:dyDescent="0.2">
      <c r="A69" s="126" t="s">
        <v>34</v>
      </c>
      <c r="B69" s="127" t="s">
        <v>180</v>
      </c>
      <c r="C69" s="126" t="s">
        <v>14</v>
      </c>
      <c r="D69" s="126" t="s">
        <v>181</v>
      </c>
      <c r="E69" s="128" t="s">
        <v>82</v>
      </c>
      <c r="F69" s="133">
        <v>163.24</v>
      </c>
      <c r="G69" s="134">
        <v>191.54</v>
      </c>
      <c r="H69" s="134">
        <f>'BM 06'!J69</f>
        <v>191.5428</v>
      </c>
      <c r="I69" s="134">
        <f>VLOOKUP(A69,'Memória 07'!$A$6:$E$283,5,FALSE)</f>
        <v>0</v>
      </c>
      <c r="J69" s="134">
        <f t="shared" si="0"/>
        <v>191.5428</v>
      </c>
      <c r="K69" s="134">
        <f t="shared" si="1"/>
        <v>31266.98</v>
      </c>
      <c r="L69" s="134">
        <f t="shared" si="2"/>
        <v>31267.439999999999</v>
      </c>
      <c r="M69" s="134">
        <f t="shared" si="3"/>
        <v>0</v>
      </c>
      <c r="N69" s="134">
        <f t="shared" si="4"/>
        <v>31267.439999999999</v>
      </c>
      <c r="P69" s="111">
        <f t="shared" si="5"/>
        <v>1.0000147120060843</v>
      </c>
      <c r="Q69" s="14"/>
      <c r="R69" s="32"/>
    </row>
    <row r="70" spans="1:18" ht="25.5" x14ac:dyDescent="0.2">
      <c r="A70" s="126" t="s">
        <v>35</v>
      </c>
      <c r="B70" s="127" t="s">
        <v>182</v>
      </c>
      <c r="C70" s="126" t="s">
        <v>17</v>
      </c>
      <c r="D70" s="126" t="s">
        <v>183</v>
      </c>
      <c r="E70" s="128" t="s">
        <v>11</v>
      </c>
      <c r="F70" s="133">
        <v>45.27</v>
      </c>
      <c r="G70" s="134">
        <v>5.41</v>
      </c>
      <c r="H70" s="134">
        <f>'BM 06'!J70</f>
        <v>5.41</v>
      </c>
      <c r="I70" s="134">
        <f>VLOOKUP(A70,'Memória 07'!$A$6:$E$283,5,FALSE)</f>
        <v>0</v>
      </c>
      <c r="J70" s="134">
        <f t="shared" si="0"/>
        <v>5.41</v>
      </c>
      <c r="K70" s="134">
        <f t="shared" si="1"/>
        <v>244.91</v>
      </c>
      <c r="L70" s="134">
        <f t="shared" si="2"/>
        <v>244.91</v>
      </c>
      <c r="M70" s="134">
        <f t="shared" si="3"/>
        <v>0</v>
      </c>
      <c r="N70" s="134">
        <f t="shared" si="4"/>
        <v>244.91</v>
      </c>
      <c r="P70" s="111">
        <f t="shared" si="5"/>
        <v>1</v>
      </c>
      <c r="Q70" s="14"/>
      <c r="R70" s="32"/>
    </row>
    <row r="71" spans="1:18" ht="25.5" x14ac:dyDescent="0.2">
      <c r="A71" s="126" t="s">
        <v>36</v>
      </c>
      <c r="B71" s="127" t="s">
        <v>184</v>
      </c>
      <c r="C71" s="126" t="s">
        <v>17</v>
      </c>
      <c r="D71" s="126" t="s">
        <v>185</v>
      </c>
      <c r="E71" s="128" t="s">
        <v>11</v>
      </c>
      <c r="F71" s="133">
        <v>25.38</v>
      </c>
      <c r="G71" s="134">
        <v>0</v>
      </c>
      <c r="H71" s="134">
        <f>'BM 06'!J71</f>
        <v>0</v>
      </c>
      <c r="I71" s="134">
        <f>VLOOKUP(A71,'Memória 07'!$A$6:$E$283,5,FALSE)</f>
        <v>0</v>
      </c>
      <c r="J71" s="134">
        <f t="shared" si="0"/>
        <v>0</v>
      </c>
      <c r="K71" s="134">
        <f t="shared" si="1"/>
        <v>0</v>
      </c>
      <c r="L71" s="134">
        <f t="shared" si="2"/>
        <v>0</v>
      </c>
      <c r="M71" s="134">
        <f t="shared" si="3"/>
        <v>0</v>
      </c>
      <c r="N71" s="134">
        <f t="shared" si="4"/>
        <v>0</v>
      </c>
      <c r="P71" s="111" t="e">
        <f t="shared" si="5"/>
        <v>#DIV/0!</v>
      </c>
      <c r="Q71" s="14"/>
      <c r="R71" s="32"/>
    </row>
    <row r="72" spans="1:18" x14ac:dyDescent="0.2">
      <c r="A72" s="126" t="s">
        <v>37</v>
      </c>
      <c r="B72" s="127" t="s">
        <v>186</v>
      </c>
      <c r="C72" s="126" t="s">
        <v>17</v>
      </c>
      <c r="D72" s="126" t="s">
        <v>187</v>
      </c>
      <c r="E72" s="128" t="s">
        <v>11</v>
      </c>
      <c r="F72" s="133">
        <v>24.72</v>
      </c>
      <c r="G72" s="134">
        <v>0</v>
      </c>
      <c r="H72" s="134">
        <f>'BM 06'!J72</f>
        <v>0</v>
      </c>
      <c r="I72" s="134">
        <f>VLOOKUP(A72,'Memória 07'!$A$6:$E$283,5,FALSE)</f>
        <v>0</v>
      </c>
      <c r="J72" s="134">
        <f t="shared" si="0"/>
        <v>0</v>
      </c>
      <c r="K72" s="134">
        <f t="shared" si="1"/>
        <v>0</v>
      </c>
      <c r="L72" s="134">
        <f t="shared" si="2"/>
        <v>0</v>
      </c>
      <c r="M72" s="134">
        <f t="shared" si="3"/>
        <v>0</v>
      </c>
      <c r="N72" s="134">
        <f t="shared" si="4"/>
        <v>0</v>
      </c>
      <c r="P72" s="111" t="e">
        <f t="shared" si="5"/>
        <v>#DIV/0!</v>
      </c>
      <c r="Q72" s="14"/>
      <c r="R72" s="32"/>
    </row>
    <row r="73" spans="1:18" x14ac:dyDescent="0.2">
      <c r="A73" s="124" t="s">
        <v>188</v>
      </c>
      <c r="B73" s="124"/>
      <c r="C73" s="124"/>
      <c r="D73" s="124" t="s">
        <v>189</v>
      </c>
      <c r="E73" s="124"/>
      <c r="F73" s="131"/>
      <c r="G73" s="131"/>
      <c r="H73" s="131"/>
      <c r="I73" s="131"/>
      <c r="J73" s="131"/>
      <c r="K73" s="131"/>
      <c r="L73" s="131"/>
      <c r="M73" s="131"/>
      <c r="N73" s="131"/>
      <c r="P73" s="111" t="e">
        <f t="shared" si="5"/>
        <v>#DIV/0!</v>
      </c>
      <c r="Q73" s="14"/>
      <c r="R73" s="32"/>
    </row>
    <row r="74" spans="1:18" x14ac:dyDescent="0.2">
      <c r="A74" s="124" t="s">
        <v>190</v>
      </c>
      <c r="B74" s="124"/>
      <c r="C74" s="124"/>
      <c r="D74" s="124" t="s">
        <v>191</v>
      </c>
      <c r="E74" s="124"/>
      <c r="F74" s="131"/>
      <c r="G74" s="131"/>
      <c r="H74" s="131"/>
      <c r="I74" s="131"/>
      <c r="J74" s="131"/>
      <c r="K74" s="131"/>
      <c r="L74" s="131"/>
      <c r="M74" s="131"/>
      <c r="N74" s="131"/>
      <c r="P74" s="111" t="e">
        <f t="shared" si="5"/>
        <v>#DIV/0!</v>
      </c>
      <c r="Q74" s="14"/>
      <c r="R74" s="32"/>
    </row>
    <row r="75" spans="1:18" ht="25.5" x14ac:dyDescent="0.2">
      <c r="A75" s="126" t="s">
        <v>192</v>
      </c>
      <c r="B75" s="127" t="s">
        <v>193</v>
      </c>
      <c r="C75" s="126" t="s">
        <v>17</v>
      </c>
      <c r="D75" s="126" t="s">
        <v>194</v>
      </c>
      <c r="E75" s="128" t="s">
        <v>16</v>
      </c>
      <c r="F75" s="133">
        <v>639.61</v>
      </c>
      <c r="G75" s="134">
        <v>1.49</v>
      </c>
      <c r="H75" s="134">
        <f>'BM 06'!J75</f>
        <v>0</v>
      </c>
      <c r="I75" s="134">
        <f>VLOOKUP(A75,'Memória 07'!$A$6:$E$283,5,FALSE)</f>
        <v>0</v>
      </c>
      <c r="J75" s="134">
        <f t="shared" si="0"/>
        <v>0</v>
      </c>
      <c r="K75" s="134">
        <f t="shared" si="1"/>
        <v>953.01</v>
      </c>
      <c r="L75" s="134">
        <f t="shared" si="2"/>
        <v>0</v>
      </c>
      <c r="M75" s="134">
        <f t="shared" si="3"/>
        <v>0</v>
      </c>
      <c r="N75" s="134">
        <f t="shared" si="4"/>
        <v>0</v>
      </c>
      <c r="P75" s="111">
        <f t="shared" si="5"/>
        <v>0</v>
      </c>
      <c r="Q75" s="14"/>
      <c r="R75" s="32"/>
    </row>
    <row r="76" spans="1:18" ht="25.5" x14ac:dyDescent="0.2">
      <c r="A76" s="126" t="s">
        <v>195</v>
      </c>
      <c r="B76" s="127" t="s">
        <v>196</v>
      </c>
      <c r="C76" s="126" t="s">
        <v>14</v>
      </c>
      <c r="D76" s="126" t="s">
        <v>197</v>
      </c>
      <c r="E76" s="128" t="s">
        <v>82</v>
      </c>
      <c r="F76" s="133">
        <v>215.31</v>
      </c>
      <c r="G76" s="134">
        <v>21.75</v>
      </c>
      <c r="H76" s="134">
        <f>'BM 06'!J76</f>
        <v>0</v>
      </c>
      <c r="I76" s="134">
        <f>VLOOKUP(A76,'Memória 07'!$A$6:$E$283,5,FALSE)</f>
        <v>16.916800000000002</v>
      </c>
      <c r="J76" s="134">
        <f t="shared" si="0"/>
        <v>16.916800000000002</v>
      </c>
      <c r="K76" s="134">
        <f t="shared" si="1"/>
        <v>4682.99</v>
      </c>
      <c r="L76" s="134">
        <f t="shared" si="2"/>
        <v>0</v>
      </c>
      <c r="M76" s="134">
        <f t="shared" si="3"/>
        <v>3642.35</v>
      </c>
      <c r="N76" s="134">
        <f t="shared" si="4"/>
        <v>3642.35</v>
      </c>
      <c r="P76" s="111">
        <f t="shared" si="5"/>
        <v>0.77778299761477176</v>
      </c>
      <c r="Q76" s="14"/>
      <c r="R76" s="32"/>
    </row>
    <row r="77" spans="1:18" x14ac:dyDescent="0.2">
      <c r="A77" s="124" t="s">
        <v>198</v>
      </c>
      <c r="B77" s="124"/>
      <c r="C77" s="124"/>
      <c r="D77" s="124" t="s">
        <v>199</v>
      </c>
      <c r="E77" s="124"/>
      <c r="F77" s="131"/>
      <c r="G77" s="131"/>
      <c r="H77" s="131"/>
      <c r="I77" s="131"/>
      <c r="J77" s="131"/>
      <c r="K77" s="131"/>
      <c r="L77" s="131"/>
      <c r="M77" s="131"/>
      <c r="N77" s="131"/>
      <c r="P77" s="111" t="e">
        <f t="shared" si="5"/>
        <v>#DIV/0!</v>
      </c>
      <c r="Q77" s="14"/>
      <c r="R77" s="32"/>
    </row>
    <row r="78" spans="1:18" x14ac:dyDescent="0.2">
      <c r="A78" s="124" t="s">
        <v>200</v>
      </c>
      <c r="B78" s="124"/>
      <c r="C78" s="124"/>
      <c r="D78" s="124" t="s">
        <v>201</v>
      </c>
      <c r="E78" s="124"/>
      <c r="F78" s="131"/>
      <c r="G78" s="131"/>
      <c r="H78" s="131"/>
      <c r="I78" s="131"/>
      <c r="J78" s="131"/>
      <c r="K78" s="131"/>
      <c r="L78" s="131"/>
      <c r="M78" s="131"/>
      <c r="N78" s="131"/>
      <c r="P78" s="111" t="e">
        <f t="shared" si="5"/>
        <v>#DIV/0!</v>
      </c>
      <c r="Q78" s="14"/>
      <c r="R78" s="32"/>
    </row>
    <row r="79" spans="1:18" ht="51" x14ac:dyDescent="0.2">
      <c r="A79" s="126" t="s">
        <v>202</v>
      </c>
      <c r="B79" s="127" t="s">
        <v>203</v>
      </c>
      <c r="C79" s="126" t="s">
        <v>17</v>
      </c>
      <c r="D79" s="126" t="s">
        <v>204</v>
      </c>
      <c r="E79" s="128" t="s">
        <v>12</v>
      </c>
      <c r="F79" s="133">
        <v>17.59</v>
      </c>
      <c r="G79" s="134">
        <v>4972</v>
      </c>
      <c r="H79" s="134">
        <f>'BM 06'!J79</f>
        <v>4972</v>
      </c>
      <c r="I79" s="134">
        <f>VLOOKUP(A79,'Memória 07'!$A$6:$E$283,5,FALSE)</f>
        <v>0</v>
      </c>
      <c r="J79" s="134">
        <f t="shared" si="0"/>
        <v>4972</v>
      </c>
      <c r="K79" s="134">
        <f t="shared" si="1"/>
        <v>87457.48</v>
      </c>
      <c r="L79" s="134">
        <f t="shared" si="2"/>
        <v>87457.48</v>
      </c>
      <c r="M79" s="134">
        <f t="shared" si="3"/>
        <v>0</v>
      </c>
      <c r="N79" s="134">
        <f t="shared" si="4"/>
        <v>87457.48</v>
      </c>
      <c r="P79" s="111">
        <f t="shared" si="5"/>
        <v>1</v>
      </c>
      <c r="Q79" s="14"/>
      <c r="R79" s="32"/>
    </row>
    <row r="80" spans="1:18" ht="25.5" x14ac:dyDescent="0.2">
      <c r="A80" s="126" t="s">
        <v>205</v>
      </c>
      <c r="B80" s="127" t="s">
        <v>206</v>
      </c>
      <c r="C80" s="126" t="s">
        <v>17</v>
      </c>
      <c r="D80" s="126" t="s">
        <v>207</v>
      </c>
      <c r="E80" s="128" t="s">
        <v>16</v>
      </c>
      <c r="F80" s="133">
        <v>61.84</v>
      </c>
      <c r="G80" s="134">
        <v>690.98</v>
      </c>
      <c r="H80" s="134">
        <f>'BM 06'!J80</f>
        <v>663.78000000000009</v>
      </c>
      <c r="I80" s="134">
        <f>VLOOKUP(A80,'Memória 07'!$A$6:$E$283,5,FALSE)</f>
        <v>0</v>
      </c>
      <c r="J80" s="134">
        <f t="shared" si="0"/>
        <v>663.78000000000009</v>
      </c>
      <c r="K80" s="134">
        <f t="shared" si="1"/>
        <v>42730.2</v>
      </c>
      <c r="L80" s="134">
        <f t="shared" si="2"/>
        <v>41048.15</v>
      </c>
      <c r="M80" s="134">
        <f t="shared" si="3"/>
        <v>0</v>
      </c>
      <c r="N80" s="134">
        <f t="shared" si="4"/>
        <v>41048.15</v>
      </c>
      <c r="P80" s="111">
        <f t="shared" si="5"/>
        <v>0.96063556922270443</v>
      </c>
      <c r="Q80" s="14"/>
      <c r="R80" s="32"/>
    </row>
    <row r="81" spans="1:18" ht="38.25" x14ac:dyDescent="0.2">
      <c r="A81" s="126" t="s">
        <v>208</v>
      </c>
      <c r="B81" s="127" t="s">
        <v>88</v>
      </c>
      <c r="C81" s="126" t="s">
        <v>17</v>
      </c>
      <c r="D81" s="126" t="s">
        <v>59</v>
      </c>
      <c r="E81" s="128" t="s">
        <v>11</v>
      </c>
      <c r="F81" s="133">
        <v>135.54</v>
      </c>
      <c r="G81" s="134">
        <v>0</v>
      </c>
      <c r="H81" s="134">
        <f>'BM 06'!J81</f>
        <v>0</v>
      </c>
      <c r="I81" s="134">
        <f>VLOOKUP(A81,'Memória 07'!$A$6:$E$283,5,FALSE)</f>
        <v>0</v>
      </c>
      <c r="J81" s="134">
        <f t="shared" si="0"/>
        <v>0</v>
      </c>
      <c r="K81" s="134">
        <f t="shared" si="1"/>
        <v>0</v>
      </c>
      <c r="L81" s="134">
        <f t="shared" si="2"/>
        <v>0</v>
      </c>
      <c r="M81" s="134">
        <f t="shared" si="3"/>
        <v>0</v>
      </c>
      <c r="N81" s="134">
        <f t="shared" si="4"/>
        <v>0</v>
      </c>
      <c r="P81" s="111" t="e">
        <f t="shared" si="5"/>
        <v>#DIV/0!</v>
      </c>
      <c r="Q81" s="14"/>
      <c r="R81" s="32"/>
    </row>
    <row r="82" spans="1:18" ht="25.5" x14ac:dyDescent="0.2">
      <c r="A82" s="126" t="s">
        <v>209</v>
      </c>
      <c r="B82" s="127" t="s">
        <v>210</v>
      </c>
      <c r="C82" s="126" t="s">
        <v>17</v>
      </c>
      <c r="D82" s="126" t="s">
        <v>211</v>
      </c>
      <c r="E82" s="128" t="s">
        <v>16</v>
      </c>
      <c r="F82" s="133">
        <v>45.89</v>
      </c>
      <c r="G82" s="134">
        <v>6.48</v>
      </c>
      <c r="H82" s="134">
        <f>'BM 06'!J82</f>
        <v>0</v>
      </c>
      <c r="I82" s="134">
        <f>VLOOKUP(A82,'Memória 07'!$A$6:$E$283,5,FALSE)</f>
        <v>6.48</v>
      </c>
      <c r="J82" s="134">
        <f t="shared" si="0"/>
        <v>6.48</v>
      </c>
      <c r="K82" s="134">
        <f t="shared" si="1"/>
        <v>297.36</v>
      </c>
      <c r="L82" s="134">
        <f t="shared" si="2"/>
        <v>0</v>
      </c>
      <c r="M82" s="134">
        <f t="shared" si="3"/>
        <v>297.36</v>
      </c>
      <c r="N82" s="134">
        <f t="shared" si="4"/>
        <v>297.36</v>
      </c>
      <c r="P82" s="111">
        <f t="shared" si="5"/>
        <v>1</v>
      </c>
      <c r="Q82" s="14"/>
      <c r="R82" s="32"/>
    </row>
    <row r="83" spans="1:18" ht="25.5" x14ac:dyDescent="0.2">
      <c r="A83" s="126" t="s">
        <v>212</v>
      </c>
      <c r="B83" s="127" t="s">
        <v>213</v>
      </c>
      <c r="C83" s="126" t="s">
        <v>17</v>
      </c>
      <c r="D83" s="126" t="s">
        <v>214</v>
      </c>
      <c r="E83" s="128" t="s">
        <v>16</v>
      </c>
      <c r="F83" s="133">
        <v>48.96</v>
      </c>
      <c r="G83" s="134">
        <v>29.12</v>
      </c>
      <c r="H83" s="134">
        <f>'BM 06'!J83</f>
        <v>0</v>
      </c>
      <c r="I83" s="134">
        <f>VLOOKUP(A83,'Memória 07'!$A$6:$E$283,5,FALSE)</f>
        <v>29.12</v>
      </c>
      <c r="J83" s="134">
        <f t="shared" si="0"/>
        <v>29.12</v>
      </c>
      <c r="K83" s="134">
        <f t="shared" si="1"/>
        <v>1425.71</v>
      </c>
      <c r="L83" s="134">
        <f t="shared" si="2"/>
        <v>0</v>
      </c>
      <c r="M83" s="134">
        <f t="shared" si="3"/>
        <v>1425.71</v>
      </c>
      <c r="N83" s="134">
        <f t="shared" si="4"/>
        <v>1425.71</v>
      </c>
      <c r="P83" s="111">
        <f t="shared" si="5"/>
        <v>1</v>
      </c>
      <c r="R83" s="32"/>
    </row>
    <row r="84" spans="1:18" x14ac:dyDescent="0.2">
      <c r="A84" s="124" t="s">
        <v>215</v>
      </c>
      <c r="B84" s="124"/>
      <c r="C84" s="124"/>
      <c r="D84" s="124" t="s">
        <v>216</v>
      </c>
      <c r="E84" s="124"/>
      <c r="F84" s="131"/>
      <c r="G84" s="131"/>
      <c r="H84" s="131"/>
      <c r="I84" s="131"/>
      <c r="J84" s="131"/>
      <c r="K84" s="131"/>
      <c r="L84" s="131"/>
      <c r="M84" s="131"/>
      <c r="N84" s="131"/>
      <c r="O84" s="11"/>
      <c r="P84" s="111" t="e">
        <f t="shared" si="5"/>
        <v>#DIV/0!</v>
      </c>
      <c r="Q84" s="123"/>
      <c r="R84" s="32"/>
    </row>
    <row r="85" spans="1:18" ht="38.25" x14ac:dyDescent="0.2">
      <c r="A85" s="126" t="s">
        <v>217</v>
      </c>
      <c r="B85" s="127" t="s">
        <v>218</v>
      </c>
      <c r="C85" s="126" t="s">
        <v>17</v>
      </c>
      <c r="D85" s="126" t="s">
        <v>84</v>
      </c>
      <c r="E85" s="128" t="s">
        <v>16</v>
      </c>
      <c r="F85" s="133">
        <v>4.21</v>
      </c>
      <c r="G85" s="134">
        <v>524.88200000000006</v>
      </c>
      <c r="H85" s="134">
        <f>'BM 06'!J85</f>
        <v>524.87200000000007</v>
      </c>
      <c r="I85" s="134">
        <f>VLOOKUP(A85,'Memória 07'!$A$6:$E$283,5,FALSE)</f>
        <v>0</v>
      </c>
      <c r="J85" s="134">
        <f t="shared" si="0"/>
        <v>524.87200000000007</v>
      </c>
      <c r="K85" s="134">
        <f t="shared" si="1"/>
        <v>2209.75</v>
      </c>
      <c r="L85" s="134">
        <f t="shared" si="2"/>
        <v>2209.71</v>
      </c>
      <c r="M85" s="134">
        <f t="shared" si="3"/>
        <v>0</v>
      </c>
      <c r="N85" s="134">
        <f t="shared" si="4"/>
        <v>2209.71</v>
      </c>
      <c r="O85" s="11"/>
      <c r="P85" s="111">
        <f t="shared" si="5"/>
        <v>0.9999818984047969</v>
      </c>
      <c r="Q85" s="17"/>
      <c r="R85" s="32"/>
    </row>
    <row r="86" spans="1:18" ht="38.25" x14ac:dyDescent="0.2">
      <c r="A86" s="126" t="s">
        <v>219</v>
      </c>
      <c r="B86" s="127" t="s">
        <v>85</v>
      </c>
      <c r="C86" s="126" t="s">
        <v>17</v>
      </c>
      <c r="D86" s="126" t="s">
        <v>220</v>
      </c>
      <c r="E86" s="128" t="s">
        <v>16</v>
      </c>
      <c r="F86" s="133">
        <v>34.450000000000003</v>
      </c>
      <c r="G86" s="134">
        <v>524.87199999999996</v>
      </c>
      <c r="H86" s="134">
        <f>'BM 06'!J86</f>
        <v>524.87200000000007</v>
      </c>
      <c r="I86" s="134">
        <f>VLOOKUP(A86,'Memória 07'!$A$6:$E$283,5,FALSE)</f>
        <v>0</v>
      </c>
      <c r="J86" s="134">
        <f t="shared" si="0"/>
        <v>524.87200000000007</v>
      </c>
      <c r="K86" s="134">
        <f t="shared" si="1"/>
        <v>18081.84</v>
      </c>
      <c r="L86" s="134">
        <f t="shared" si="2"/>
        <v>18081.84</v>
      </c>
      <c r="M86" s="134">
        <f t="shared" si="3"/>
        <v>0</v>
      </c>
      <c r="N86" s="134">
        <f t="shared" si="4"/>
        <v>18081.84</v>
      </c>
      <c r="O86" s="11"/>
      <c r="P86" s="111">
        <f t="shared" si="5"/>
        <v>1</v>
      </c>
      <c r="Q86" s="17"/>
      <c r="R86" s="32"/>
    </row>
    <row r="87" spans="1:18" x14ac:dyDescent="0.2">
      <c r="A87" s="124" t="s">
        <v>221</v>
      </c>
      <c r="B87" s="124"/>
      <c r="C87" s="124"/>
      <c r="D87" s="124" t="s">
        <v>222</v>
      </c>
      <c r="E87" s="124"/>
      <c r="F87" s="131"/>
      <c r="G87" s="131"/>
      <c r="H87" s="131"/>
      <c r="I87" s="131"/>
      <c r="J87" s="131"/>
      <c r="K87" s="131"/>
      <c r="L87" s="131"/>
      <c r="M87" s="131"/>
      <c r="N87" s="131"/>
      <c r="O87" s="11"/>
      <c r="P87" s="111" t="e">
        <f t="shared" ref="P87:P152" si="10">N87/K87</f>
        <v>#DIV/0!</v>
      </c>
      <c r="Q87" s="17"/>
      <c r="R87" s="32"/>
    </row>
    <row r="88" spans="1:18" ht="25.5" x14ac:dyDescent="0.2">
      <c r="A88" s="126" t="s">
        <v>223</v>
      </c>
      <c r="B88" s="127" t="s">
        <v>224</v>
      </c>
      <c r="C88" s="126" t="s">
        <v>14</v>
      </c>
      <c r="D88" s="126" t="s">
        <v>225</v>
      </c>
      <c r="E88" s="128" t="s">
        <v>16</v>
      </c>
      <c r="F88" s="133">
        <v>18.579999999999998</v>
      </c>
      <c r="G88" s="134">
        <v>450.65</v>
      </c>
      <c r="H88" s="134">
        <f>'BM 06'!J88</f>
        <v>450.65</v>
      </c>
      <c r="I88" s="134">
        <f>VLOOKUP(A88,'Memória 07'!$A$6:$E$283,5,FALSE)</f>
        <v>0</v>
      </c>
      <c r="J88" s="134">
        <f t="shared" ref="J88:J153" si="11">I88+H88</f>
        <v>450.65</v>
      </c>
      <c r="K88" s="134">
        <f t="shared" ref="K88:K153" si="12">TRUNC(G88*F88,2)</f>
        <v>8373.07</v>
      </c>
      <c r="L88" s="134">
        <f t="shared" ref="L88:L153" si="13">TRUNC(H88*F88,2)</f>
        <v>8373.07</v>
      </c>
      <c r="M88" s="134">
        <f t="shared" ref="M88:M153" si="14">TRUNC(I88*F88,2)</f>
        <v>0</v>
      </c>
      <c r="N88" s="134">
        <f t="shared" ref="N88:N153" si="15">M88+L88</f>
        <v>8373.07</v>
      </c>
      <c r="O88" s="11"/>
      <c r="P88" s="111">
        <f t="shared" si="10"/>
        <v>1</v>
      </c>
      <c r="Q88" s="17"/>
      <c r="R88" s="32"/>
    </row>
    <row r="89" spans="1:18" ht="25.5" x14ac:dyDescent="0.2">
      <c r="A89" s="126" t="s">
        <v>226</v>
      </c>
      <c r="B89" s="127" t="s">
        <v>106</v>
      </c>
      <c r="C89" s="126" t="s">
        <v>17</v>
      </c>
      <c r="D89" s="126" t="s">
        <v>107</v>
      </c>
      <c r="E89" s="128" t="s">
        <v>15</v>
      </c>
      <c r="F89" s="133">
        <v>681.06</v>
      </c>
      <c r="G89" s="134">
        <v>22.53</v>
      </c>
      <c r="H89" s="134">
        <f>'BM 06'!J89</f>
        <v>22.532499999999999</v>
      </c>
      <c r="I89" s="134">
        <f>VLOOKUP(A89,'Memória 07'!$A$6:$E$283,5,FALSE)</f>
        <v>0</v>
      </c>
      <c r="J89" s="134">
        <f t="shared" si="11"/>
        <v>22.532499999999999</v>
      </c>
      <c r="K89" s="134">
        <f t="shared" si="12"/>
        <v>15344.28</v>
      </c>
      <c r="L89" s="134">
        <f t="shared" si="13"/>
        <v>15345.98</v>
      </c>
      <c r="M89" s="134">
        <f t="shared" si="14"/>
        <v>0</v>
      </c>
      <c r="N89" s="134">
        <f t="shared" si="15"/>
        <v>15345.98</v>
      </c>
      <c r="O89" s="11"/>
      <c r="P89" s="111">
        <f t="shared" si="10"/>
        <v>1.0001107904704554</v>
      </c>
      <c r="Q89" s="17"/>
      <c r="R89" s="32"/>
    </row>
    <row r="90" spans="1:18" ht="38.25" x14ac:dyDescent="0.2">
      <c r="A90" s="126" t="s">
        <v>227</v>
      </c>
      <c r="B90" s="127" t="s">
        <v>228</v>
      </c>
      <c r="C90" s="126" t="s">
        <v>17</v>
      </c>
      <c r="D90" s="126" t="s">
        <v>229</v>
      </c>
      <c r="E90" s="128" t="s">
        <v>16</v>
      </c>
      <c r="F90" s="133">
        <v>106.63</v>
      </c>
      <c r="G90" s="134">
        <v>6.48</v>
      </c>
      <c r="H90" s="134">
        <f>'BM 06'!J90</f>
        <v>0</v>
      </c>
      <c r="I90" s="134">
        <f>VLOOKUP(A90,'Memória 07'!$A$6:$E$283,5,FALSE)</f>
        <v>0</v>
      </c>
      <c r="J90" s="134">
        <f t="shared" si="11"/>
        <v>0</v>
      </c>
      <c r="K90" s="134">
        <f t="shared" si="12"/>
        <v>690.96</v>
      </c>
      <c r="L90" s="134">
        <f t="shared" si="13"/>
        <v>0</v>
      </c>
      <c r="M90" s="134">
        <f t="shared" si="14"/>
        <v>0</v>
      </c>
      <c r="N90" s="134">
        <f t="shared" si="15"/>
        <v>0</v>
      </c>
      <c r="O90" s="11"/>
      <c r="P90" s="111">
        <f t="shared" si="10"/>
        <v>0</v>
      </c>
      <c r="Q90" s="17"/>
      <c r="R90" s="32"/>
    </row>
    <row r="91" spans="1:18" ht="25.5" x14ac:dyDescent="0.2">
      <c r="A91" s="126" t="s">
        <v>230</v>
      </c>
      <c r="B91" s="127" t="s">
        <v>231</v>
      </c>
      <c r="C91" s="126" t="s">
        <v>14</v>
      </c>
      <c r="D91" s="126" t="s">
        <v>232</v>
      </c>
      <c r="E91" s="128" t="s">
        <v>16</v>
      </c>
      <c r="F91" s="133">
        <v>93.74</v>
      </c>
      <c r="G91" s="134">
        <v>450.65</v>
      </c>
      <c r="H91" s="134">
        <f>'BM 06'!J91</f>
        <v>450.65</v>
      </c>
      <c r="I91" s="134">
        <f>VLOOKUP(A91,'Memória 07'!$A$6:$E$283,5,FALSE)</f>
        <v>0</v>
      </c>
      <c r="J91" s="134">
        <f t="shared" si="11"/>
        <v>450.65</v>
      </c>
      <c r="K91" s="134">
        <f t="shared" si="12"/>
        <v>42243.93</v>
      </c>
      <c r="L91" s="134">
        <f t="shared" si="13"/>
        <v>42243.93</v>
      </c>
      <c r="M91" s="134">
        <f t="shared" si="14"/>
        <v>0</v>
      </c>
      <c r="N91" s="134">
        <f t="shared" si="15"/>
        <v>42243.93</v>
      </c>
      <c r="O91" s="11"/>
      <c r="P91" s="111">
        <f t="shared" si="10"/>
        <v>1</v>
      </c>
      <c r="Q91" s="17"/>
      <c r="R91" s="32"/>
    </row>
    <row r="92" spans="1:18" ht="25.5" x14ac:dyDescent="0.2">
      <c r="A92" s="126" t="s">
        <v>233</v>
      </c>
      <c r="B92" s="127" t="s">
        <v>234</v>
      </c>
      <c r="C92" s="126" t="s">
        <v>14</v>
      </c>
      <c r="D92" s="126" t="s">
        <v>235</v>
      </c>
      <c r="E92" s="128" t="s">
        <v>7</v>
      </c>
      <c r="F92" s="133">
        <v>111.04666592699435</v>
      </c>
      <c r="G92" s="134">
        <v>450.65</v>
      </c>
      <c r="H92" s="134">
        <f>'BM 06'!J92</f>
        <v>450.65</v>
      </c>
      <c r="I92" s="134">
        <f>VLOOKUP(A92,'Memória 07'!$A$6:$E$283,5,FALSE)</f>
        <v>0</v>
      </c>
      <c r="J92" s="134">
        <f t="shared" si="11"/>
        <v>450.65</v>
      </c>
      <c r="K92" s="134">
        <f t="shared" si="12"/>
        <v>50043.18</v>
      </c>
      <c r="L92" s="134">
        <f t="shared" si="13"/>
        <v>50043.18</v>
      </c>
      <c r="M92" s="134">
        <f t="shared" si="14"/>
        <v>0</v>
      </c>
      <c r="N92" s="134">
        <f t="shared" si="15"/>
        <v>50043.18</v>
      </c>
      <c r="O92" s="11"/>
      <c r="P92" s="111">
        <f t="shared" si="10"/>
        <v>1</v>
      </c>
      <c r="Q92" s="17"/>
      <c r="R92" s="32"/>
    </row>
    <row r="93" spans="1:18" ht="51" x14ac:dyDescent="0.2">
      <c r="A93" s="126" t="s">
        <v>236</v>
      </c>
      <c r="B93" s="127" t="s">
        <v>237</v>
      </c>
      <c r="C93" s="126" t="s">
        <v>14</v>
      </c>
      <c r="D93" s="126" t="s">
        <v>238</v>
      </c>
      <c r="E93" s="128" t="s">
        <v>16</v>
      </c>
      <c r="F93" s="133">
        <v>86.28</v>
      </c>
      <c r="G93" s="134">
        <v>19.100000000000001</v>
      </c>
      <c r="H93" s="134">
        <f>'BM 06'!J93</f>
        <v>0</v>
      </c>
      <c r="I93" s="134">
        <f>VLOOKUP(A93,'Memória 07'!$A$6:$E$283,5,FALSE)</f>
        <v>0</v>
      </c>
      <c r="J93" s="134">
        <f t="shared" si="11"/>
        <v>0</v>
      </c>
      <c r="K93" s="134">
        <f t="shared" si="12"/>
        <v>1647.94</v>
      </c>
      <c r="L93" s="134">
        <f t="shared" si="13"/>
        <v>0</v>
      </c>
      <c r="M93" s="134">
        <f t="shared" si="14"/>
        <v>0</v>
      </c>
      <c r="N93" s="134">
        <f t="shared" si="15"/>
        <v>0</v>
      </c>
      <c r="O93" s="11"/>
      <c r="P93" s="111">
        <f t="shared" si="10"/>
        <v>0</v>
      </c>
      <c r="Q93" s="17"/>
      <c r="R93" s="32"/>
    </row>
    <row r="94" spans="1:18" x14ac:dyDescent="0.2">
      <c r="A94" s="126" t="s">
        <v>239</v>
      </c>
      <c r="B94" s="127" t="s">
        <v>240</v>
      </c>
      <c r="C94" s="126" t="s">
        <v>17</v>
      </c>
      <c r="D94" s="126" t="s">
        <v>241</v>
      </c>
      <c r="E94" s="128" t="s">
        <v>15</v>
      </c>
      <c r="F94" s="133">
        <v>74.2</v>
      </c>
      <c r="G94" s="134">
        <v>180.26</v>
      </c>
      <c r="H94" s="134">
        <f>'BM 06'!J94</f>
        <v>180.26</v>
      </c>
      <c r="I94" s="134">
        <f>VLOOKUP(A94,'Memória 07'!$A$6:$E$283,5,FALSE)</f>
        <v>0</v>
      </c>
      <c r="J94" s="134">
        <f t="shared" si="11"/>
        <v>180.26</v>
      </c>
      <c r="K94" s="134">
        <f t="shared" si="12"/>
        <v>13375.29</v>
      </c>
      <c r="L94" s="134">
        <f t="shared" si="13"/>
        <v>13375.29</v>
      </c>
      <c r="M94" s="134">
        <f t="shared" si="14"/>
        <v>0</v>
      </c>
      <c r="N94" s="134">
        <f t="shared" si="15"/>
        <v>13375.29</v>
      </c>
      <c r="O94" s="11"/>
      <c r="P94" s="111">
        <f t="shared" si="10"/>
        <v>1</v>
      </c>
      <c r="Q94" s="17"/>
      <c r="R94" s="32"/>
    </row>
    <row r="95" spans="1:18" ht="25.5" x14ac:dyDescent="0.2">
      <c r="A95" s="137" t="s">
        <v>242</v>
      </c>
      <c r="B95" s="138" t="s">
        <v>243</v>
      </c>
      <c r="C95" s="137" t="s">
        <v>14</v>
      </c>
      <c r="D95" s="137" t="s">
        <v>244</v>
      </c>
      <c r="E95" s="139" t="s">
        <v>15</v>
      </c>
      <c r="F95" s="140">
        <v>312.27999999999997</v>
      </c>
      <c r="G95" s="141">
        <v>38.39</v>
      </c>
      <c r="H95" s="134">
        <f>'BM 06'!J95</f>
        <v>38.393300000000004</v>
      </c>
      <c r="I95" s="134">
        <f>VLOOKUP(A95,'Memória 07'!$A$6:$E$283,5,FALSE)</f>
        <v>0</v>
      </c>
      <c r="J95" s="141">
        <f t="shared" si="11"/>
        <v>38.393300000000004</v>
      </c>
      <c r="K95" s="141">
        <f t="shared" si="12"/>
        <v>11988.42</v>
      </c>
      <c r="L95" s="141">
        <f t="shared" si="13"/>
        <v>11989.45</v>
      </c>
      <c r="M95" s="141">
        <f t="shared" si="14"/>
        <v>0</v>
      </c>
      <c r="N95" s="141">
        <f t="shared" si="15"/>
        <v>11989.45</v>
      </c>
      <c r="O95" s="11"/>
      <c r="P95" s="111">
        <f t="shared" si="10"/>
        <v>1.0000859162425073</v>
      </c>
      <c r="Q95" s="17"/>
      <c r="R95" s="32"/>
    </row>
    <row r="96" spans="1:18" ht="51" x14ac:dyDescent="0.2">
      <c r="A96" s="137" t="s">
        <v>739</v>
      </c>
      <c r="B96" s="138">
        <v>87620</v>
      </c>
      <c r="C96" s="137" t="s">
        <v>17</v>
      </c>
      <c r="D96" s="137" t="s">
        <v>740</v>
      </c>
      <c r="E96" s="139" t="s">
        <v>16</v>
      </c>
      <c r="F96" s="140">
        <v>27.568106525000001</v>
      </c>
      <c r="G96" s="141">
        <v>6.48</v>
      </c>
      <c r="H96" s="134">
        <f>'BM 06'!J96</f>
        <v>0</v>
      </c>
      <c r="I96" s="134">
        <f>VLOOKUP(A96,'Memória 07'!$A$6:$E$283,5,FALSE)</f>
        <v>0</v>
      </c>
      <c r="J96" s="141">
        <f t="shared" si="11"/>
        <v>0</v>
      </c>
      <c r="K96" s="141">
        <f t="shared" si="12"/>
        <v>178.64</v>
      </c>
      <c r="L96" s="141">
        <f t="shared" si="13"/>
        <v>0</v>
      </c>
      <c r="M96" s="141">
        <f t="shared" si="14"/>
        <v>0</v>
      </c>
      <c r="N96" s="141">
        <f t="shared" si="15"/>
        <v>0</v>
      </c>
      <c r="O96" s="11"/>
      <c r="Q96" s="17"/>
      <c r="R96" s="32"/>
    </row>
    <row r="97" spans="1:18" x14ac:dyDescent="0.2">
      <c r="A97" s="124" t="s">
        <v>245</v>
      </c>
      <c r="B97" s="124"/>
      <c r="C97" s="124"/>
      <c r="D97" s="124" t="s">
        <v>246</v>
      </c>
      <c r="E97" s="124"/>
      <c r="F97" s="131"/>
      <c r="G97" s="131"/>
      <c r="H97" s="131"/>
      <c r="I97" s="131"/>
      <c r="J97" s="131"/>
      <c r="K97" s="131"/>
      <c r="L97" s="131"/>
      <c r="M97" s="131"/>
      <c r="N97" s="131"/>
      <c r="O97" s="11"/>
      <c r="P97" s="111" t="e">
        <f t="shared" si="10"/>
        <v>#DIV/0!</v>
      </c>
      <c r="Q97" s="17"/>
      <c r="R97" s="32"/>
    </row>
    <row r="98" spans="1:18" ht="25.5" x14ac:dyDescent="0.2">
      <c r="A98" s="126" t="s">
        <v>247</v>
      </c>
      <c r="B98" s="127" t="s">
        <v>248</v>
      </c>
      <c r="C98" s="126" t="s">
        <v>17</v>
      </c>
      <c r="D98" s="126" t="s">
        <v>83</v>
      </c>
      <c r="E98" s="128" t="s">
        <v>16</v>
      </c>
      <c r="F98" s="133">
        <v>4.01</v>
      </c>
      <c r="G98" s="134">
        <v>463.11</v>
      </c>
      <c r="H98" s="134">
        <f>'BM 06'!J98</f>
        <v>0</v>
      </c>
      <c r="I98" s="134">
        <f>VLOOKUP(A98,'Memória 07'!$A$6:$E$283,5,FALSE)</f>
        <v>463.11</v>
      </c>
      <c r="J98" s="134">
        <f t="shared" si="11"/>
        <v>463.11</v>
      </c>
      <c r="K98" s="134">
        <f t="shared" si="12"/>
        <v>1857.07</v>
      </c>
      <c r="L98" s="134">
        <f t="shared" si="13"/>
        <v>0</v>
      </c>
      <c r="M98" s="134">
        <f t="shared" si="14"/>
        <v>1857.07</v>
      </c>
      <c r="N98" s="134">
        <f t="shared" si="15"/>
        <v>1857.07</v>
      </c>
      <c r="O98" s="11"/>
      <c r="P98" s="111">
        <f t="shared" si="10"/>
        <v>1</v>
      </c>
      <c r="Q98" s="17"/>
      <c r="R98" s="32"/>
    </row>
    <row r="99" spans="1:18" ht="25.5" x14ac:dyDescent="0.2">
      <c r="A99" s="126" t="s">
        <v>249</v>
      </c>
      <c r="B99" s="127" t="s">
        <v>250</v>
      </c>
      <c r="C99" s="126" t="s">
        <v>17</v>
      </c>
      <c r="D99" s="126" t="s">
        <v>251</v>
      </c>
      <c r="E99" s="128" t="s">
        <v>16</v>
      </c>
      <c r="F99" s="133">
        <v>11.29</v>
      </c>
      <c r="G99" s="134">
        <v>463.11</v>
      </c>
      <c r="H99" s="134">
        <f>'BM 06'!J99</f>
        <v>0</v>
      </c>
      <c r="I99" s="134">
        <f>VLOOKUP(A99,'Memória 07'!$A$6:$E$283,5,FALSE)</f>
        <v>139.7062</v>
      </c>
      <c r="J99" s="134">
        <f t="shared" si="11"/>
        <v>139.7062</v>
      </c>
      <c r="K99" s="134">
        <f t="shared" si="12"/>
        <v>5228.51</v>
      </c>
      <c r="L99" s="134">
        <f t="shared" si="13"/>
        <v>0</v>
      </c>
      <c r="M99" s="134">
        <f t="shared" si="14"/>
        <v>1577.28</v>
      </c>
      <c r="N99" s="134">
        <f t="shared" si="15"/>
        <v>1577.28</v>
      </c>
      <c r="O99" s="11"/>
      <c r="P99" s="111">
        <f t="shared" si="10"/>
        <v>0.30166911797051166</v>
      </c>
      <c r="Q99" s="17"/>
      <c r="R99" s="32"/>
    </row>
    <row r="100" spans="1:18" ht="25.5" x14ac:dyDescent="0.2">
      <c r="A100" s="126" t="s">
        <v>252</v>
      </c>
      <c r="B100" s="127" t="s">
        <v>253</v>
      </c>
      <c r="C100" s="126" t="s">
        <v>17</v>
      </c>
      <c r="D100" s="126" t="s">
        <v>254</v>
      </c>
      <c r="E100" s="128" t="s">
        <v>16</v>
      </c>
      <c r="F100" s="133">
        <v>11.78</v>
      </c>
      <c r="G100" s="134">
        <v>463.11</v>
      </c>
      <c r="H100" s="134">
        <f>'BM 06'!J100</f>
        <v>0</v>
      </c>
      <c r="I100" s="134">
        <f>VLOOKUP(A100,'Memória 07'!$A$6:$E$283,5,FALSE)</f>
        <v>463.11</v>
      </c>
      <c r="J100" s="134">
        <f t="shared" si="11"/>
        <v>463.11</v>
      </c>
      <c r="K100" s="134">
        <f t="shared" si="12"/>
        <v>5455.43</v>
      </c>
      <c r="L100" s="134">
        <f t="shared" si="13"/>
        <v>0</v>
      </c>
      <c r="M100" s="134">
        <f t="shared" si="14"/>
        <v>5455.43</v>
      </c>
      <c r="N100" s="134">
        <f t="shared" si="15"/>
        <v>5455.43</v>
      </c>
      <c r="O100" s="11"/>
      <c r="P100" s="111">
        <f t="shared" si="10"/>
        <v>1</v>
      </c>
      <c r="Q100" s="17"/>
      <c r="R100" s="32"/>
    </row>
    <row r="101" spans="1:18" ht="25.5" x14ac:dyDescent="0.2">
      <c r="A101" s="126" t="s">
        <v>255</v>
      </c>
      <c r="B101" s="127" t="s">
        <v>256</v>
      </c>
      <c r="C101" s="126" t="s">
        <v>14</v>
      </c>
      <c r="D101" s="126" t="s">
        <v>257</v>
      </c>
      <c r="E101" s="128" t="s">
        <v>16</v>
      </c>
      <c r="F101" s="133">
        <v>23.05</v>
      </c>
      <c r="G101" s="134">
        <v>6.48</v>
      </c>
      <c r="H101" s="134">
        <f>'BM 06'!J101</f>
        <v>0</v>
      </c>
      <c r="I101" s="134">
        <f>VLOOKUP(A101,'Memória 07'!$A$6:$E$283,5,FALSE)</f>
        <v>6.48</v>
      </c>
      <c r="J101" s="134">
        <f t="shared" si="11"/>
        <v>6.48</v>
      </c>
      <c r="K101" s="134">
        <f t="shared" si="12"/>
        <v>149.36000000000001</v>
      </c>
      <c r="L101" s="134">
        <f t="shared" si="13"/>
        <v>0</v>
      </c>
      <c r="M101" s="134">
        <f t="shared" si="14"/>
        <v>149.36000000000001</v>
      </c>
      <c r="N101" s="134">
        <f t="shared" si="15"/>
        <v>149.36000000000001</v>
      </c>
      <c r="O101" s="11"/>
      <c r="P101" s="111">
        <f t="shared" si="10"/>
        <v>1</v>
      </c>
      <c r="Q101" s="17"/>
      <c r="R101" s="32"/>
    </row>
    <row r="102" spans="1:18" ht="25.5" x14ac:dyDescent="0.2">
      <c r="A102" s="126" t="s">
        <v>258</v>
      </c>
      <c r="B102" s="127" t="s">
        <v>259</v>
      </c>
      <c r="C102" s="126" t="s">
        <v>17</v>
      </c>
      <c r="D102" s="126" t="s">
        <v>260</v>
      </c>
      <c r="E102" s="128" t="s">
        <v>16</v>
      </c>
      <c r="F102" s="133">
        <v>31.64</v>
      </c>
      <c r="G102" s="134">
        <v>6.48</v>
      </c>
      <c r="H102" s="134">
        <f>'BM 06'!J102</f>
        <v>0</v>
      </c>
      <c r="I102" s="134">
        <f>VLOOKUP(A102,'Memória 07'!$A$6:$E$283,5,FALSE)</f>
        <v>6.48</v>
      </c>
      <c r="J102" s="134">
        <f t="shared" si="11"/>
        <v>6.48</v>
      </c>
      <c r="K102" s="134">
        <f t="shared" si="12"/>
        <v>205.02</v>
      </c>
      <c r="L102" s="134">
        <f t="shared" si="13"/>
        <v>0</v>
      </c>
      <c r="M102" s="134">
        <f t="shared" si="14"/>
        <v>205.02</v>
      </c>
      <c r="N102" s="134">
        <f t="shared" si="15"/>
        <v>205.02</v>
      </c>
      <c r="O102" s="11"/>
      <c r="P102" s="111">
        <f t="shared" si="10"/>
        <v>1</v>
      </c>
      <c r="Q102" s="17"/>
      <c r="R102" s="32"/>
    </row>
    <row r="103" spans="1:18" ht="25.5" x14ac:dyDescent="0.2">
      <c r="A103" s="126" t="s">
        <v>261</v>
      </c>
      <c r="B103" s="127" t="s">
        <v>262</v>
      </c>
      <c r="C103" s="126" t="s">
        <v>17</v>
      </c>
      <c r="D103" s="126" t="s">
        <v>263</v>
      </c>
      <c r="E103" s="128" t="s">
        <v>16</v>
      </c>
      <c r="F103" s="133">
        <v>14.18</v>
      </c>
      <c r="G103" s="134">
        <v>6.48</v>
      </c>
      <c r="H103" s="134">
        <f>'BM 06'!J103</f>
        <v>0</v>
      </c>
      <c r="I103" s="134">
        <f>VLOOKUP(A103,'Memória 07'!$A$6:$E$283,5,FALSE)</f>
        <v>6.48</v>
      </c>
      <c r="J103" s="134">
        <f t="shared" si="11"/>
        <v>6.48</v>
      </c>
      <c r="K103" s="134">
        <f t="shared" si="12"/>
        <v>91.88</v>
      </c>
      <c r="L103" s="134">
        <f t="shared" si="13"/>
        <v>0</v>
      </c>
      <c r="M103" s="134">
        <f t="shared" si="14"/>
        <v>91.88</v>
      </c>
      <c r="N103" s="134">
        <f t="shared" si="15"/>
        <v>91.88</v>
      </c>
      <c r="O103" s="11"/>
      <c r="P103" s="111">
        <f t="shared" si="10"/>
        <v>1</v>
      </c>
      <c r="Q103" s="17"/>
      <c r="R103" s="32"/>
    </row>
    <row r="104" spans="1:18" ht="25.5" x14ac:dyDescent="0.2">
      <c r="A104" s="126" t="s">
        <v>264</v>
      </c>
      <c r="B104" s="127" t="s">
        <v>265</v>
      </c>
      <c r="C104" s="126" t="s">
        <v>17</v>
      </c>
      <c r="D104" s="126" t="s">
        <v>266</v>
      </c>
      <c r="E104" s="128" t="s">
        <v>16</v>
      </c>
      <c r="F104" s="133">
        <v>50.22</v>
      </c>
      <c r="G104" s="134">
        <v>340.38</v>
      </c>
      <c r="H104" s="134">
        <f>'BM 06'!J104</f>
        <v>0</v>
      </c>
      <c r="I104" s="134">
        <f>VLOOKUP(A104,'Memória 07'!$A$6:$E$283,5,FALSE)</f>
        <v>0</v>
      </c>
      <c r="J104" s="134">
        <f t="shared" si="11"/>
        <v>0</v>
      </c>
      <c r="K104" s="134">
        <f t="shared" si="12"/>
        <v>17093.88</v>
      </c>
      <c r="L104" s="134">
        <f t="shared" si="13"/>
        <v>0</v>
      </c>
      <c r="M104" s="134">
        <f t="shared" si="14"/>
        <v>0</v>
      </c>
      <c r="N104" s="134">
        <f t="shared" si="15"/>
        <v>0</v>
      </c>
      <c r="O104" s="11"/>
      <c r="P104" s="111">
        <f t="shared" si="10"/>
        <v>0</v>
      </c>
      <c r="Q104" s="17"/>
      <c r="R104" s="32"/>
    </row>
    <row r="105" spans="1:18" ht="38.25" x14ac:dyDescent="0.2">
      <c r="A105" s="126" t="s">
        <v>267</v>
      </c>
      <c r="B105" s="127" t="s">
        <v>268</v>
      </c>
      <c r="C105" s="126" t="s">
        <v>14</v>
      </c>
      <c r="D105" s="126" t="s">
        <v>269</v>
      </c>
      <c r="E105" s="128" t="s">
        <v>16</v>
      </c>
      <c r="F105" s="133">
        <v>14.45</v>
      </c>
      <c r="G105" s="134">
        <v>340.38</v>
      </c>
      <c r="H105" s="134">
        <f>'BM 06'!J105</f>
        <v>0</v>
      </c>
      <c r="I105" s="134">
        <f>VLOOKUP(A105,'Memória 07'!$A$6:$E$283,5,FALSE)</f>
        <v>0</v>
      </c>
      <c r="J105" s="134">
        <f t="shared" si="11"/>
        <v>0</v>
      </c>
      <c r="K105" s="134">
        <f t="shared" si="12"/>
        <v>4918.49</v>
      </c>
      <c r="L105" s="134">
        <f t="shared" si="13"/>
        <v>0</v>
      </c>
      <c r="M105" s="134">
        <f t="shared" si="14"/>
        <v>0</v>
      </c>
      <c r="N105" s="134">
        <f t="shared" si="15"/>
        <v>0</v>
      </c>
      <c r="O105" s="11"/>
      <c r="P105" s="111">
        <f t="shared" si="10"/>
        <v>0</v>
      </c>
      <c r="Q105" s="17"/>
      <c r="R105" s="32"/>
    </row>
    <row r="106" spans="1:18" ht="38.25" x14ac:dyDescent="0.2">
      <c r="A106" s="126" t="s">
        <v>270</v>
      </c>
      <c r="B106" s="127" t="s">
        <v>271</v>
      </c>
      <c r="C106" s="126" t="s">
        <v>14</v>
      </c>
      <c r="D106" s="126" t="s">
        <v>272</v>
      </c>
      <c r="E106" s="128" t="s">
        <v>16</v>
      </c>
      <c r="F106" s="133">
        <v>18.68</v>
      </c>
      <c r="G106" s="134">
        <v>340.38</v>
      </c>
      <c r="H106" s="134">
        <f>'BM 06'!J106</f>
        <v>340.38</v>
      </c>
      <c r="I106" s="134">
        <f>VLOOKUP(A106,'Memória 07'!$A$6:$E$283,5,FALSE)</f>
        <v>0</v>
      </c>
      <c r="J106" s="134">
        <f t="shared" si="11"/>
        <v>340.38</v>
      </c>
      <c r="K106" s="134">
        <f t="shared" si="12"/>
        <v>6358.29</v>
      </c>
      <c r="L106" s="134">
        <f t="shared" si="13"/>
        <v>6358.29</v>
      </c>
      <c r="M106" s="134">
        <f t="shared" si="14"/>
        <v>0</v>
      </c>
      <c r="N106" s="134">
        <f t="shared" si="15"/>
        <v>6358.29</v>
      </c>
      <c r="O106" s="11"/>
      <c r="P106" s="111">
        <f t="shared" si="10"/>
        <v>1</v>
      </c>
      <c r="Q106" s="17"/>
      <c r="R106" s="32"/>
    </row>
    <row r="107" spans="1:18" x14ac:dyDescent="0.2">
      <c r="A107" s="124" t="s">
        <v>273</v>
      </c>
      <c r="B107" s="124"/>
      <c r="C107" s="124"/>
      <c r="D107" s="124" t="s">
        <v>274</v>
      </c>
      <c r="E107" s="124"/>
      <c r="F107" s="131"/>
      <c r="G107" s="131"/>
      <c r="H107" s="131"/>
      <c r="I107" s="131"/>
      <c r="J107" s="131"/>
      <c r="K107" s="131"/>
      <c r="L107" s="131"/>
      <c r="M107" s="131"/>
      <c r="N107" s="131"/>
      <c r="O107" s="11"/>
      <c r="P107" s="111" t="e">
        <f t="shared" si="10"/>
        <v>#DIV/0!</v>
      </c>
      <c r="Q107" s="17"/>
      <c r="R107" s="32"/>
    </row>
    <row r="108" spans="1:18" x14ac:dyDescent="0.2">
      <c r="A108" s="126" t="s">
        <v>275</v>
      </c>
      <c r="B108" s="127" t="s">
        <v>276</v>
      </c>
      <c r="C108" s="126" t="s">
        <v>17</v>
      </c>
      <c r="D108" s="126" t="s">
        <v>277</v>
      </c>
      <c r="E108" s="128" t="s">
        <v>7</v>
      </c>
      <c r="F108" s="133">
        <v>66.069999999999993</v>
      </c>
      <c r="G108" s="134">
        <v>1</v>
      </c>
      <c r="H108" s="134">
        <f>'BM 06'!J108</f>
        <v>0</v>
      </c>
      <c r="I108" s="134">
        <f>VLOOKUP(A108,'Memória 07'!$A$6:$E$283,5,FALSE)</f>
        <v>0</v>
      </c>
      <c r="J108" s="134">
        <f t="shared" si="11"/>
        <v>0</v>
      </c>
      <c r="K108" s="134">
        <f t="shared" si="12"/>
        <v>66.069999999999993</v>
      </c>
      <c r="L108" s="134">
        <f t="shared" si="13"/>
        <v>0</v>
      </c>
      <c r="M108" s="134">
        <f t="shared" si="14"/>
        <v>0</v>
      </c>
      <c r="N108" s="134">
        <f t="shared" si="15"/>
        <v>0</v>
      </c>
      <c r="O108" s="11"/>
      <c r="P108" s="111">
        <f t="shared" si="10"/>
        <v>0</v>
      </c>
      <c r="Q108" s="17"/>
      <c r="R108" s="32"/>
    </row>
    <row r="109" spans="1:18" ht="25.5" x14ac:dyDescent="0.2">
      <c r="A109" s="126" t="s">
        <v>278</v>
      </c>
      <c r="B109" s="127" t="s">
        <v>279</v>
      </c>
      <c r="C109" s="126" t="s">
        <v>17</v>
      </c>
      <c r="D109" s="126" t="s">
        <v>280</v>
      </c>
      <c r="E109" s="128" t="s">
        <v>7</v>
      </c>
      <c r="F109" s="133">
        <v>12.29</v>
      </c>
      <c r="G109" s="134">
        <v>1</v>
      </c>
      <c r="H109" s="134">
        <f>'BM 06'!J109</f>
        <v>1</v>
      </c>
      <c r="I109" s="134">
        <f>VLOOKUP(A109,'Memória 07'!$A$6:$E$283,5,FALSE)</f>
        <v>0</v>
      </c>
      <c r="J109" s="134">
        <f t="shared" si="11"/>
        <v>1</v>
      </c>
      <c r="K109" s="134">
        <f t="shared" si="12"/>
        <v>12.29</v>
      </c>
      <c r="L109" s="134">
        <f t="shared" si="13"/>
        <v>12.29</v>
      </c>
      <c r="M109" s="134">
        <f t="shared" si="14"/>
        <v>0</v>
      </c>
      <c r="N109" s="134">
        <f t="shared" si="15"/>
        <v>12.29</v>
      </c>
      <c r="O109" s="11"/>
      <c r="P109" s="111">
        <f t="shared" si="10"/>
        <v>1</v>
      </c>
      <c r="Q109" s="17"/>
      <c r="R109" s="32"/>
    </row>
    <row r="110" spans="1:18" ht="25.5" x14ac:dyDescent="0.2">
      <c r="A110" s="126" t="s">
        <v>281</v>
      </c>
      <c r="B110" s="127" t="s">
        <v>69</v>
      </c>
      <c r="C110" s="126" t="s">
        <v>17</v>
      </c>
      <c r="D110" s="126" t="s">
        <v>70</v>
      </c>
      <c r="E110" s="128" t="s">
        <v>7</v>
      </c>
      <c r="F110" s="133">
        <v>10.38</v>
      </c>
      <c r="G110" s="134">
        <v>7</v>
      </c>
      <c r="H110" s="134">
        <f>'BM 06'!J110</f>
        <v>2</v>
      </c>
      <c r="I110" s="134">
        <f>VLOOKUP(A110,'Memória 07'!$A$6:$E$283,5,FALSE)</f>
        <v>0</v>
      </c>
      <c r="J110" s="134">
        <f t="shared" si="11"/>
        <v>2</v>
      </c>
      <c r="K110" s="134">
        <f t="shared" si="12"/>
        <v>72.66</v>
      </c>
      <c r="L110" s="134">
        <f t="shared" si="13"/>
        <v>20.76</v>
      </c>
      <c r="M110" s="134">
        <f t="shared" si="14"/>
        <v>0</v>
      </c>
      <c r="N110" s="134">
        <f t="shared" si="15"/>
        <v>20.76</v>
      </c>
      <c r="O110" s="11"/>
      <c r="P110" s="111">
        <f t="shared" si="10"/>
        <v>0.28571428571428575</v>
      </c>
      <c r="Q110" s="17"/>
      <c r="R110" s="32"/>
    </row>
    <row r="111" spans="1:18" ht="25.5" x14ac:dyDescent="0.2">
      <c r="A111" s="126" t="s">
        <v>282</v>
      </c>
      <c r="B111" s="127" t="s">
        <v>283</v>
      </c>
      <c r="C111" s="126" t="s">
        <v>17</v>
      </c>
      <c r="D111" s="126" t="s">
        <v>284</v>
      </c>
      <c r="E111" s="128" t="s">
        <v>7</v>
      </c>
      <c r="F111" s="133">
        <v>11.03</v>
      </c>
      <c r="G111" s="134">
        <v>2</v>
      </c>
      <c r="H111" s="134">
        <f>'BM 06'!J111</f>
        <v>1</v>
      </c>
      <c r="I111" s="134">
        <f>VLOOKUP(A111,'Memória 07'!$A$6:$E$283,5,FALSE)</f>
        <v>0</v>
      </c>
      <c r="J111" s="134">
        <f t="shared" si="11"/>
        <v>1</v>
      </c>
      <c r="K111" s="134">
        <f t="shared" si="12"/>
        <v>22.06</v>
      </c>
      <c r="L111" s="134">
        <f t="shared" si="13"/>
        <v>11.03</v>
      </c>
      <c r="M111" s="134">
        <f t="shared" si="14"/>
        <v>0</v>
      </c>
      <c r="N111" s="134">
        <f t="shared" si="15"/>
        <v>11.03</v>
      </c>
      <c r="O111" s="11"/>
      <c r="P111" s="111">
        <f t="shared" si="10"/>
        <v>0.5</v>
      </c>
      <c r="Q111" s="17"/>
      <c r="R111" s="32"/>
    </row>
    <row r="112" spans="1:18" ht="38.25" x14ac:dyDescent="0.2">
      <c r="A112" s="126" t="s">
        <v>285</v>
      </c>
      <c r="B112" s="127" t="s">
        <v>286</v>
      </c>
      <c r="C112" s="126" t="s">
        <v>17</v>
      </c>
      <c r="D112" s="126" t="s">
        <v>287</v>
      </c>
      <c r="E112" s="128" t="s">
        <v>7</v>
      </c>
      <c r="F112" s="133">
        <v>313.2</v>
      </c>
      <c r="G112" s="134">
        <v>1</v>
      </c>
      <c r="H112" s="134">
        <f>'BM 06'!J112</f>
        <v>1</v>
      </c>
      <c r="I112" s="134">
        <f>VLOOKUP(A112,'Memória 07'!$A$6:$E$283,5,FALSE)</f>
        <v>0</v>
      </c>
      <c r="J112" s="134">
        <f t="shared" si="11"/>
        <v>1</v>
      </c>
      <c r="K112" s="134">
        <f t="shared" si="12"/>
        <v>313.2</v>
      </c>
      <c r="L112" s="134">
        <f t="shared" si="13"/>
        <v>313.2</v>
      </c>
      <c r="M112" s="134">
        <f t="shared" si="14"/>
        <v>0</v>
      </c>
      <c r="N112" s="134">
        <f t="shared" si="15"/>
        <v>313.2</v>
      </c>
      <c r="O112" s="11"/>
      <c r="P112" s="111">
        <f t="shared" si="10"/>
        <v>1</v>
      </c>
      <c r="Q112" s="17"/>
      <c r="R112" s="32"/>
    </row>
    <row r="113" spans="1:18" x14ac:dyDescent="0.2">
      <c r="A113" s="124" t="s">
        <v>288</v>
      </c>
      <c r="B113" s="124"/>
      <c r="C113" s="124"/>
      <c r="D113" s="124" t="s">
        <v>289</v>
      </c>
      <c r="E113" s="124"/>
      <c r="F113" s="131"/>
      <c r="G113" s="131"/>
      <c r="H113" s="131"/>
      <c r="I113" s="131"/>
      <c r="J113" s="131"/>
      <c r="K113" s="131"/>
      <c r="L113" s="131"/>
      <c r="M113" s="131"/>
      <c r="N113" s="131"/>
      <c r="O113" s="11"/>
      <c r="P113" s="111" t="e">
        <f t="shared" si="10"/>
        <v>#DIV/0!</v>
      </c>
      <c r="Q113" s="17"/>
      <c r="R113" s="32"/>
    </row>
    <row r="114" spans="1:18" ht="25.5" x14ac:dyDescent="0.2">
      <c r="A114" s="126" t="s">
        <v>290</v>
      </c>
      <c r="B114" s="127" t="s">
        <v>291</v>
      </c>
      <c r="C114" s="126" t="s">
        <v>17</v>
      </c>
      <c r="D114" s="126" t="s">
        <v>292</v>
      </c>
      <c r="E114" s="128" t="s">
        <v>11</v>
      </c>
      <c r="F114" s="133">
        <v>8.2899999999999991</v>
      </c>
      <c r="G114" s="134">
        <v>147.97999999999999</v>
      </c>
      <c r="H114" s="134">
        <f>'BM 06'!J114</f>
        <v>147.97999999999999</v>
      </c>
      <c r="I114" s="134">
        <f>VLOOKUP(A114,'Memória 07'!$A$6:$E$283,5,FALSE)</f>
        <v>0</v>
      </c>
      <c r="J114" s="134">
        <f t="shared" si="11"/>
        <v>147.97999999999999</v>
      </c>
      <c r="K114" s="134">
        <f t="shared" si="12"/>
        <v>1226.75</v>
      </c>
      <c r="L114" s="134">
        <f t="shared" si="13"/>
        <v>1226.75</v>
      </c>
      <c r="M114" s="134">
        <f t="shared" si="14"/>
        <v>0</v>
      </c>
      <c r="N114" s="134">
        <f t="shared" si="15"/>
        <v>1226.75</v>
      </c>
      <c r="O114" s="11"/>
      <c r="P114" s="111">
        <f t="shared" si="10"/>
        <v>1</v>
      </c>
      <c r="Q114" s="17"/>
      <c r="R114" s="32"/>
    </row>
    <row r="115" spans="1:18" ht="38.25" x14ac:dyDescent="0.2">
      <c r="A115" s="126" t="s">
        <v>293</v>
      </c>
      <c r="B115" s="127" t="s">
        <v>294</v>
      </c>
      <c r="C115" s="126" t="s">
        <v>17</v>
      </c>
      <c r="D115" s="126" t="s">
        <v>295</v>
      </c>
      <c r="E115" s="128" t="s">
        <v>11</v>
      </c>
      <c r="F115" s="133">
        <v>12.56</v>
      </c>
      <c r="G115" s="134">
        <v>36.9</v>
      </c>
      <c r="H115" s="134">
        <f>'BM 06'!J115</f>
        <v>36.9</v>
      </c>
      <c r="I115" s="134">
        <f>VLOOKUP(A115,'Memória 07'!$A$6:$E$283,5,FALSE)</f>
        <v>0</v>
      </c>
      <c r="J115" s="134">
        <f t="shared" si="11"/>
        <v>36.9</v>
      </c>
      <c r="K115" s="134">
        <f t="shared" si="12"/>
        <v>463.46</v>
      </c>
      <c r="L115" s="134">
        <f t="shared" si="13"/>
        <v>463.46</v>
      </c>
      <c r="M115" s="134">
        <f t="shared" si="14"/>
        <v>0</v>
      </c>
      <c r="N115" s="134">
        <f t="shared" si="15"/>
        <v>463.46</v>
      </c>
      <c r="O115" s="11"/>
      <c r="P115" s="111">
        <f t="shared" si="10"/>
        <v>1</v>
      </c>
      <c r="Q115" s="17"/>
      <c r="R115" s="32"/>
    </row>
    <row r="116" spans="1:18" ht="38.25" x14ac:dyDescent="0.2">
      <c r="A116" s="126" t="s">
        <v>296</v>
      </c>
      <c r="B116" s="127" t="s">
        <v>297</v>
      </c>
      <c r="C116" s="126" t="s">
        <v>17</v>
      </c>
      <c r="D116" s="126" t="s">
        <v>298</v>
      </c>
      <c r="E116" s="128" t="s">
        <v>11</v>
      </c>
      <c r="F116" s="133">
        <v>12.11</v>
      </c>
      <c r="G116" s="134">
        <v>147.97999999999999</v>
      </c>
      <c r="H116" s="134">
        <f>'BM 06'!J116</f>
        <v>147.97999999999999</v>
      </c>
      <c r="I116" s="134">
        <f>VLOOKUP(A116,'Memória 07'!$A$6:$E$283,5,FALSE)</f>
        <v>0</v>
      </c>
      <c r="J116" s="134">
        <f t="shared" si="11"/>
        <v>147.97999999999999</v>
      </c>
      <c r="K116" s="134">
        <f t="shared" si="12"/>
        <v>1792.03</v>
      </c>
      <c r="L116" s="134">
        <f t="shared" si="13"/>
        <v>1792.03</v>
      </c>
      <c r="M116" s="134">
        <f t="shared" si="14"/>
        <v>0</v>
      </c>
      <c r="N116" s="134">
        <f t="shared" si="15"/>
        <v>1792.03</v>
      </c>
      <c r="O116" s="11"/>
      <c r="P116" s="111">
        <f t="shared" si="10"/>
        <v>1</v>
      </c>
      <c r="Q116" s="17"/>
      <c r="R116" s="32"/>
    </row>
    <row r="117" spans="1:18" ht="25.5" x14ac:dyDescent="0.2">
      <c r="A117" s="126" t="s">
        <v>299</v>
      </c>
      <c r="B117" s="127" t="s">
        <v>63</v>
      </c>
      <c r="C117" s="126" t="s">
        <v>17</v>
      </c>
      <c r="D117" s="126" t="s">
        <v>64</v>
      </c>
      <c r="E117" s="128" t="s">
        <v>7</v>
      </c>
      <c r="F117" s="133">
        <v>13.62</v>
      </c>
      <c r="G117" s="134">
        <v>3</v>
      </c>
      <c r="H117" s="134">
        <f>'BM 06'!J117</f>
        <v>2</v>
      </c>
      <c r="I117" s="134">
        <f>VLOOKUP(A117,'Memória 07'!$A$6:$E$283,5,FALSE)</f>
        <v>0</v>
      </c>
      <c r="J117" s="134">
        <f t="shared" si="11"/>
        <v>2</v>
      </c>
      <c r="K117" s="134">
        <f t="shared" si="12"/>
        <v>40.86</v>
      </c>
      <c r="L117" s="134">
        <f t="shared" si="13"/>
        <v>27.24</v>
      </c>
      <c r="M117" s="134">
        <f t="shared" si="14"/>
        <v>0</v>
      </c>
      <c r="N117" s="134">
        <f t="shared" si="15"/>
        <v>27.24</v>
      </c>
      <c r="O117" s="11"/>
      <c r="P117" s="111">
        <f t="shared" si="10"/>
        <v>0.66666666666666663</v>
      </c>
      <c r="Q117" s="17"/>
      <c r="R117" s="32"/>
    </row>
    <row r="118" spans="1:18" ht="25.5" x14ac:dyDescent="0.2">
      <c r="A118" s="126" t="s">
        <v>300</v>
      </c>
      <c r="B118" s="127" t="s">
        <v>301</v>
      </c>
      <c r="C118" s="126" t="s">
        <v>17</v>
      </c>
      <c r="D118" s="126" t="s">
        <v>302</v>
      </c>
      <c r="E118" s="128" t="s">
        <v>7</v>
      </c>
      <c r="F118" s="133">
        <v>30.4</v>
      </c>
      <c r="G118" s="134">
        <v>2</v>
      </c>
      <c r="H118" s="134">
        <f>'BM 06'!J118</f>
        <v>1</v>
      </c>
      <c r="I118" s="134">
        <f>VLOOKUP(A118,'Memória 07'!$A$6:$E$283,5,FALSE)</f>
        <v>0</v>
      </c>
      <c r="J118" s="134">
        <f t="shared" si="11"/>
        <v>1</v>
      </c>
      <c r="K118" s="134">
        <f t="shared" si="12"/>
        <v>60.8</v>
      </c>
      <c r="L118" s="134">
        <f t="shared" si="13"/>
        <v>30.4</v>
      </c>
      <c r="M118" s="134">
        <f t="shared" si="14"/>
        <v>0</v>
      </c>
      <c r="N118" s="134">
        <f t="shared" si="15"/>
        <v>30.4</v>
      </c>
      <c r="O118" s="11"/>
      <c r="P118" s="111">
        <f t="shared" si="10"/>
        <v>0.5</v>
      </c>
      <c r="Q118" s="17"/>
      <c r="R118" s="32"/>
    </row>
    <row r="119" spans="1:18" ht="25.5" x14ac:dyDescent="0.2">
      <c r="A119" s="126" t="s">
        <v>303</v>
      </c>
      <c r="B119" s="127" t="s">
        <v>61</v>
      </c>
      <c r="C119" s="126" t="s">
        <v>17</v>
      </c>
      <c r="D119" s="126" t="s">
        <v>62</v>
      </c>
      <c r="E119" s="128" t="s">
        <v>7</v>
      </c>
      <c r="F119" s="133">
        <v>16.88</v>
      </c>
      <c r="G119" s="134">
        <v>1</v>
      </c>
      <c r="H119" s="134">
        <f>'BM 06'!J119</f>
        <v>1</v>
      </c>
      <c r="I119" s="134">
        <f>VLOOKUP(A119,'Memória 07'!$A$6:$E$283,5,FALSE)</f>
        <v>0</v>
      </c>
      <c r="J119" s="134">
        <f t="shared" si="11"/>
        <v>1</v>
      </c>
      <c r="K119" s="134">
        <f t="shared" si="12"/>
        <v>16.88</v>
      </c>
      <c r="L119" s="134">
        <f t="shared" si="13"/>
        <v>16.88</v>
      </c>
      <c r="M119" s="134">
        <f t="shared" si="14"/>
        <v>0</v>
      </c>
      <c r="N119" s="134">
        <f t="shared" si="15"/>
        <v>16.88</v>
      </c>
      <c r="O119" s="11"/>
      <c r="P119" s="111">
        <f t="shared" si="10"/>
        <v>1</v>
      </c>
      <c r="Q119" s="17"/>
      <c r="R119" s="32"/>
    </row>
    <row r="120" spans="1:18" ht="25.5" x14ac:dyDescent="0.2">
      <c r="A120" s="126" t="s">
        <v>304</v>
      </c>
      <c r="B120" s="127" t="s">
        <v>305</v>
      </c>
      <c r="C120" s="126" t="s">
        <v>17</v>
      </c>
      <c r="D120" s="126" t="s">
        <v>306</v>
      </c>
      <c r="E120" s="128" t="s">
        <v>7</v>
      </c>
      <c r="F120" s="133">
        <v>10.26</v>
      </c>
      <c r="G120" s="134">
        <v>2</v>
      </c>
      <c r="H120" s="134">
        <f>'BM 06'!J120</f>
        <v>2</v>
      </c>
      <c r="I120" s="134">
        <f>VLOOKUP(A120,'Memória 07'!$A$6:$E$283,5,FALSE)</f>
        <v>0</v>
      </c>
      <c r="J120" s="134">
        <f t="shared" si="11"/>
        <v>2</v>
      </c>
      <c r="K120" s="134">
        <f t="shared" si="12"/>
        <v>20.52</v>
      </c>
      <c r="L120" s="134">
        <f t="shared" si="13"/>
        <v>20.52</v>
      </c>
      <c r="M120" s="134">
        <f t="shared" si="14"/>
        <v>0</v>
      </c>
      <c r="N120" s="134">
        <f t="shared" si="15"/>
        <v>20.52</v>
      </c>
      <c r="O120" s="11"/>
      <c r="P120" s="111">
        <f t="shared" si="10"/>
        <v>1</v>
      </c>
      <c r="Q120" s="17"/>
      <c r="R120" s="32"/>
    </row>
    <row r="121" spans="1:18" ht="38.25" x14ac:dyDescent="0.2">
      <c r="A121" s="126" t="s">
        <v>741</v>
      </c>
      <c r="B121" s="127">
        <v>91868</v>
      </c>
      <c r="C121" s="126" t="s">
        <v>17</v>
      </c>
      <c r="D121" s="126" t="s">
        <v>742</v>
      </c>
      <c r="E121" s="128" t="s">
        <v>743</v>
      </c>
      <c r="F121" s="133">
        <v>12.4340182375</v>
      </c>
      <c r="G121" s="134">
        <v>25.4</v>
      </c>
      <c r="H121" s="134">
        <f>'BM 06'!J121</f>
        <v>0</v>
      </c>
      <c r="I121" s="134">
        <f>VLOOKUP(A121,'Memória 07'!$A$6:$E$283,5,FALSE)</f>
        <v>0</v>
      </c>
      <c r="J121" s="134">
        <f t="shared" si="11"/>
        <v>0</v>
      </c>
      <c r="K121" s="134">
        <f t="shared" si="12"/>
        <v>315.82</v>
      </c>
      <c r="L121" s="134">
        <f t="shared" si="13"/>
        <v>0</v>
      </c>
      <c r="M121" s="134">
        <f t="shared" si="14"/>
        <v>0</v>
      </c>
      <c r="N121" s="134">
        <f t="shared" si="15"/>
        <v>0</v>
      </c>
      <c r="O121" s="11"/>
      <c r="Q121" s="17"/>
      <c r="R121" s="32"/>
    </row>
    <row r="122" spans="1:18" x14ac:dyDescent="0.2">
      <c r="A122" s="124" t="s">
        <v>307</v>
      </c>
      <c r="B122" s="124"/>
      <c r="C122" s="124"/>
      <c r="D122" s="124" t="s">
        <v>308</v>
      </c>
      <c r="E122" s="124"/>
      <c r="F122" s="131"/>
      <c r="G122" s="131"/>
      <c r="H122" s="131"/>
      <c r="I122" s="134">
        <f>VLOOKUP(A122,'Memória 07'!$A$6:$E$283,5,FALSE)</f>
        <v>0</v>
      </c>
      <c r="J122" s="131"/>
      <c r="K122" s="131"/>
      <c r="L122" s="131"/>
      <c r="M122" s="131"/>
      <c r="N122" s="131"/>
      <c r="O122" s="11"/>
      <c r="P122" s="111" t="e">
        <f t="shared" si="10"/>
        <v>#DIV/0!</v>
      </c>
      <c r="Q122" s="17"/>
      <c r="R122" s="32"/>
    </row>
    <row r="123" spans="1:18" ht="25.5" x14ac:dyDescent="0.2">
      <c r="A123" s="126" t="s">
        <v>309</v>
      </c>
      <c r="B123" s="127" t="s">
        <v>310</v>
      </c>
      <c r="C123" s="126" t="s">
        <v>17</v>
      </c>
      <c r="D123" s="126" t="s">
        <v>311</v>
      </c>
      <c r="E123" s="128" t="s">
        <v>11</v>
      </c>
      <c r="F123" s="133">
        <v>2.88</v>
      </c>
      <c r="G123" s="134">
        <v>40.71</v>
      </c>
      <c r="H123" s="134">
        <f>'BM 06'!J123</f>
        <v>40.71</v>
      </c>
      <c r="I123" s="134">
        <f>VLOOKUP(A123,'Memória 07'!$A$6:$E$283,5,FALSE)</f>
        <v>0</v>
      </c>
      <c r="J123" s="134">
        <f t="shared" si="11"/>
        <v>40.71</v>
      </c>
      <c r="K123" s="134">
        <f t="shared" si="12"/>
        <v>117.24</v>
      </c>
      <c r="L123" s="134">
        <f t="shared" si="13"/>
        <v>117.24</v>
      </c>
      <c r="M123" s="134">
        <f t="shared" si="14"/>
        <v>0</v>
      </c>
      <c r="N123" s="134">
        <f t="shared" si="15"/>
        <v>117.24</v>
      </c>
      <c r="O123" s="11"/>
      <c r="P123" s="111">
        <f t="shared" si="10"/>
        <v>1</v>
      </c>
      <c r="Q123" s="17"/>
      <c r="R123" s="32"/>
    </row>
    <row r="124" spans="1:18" ht="25.5" x14ac:dyDescent="0.2">
      <c r="A124" s="126" t="s">
        <v>312</v>
      </c>
      <c r="B124" s="127" t="s">
        <v>313</v>
      </c>
      <c r="C124" s="126" t="s">
        <v>17</v>
      </c>
      <c r="D124" s="126" t="s">
        <v>314</v>
      </c>
      <c r="E124" s="128" t="s">
        <v>11</v>
      </c>
      <c r="F124" s="133">
        <v>4.1500000000000004</v>
      </c>
      <c r="G124" s="134">
        <v>666.97</v>
      </c>
      <c r="H124" s="134">
        <f>'BM 06'!J124</f>
        <v>666.97</v>
      </c>
      <c r="I124" s="134">
        <f>VLOOKUP(A124,'Memória 07'!$A$6:$E$283,5,FALSE)</f>
        <v>0</v>
      </c>
      <c r="J124" s="134">
        <f t="shared" si="11"/>
        <v>666.97</v>
      </c>
      <c r="K124" s="134">
        <f t="shared" si="12"/>
        <v>2767.92</v>
      </c>
      <c r="L124" s="134">
        <f t="shared" si="13"/>
        <v>2767.92</v>
      </c>
      <c r="M124" s="134">
        <f t="shared" si="14"/>
        <v>0</v>
      </c>
      <c r="N124" s="134">
        <f t="shared" si="15"/>
        <v>2767.92</v>
      </c>
      <c r="O124" s="11"/>
      <c r="P124" s="111">
        <f t="shared" si="10"/>
        <v>1</v>
      </c>
      <c r="Q124" s="17"/>
      <c r="R124" s="32"/>
    </row>
    <row r="125" spans="1:18" x14ac:dyDescent="0.2">
      <c r="A125" s="124" t="s">
        <v>315</v>
      </c>
      <c r="B125" s="124"/>
      <c r="C125" s="124"/>
      <c r="D125" s="124" t="s">
        <v>316</v>
      </c>
      <c r="E125" s="124"/>
      <c r="F125" s="131"/>
      <c r="G125" s="131"/>
      <c r="H125" s="131"/>
      <c r="I125" s="134">
        <f>VLOOKUP(A125,'Memória 07'!$A$6:$E$283,5,FALSE)</f>
        <v>0</v>
      </c>
      <c r="J125" s="131"/>
      <c r="K125" s="131"/>
      <c r="L125" s="131"/>
      <c r="M125" s="131"/>
      <c r="N125" s="131"/>
      <c r="O125" s="11"/>
      <c r="P125" s="111" t="e">
        <f t="shared" si="10"/>
        <v>#DIV/0!</v>
      </c>
      <c r="Q125" s="17"/>
      <c r="R125" s="32"/>
    </row>
    <row r="126" spans="1:18" ht="25.5" x14ac:dyDescent="0.2">
      <c r="A126" s="126" t="s">
        <v>317</v>
      </c>
      <c r="B126" s="127" t="s">
        <v>318</v>
      </c>
      <c r="C126" s="126" t="s">
        <v>17</v>
      </c>
      <c r="D126" s="126" t="s">
        <v>319</v>
      </c>
      <c r="E126" s="128" t="s">
        <v>7</v>
      </c>
      <c r="F126" s="133">
        <v>43.32</v>
      </c>
      <c r="G126" s="134">
        <v>2</v>
      </c>
      <c r="H126" s="134">
        <f>'BM 06'!J126</f>
        <v>2</v>
      </c>
      <c r="I126" s="134">
        <f>VLOOKUP(A126,'Memória 07'!$A$6:$E$283,5,FALSE)</f>
        <v>0</v>
      </c>
      <c r="J126" s="134">
        <f t="shared" si="11"/>
        <v>2</v>
      </c>
      <c r="K126" s="134">
        <f t="shared" si="12"/>
        <v>86.64</v>
      </c>
      <c r="L126" s="134">
        <f t="shared" si="13"/>
        <v>86.64</v>
      </c>
      <c r="M126" s="134">
        <f t="shared" si="14"/>
        <v>0</v>
      </c>
      <c r="N126" s="134">
        <f t="shared" si="15"/>
        <v>86.64</v>
      </c>
      <c r="O126" s="11"/>
      <c r="P126" s="111">
        <f t="shared" si="10"/>
        <v>1</v>
      </c>
      <c r="Q126" s="17"/>
      <c r="R126" s="32"/>
    </row>
    <row r="127" spans="1:18" ht="25.5" x14ac:dyDescent="0.2">
      <c r="A127" s="126" t="s">
        <v>320</v>
      </c>
      <c r="B127" s="127" t="s">
        <v>321</v>
      </c>
      <c r="C127" s="126" t="s">
        <v>17</v>
      </c>
      <c r="D127" s="126" t="s">
        <v>322</v>
      </c>
      <c r="E127" s="128" t="s">
        <v>7</v>
      </c>
      <c r="F127" s="133">
        <v>29.26</v>
      </c>
      <c r="G127" s="134">
        <v>2</v>
      </c>
      <c r="H127" s="134">
        <f>'BM 06'!J127</f>
        <v>1</v>
      </c>
      <c r="I127" s="134">
        <f>VLOOKUP(A127,'Memória 07'!$A$6:$E$283,5,FALSE)</f>
        <v>0</v>
      </c>
      <c r="J127" s="134">
        <f t="shared" si="11"/>
        <v>1</v>
      </c>
      <c r="K127" s="134">
        <f t="shared" si="12"/>
        <v>58.52</v>
      </c>
      <c r="L127" s="134">
        <f t="shared" si="13"/>
        <v>29.26</v>
      </c>
      <c r="M127" s="134">
        <f t="shared" si="14"/>
        <v>0</v>
      </c>
      <c r="N127" s="134">
        <f t="shared" si="15"/>
        <v>29.26</v>
      </c>
      <c r="O127" s="11"/>
      <c r="P127" s="111">
        <f t="shared" si="10"/>
        <v>0.5</v>
      </c>
      <c r="Q127" s="17"/>
      <c r="R127" s="32"/>
    </row>
    <row r="128" spans="1:18" ht="25.5" x14ac:dyDescent="0.2">
      <c r="A128" s="126" t="s">
        <v>323</v>
      </c>
      <c r="B128" s="127" t="s">
        <v>324</v>
      </c>
      <c r="C128" s="126" t="s">
        <v>17</v>
      </c>
      <c r="D128" s="126" t="s">
        <v>325</v>
      </c>
      <c r="E128" s="128" t="s">
        <v>7</v>
      </c>
      <c r="F128" s="133">
        <v>46.66</v>
      </c>
      <c r="G128" s="134">
        <v>1</v>
      </c>
      <c r="H128" s="134">
        <f>'BM 06'!J128</f>
        <v>1</v>
      </c>
      <c r="I128" s="134">
        <f>VLOOKUP(A128,'Memória 07'!$A$6:$E$283,5,FALSE)</f>
        <v>0</v>
      </c>
      <c r="J128" s="134">
        <f t="shared" si="11"/>
        <v>1</v>
      </c>
      <c r="K128" s="134">
        <f t="shared" si="12"/>
        <v>46.66</v>
      </c>
      <c r="L128" s="134">
        <f t="shared" si="13"/>
        <v>46.66</v>
      </c>
      <c r="M128" s="134">
        <f t="shared" si="14"/>
        <v>0</v>
      </c>
      <c r="N128" s="134">
        <f t="shared" si="15"/>
        <v>46.66</v>
      </c>
      <c r="O128" s="11"/>
      <c r="P128" s="111">
        <f t="shared" si="10"/>
        <v>1</v>
      </c>
      <c r="Q128" s="17"/>
      <c r="R128" s="32"/>
    </row>
    <row r="129" spans="1:18" ht="25.5" x14ac:dyDescent="0.2">
      <c r="A129" s="126" t="s">
        <v>326</v>
      </c>
      <c r="B129" s="127" t="s">
        <v>327</v>
      </c>
      <c r="C129" s="126" t="s">
        <v>17</v>
      </c>
      <c r="D129" s="126" t="s">
        <v>328</v>
      </c>
      <c r="E129" s="128" t="s">
        <v>7</v>
      </c>
      <c r="F129" s="133">
        <v>29.86</v>
      </c>
      <c r="G129" s="134">
        <v>3</v>
      </c>
      <c r="H129" s="134">
        <f>'BM 06'!J129</f>
        <v>0</v>
      </c>
      <c r="I129" s="134">
        <f>VLOOKUP(A129,'Memória 07'!$A$6:$E$283,5,FALSE)</f>
        <v>1</v>
      </c>
      <c r="J129" s="134">
        <f t="shared" si="11"/>
        <v>1</v>
      </c>
      <c r="K129" s="134">
        <f t="shared" si="12"/>
        <v>89.58</v>
      </c>
      <c r="L129" s="134">
        <f t="shared" si="13"/>
        <v>0</v>
      </c>
      <c r="M129" s="134">
        <f t="shared" si="14"/>
        <v>29.86</v>
      </c>
      <c r="N129" s="134">
        <f t="shared" si="15"/>
        <v>29.86</v>
      </c>
      <c r="O129" s="11"/>
      <c r="P129" s="111">
        <f t="shared" si="10"/>
        <v>0.33333333333333331</v>
      </c>
      <c r="Q129" s="17"/>
      <c r="R129" s="32"/>
    </row>
    <row r="130" spans="1:18" ht="25.5" x14ac:dyDescent="0.2">
      <c r="A130" s="126" t="s">
        <v>329</v>
      </c>
      <c r="B130" s="127" t="s">
        <v>330</v>
      </c>
      <c r="C130" s="126" t="s">
        <v>17</v>
      </c>
      <c r="D130" s="126" t="s">
        <v>331</v>
      </c>
      <c r="E130" s="128" t="s">
        <v>7</v>
      </c>
      <c r="F130" s="133">
        <v>831.88</v>
      </c>
      <c r="G130" s="134">
        <v>16</v>
      </c>
      <c r="H130" s="134">
        <f>'BM 06'!J130</f>
        <v>16</v>
      </c>
      <c r="I130" s="134">
        <f>VLOOKUP(A130,'Memória 07'!$A$6:$E$283,5,FALSE)</f>
        <v>0</v>
      </c>
      <c r="J130" s="134">
        <f t="shared" si="11"/>
        <v>16</v>
      </c>
      <c r="K130" s="134">
        <f t="shared" si="12"/>
        <v>13310.08</v>
      </c>
      <c r="L130" s="134">
        <f t="shared" si="13"/>
        <v>13310.08</v>
      </c>
      <c r="M130" s="134">
        <f t="shared" si="14"/>
        <v>0</v>
      </c>
      <c r="N130" s="134">
        <f t="shared" si="15"/>
        <v>13310.08</v>
      </c>
      <c r="O130" s="11"/>
      <c r="P130" s="111">
        <f t="shared" si="10"/>
        <v>1</v>
      </c>
      <c r="Q130" s="17"/>
      <c r="R130" s="32"/>
    </row>
    <row r="131" spans="1:18" x14ac:dyDescent="0.2">
      <c r="A131" s="124" t="s">
        <v>332</v>
      </c>
      <c r="B131" s="124"/>
      <c r="C131" s="124"/>
      <c r="D131" s="124" t="s">
        <v>333</v>
      </c>
      <c r="E131" s="124"/>
      <c r="F131" s="131"/>
      <c r="G131" s="131"/>
      <c r="H131" s="131"/>
      <c r="I131" s="131"/>
      <c r="J131" s="131"/>
      <c r="K131" s="131"/>
      <c r="L131" s="131"/>
      <c r="M131" s="131"/>
      <c r="N131" s="131"/>
      <c r="O131" s="11"/>
      <c r="P131" s="111" t="e">
        <f t="shared" si="10"/>
        <v>#DIV/0!</v>
      </c>
      <c r="Q131" s="17"/>
      <c r="R131" s="32"/>
    </row>
    <row r="132" spans="1:18" ht="51" x14ac:dyDescent="0.2">
      <c r="A132" s="126" t="s">
        <v>334</v>
      </c>
      <c r="B132" s="127" t="s">
        <v>335</v>
      </c>
      <c r="C132" s="126" t="s">
        <v>17</v>
      </c>
      <c r="D132" s="126" t="s">
        <v>336</v>
      </c>
      <c r="E132" s="128" t="s">
        <v>7</v>
      </c>
      <c r="F132" s="133">
        <v>3335.41</v>
      </c>
      <c r="G132" s="134">
        <v>1</v>
      </c>
      <c r="H132" s="134">
        <f>'BM 06'!J132</f>
        <v>0</v>
      </c>
      <c r="I132" s="134">
        <f>VLOOKUP(A132,'Memória 07'!$A$6:$E$283,5,FALSE)</f>
        <v>0</v>
      </c>
      <c r="J132" s="134">
        <f t="shared" si="11"/>
        <v>0</v>
      </c>
      <c r="K132" s="134">
        <f t="shared" si="12"/>
        <v>3335.41</v>
      </c>
      <c r="L132" s="134">
        <f t="shared" si="13"/>
        <v>0</v>
      </c>
      <c r="M132" s="134">
        <f t="shared" si="14"/>
        <v>0</v>
      </c>
      <c r="N132" s="134">
        <f t="shared" si="15"/>
        <v>0</v>
      </c>
      <c r="O132" s="11"/>
      <c r="P132" s="111">
        <f t="shared" si="10"/>
        <v>0</v>
      </c>
      <c r="Q132" s="17"/>
      <c r="R132" s="32"/>
    </row>
    <row r="133" spans="1:18" ht="38.25" x14ac:dyDescent="0.2">
      <c r="A133" s="126" t="s">
        <v>337</v>
      </c>
      <c r="B133" s="127" t="s">
        <v>338</v>
      </c>
      <c r="C133" s="126" t="s">
        <v>14</v>
      </c>
      <c r="D133" s="126" t="s">
        <v>339</v>
      </c>
      <c r="E133" s="128" t="s">
        <v>7</v>
      </c>
      <c r="F133" s="133">
        <v>6223.62</v>
      </c>
      <c r="G133" s="134">
        <v>1</v>
      </c>
      <c r="H133" s="134">
        <f>'BM 06'!J133</f>
        <v>0</v>
      </c>
      <c r="I133" s="134">
        <f>VLOOKUP(A133,'Memória 07'!$A$6:$E$283,5,FALSE)</f>
        <v>0</v>
      </c>
      <c r="J133" s="134">
        <f t="shared" si="11"/>
        <v>0</v>
      </c>
      <c r="K133" s="134">
        <f t="shared" si="12"/>
        <v>6223.62</v>
      </c>
      <c r="L133" s="134">
        <f t="shared" si="13"/>
        <v>0</v>
      </c>
      <c r="M133" s="134">
        <f t="shared" si="14"/>
        <v>0</v>
      </c>
      <c r="N133" s="134">
        <f t="shared" si="15"/>
        <v>0</v>
      </c>
      <c r="O133" s="11"/>
      <c r="P133" s="111">
        <f t="shared" si="10"/>
        <v>0</v>
      </c>
      <c r="Q133" s="17"/>
      <c r="R133" s="32"/>
    </row>
    <row r="134" spans="1:18" ht="51" x14ac:dyDescent="0.2">
      <c r="A134" s="126" t="s">
        <v>340</v>
      </c>
      <c r="B134" s="127" t="s">
        <v>341</v>
      </c>
      <c r="C134" s="126" t="s">
        <v>17</v>
      </c>
      <c r="D134" s="126" t="s">
        <v>342</v>
      </c>
      <c r="E134" s="128" t="s">
        <v>7</v>
      </c>
      <c r="F134" s="133">
        <v>2024.88</v>
      </c>
      <c r="G134" s="134">
        <v>1</v>
      </c>
      <c r="H134" s="134">
        <f>'BM 06'!J134</f>
        <v>0</v>
      </c>
      <c r="I134" s="134">
        <f>VLOOKUP(A134,'Memória 07'!$A$6:$E$283,5,FALSE)</f>
        <v>0</v>
      </c>
      <c r="J134" s="134">
        <f t="shared" si="11"/>
        <v>0</v>
      </c>
      <c r="K134" s="134">
        <f t="shared" si="12"/>
        <v>2024.88</v>
      </c>
      <c r="L134" s="134">
        <f t="shared" si="13"/>
        <v>0</v>
      </c>
      <c r="M134" s="134">
        <f t="shared" si="14"/>
        <v>0</v>
      </c>
      <c r="N134" s="134">
        <f t="shared" si="15"/>
        <v>0</v>
      </c>
      <c r="O134" s="11"/>
      <c r="P134" s="111">
        <f t="shared" si="10"/>
        <v>0</v>
      </c>
      <c r="Q134" s="17"/>
      <c r="R134" s="32"/>
    </row>
    <row r="135" spans="1:18" x14ac:dyDescent="0.2">
      <c r="A135" s="124" t="s">
        <v>343</v>
      </c>
      <c r="B135" s="124"/>
      <c r="C135" s="124"/>
      <c r="D135" s="124" t="s">
        <v>344</v>
      </c>
      <c r="E135" s="124"/>
      <c r="F135" s="131"/>
      <c r="G135" s="131"/>
      <c r="H135" s="131"/>
      <c r="I135" s="131"/>
      <c r="J135" s="131"/>
      <c r="K135" s="131"/>
      <c r="L135" s="131"/>
      <c r="M135" s="131"/>
      <c r="N135" s="131"/>
      <c r="O135" s="11"/>
      <c r="P135" s="111" t="e">
        <f t="shared" si="10"/>
        <v>#DIV/0!</v>
      </c>
      <c r="Q135" s="17"/>
      <c r="R135" s="32"/>
    </row>
    <row r="136" spans="1:18" ht="38.25" x14ac:dyDescent="0.2">
      <c r="A136" s="126" t="s">
        <v>345</v>
      </c>
      <c r="B136" s="127" t="s">
        <v>346</v>
      </c>
      <c r="C136" s="126" t="s">
        <v>17</v>
      </c>
      <c r="D136" s="126" t="s">
        <v>347</v>
      </c>
      <c r="E136" s="128" t="s">
        <v>7</v>
      </c>
      <c r="F136" s="133">
        <v>32.479999999999997</v>
      </c>
      <c r="G136" s="134">
        <v>6</v>
      </c>
      <c r="H136" s="134">
        <f>'BM 06'!J136</f>
        <v>0</v>
      </c>
      <c r="I136" s="134">
        <f>VLOOKUP(A136,'Memória 07'!$A$6:$E$283,5,FALSE)</f>
        <v>0</v>
      </c>
      <c r="J136" s="134">
        <f t="shared" si="11"/>
        <v>0</v>
      </c>
      <c r="K136" s="134">
        <f t="shared" si="12"/>
        <v>194.88</v>
      </c>
      <c r="L136" s="134">
        <f t="shared" si="13"/>
        <v>0</v>
      </c>
      <c r="M136" s="134">
        <f t="shared" si="14"/>
        <v>0</v>
      </c>
      <c r="N136" s="134">
        <f t="shared" si="15"/>
        <v>0</v>
      </c>
      <c r="O136" s="11"/>
      <c r="P136" s="111">
        <f t="shared" si="10"/>
        <v>0</v>
      </c>
      <c r="Q136" s="17"/>
      <c r="R136" s="32"/>
    </row>
    <row r="137" spans="1:18" ht="38.25" x14ac:dyDescent="0.2">
      <c r="A137" s="126" t="s">
        <v>348</v>
      </c>
      <c r="B137" s="127" t="s">
        <v>349</v>
      </c>
      <c r="C137" s="126" t="s">
        <v>17</v>
      </c>
      <c r="D137" s="126" t="s">
        <v>350</v>
      </c>
      <c r="E137" s="128" t="s">
        <v>7</v>
      </c>
      <c r="F137" s="133">
        <v>33.32</v>
      </c>
      <c r="G137" s="134">
        <v>6</v>
      </c>
      <c r="H137" s="134">
        <f>'BM 06'!J137</f>
        <v>0</v>
      </c>
      <c r="I137" s="134">
        <f>VLOOKUP(A137,'Memória 07'!$A$6:$E$283,5,FALSE)</f>
        <v>0</v>
      </c>
      <c r="J137" s="134">
        <f t="shared" si="11"/>
        <v>0</v>
      </c>
      <c r="K137" s="134">
        <f t="shared" si="12"/>
        <v>199.92</v>
      </c>
      <c r="L137" s="134">
        <f t="shared" si="13"/>
        <v>0</v>
      </c>
      <c r="M137" s="134">
        <f t="shared" si="14"/>
        <v>0</v>
      </c>
      <c r="N137" s="134">
        <f t="shared" si="15"/>
        <v>0</v>
      </c>
      <c r="O137" s="11"/>
      <c r="P137" s="111">
        <f t="shared" si="10"/>
        <v>0</v>
      </c>
      <c r="Q137" s="17"/>
      <c r="R137" s="32"/>
    </row>
    <row r="138" spans="1:18" ht="25.5" x14ac:dyDescent="0.2">
      <c r="A138" s="126" t="s">
        <v>351</v>
      </c>
      <c r="B138" s="127" t="s">
        <v>352</v>
      </c>
      <c r="C138" s="126" t="s">
        <v>17</v>
      </c>
      <c r="D138" s="126" t="s">
        <v>353</v>
      </c>
      <c r="E138" s="128" t="s">
        <v>11</v>
      </c>
      <c r="F138" s="133">
        <v>27.88</v>
      </c>
      <c r="G138" s="134">
        <v>32.380000000000003</v>
      </c>
      <c r="H138" s="134">
        <f>'BM 06'!J138</f>
        <v>0</v>
      </c>
      <c r="I138" s="134">
        <f>VLOOKUP(A138,'Memória 07'!$A$6:$E$283,5,FALSE)</f>
        <v>0</v>
      </c>
      <c r="J138" s="134">
        <f t="shared" si="11"/>
        <v>0</v>
      </c>
      <c r="K138" s="134">
        <f t="shared" si="12"/>
        <v>902.75</v>
      </c>
      <c r="L138" s="134">
        <f t="shared" si="13"/>
        <v>0</v>
      </c>
      <c r="M138" s="134">
        <f t="shared" si="14"/>
        <v>0</v>
      </c>
      <c r="N138" s="134">
        <f t="shared" si="15"/>
        <v>0</v>
      </c>
      <c r="O138" s="11"/>
      <c r="P138" s="111">
        <f t="shared" si="10"/>
        <v>0</v>
      </c>
      <c r="Q138" s="17"/>
      <c r="R138" s="32"/>
    </row>
    <row r="139" spans="1:18" ht="25.5" x14ac:dyDescent="0.2">
      <c r="A139" s="126" t="s">
        <v>354</v>
      </c>
      <c r="B139" s="127" t="s">
        <v>352</v>
      </c>
      <c r="C139" s="126" t="s">
        <v>17</v>
      </c>
      <c r="D139" s="126" t="s">
        <v>353</v>
      </c>
      <c r="E139" s="128" t="s">
        <v>11</v>
      </c>
      <c r="F139" s="133">
        <v>27.88</v>
      </c>
      <c r="G139" s="134">
        <v>1</v>
      </c>
      <c r="H139" s="134">
        <f>'BM 06'!J139</f>
        <v>0</v>
      </c>
      <c r="I139" s="134">
        <f>VLOOKUP(A139,'Memória 07'!$A$6:$E$283,5,FALSE)</f>
        <v>0</v>
      </c>
      <c r="J139" s="134">
        <f t="shared" si="11"/>
        <v>0</v>
      </c>
      <c r="K139" s="134">
        <f t="shared" si="12"/>
        <v>27.88</v>
      </c>
      <c r="L139" s="134">
        <f t="shared" si="13"/>
        <v>0</v>
      </c>
      <c r="M139" s="134">
        <f t="shared" si="14"/>
        <v>0</v>
      </c>
      <c r="N139" s="134">
        <f t="shared" si="15"/>
        <v>0</v>
      </c>
      <c r="O139" s="11"/>
      <c r="P139" s="111">
        <f t="shared" si="10"/>
        <v>0</v>
      </c>
      <c r="Q139" s="17"/>
      <c r="R139" s="32"/>
    </row>
    <row r="140" spans="1:18" ht="25.5" x14ac:dyDescent="0.2">
      <c r="A140" s="126" t="s">
        <v>355</v>
      </c>
      <c r="B140" s="127" t="s">
        <v>356</v>
      </c>
      <c r="C140" s="126" t="s">
        <v>14</v>
      </c>
      <c r="D140" s="126" t="s">
        <v>357</v>
      </c>
      <c r="E140" s="128" t="s">
        <v>7</v>
      </c>
      <c r="F140" s="133">
        <v>389.47</v>
      </c>
      <c r="G140" s="134">
        <v>1</v>
      </c>
      <c r="H140" s="134">
        <f>'BM 06'!J140</f>
        <v>0</v>
      </c>
      <c r="I140" s="134">
        <f>VLOOKUP(A140,'Memória 07'!$A$6:$E$283,5,FALSE)</f>
        <v>0</v>
      </c>
      <c r="J140" s="134">
        <f t="shared" si="11"/>
        <v>0</v>
      </c>
      <c r="K140" s="134">
        <f t="shared" si="12"/>
        <v>389.47</v>
      </c>
      <c r="L140" s="134">
        <f t="shared" si="13"/>
        <v>0</v>
      </c>
      <c r="M140" s="134">
        <f t="shared" si="14"/>
        <v>0</v>
      </c>
      <c r="N140" s="134">
        <f t="shared" si="15"/>
        <v>0</v>
      </c>
      <c r="O140" s="11"/>
      <c r="P140" s="111">
        <f t="shared" si="10"/>
        <v>0</v>
      </c>
      <c r="Q140" s="17"/>
      <c r="R140" s="32"/>
    </row>
    <row r="141" spans="1:18" x14ac:dyDescent="0.2">
      <c r="A141" s="124" t="s">
        <v>358</v>
      </c>
      <c r="B141" s="124"/>
      <c r="C141" s="124"/>
      <c r="D141" s="124" t="s">
        <v>359</v>
      </c>
      <c r="E141" s="124"/>
      <c r="F141" s="131"/>
      <c r="G141" s="131"/>
      <c r="H141" s="131"/>
      <c r="I141" s="131"/>
      <c r="J141" s="131"/>
      <c r="K141" s="131"/>
      <c r="L141" s="131"/>
      <c r="M141" s="131"/>
      <c r="N141" s="131"/>
      <c r="O141" s="11"/>
      <c r="P141" s="111" t="e">
        <f t="shared" si="10"/>
        <v>#DIV/0!</v>
      </c>
      <c r="Q141" s="17"/>
      <c r="R141" s="32"/>
    </row>
    <row r="142" spans="1:18" ht="25.5" x14ac:dyDescent="0.2">
      <c r="A142" s="126" t="s">
        <v>360</v>
      </c>
      <c r="B142" s="127" t="s">
        <v>361</v>
      </c>
      <c r="C142" s="126" t="s">
        <v>14</v>
      </c>
      <c r="D142" s="126" t="s">
        <v>362</v>
      </c>
      <c r="E142" s="128" t="s">
        <v>7</v>
      </c>
      <c r="F142" s="133">
        <v>256.19</v>
      </c>
      <c r="G142" s="134">
        <v>2</v>
      </c>
      <c r="H142" s="134">
        <f>'BM 06'!J142</f>
        <v>0</v>
      </c>
      <c r="I142" s="134">
        <f>VLOOKUP(A142,'Memória 07'!$A$6:$E$283,5,FALSE)</f>
        <v>0</v>
      </c>
      <c r="J142" s="134">
        <f t="shared" si="11"/>
        <v>0</v>
      </c>
      <c r="K142" s="134">
        <f t="shared" si="12"/>
        <v>512.38</v>
      </c>
      <c r="L142" s="134">
        <f t="shared" si="13"/>
        <v>0</v>
      </c>
      <c r="M142" s="134">
        <f t="shared" si="14"/>
        <v>0</v>
      </c>
      <c r="N142" s="134">
        <f t="shared" si="15"/>
        <v>0</v>
      </c>
      <c r="O142" s="11"/>
      <c r="P142" s="111">
        <f t="shared" si="10"/>
        <v>0</v>
      </c>
      <c r="Q142" s="17"/>
      <c r="R142" s="32"/>
    </row>
    <row r="143" spans="1:18" ht="25.5" x14ac:dyDescent="0.2">
      <c r="A143" s="126" t="s">
        <v>363</v>
      </c>
      <c r="B143" s="127" t="s">
        <v>364</v>
      </c>
      <c r="C143" s="126" t="s">
        <v>14</v>
      </c>
      <c r="D143" s="126" t="s">
        <v>365</v>
      </c>
      <c r="E143" s="128" t="s">
        <v>7</v>
      </c>
      <c r="F143" s="133">
        <v>264.08999999999997</v>
      </c>
      <c r="G143" s="134">
        <v>2</v>
      </c>
      <c r="H143" s="134">
        <f>'BM 06'!J143</f>
        <v>0</v>
      </c>
      <c r="I143" s="134">
        <f>VLOOKUP(A143,'Memória 07'!$A$6:$E$283,5,FALSE)</f>
        <v>0</v>
      </c>
      <c r="J143" s="134">
        <f t="shared" si="11"/>
        <v>0</v>
      </c>
      <c r="K143" s="134">
        <f t="shared" si="12"/>
        <v>528.17999999999995</v>
      </c>
      <c r="L143" s="134">
        <f t="shared" si="13"/>
        <v>0</v>
      </c>
      <c r="M143" s="134">
        <f t="shared" si="14"/>
        <v>0</v>
      </c>
      <c r="N143" s="134">
        <f t="shared" si="15"/>
        <v>0</v>
      </c>
      <c r="O143" s="11"/>
      <c r="P143" s="111">
        <f t="shared" si="10"/>
        <v>0</v>
      </c>
      <c r="Q143" s="17"/>
      <c r="R143" s="32"/>
    </row>
    <row r="144" spans="1:18" ht="51" x14ac:dyDescent="0.2">
      <c r="A144" s="126" t="s">
        <v>366</v>
      </c>
      <c r="B144" s="127" t="s">
        <v>367</v>
      </c>
      <c r="C144" s="126" t="s">
        <v>14</v>
      </c>
      <c r="D144" s="126" t="s">
        <v>368</v>
      </c>
      <c r="E144" s="128" t="s">
        <v>7</v>
      </c>
      <c r="F144" s="133">
        <v>26.15</v>
      </c>
      <c r="G144" s="134">
        <v>13</v>
      </c>
      <c r="H144" s="134">
        <f>'BM 06'!J144</f>
        <v>0</v>
      </c>
      <c r="I144" s="134">
        <f>VLOOKUP(A144,'Memória 07'!$A$6:$E$283,5,FALSE)</f>
        <v>0</v>
      </c>
      <c r="J144" s="134">
        <f t="shared" si="11"/>
        <v>0</v>
      </c>
      <c r="K144" s="134">
        <f t="shared" si="12"/>
        <v>339.95</v>
      </c>
      <c r="L144" s="134">
        <f t="shared" si="13"/>
        <v>0</v>
      </c>
      <c r="M144" s="134">
        <f t="shared" si="14"/>
        <v>0</v>
      </c>
      <c r="N144" s="134">
        <f t="shared" si="15"/>
        <v>0</v>
      </c>
      <c r="O144" s="11"/>
      <c r="P144" s="111">
        <f t="shared" si="10"/>
        <v>0</v>
      </c>
      <c r="Q144" s="17"/>
      <c r="R144" s="32"/>
    </row>
    <row r="145" spans="1:18" ht="25.5" x14ac:dyDescent="0.2">
      <c r="A145" s="126" t="s">
        <v>369</v>
      </c>
      <c r="B145" s="127" t="s">
        <v>370</v>
      </c>
      <c r="C145" s="126" t="s">
        <v>17</v>
      </c>
      <c r="D145" s="126" t="s">
        <v>371</v>
      </c>
      <c r="E145" s="128" t="s">
        <v>7</v>
      </c>
      <c r="F145" s="133">
        <v>18.46</v>
      </c>
      <c r="G145" s="134">
        <v>2</v>
      </c>
      <c r="H145" s="134">
        <f>'BM 06'!J145</f>
        <v>0</v>
      </c>
      <c r="I145" s="134">
        <f>VLOOKUP(A145,'Memória 07'!$A$6:$E$283,5,FALSE)</f>
        <v>0</v>
      </c>
      <c r="J145" s="134">
        <f t="shared" si="11"/>
        <v>0</v>
      </c>
      <c r="K145" s="134">
        <f t="shared" si="12"/>
        <v>36.92</v>
      </c>
      <c r="L145" s="134">
        <f t="shared" si="13"/>
        <v>0</v>
      </c>
      <c r="M145" s="134">
        <f t="shared" si="14"/>
        <v>0</v>
      </c>
      <c r="N145" s="134">
        <f t="shared" si="15"/>
        <v>0</v>
      </c>
      <c r="O145" s="11"/>
      <c r="P145" s="111">
        <f t="shared" si="10"/>
        <v>0</v>
      </c>
      <c r="Q145" s="17"/>
      <c r="R145" s="32"/>
    </row>
    <row r="146" spans="1:18" x14ac:dyDescent="0.2">
      <c r="A146" s="124" t="s">
        <v>372</v>
      </c>
      <c r="B146" s="124"/>
      <c r="C146" s="124"/>
      <c r="D146" s="124" t="s">
        <v>373</v>
      </c>
      <c r="E146" s="124"/>
      <c r="F146" s="131"/>
      <c r="G146" s="131"/>
      <c r="H146" s="131"/>
      <c r="I146" s="131"/>
      <c r="J146" s="131"/>
      <c r="K146" s="131"/>
      <c r="L146" s="131"/>
      <c r="M146" s="131"/>
      <c r="N146" s="131"/>
      <c r="O146" s="11"/>
      <c r="P146" s="111" t="e">
        <f t="shared" si="10"/>
        <v>#DIV/0!</v>
      </c>
      <c r="Q146" s="17"/>
      <c r="R146" s="32"/>
    </row>
    <row r="147" spans="1:18" ht="25.5" x14ac:dyDescent="0.2">
      <c r="A147" s="126" t="s">
        <v>374</v>
      </c>
      <c r="B147" s="127" t="s">
        <v>97</v>
      </c>
      <c r="C147" s="126" t="s">
        <v>14</v>
      </c>
      <c r="D147" s="126" t="s">
        <v>98</v>
      </c>
      <c r="E147" s="128" t="s">
        <v>87</v>
      </c>
      <c r="F147" s="133">
        <v>36.130000000000003</v>
      </c>
      <c r="G147" s="134">
        <v>4.32</v>
      </c>
      <c r="H147" s="134">
        <f>'BM 06'!J147</f>
        <v>0</v>
      </c>
      <c r="I147" s="134">
        <f>VLOOKUP(A147,'Memória 07'!$A$6:$E$283,5,FALSE)</f>
        <v>3.9310000000000005</v>
      </c>
      <c r="J147" s="134">
        <f t="shared" si="11"/>
        <v>3.9310000000000005</v>
      </c>
      <c r="K147" s="134">
        <f t="shared" si="12"/>
        <v>156.08000000000001</v>
      </c>
      <c r="L147" s="134">
        <f t="shared" si="13"/>
        <v>0</v>
      </c>
      <c r="M147" s="134">
        <f t="shared" si="14"/>
        <v>142.02000000000001</v>
      </c>
      <c r="N147" s="134">
        <f t="shared" si="15"/>
        <v>142.02000000000001</v>
      </c>
      <c r="O147" s="11"/>
      <c r="P147" s="111">
        <f t="shared" si="10"/>
        <v>0.90991799077396207</v>
      </c>
      <c r="Q147" s="17"/>
      <c r="R147" s="32"/>
    </row>
    <row r="148" spans="1:18" x14ac:dyDescent="0.2">
      <c r="A148" s="126" t="s">
        <v>375</v>
      </c>
      <c r="B148" s="127" t="s">
        <v>376</v>
      </c>
      <c r="C148" s="126" t="s">
        <v>17</v>
      </c>
      <c r="D148" s="126" t="s">
        <v>377</v>
      </c>
      <c r="E148" s="128" t="s">
        <v>15</v>
      </c>
      <c r="F148" s="133">
        <v>21.8</v>
      </c>
      <c r="G148" s="134">
        <v>2.04</v>
      </c>
      <c r="H148" s="134">
        <f>'BM 06'!J148</f>
        <v>0</v>
      </c>
      <c r="I148" s="134">
        <f>VLOOKUP(A148,'Memória 07'!$A$6:$E$283,5,FALSE)</f>
        <v>0</v>
      </c>
      <c r="J148" s="134">
        <f t="shared" si="11"/>
        <v>0</v>
      </c>
      <c r="K148" s="134">
        <f t="shared" si="12"/>
        <v>44.47</v>
      </c>
      <c r="L148" s="134">
        <f t="shared" si="13"/>
        <v>0</v>
      </c>
      <c r="M148" s="134">
        <f t="shared" si="14"/>
        <v>0</v>
      </c>
      <c r="N148" s="134">
        <f t="shared" si="15"/>
        <v>0</v>
      </c>
      <c r="O148" s="11"/>
      <c r="P148" s="111">
        <f t="shared" si="10"/>
        <v>0</v>
      </c>
      <c r="Q148" s="17"/>
      <c r="R148" s="32"/>
    </row>
    <row r="149" spans="1:18" ht="38.25" x14ac:dyDescent="0.2">
      <c r="A149" s="126" t="s">
        <v>378</v>
      </c>
      <c r="B149" s="127" t="s">
        <v>178</v>
      </c>
      <c r="C149" s="126" t="s">
        <v>17</v>
      </c>
      <c r="D149" s="126" t="s">
        <v>179</v>
      </c>
      <c r="E149" s="128" t="s">
        <v>16</v>
      </c>
      <c r="F149" s="133">
        <v>52.85</v>
      </c>
      <c r="G149" s="134">
        <v>60.12</v>
      </c>
      <c r="H149" s="134">
        <f>'BM 06'!J149</f>
        <v>46.8</v>
      </c>
      <c r="I149" s="134">
        <f>VLOOKUP(A149,'Memória 07'!$A$6:$E$283,5,FALSE)</f>
        <v>0</v>
      </c>
      <c r="J149" s="134">
        <f t="shared" si="11"/>
        <v>46.8</v>
      </c>
      <c r="K149" s="134">
        <f t="shared" si="12"/>
        <v>3177.34</v>
      </c>
      <c r="L149" s="134">
        <f t="shared" si="13"/>
        <v>2473.38</v>
      </c>
      <c r="M149" s="134">
        <f t="shared" si="14"/>
        <v>0</v>
      </c>
      <c r="N149" s="134">
        <f t="shared" si="15"/>
        <v>2473.38</v>
      </c>
      <c r="O149" s="11"/>
      <c r="P149" s="111">
        <f t="shared" si="10"/>
        <v>0.77844360376919053</v>
      </c>
      <c r="Q149" s="17"/>
      <c r="R149" s="32"/>
    </row>
    <row r="150" spans="1:18" ht="38.25" x14ac:dyDescent="0.2">
      <c r="A150" s="126" t="s">
        <v>379</v>
      </c>
      <c r="B150" s="127" t="s">
        <v>168</v>
      </c>
      <c r="C150" s="126" t="s">
        <v>17</v>
      </c>
      <c r="D150" s="126" t="s">
        <v>169</v>
      </c>
      <c r="E150" s="128" t="s">
        <v>16</v>
      </c>
      <c r="F150" s="133">
        <v>33.58</v>
      </c>
      <c r="G150" s="134">
        <v>57.6</v>
      </c>
      <c r="H150" s="134">
        <f>'BM 06'!J150</f>
        <v>57.6</v>
      </c>
      <c r="I150" s="134">
        <f>VLOOKUP(A150,'Memória 07'!$A$6:$E$283,5,FALSE)</f>
        <v>0</v>
      </c>
      <c r="J150" s="134">
        <f t="shared" si="11"/>
        <v>57.6</v>
      </c>
      <c r="K150" s="134">
        <f t="shared" si="12"/>
        <v>1934.2</v>
      </c>
      <c r="L150" s="134">
        <f t="shared" si="13"/>
        <v>1934.2</v>
      </c>
      <c r="M150" s="134">
        <f t="shared" si="14"/>
        <v>0</v>
      </c>
      <c r="N150" s="134">
        <f t="shared" si="15"/>
        <v>1934.2</v>
      </c>
      <c r="O150" s="11"/>
      <c r="P150" s="111">
        <f t="shared" si="10"/>
        <v>1</v>
      </c>
      <c r="Q150" s="17"/>
      <c r="R150" s="32"/>
    </row>
    <row r="151" spans="1:18" ht="25.5" x14ac:dyDescent="0.2">
      <c r="A151" s="126" t="s">
        <v>380</v>
      </c>
      <c r="B151" s="127" t="s">
        <v>45</v>
      </c>
      <c r="C151" s="126" t="s">
        <v>17</v>
      </c>
      <c r="D151" s="126" t="s">
        <v>122</v>
      </c>
      <c r="E151" s="128" t="s">
        <v>12</v>
      </c>
      <c r="F151" s="133">
        <v>19.05</v>
      </c>
      <c r="G151" s="134">
        <v>124</v>
      </c>
      <c r="H151" s="134">
        <f>'BM 06'!J151</f>
        <v>124</v>
      </c>
      <c r="I151" s="134">
        <f>VLOOKUP(A151,'Memória 07'!$A$6:$E$283,5,FALSE)</f>
        <v>0</v>
      </c>
      <c r="J151" s="134">
        <f t="shared" si="11"/>
        <v>124</v>
      </c>
      <c r="K151" s="134">
        <f t="shared" si="12"/>
        <v>2362.1999999999998</v>
      </c>
      <c r="L151" s="134">
        <f t="shared" si="13"/>
        <v>2362.1999999999998</v>
      </c>
      <c r="M151" s="134">
        <f t="shared" si="14"/>
        <v>0</v>
      </c>
      <c r="N151" s="134">
        <f t="shared" si="15"/>
        <v>2362.1999999999998</v>
      </c>
      <c r="O151" s="11"/>
      <c r="P151" s="111">
        <f t="shared" si="10"/>
        <v>1</v>
      </c>
      <c r="Q151" s="17"/>
      <c r="R151" s="32"/>
    </row>
    <row r="152" spans="1:18" ht="25.5" x14ac:dyDescent="0.2">
      <c r="A152" s="126" t="s">
        <v>381</v>
      </c>
      <c r="B152" s="127" t="s">
        <v>47</v>
      </c>
      <c r="C152" s="126" t="s">
        <v>17</v>
      </c>
      <c r="D152" s="126" t="s">
        <v>117</v>
      </c>
      <c r="E152" s="128" t="s">
        <v>12</v>
      </c>
      <c r="F152" s="133">
        <v>12.98</v>
      </c>
      <c r="G152" s="134">
        <v>308</v>
      </c>
      <c r="H152" s="134">
        <f>'BM 06'!J152</f>
        <v>308</v>
      </c>
      <c r="I152" s="134">
        <f>VLOOKUP(A152,'Memória 07'!$A$6:$E$283,5,FALSE)</f>
        <v>0</v>
      </c>
      <c r="J152" s="134">
        <f t="shared" si="11"/>
        <v>308</v>
      </c>
      <c r="K152" s="134">
        <f t="shared" si="12"/>
        <v>3997.84</v>
      </c>
      <c r="L152" s="134">
        <f t="shared" si="13"/>
        <v>3997.84</v>
      </c>
      <c r="M152" s="134">
        <f t="shared" si="14"/>
        <v>0</v>
      </c>
      <c r="N152" s="134">
        <f t="shared" si="15"/>
        <v>3997.84</v>
      </c>
      <c r="O152" s="11"/>
      <c r="P152" s="111">
        <f t="shared" si="10"/>
        <v>1</v>
      </c>
      <c r="Q152" s="17"/>
      <c r="R152" s="32"/>
    </row>
    <row r="153" spans="1:18" ht="38.25" x14ac:dyDescent="0.2">
      <c r="A153" s="126" t="s">
        <v>382</v>
      </c>
      <c r="B153" s="127" t="s">
        <v>383</v>
      </c>
      <c r="C153" s="126" t="s">
        <v>17</v>
      </c>
      <c r="D153" s="126" t="s">
        <v>384</v>
      </c>
      <c r="E153" s="128" t="s">
        <v>15</v>
      </c>
      <c r="F153" s="133">
        <v>399.96</v>
      </c>
      <c r="G153" s="134">
        <v>2.2799999999999998</v>
      </c>
      <c r="H153" s="134">
        <f>'BM 06'!J153</f>
        <v>2.2799999999999998</v>
      </c>
      <c r="I153" s="134">
        <f>VLOOKUP(A153,'Memória 07'!$A$6:$E$283,5,FALSE)</f>
        <v>0</v>
      </c>
      <c r="J153" s="134">
        <f t="shared" si="11"/>
        <v>2.2799999999999998</v>
      </c>
      <c r="K153" s="134">
        <f t="shared" si="12"/>
        <v>911.9</v>
      </c>
      <c r="L153" s="134">
        <f t="shared" si="13"/>
        <v>911.9</v>
      </c>
      <c r="M153" s="134">
        <f t="shared" si="14"/>
        <v>0</v>
      </c>
      <c r="N153" s="134">
        <f t="shared" si="15"/>
        <v>911.9</v>
      </c>
      <c r="O153" s="11"/>
      <c r="P153" s="111">
        <f t="shared" ref="P153:P221" si="16">N153/K153</f>
        <v>1</v>
      </c>
      <c r="Q153" s="17"/>
      <c r="R153" s="32"/>
    </row>
    <row r="154" spans="1:18" ht="25.5" x14ac:dyDescent="0.2">
      <c r="A154" s="126" t="s">
        <v>385</v>
      </c>
      <c r="B154" s="127" t="s">
        <v>127</v>
      </c>
      <c r="C154" s="126" t="s">
        <v>17</v>
      </c>
      <c r="D154" s="126" t="s">
        <v>128</v>
      </c>
      <c r="E154" s="128" t="s">
        <v>15</v>
      </c>
      <c r="F154" s="133">
        <v>302.18</v>
      </c>
      <c r="G154" s="134">
        <v>2.2799999999999998</v>
      </c>
      <c r="H154" s="134">
        <f>'BM 06'!J154</f>
        <v>2.2799999999999998</v>
      </c>
      <c r="I154" s="134">
        <f>VLOOKUP(A154,'Memória 07'!$A$6:$E$283,5,FALSE)</f>
        <v>0</v>
      </c>
      <c r="J154" s="134">
        <f t="shared" ref="J154:J218" si="17">I154+H154</f>
        <v>2.2799999999999998</v>
      </c>
      <c r="K154" s="134">
        <f t="shared" ref="K154:K218" si="18">TRUNC(G154*F154,2)</f>
        <v>688.97</v>
      </c>
      <c r="L154" s="134">
        <f t="shared" ref="L154:L218" si="19">TRUNC(H154*F154,2)</f>
        <v>688.97</v>
      </c>
      <c r="M154" s="134">
        <f t="shared" ref="M154:M218" si="20">TRUNC(I154*F154,2)</f>
        <v>0</v>
      </c>
      <c r="N154" s="134">
        <f t="shared" ref="N154:N218" si="21">M154+L154</f>
        <v>688.97</v>
      </c>
      <c r="O154" s="11"/>
      <c r="P154" s="111">
        <f t="shared" si="16"/>
        <v>1</v>
      </c>
      <c r="Q154" s="17"/>
      <c r="R154" s="32"/>
    </row>
    <row r="155" spans="1:18" ht="38.25" x14ac:dyDescent="0.2">
      <c r="A155" s="126" t="s">
        <v>386</v>
      </c>
      <c r="B155" s="127" t="s">
        <v>218</v>
      </c>
      <c r="C155" s="126" t="s">
        <v>17</v>
      </c>
      <c r="D155" s="126" t="s">
        <v>84</v>
      </c>
      <c r="E155" s="128" t="s">
        <v>16</v>
      </c>
      <c r="F155" s="133">
        <v>4.21</v>
      </c>
      <c r="G155" s="134">
        <v>21.6</v>
      </c>
      <c r="H155" s="134">
        <f>'BM 06'!J155</f>
        <v>21.6</v>
      </c>
      <c r="I155" s="134">
        <f>VLOOKUP(A155,'Memória 07'!$A$6:$E$283,5,FALSE)</f>
        <v>0</v>
      </c>
      <c r="J155" s="134">
        <f t="shared" si="17"/>
        <v>21.6</v>
      </c>
      <c r="K155" s="134">
        <f t="shared" si="18"/>
        <v>90.93</v>
      </c>
      <c r="L155" s="134">
        <f t="shared" si="19"/>
        <v>90.93</v>
      </c>
      <c r="M155" s="134">
        <f t="shared" si="20"/>
        <v>0</v>
      </c>
      <c r="N155" s="134">
        <f t="shared" si="21"/>
        <v>90.93</v>
      </c>
      <c r="O155" s="11"/>
      <c r="P155" s="111">
        <f t="shared" si="16"/>
        <v>1</v>
      </c>
      <c r="Q155" s="17"/>
      <c r="R155" s="32"/>
    </row>
    <row r="156" spans="1:18" ht="38.25" x14ac:dyDescent="0.2">
      <c r="A156" s="126" t="s">
        <v>387</v>
      </c>
      <c r="B156" s="127" t="s">
        <v>85</v>
      </c>
      <c r="C156" s="126" t="s">
        <v>17</v>
      </c>
      <c r="D156" s="126" t="s">
        <v>220</v>
      </c>
      <c r="E156" s="128" t="s">
        <v>16</v>
      </c>
      <c r="F156" s="133">
        <v>34.450000000000003</v>
      </c>
      <c r="G156" s="134">
        <v>21.6</v>
      </c>
      <c r="H156" s="134">
        <f>'BM 06'!J156</f>
        <v>21.6</v>
      </c>
      <c r="I156" s="134">
        <f>VLOOKUP(A156,'Memória 07'!$A$6:$E$283,5,FALSE)</f>
        <v>0</v>
      </c>
      <c r="J156" s="134">
        <f t="shared" si="17"/>
        <v>21.6</v>
      </c>
      <c r="K156" s="134">
        <f t="shared" si="18"/>
        <v>744.12</v>
      </c>
      <c r="L156" s="134">
        <f t="shared" si="19"/>
        <v>744.12</v>
      </c>
      <c r="M156" s="134">
        <f t="shared" si="20"/>
        <v>0</v>
      </c>
      <c r="N156" s="134">
        <f t="shared" si="21"/>
        <v>744.12</v>
      </c>
      <c r="O156" s="11"/>
      <c r="P156" s="111">
        <f t="shared" si="16"/>
        <v>1</v>
      </c>
      <c r="Q156" s="17"/>
      <c r="R156" s="32"/>
    </row>
    <row r="157" spans="1:18" ht="25.5" x14ac:dyDescent="0.2">
      <c r="A157" s="126" t="s">
        <v>388</v>
      </c>
      <c r="B157" s="127" t="s">
        <v>248</v>
      </c>
      <c r="C157" s="126" t="s">
        <v>17</v>
      </c>
      <c r="D157" s="126" t="s">
        <v>83</v>
      </c>
      <c r="E157" s="128" t="s">
        <v>16</v>
      </c>
      <c r="F157" s="133">
        <v>4.01</v>
      </c>
      <c r="G157" s="134">
        <v>21.6</v>
      </c>
      <c r="H157" s="134">
        <f>'BM 06'!J157</f>
        <v>0</v>
      </c>
      <c r="I157" s="134">
        <f>VLOOKUP(A157,'Memória 07'!$A$6:$E$283,5,FALSE)</f>
        <v>21.6</v>
      </c>
      <c r="J157" s="134">
        <f t="shared" si="17"/>
        <v>21.6</v>
      </c>
      <c r="K157" s="134">
        <f t="shared" si="18"/>
        <v>86.61</v>
      </c>
      <c r="L157" s="134">
        <f t="shared" si="19"/>
        <v>0</v>
      </c>
      <c r="M157" s="134">
        <f t="shared" si="20"/>
        <v>86.61</v>
      </c>
      <c r="N157" s="134">
        <f t="shared" si="21"/>
        <v>86.61</v>
      </c>
      <c r="O157" s="11"/>
      <c r="P157" s="111">
        <f t="shared" si="16"/>
        <v>1</v>
      </c>
      <c r="Q157" s="17"/>
      <c r="R157" s="32"/>
    </row>
    <row r="158" spans="1:18" ht="25.5" x14ac:dyDescent="0.2">
      <c r="A158" s="126" t="s">
        <v>389</v>
      </c>
      <c r="B158" s="127" t="s">
        <v>250</v>
      </c>
      <c r="C158" s="126" t="s">
        <v>17</v>
      </c>
      <c r="D158" s="126" t="s">
        <v>251</v>
      </c>
      <c r="E158" s="128" t="s">
        <v>16</v>
      </c>
      <c r="F158" s="133">
        <v>11.29</v>
      </c>
      <c r="G158" s="134">
        <v>21.6</v>
      </c>
      <c r="H158" s="134">
        <f>'BM 06'!J158</f>
        <v>0</v>
      </c>
      <c r="I158" s="134">
        <f>VLOOKUP(A158,'Memória 07'!$A$6:$E$283,5,FALSE)</f>
        <v>21.6</v>
      </c>
      <c r="J158" s="134">
        <f t="shared" si="17"/>
        <v>21.6</v>
      </c>
      <c r="K158" s="134">
        <f t="shared" si="18"/>
        <v>243.86</v>
      </c>
      <c r="L158" s="134">
        <f t="shared" si="19"/>
        <v>0</v>
      </c>
      <c r="M158" s="134">
        <f t="shared" si="20"/>
        <v>243.86</v>
      </c>
      <c r="N158" s="134">
        <f t="shared" si="21"/>
        <v>243.86</v>
      </c>
      <c r="O158" s="11"/>
      <c r="P158" s="111">
        <f t="shared" si="16"/>
        <v>1</v>
      </c>
      <c r="Q158" s="17"/>
      <c r="R158" s="32"/>
    </row>
    <row r="159" spans="1:18" ht="25.5" x14ac:dyDescent="0.2">
      <c r="A159" s="126" t="s">
        <v>390</v>
      </c>
      <c r="B159" s="127" t="s">
        <v>253</v>
      </c>
      <c r="C159" s="126" t="s">
        <v>17</v>
      </c>
      <c r="D159" s="126" t="s">
        <v>254</v>
      </c>
      <c r="E159" s="128" t="s">
        <v>16</v>
      </c>
      <c r="F159" s="133">
        <v>11.78</v>
      </c>
      <c r="G159" s="134">
        <v>21.6</v>
      </c>
      <c r="H159" s="134">
        <f>'BM 06'!J159</f>
        <v>0</v>
      </c>
      <c r="I159" s="134">
        <f>VLOOKUP(A159,'Memória 07'!$A$6:$E$283,5,FALSE)</f>
        <v>21.6</v>
      </c>
      <c r="J159" s="134">
        <f t="shared" si="17"/>
        <v>21.6</v>
      </c>
      <c r="K159" s="134">
        <f t="shared" si="18"/>
        <v>254.44</v>
      </c>
      <c r="L159" s="134">
        <f t="shared" si="19"/>
        <v>0</v>
      </c>
      <c r="M159" s="134">
        <f t="shared" si="20"/>
        <v>254.44</v>
      </c>
      <c r="N159" s="134">
        <f t="shared" si="21"/>
        <v>254.44</v>
      </c>
      <c r="O159" s="11"/>
      <c r="P159" s="111">
        <f t="shared" si="16"/>
        <v>1</v>
      </c>
      <c r="Q159" s="17"/>
      <c r="R159" s="32"/>
    </row>
    <row r="160" spans="1:18" ht="38.25" x14ac:dyDescent="0.2">
      <c r="A160" s="126" t="s">
        <v>709</v>
      </c>
      <c r="B160" s="127">
        <v>103800</v>
      </c>
      <c r="C160" s="126" t="s">
        <v>17</v>
      </c>
      <c r="D160" s="126" t="s">
        <v>710</v>
      </c>
      <c r="E160" s="128" t="s">
        <v>15</v>
      </c>
      <c r="F160" s="133">
        <v>444.36696333750007</v>
      </c>
      <c r="G160" s="134">
        <v>3.51</v>
      </c>
      <c r="H160" s="134">
        <f>'BM 06'!J160</f>
        <v>3.51</v>
      </c>
      <c r="I160" s="134">
        <f>VLOOKUP(A160,'Memória 07'!$A$6:$E$283,5,FALSE)</f>
        <v>0</v>
      </c>
      <c r="J160" s="134">
        <f t="shared" si="17"/>
        <v>3.51</v>
      </c>
      <c r="K160" s="134">
        <f t="shared" si="18"/>
        <v>1559.72</v>
      </c>
      <c r="L160" s="134">
        <f t="shared" si="19"/>
        <v>1559.72</v>
      </c>
      <c r="M160" s="134">
        <f t="shared" si="20"/>
        <v>0</v>
      </c>
      <c r="N160" s="134">
        <f t="shared" si="21"/>
        <v>1559.72</v>
      </c>
      <c r="O160" s="11"/>
      <c r="Q160" s="17"/>
      <c r="R160" s="32"/>
    </row>
    <row r="161" spans="1:18" x14ac:dyDescent="0.2">
      <c r="A161" s="124" t="s">
        <v>391</v>
      </c>
      <c r="B161" s="124"/>
      <c r="C161" s="124"/>
      <c r="D161" s="124" t="s">
        <v>392</v>
      </c>
      <c r="E161" s="124"/>
      <c r="F161" s="131"/>
      <c r="G161" s="131"/>
      <c r="H161" s="131"/>
      <c r="I161" s="131"/>
      <c r="J161" s="131"/>
      <c r="K161" s="131"/>
      <c r="L161" s="131"/>
      <c r="M161" s="131"/>
      <c r="N161" s="131"/>
      <c r="O161" s="11"/>
      <c r="P161" s="111" t="e">
        <f t="shared" si="16"/>
        <v>#DIV/0!</v>
      </c>
      <c r="Q161" s="17"/>
      <c r="R161" s="32"/>
    </row>
    <row r="162" spans="1:18" x14ac:dyDescent="0.2">
      <c r="A162" s="126" t="s">
        <v>393</v>
      </c>
      <c r="B162" s="127" t="s">
        <v>394</v>
      </c>
      <c r="C162" s="126" t="s">
        <v>14</v>
      </c>
      <c r="D162" s="126" t="s">
        <v>395</v>
      </c>
      <c r="E162" s="128" t="s">
        <v>82</v>
      </c>
      <c r="F162" s="133">
        <v>3.24</v>
      </c>
      <c r="G162" s="134">
        <v>476.23</v>
      </c>
      <c r="H162" s="134">
        <f>'BM 06'!J162</f>
        <v>0</v>
      </c>
      <c r="I162" s="134">
        <f>VLOOKUP(A162,'Memória 07'!$A$6:$E$283,5,FALSE)</f>
        <v>0</v>
      </c>
      <c r="J162" s="134">
        <f t="shared" si="17"/>
        <v>0</v>
      </c>
      <c r="K162" s="134">
        <f t="shared" si="18"/>
        <v>1542.98</v>
      </c>
      <c r="L162" s="134">
        <f t="shared" si="19"/>
        <v>0</v>
      </c>
      <c r="M162" s="134">
        <f t="shared" si="20"/>
        <v>0</v>
      </c>
      <c r="N162" s="134">
        <f t="shared" si="21"/>
        <v>0</v>
      </c>
      <c r="O162" s="11"/>
      <c r="P162" s="111">
        <f t="shared" si="16"/>
        <v>0</v>
      </c>
      <c r="Q162" s="17"/>
      <c r="R162" s="32"/>
    </row>
    <row r="163" spans="1:18" ht="25.5" x14ac:dyDescent="0.2">
      <c r="A163" s="126" t="s">
        <v>396</v>
      </c>
      <c r="B163" s="127" t="s">
        <v>397</v>
      </c>
      <c r="C163" s="126" t="s">
        <v>17</v>
      </c>
      <c r="D163" s="126" t="s">
        <v>398</v>
      </c>
      <c r="E163" s="128" t="s">
        <v>16</v>
      </c>
      <c r="F163" s="133">
        <v>348.25</v>
      </c>
      <c r="G163" s="134">
        <v>0.24</v>
      </c>
      <c r="H163" s="134">
        <f>'BM 06'!J163</f>
        <v>0</v>
      </c>
      <c r="I163" s="134">
        <f>VLOOKUP(A163,'Memória 07'!$A$6:$E$283,5,FALSE)</f>
        <v>0</v>
      </c>
      <c r="J163" s="134">
        <f t="shared" si="17"/>
        <v>0</v>
      </c>
      <c r="K163" s="134">
        <f t="shared" si="18"/>
        <v>83.58</v>
      </c>
      <c r="L163" s="134">
        <f t="shared" si="19"/>
        <v>0</v>
      </c>
      <c r="M163" s="134">
        <f t="shared" si="20"/>
        <v>0</v>
      </c>
      <c r="N163" s="134">
        <f t="shared" si="21"/>
        <v>0</v>
      </c>
      <c r="O163" s="11"/>
      <c r="P163" s="111">
        <f t="shared" si="16"/>
        <v>0</v>
      </c>
      <c r="Q163" s="17"/>
      <c r="R163" s="32"/>
    </row>
    <row r="164" spans="1:18" ht="51" x14ac:dyDescent="0.2">
      <c r="A164" s="126" t="s">
        <v>399</v>
      </c>
      <c r="B164" s="127" t="s">
        <v>400</v>
      </c>
      <c r="C164" s="126" t="s">
        <v>17</v>
      </c>
      <c r="D164" s="126" t="s">
        <v>401</v>
      </c>
      <c r="E164" s="128" t="s">
        <v>16</v>
      </c>
      <c r="F164" s="133">
        <v>158.87</v>
      </c>
      <c r="G164" s="134">
        <v>172.44</v>
      </c>
      <c r="H164" s="134">
        <f>'BM 06'!J164</f>
        <v>0</v>
      </c>
      <c r="I164" s="134">
        <f>VLOOKUP(A164,'Memória 07'!$A$6:$E$283,5,FALSE)</f>
        <v>172.44</v>
      </c>
      <c r="J164" s="134">
        <f t="shared" si="17"/>
        <v>172.44</v>
      </c>
      <c r="K164" s="134">
        <f t="shared" si="18"/>
        <v>27395.54</v>
      </c>
      <c r="L164" s="134">
        <f t="shared" si="19"/>
        <v>0</v>
      </c>
      <c r="M164" s="134">
        <f t="shared" si="20"/>
        <v>27395.54</v>
      </c>
      <c r="N164" s="134">
        <f t="shared" si="21"/>
        <v>27395.54</v>
      </c>
      <c r="O164" s="11"/>
      <c r="P164" s="111">
        <f t="shared" si="16"/>
        <v>1</v>
      </c>
      <c r="Q164" s="17"/>
      <c r="R164" s="32"/>
    </row>
    <row r="165" spans="1:18" x14ac:dyDescent="0.2">
      <c r="A165" s="124" t="s">
        <v>402</v>
      </c>
      <c r="B165" s="124"/>
      <c r="C165" s="124"/>
      <c r="D165" s="124" t="s">
        <v>403</v>
      </c>
      <c r="E165" s="124"/>
      <c r="F165" s="131"/>
      <c r="G165" s="131"/>
      <c r="H165" s="131"/>
      <c r="I165" s="131"/>
      <c r="J165" s="131"/>
      <c r="K165" s="131"/>
      <c r="L165" s="131"/>
      <c r="M165" s="131"/>
      <c r="N165" s="131"/>
      <c r="O165" s="11"/>
      <c r="P165" s="111" t="e">
        <f t="shared" si="16"/>
        <v>#DIV/0!</v>
      </c>
      <c r="Q165" s="17"/>
      <c r="R165" s="32"/>
    </row>
    <row r="166" spans="1:18" x14ac:dyDescent="0.2">
      <c r="A166" s="124" t="s">
        <v>404</v>
      </c>
      <c r="B166" s="124"/>
      <c r="C166" s="124"/>
      <c r="D166" s="124" t="s">
        <v>96</v>
      </c>
      <c r="E166" s="124"/>
      <c r="F166" s="131"/>
      <c r="G166" s="131"/>
      <c r="H166" s="131"/>
      <c r="I166" s="131"/>
      <c r="J166" s="131"/>
      <c r="K166" s="131"/>
      <c r="L166" s="131"/>
      <c r="M166" s="131"/>
      <c r="N166" s="131"/>
      <c r="O166" s="11"/>
      <c r="P166" s="111" t="e">
        <f t="shared" si="16"/>
        <v>#DIV/0!</v>
      </c>
      <c r="Q166" s="17"/>
      <c r="R166" s="32"/>
    </row>
    <row r="167" spans="1:18" ht="25.5" x14ac:dyDescent="0.2">
      <c r="A167" s="126" t="s">
        <v>405</v>
      </c>
      <c r="B167" s="127" t="s">
        <v>22</v>
      </c>
      <c r="C167" s="126" t="s">
        <v>17</v>
      </c>
      <c r="D167" s="126" t="s">
        <v>23</v>
      </c>
      <c r="E167" s="128" t="s">
        <v>15</v>
      </c>
      <c r="F167" s="133">
        <v>86.88</v>
      </c>
      <c r="G167" s="134">
        <v>7.7</v>
      </c>
      <c r="H167" s="134">
        <f>'BM 06'!J167</f>
        <v>6.3450000000000006</v>
      </c>
      <c r="I167" s="134">
        <f>VLOOKUP(A167,'Memória 07'!$A$6:$E$283,5,FALSE)</f>
        <v>0</v>
      </c>
      <c r="J167" s="134">
        <f t="shared" si="17"/>
        <v>6.3450000000000006</v>
      </c>
      <c r="K167" s="134">
        <f t="shared" si="18"/>
        <v>668.97</v>
      </c>
      <c r="L167" s="134">
        <f t="shared" si="19"/>
        <v>551.25</v>
      </c>
      <c r="M167" s="134">
        <f t="shared" si="20"/>
        <v>0</v>
      </c>
      <c r="N167" s="134">
        <f t="shared" si="21"/>
        <v>551.25</v>
      </c>
      <c r="O167" s="11"/>
      <c r="P167" s="111">
        <f t="shared" si="16"/>
        <v>0.82402798331763749</v>
      </c>
      <c r="Q167" s="17"/>
      <c r="R167" s="32"/>
    </row>
    <row r="168" spans="1:18" x14ac:dyDescent="0.2">
      <c r="A168" s="126" t="s">
        <v>406</v>
      </c>
      <c r="B168" s="127" t="s">
        <v>376</v>
      </c>
      <c r="C168" s="126" t="s">
        <v>17</v>
      </c>
      <c r="D168" s="126" t="s">
        <v>377</v>
      </c>
      <c r="E168" s="128" t="s">
        <v>15</v>
      </c>
      <c r="F168" s="133">
        <v>21.8</v>
      </c>
      <c r="G168" s="134">
        <v>4.17</v>
      </c>
      <c r="H168" s="134">
        <f>'BM 06'!J168</f>
        <v>4.1499999999999995</v>
      </c>
      <c r="I168" s="134">
        <f>VLOOKUP(A168,'Memória 07'!$A$6:$E$283,5,FALSE)</f>
        <v>0</v>
      </c>
      <c r="J168" s="134">
        <f t="shared" si="17"/>
        <v>4.1499999999999995</v>
      </c>
      <c r="K168" s="134">
        <f t="shared" si="18"/>
        <v>90.9</v>
      </c>
      <c r="L168" s="134">
        <f t="shared" si="19"/>
        <v>90.47</v>
      </c>
      <c r="M168" s="134">
        <f t="shared" si="20"/>
        <v>0</v>
      </c>
      <c r="N168" s="134">
        <f t="shared" si="21"/>
        <v>90.47</v>
      </c>
      <c r="O168" s="11"/>
      <c r="P168" s="111">
        <f t="shared" si="16"/>
        <v>0.99526952695269522</v>
      </c>
      <c r="Q168" s="17"/>
      <c r="R168" s="32"/>
    </row>
    <row r="169" spans="1:18" x14ac:dyDescent="0.2">
      <c r="A169" s="126" t="s">
        <v>407</v>
      </c>
      <c r="B169" s="127" t="s">
        <v>240</v>
      </c>
      <c r="C169" s="126" t="s">
        <v>17</v>
      </c>
      <c r="D169" s="126" t="s">
        <v>241</v>
      </c>
      <c r="E169" s="128" t="s">
        <v>15</v>
      </c>
      <c r="F169" s="133">
        <v>74.2</v>
      </c>
      <c r="G169" s="134">
        <v>12.97</v>
      </c>
      <c r="H169" s="134">
        <f>'BM 06'!J169</f>
        <v>0</v>
      </c>
      <c r="I169" s="134">
        <f>VLOOKUP(A169,'Memória 07'!$A$6:$E$283,5,FALSE)</f>
        <v>0</v>
      </c>
      <c r="J169" s="134">
        <f t="shared" si="17"/>
        <v>0</v>
      </c>
      <c r="K169" s="134">
        <f t="shared" si="18"/>
        <v>962.37</v>
      </c>
      <c r="L169" s="134">
        <f t="shared" si="19"/>
        <v>0</v>
      </c>
      <c r="M169" s="134">
        <f t="shared" si="20"/>
        <v>0</v>
      </c>
      <c r="N169" s="134">
        <f t="shared" si="21"/>
        <v>0</v>
      </c>
      <c r="O169" s="11"/>
      <c r="P169" s="111">
        <f t="shared" si="16"/>
        <v>0</v>
      </c>
      <c r="Q169" s="17"/>
      <c r="R169" s="32"/>
    </row>
    <row r="170" spans="1:18" x14ac:dyDescent="0.2">
      <c r="A170" s="124" t="s">
        <v>408</v>
      </c>
      <c r="B170" s="124"/>
      <c r="C170" s="124"/>
      <c r="D170" s="124" t="s">
        <v>409</v>
      </c>
      <c r="E170" s="124"/>
      <c r="F170" s="131"/>
      <c r="G170" s="131"/>
      <c r="H170" s="131"/>
      <c r="I170" s="131"/>
      <c r="J170" s="131"/>
      <c r="K170" s="131"/>
      <c r="L170" s="131"/>
      <c r="M170" s="131"/>
      <c r="N170" s="131"/>
      <c r="O170" s="11"/>
      <c r="P170" s="111" t="e">
        <f t="shared" si="16"/>
        <v>#DIV/0!</v>
      </c>
      <c r="Q170" s="17"/>
      <c r="R170" s="32"/>
    </row>
    <row r="171" spans="1:18" ht="25.5" x14ac:dyDescent="0.2">
      <c r="A171" s="126" t="s">
        <v>410</v>
      </c>
      <c r="B171" s="127" t="s">
        <v>48</v>
      </c>
      <c r="C171" s="126" t="s">
        <v>17</v>
      </c>
      <c r="D171" s="126" t="s">
        <v>95</v>
      </c>
      <c r="E171" s="128" t="s">
        <v>11</v>
      </c>
      <c r="F171" s="133">
        <v>62.24</v>
      </c>
      <c r="G171" s="134">
        <v>24.65</v>
      </c>
      <c r="H171" s="134">
        <f>'BM 06'!J171</f>
        <v>24.65</v>
      </c>
      <c r="I171" s="134">
        <f>VLOOKUP(A171,'Memória 07'!$A$6:$E$283,5,FALSE)</f>
        <v>0</v>
      </c>
      <c r="J171" s="134">
        <f t="shared" si="17"/>
        <v>24.65</v>
      </c>
      <c r="K171" s="134">
        <f t="shared" si="18"/>
        <v>1534.21</v>
      </c>
      <c r="L171" s="134">
        <f t="shared" si="19"/>
        <v>1534.21</v>
      </c>
      <c r="M171" s="134">
        <f t="shared" si="20"/>
        <v>0</v>
      </c>
      <c r="N171" s="134">
        <f t="shared" si="21"/>
        <v>1534.21</v>
      </c>
      <c r="O171" s="11"/>
      <c r="P171" s="111">
        <f t="shared" si="16"/>
        <v>1</v>
      </c>
      <c r="Q171" s="17"/>
      <c r="R171" s="32"/>
    </row>
    <row r="172" spans="1:18" ht="25.5" x14ac:dyDescent="0.2">
      <c r="A172" s="126" t="s">
        <v>411</v>
      </c>
      <c r="B172" s="127" t="s">
        <v>49</v>
      </c>
      <c r="C172" s="126" t="s">
        <v>17</v>
      </c>
      <c r="D172" s="126" t="s">
        <v>50</v>
      </c>
      <c r="E172" s="128" t="s">
        <v>16</v>
      </c>
      <c r="F172" s="133">
        <v>6.46</v>
      </c>
      <c r="G172" s="134">
        <v>7.75</v>
      </c>
      <c r="H172" s="134">
        <f>'BM 06'!J172</f>
        <v>4.2300000000000004</v>
      </c>
      <c r="I172" s="134">
        <f>VLOOKUP(A172,'Memória 07'!$A$6:$E$283,5,FALSE)</f>
        <v>0</v>
      </c>
      <c r="J172" s="134">
        <f t="shared" si="17"/>
        <v>4.2300000000000004</v>
      </c>
      <c r="K172" s="134">
        <f t="shared" si="18"/>
        <v>50.06</v>
      </c>
      <c r="L172" s="134">
        <f t="shared" si="19"/>
        <v>27.32</v>
      </c>
      <c r="M172" s="134">
        <f t="shared" si="20"/>
        <v>0</v>
      </c>
      <c r="N172" s="134">
        <f t="shared" si="21"/>
        <v>27.32</v>
      </c>
      <c r="O172" s="11"/>
      <c r="P172" s="111">
        <f t="shared" si="16"/>
        <v>0.54574510587295244</v>
      </c>
      <c r="Q172" s="17"/>
      <c r="R172" s="32"/>
    </row>
    <row r="173" spans="1:18" ht="25.5" x14ac:dyDescent="0.2">
      <c r="A173" s="126" t="s">
        <v>412</v>
      </c>
      <c r="B173" s="127" t="s">
        <v>51</v>
      </c>
      <c r="C173" s="126" t="s">
        <v>17</v>
      </c>
      <c r="D173" s="126" t="s">
        <v>413</v>
      </c>
      <c r="E173" s="128" t="s">
        <v>16</v>
      </c>
      <c r="F173" s="133">
        <v>34.04</v>
      </c>
      <c r="G173" s="134">
        <v>7.75</v>
      </c>
      <c r="H173" s="134">
        <f>'BM 06'!J173</f>
        <v>4.2300000000000004</v>
      </c>
      <c r="I173" s="134">
        <f>VLOOKUP(A173,'Memória 07'!$A$6:$E$283,5,FALSE)</f>
        <v>0</v>
      </c>
      <c r="J173" s="134">
        <f t="shared" si="17"/>
        <v>4.2300000000000004</v>
      </c>
      <c r="K173" s="134">
        <f t="shared" si="18"/>
        <v>263.81</v>
      </c>
      <c r="L173" s="134">
        <f t="shared" si="19"/>
        <v>143.97999999999999</v>
      </c>
      <c r="M173" s="134">
        <f t="shared" si="20"/>
        <v>0</v>
      </c>
      <c r="N173" s="134">
        <f t="shared" si="21"/>
        <v>143.97999999999999</v>
      </c>
      <c r="O173" s="11"/>
      <c r="P173" s="111">
        <f t="shared" si="16"/>
        <v>0.54577157802964249</v>
      </c>
      <c r="Q173" s="17"/>
      <c r="R173" s="32"/>
    </row>
    <row r="174" spans="1:18" ht="38.25" x14ac:dyDescent="0.2">
      <c r="A174" s="126" t="s">
        <v>414</v>
      </c>
      <c r="B174" s="127" t="s">
        <v>52</v>
      </c>
      <c r="C174" s="126" t="s">
        <v>17</v>
      </c>
      <c r="D174" s="126" t="s">
        <v>415</v>
      </c>
      <c r="E174" s="128" t="s">
        <v>16</v>
      </c>
      <c r="F174" s="133">
        <v>91.69</v>
      </c>
      <c r="G174" s="134">
        <v>38.599999999999994</v>
      </c>
      <c r="H174" s="134">
        <f>'BM 06'!J174</f>
        <v>38.599999999999994</v>
      </c>
      <c r="I174" s="134">
        <f>VLOOKUP(A174,'Memória 07'!$A$6:$E$283,5,FALSE)</f>
        <v>0</v>
      </c>
      <c r="J174" s="134">
        <f t="shared" si="17"/>
        <v>38.599999999999994</v>
      </c>
      <c r="K174" s="134">
        <f t="shared" si="18"/>
        <v>3539.23</v>
      </c>
      <c r="L174" s="134">
        <f t="shared" si="19"/>
        <v>3539.23</v>
      </c>
      <c r="M174" s="134">
        <f t="shared" si="20"/>
        <v>0</v>
      </c>
      <c r="N174" s="134">
        <f t="shared" si="21"/>
        <v>3539.23</v>
      </c>
      <c r="O174" s="11"/>
      <c r="P174" s="111">
        <f t="shared" si="16"/>
        <v>1</v>
      </c>
      <c r="Q174" s="17"/>
      <c r="R174" s="32"/>
    </row>
    <row r="175" spans="1:18" ht="25.5" x14ac:dyDescent="0.2">
      <c r="A175" s="126" t="s">
        <v>416</v>
      </c>
      <c r="B175" s="127" t="s">
        <v>45</v>
      </c>
      <c r="C175" s="126" t="s">
        <v>17</v>
      </c>
      <c r="D175" s="126" t="s">
        <v>122</v>
      </c>
      <c r="E175" s="128" t="s">
        <v>12</v>
      </c>
      <c r="F175" s="133">
        <v>19.05</v>
      </c>
      <c r="G175" s="134">
        <v>36.6</v>
      </c>
      <c r="H175" s="134">
        <f>'BM 06'!J175</f>
        <v>29.5</v>
      </c>
      <c r="I175" s="134">
        <f>VLOOKUP(A175,'Memória 07'!$A$6:$E$283,5,FALSE)</f>
        <v>0</v>
      </c>
      <c r="J175" s="134">
        <f t="shared" si="17"/>
        <v>29.5</v>
      </c>
      <c r="K175" s="134">
        <f t="shared" si="18"/>
        <v>697.23</v>
      </c>
      <c r="L175" s="134">
        <f t="shared" si="19"/>
        <v>561.97</v>
      </c>
      <c r="M175" s="134">
        <f t="shared" si="20"/>
        <v>0</v>
      </c>
      <c r="N175" s="134">
        <f t="shared" si="21"/>
        <v>561.97</v>
      </c>
      <c r="O175" s="11"/>
      <c r="P175" s="111">
        <f t="shared" si="16"/>
        <v>0.8060037577270055</v>
      </c>
      <c r="Q175" s="17"/>
      <c r="R175" s="32"/>
    </row>
    <row r="176" spans="1:18" ht="25.5" x14ac:dyDescent="0.2">
      <c r="A176" s="126" t="s">
        <v>417</v>
      </c>
      <c r="B176" s="127" t="s">
        <v>46</v>
      </c>
      <c r="C176" s="126" t="s">
        <v>17</v>
      </c>
      <c r="D176" s="126" t="s">
        <v>113</v>
      </c>
      <c r="E176" s="128" t="s">
        <v>12</v>
      </c>
      <c r="F176" s="133">
        <v>16.87</v>
      </c>
      <c r="G176" s="134">
        <v>0.7</v>
      </c>
      <c r="H176" s="134">
        <f>'BM 06'!J176</f>
        <v>0.7</v>
      </c>
      <c r="I176" s="134">
        <f>VLOOKUP(A176,'Memória 07'!$A$6:$E$283,5,FALSE)</f>
        <v>0</v>
      </c>
      <c r="J176" s="134">
        <f t="shared" si="17"/>
        <v>0.7</v>
      </c>
      <c r="K176" s="134">
        <f t="shared" si="18"/>
        <v>11.8</v>
      </c>
      <c r="L176" s="134">
        <f t="shared" si="19"/>
        <v>11.8</v>
      </c>
      <c r="M176" s="134">
        <f t="shared" si="20"/>
        <v>0</v>
      </c>
      <c r="N176" s="134">
        <f t="shared" si="21"/>
        <v>11.8</v>
      </c>
      <c r="O176" s="11"/>
      <c r="P176" s="111">
        <f t="shared" si="16"/>
        <v>1</v>
      </c>
      <c r="Q176" s="17"/>
      <c r="R176" s="32"/>
    </row>
    <row r="177" spans="1:18" ht="25.5" x14ac:dyDescent="0.2">
      <c r="A177" s="126" t="s">
        <v>418</v>
      </c>
      <c r="B177" s="127" t="s">
        <v>54</v>
      </c>
      <c r="C177" s="126" t="s">
        <v>17</v>
      </c>
      <c r="D177" s="126" t="s">
        <v>115</v>
      </c>
      <c r="E177" s="128" t="s">
        <v>12</v>
      </c>
      <c r="F177" s="133">
        <v>14.98</v>
      </c>
      <c r="G177" s="134">
        <v>93.6</v>
      </c>
      <c r="H177" s="134">
        <f>'BM 06'!J177</f>
        <v>80.199999999999989</v>
      </c>
      <c r="I177" s="134">
        <f>VLOOKUP(A177,'Memória 07'!$A$6:$E$283,5,FALSE)</f>
        <v>0</v>
      </c>
      <c r="J177" s="134">
        <f t="shared" si="17"/>
        <v>80.199999999999989</v>
      </c>
      <c r="K177" s="134">
        <f t="shared" si="18"/>
        <v>1402.12</v>
      </c>
      <c r="L177" s="134">
        <f t="shared" si="19"/>
        <v>1201.3900000000001</v>
      </c>
      <c r="M177" s="134">
        <f t="shared" si="20"/>
        <v>0</v>
      </c>
      <c r="N177" s="134">
        <f t="shared" si="21"/>
        <v>1201.3900000000001</v>
      </c>
      <c r="O177" s="11"/>
      <c r="P177" s="111">
        <f t="shared" si="16"/>
        <v>0.85683821641514291</v>
      </c>
      <c r="Q177" s="17"/>
      <c r="R177" s="32"/>
    </row>
    <row r="178" spans="1:18" ht="25.5" x14ac:dyDescent="0.2">
      <c r="A178" s="126" t="s">
        <v>419</v>
      </c>
      <c r="B178" s="127" t="s">
        <v>47</v>
      </c>
      <c r="C178" s="126" t="s">
        <v>17</v>
      </c>
      <c r="D178" s="126" t="s">
        <v>117</v>
      </c>
      <c r="E178" s="128" t="s">
        <v>12</v>
      </c>
      <c r="F178" s="133">
        <v>12.98</v>
      </c>
      <c r="G178" s="134">
        <v>68.900000000000006</v>
      </c>
      <c r="H178" s="134">
        <f>'BM 06'!J178</f>
        <v>61.8</v>
      </c>
      <c r="I178" s="134">
        <f>VLOOKUP(A178,'Memória 07'!$A$6:$E$283,5,FALSE)</f>
        <v>0</v>
      </c>
      <c r="J178" s="134">
        <f t="shared" si="17"/>
        <v>61.8</v>
      </c>
      <c r="K178" s="134">
        <f t="shared" si="18"/>
        <v>894.32</v>
      </c>
      <c r="L178" s="134">
        <f t="shared" si="19"/>
        <v>802.16</v>
      </c>
      <c r="M178" s="134">
        <f t="shared" si="20"/>
        <v>0</v>
      </c>
      <c r="N178" s="134">
        <f t="shared" si="21"/>
        <v>802.16</v>
      </c>
      <c r="O178" s="11"/>
      <c r="P178" s="111">
        <f t="shared" si="16"/>
        <v>0.89694963771356995</v>
      </c>
      <c r="Q178" s="17"/>
      <c r="R178" s="32"/>
    </row>
    <row r="179" spans="1:18" ht="25.5" x14ac:dyDescent="0.2">
      <c r="A179" s="126" t="s">
        <v>420</v>
      </c>
      <c r="B179" s="127" t="s">
        <v>119</v>
      </c>
      <c r="C179" s="126" t="s">
        <v>17</v>
      </c>
      <c r="D179" s="126" t="s">
        <v>120</v>
      </c>
      <c r="E179" s="128" t="s">
        <v>12</v>
      </c>
      <c r="F179" s="133">
        <v>9.89</v>
      </c>
      <c r="G179" s="134">
        <v>17</v>
      </c>
      <c r="H179" s="134">
        <f>'BM 06'!J179</f>
        <v>17</v>
      </c>
      <c r="I179" s="134">
        <f>VLOOKUP(A179,'Memória 07'!$A$6:$E$283,5,FALSE)</f>
        <v>0</v>
      </c>
      <c r="J179" s="134">
        <f t="shared" si="17"/>
        <v>17</v>
      </c>
      <c r="K179" s="134">
        <f t="shared" si="18"/>
        <v>168.13</v>
      </c>
      <c r="L179" s="134">
        <f t="shared" si="19"/>
        <v>168.13</v>
      </c>
      <c r="M179" s="134">
        <f t="shared" si="20"/>
        <v>0</v>
      </c>
      <c r="N179" s="134">
        <f t="shared" si="21"/>
        <v>168.13</v>
      </c>
      <c r="O179" s="11"/>
      <c r="P179" s="111">
        <f t="shared" si="16"/>
        <v>1</v>
      </c>
      <c r="Q179" s="17"/>
      <c r="R179" s="32"/>
    </row>
    <row r="180" spans="1:18" ht="38.25" x14ac:dyDescent="0.2">
      <c r="A180" s="126" t="s">
        <v>421</v>
      </c>
      <c r="B180" s="127" t="s">
        <v>55</v>
      </c>
      <c r="C180" s="126" t="s">
        <v>17</v>
      </c>
      <c r="D180" s="126" t="s">
        <v>422</v>
      </c>
      <c r="E180" s="128" t="s">
        <v>15</v>
      </c>
      <c r="F180" s="133">
        <v>664.54</v>
      </c>
      <c r="G180" s="134">
        <v>2.94</v>
      </c>
      <c r="H180" s="134">
        <f>'BM 06'!J180</f>
        <v>2.9400000000000004</v>
      </c>
      <c r="I180" s="134">
        <f>VLOOKUP(A180,'Memória 07'!$A$6:$E$283,5,FALSE)</f>
        <v>0</v>
      </c>
      <c r="J180" s="134">
        <f t="shared" si="17"/>
        <v>2.9400000000000004</v>
      </c>
      <c r="K180" s="134">
        <f t="shared" si="18"/>
        <v>1953.74</v>
      </c>
      <c r="L180" s="134">
        <f t="shared" si="19"/>
        <v>1953.74</v>
      </c>
      <c r="M180" s="134">
        <f t="shared" si="20"/>
        <v>0</v>
      </c>
      <c r="N180" s="134">
        <f t="shared" si="21"/>
        <v>1953.74</v>
      </c>
      <c r="O180" s="11"/>
      <c r="P180" s="111">
        <f t="shared" si="16"/>
        <v>1</v>
      </c>
      <c r="Q180" s="17"/>
      <c r="R180" s="32"/>
    </row>
    <row r="181" spans="1:18" ht="25.5" x14ac:dyDescent="0.2">
      <c r="A181" s="126" t="s">
        <v>423</v>
      </c>
      <c r="B181" s="127" t="s">
        <v>56</v>
      </c>
      <c r="C181" s="126" t="s">
        <v>17</v>
      </c>
      <c r="D181" s="126" t="s">
        <v>424</v>
      </c>
      <c r="E181" s="128" t="s">
        <v>16</v>
      </c>
      <c r="F181" s="133">
        <v>34.44</v>
      </c>
      <c r="G181" s="134">
        <v>13.42</v>
      </c>
      <c r="H181" s="134">
        <f>'BM 06'!J181</f>
        <v>0</v>
      </c>
      <c r="I181" s="134">
        <f>VLOOKUP(A181,'Memória 07'!$A$6:$E$283,5,FALSE)</f>
        <v>0</v>
      </c>
      <c r="J181" s="134">
        <f t="shared" si="17"/>
        <v>0</v>
      </c>
      <c r="K181" s="134">
        <f t="shared" si="18"/>
        <v>462.18</v>
      </c>
      <c r="L181" s="134">
        <f t="shared" si="19"/>
        <v>0</v>
      </c>
      <c r="M181" s="134">
        <f t="shared" si="20"/>
        <v>0</v>
      </c>
      <c r="N181" s="134">
        <f t="shared" si="21"/>
        <v>0</v>
      </c>
      <c r="O181" s="11"/>
      <c r="P181" s="111">
        <f t="shared" si="16"/>
        <v>0</v>
      </c>
      <c r="Q181" s="17"/>
      <c r="R181" s="32"/>
    </row>
    <row r="182" spans="1:18" x14ac:dyDescent="0.2">
      <c r="A182" s="126" t="s">
        <v>425</v>
      </c>
      <c r="B182" s="127" t="s">
        <v>376</v>
      </c>
      <c r="C182" s="126" t="s">
        <v>17</v>
      </c>
      <c r="D182" s="126" t="s">
        <v>377</v>
      </c>
      <c r="E182" s="128" t="s">
        <v>15</v>
      </c>
      <c r="F182" s="133">
        <v>21.8</v>
      </c>
      <c r="G182" s="134">
        <v>20.73</v>
      </c>
      <c r="H182" s="134">
        <f>'BM 06'!J182</f>
        <v>0</v>
      </c>
      <c r="I182" s="134">
        <f>VLOOKUP(A182,'Memória 07'!$A$6:$E$283,5,FALSE)</f>
        <v>0</v>
      </c>
      <c r="J182" s="134">
        <f t="shared" si="17"/>
        <v>0</v>
      </c>
      <c r="K182" s="134">
        <f t="shared" si="18"/>
        <v>451.91</v>
      </c>
      <c r="L182" s="134">
        <f t="shared" si="19"/>
        <v>0</v>
      </c>
      <c r="M182" s="134">
        <f t="shared" si="20"/>
        <v>0</v>
      </c>
      <c r="N182" s="134">
        <f t="shared" si="21"/>
        <v>0</v>
      </c>
      <c r="O182" s="11"/>
      <c r="P182" s="111">
        <f t="shared" si="16"/>
        <v>0</v>
      </c>
      <c r="Q182" s="17"/>
      <c r="R182" s="32"/>
    </row>
    <row r="183" spans="1:18" ht="51" x14ac:dyDescent="0.2">
      <c r="A183" s="126" t="s">
        <v>711</v>
      </c>
      <c r="B183" s="127" t="s">
        <v>104</v>
      </c>
      <c r="C183" s="126" t="s">
        <v>14</v>
      </c>
      <c r="D183" s="126" t="s">
        <v>105</v>
      </c>
      <c r="E183" s="128" t="s">
        <v>16</v>
      </c>
      <c r="F183" s="133">
        <v>86.62</v>
      </c>
      <c r="G183" s="134">
        <v>13.28</v>
      </c>
      <c r="H183" s="134">
        <f>'BM 06'!J183</f>
        <v>13.28</v>
      </c>
      <c r="I183" s="134">
        <f>VLOOKUP(A183,'Memória 07'!$A$6:$E$283,5,FALSE)</f>
        <v>0</v>
      </c>
      <c r="J183" s="134">
        <f t="shared" si="17"/>
        <v>13.28</v>
      </c>
      <c r="K183" s="134">
        <f t="shared" si="18"/>
        <v>1150.31</v>
      </c>
      <c r="L183" s="134">
        <f t="shared" si="19"/>
        <v>1150.31</v>
      </c>
      <c r="M183" s="134">
        <f t="shared" si="20"/>
        <v>0</v>
      </c>
      <c r="N183" s="134">
        <f t="shared" si="21"/>
        <v>1150.31</v>
      </c>
      <c r="O183" s="11"/>
      <c r="P183" s="111">
        <f t="shared" si="16"/>
        <v>1</v>
      </c>
      <c r="Q183" s="17"/>
      <c r="R183" s="32"/>
    </row>
    <row r="184" spans="1:18" x14ac:dyDescent="0.2">
      <c r="A184" s="124" t="s">
        <v>426</v>
      </c>
      <c r="B184" s="124"/>
      <c r="C184" s="124"/>
      <c r="D184" s="124" t="s">
        <v>57</v>
      </c>
      <c r="E184" s="124"/>
      <c r="F184" s="131"/>
      <c r="G184" s="131"/>
      <c r="H184" s="131"/>
      <c r="I184" s="131"/>
      <c r="J184" s="131"/>
      <c r="K184" s="131"/>
      <c r="L184" s="131"/>
      <c r="M184" s="131"/>
      <c r="N184" s="131"/>
      <c r="O184" s="11"/>
      <c r="P184" s="111" t="e">
        <f t="shared" si="16"/>
        <v>#DIV/0!</v>
      </c>
      <c r="Q184" s="17"/>
      <c r="R184" s="32"/>
    </row>
    <row r="185" spans="1:18" ht="25.5" x14ac:dyDescent="0.2">
      <c r="A185" s="137" t="s">
        <v>427</v>
      </c>
      <c r="B185" s="138" t="s">
        <v>43</v>
      </c>
      <c r="C185" s="137" t="s">
        <v>17</v>
      </c>
      <c r="D185" s="137" t="s">
        <v>44</v>
      </c>
      <c r="E185" s="139" t="s">
        <v>12</v>
      </c>
      <c r="F185" s="140">
        <v>12.62</v>
      </c>
      <c r="G185" s="141">
        <v>32.1</v>
      </c>
      <c r="H185" s="134">
        <f>'BM 06'!J185</f>
        <v>25.299999999999997</v>
      </c>
      <c r="I185" s="134">
        <f>VLOOKUP(A185,'Memória 07'!$A$6:$E$283,5,FALSE)</f>
        <v>0</v>
      </c>
      <c r="J185" s="141">
        <f t="shared" si="17"/>
        <v>25.299999999999997</v>
      </c>
      <c r="K185" s="141">
        <f t="shared" si="18"/>
        <v>405.1</v>
      </c>
      <c r="L185" s="141">
        <f t="shared" si="19"/>
        <v>319.27999999999997</v>
      </c>
      <c r="M185" s="141">
        <f t="shared" si="20"/>
        <v>0</v>
      </c>
      <c r="N185" s="141">
        <f t="shared" si="21"/>
        <v>319.27999999999997</v>
      </c>
      <c r="O185" s="11"/>
      <c r="P185" s="111">
        <f t="shared" si="16"/>
        <v>0.7881510738089359</v>
      </c>
      <c r="Q185" s="17"/>
      <c r="R185" s="32"/>
    </row>
    <row r="186" spans="1:18" ht="38.25" x14ac:dyDescent="0.2">
      <c r="A186" s="137" t="s">
        <v>428</v>
      </c>
      <c r="B186" s="138" t="s">
        <v>429</v>
      </c>
      <c r="C186" s="137" t="s">
        <v>17</v>
      </c>
      <c r="D186" s="137" t="s">
        <v>430</v>
      </c>
      <c r="E186" s="139" t="s">
        <v>16</v>
      </c>
      <c r="F186" s="140">
        <v>169.7</v>
      </c>
      <c r="G186" s="141">
        <v>32.450000000000003</v>
      </c>
      <c r="H186" s="134">
        <f>'BM 06'!J186</f>
        <v>32.43</v>
      </c>
      <c r="I186" s="134">
        <f>VLOOKUP(A186,'Memória 07'!$A$6:$E$283,5,FALSE)</f>
        <v>0</v>
      </c>
      <c r="J186" s="141">
        <f t="shared" si="17"/>
        <v>32.43</v>
      </c>
      <c r="K186" s="141">
        <f t="shared" si="18"/>
        <v>5506.76</v>
      </c>
      <c r="L186" s="141">
        <f t="shared" si="19"/>
        <v>5503.37</v>
      </c>
      <c r="M186" s="141">
        <f t="shared" si="20"/>
        <v>0</v>
      </c>
      <c r="N186" s="141">
        <f t="shared" si="21"/>
        <v>5503.37</v>
      </c>
      <c r="O186" s="11"/>
      <c r="P186" s="111">
        <f t="shared" si="16"/>
        <v>0.99938439300060289</v>
      </c>
      <c r="Q186" s="17"/>
      <c r="R186" s="32"/>
    </row>
    <row r="187" spans="1:18" ht="38.25" x14ac:dyDescent="0.2">
      <c r="A187" s="137" t="s">
        <v>431</v>
      </c>
      <c r="B187" s="138" t="s">
        <v>154</v>
      </c>
      <c r="C187" s="137" t="s">
        <v>17</v>
      </c>
      <c r="D187" s="137" t="s">
        <v>155</v>
      </c>
      <c r="E187" s="139" t="s">
        <v>16</v>
      </c>
      <c r="F187" s="140">
        <v>79.14</v>
      </c>
      <c r="G187" s="141">
        <v>83.88</v>
      </c>
      <c r="H187" s="134">
        <f>'BM 06'!J187</f>
        <v>70.77000000000001</v>
      </c>
      <c r="I187" s="134">
        <f>VLOOKUP(A187,'Memória 07'!$A$6:$E$283,5,FALSE)</f>
        <v>0</v>
      </c>
      <c r="J187" s="141">
        <f t="shared" si="17"/>
        <v>70.77000000000001</v>
      </c>
      <c r="K187" s="141">
        <f t="shared" si="18"/>
        <v>6638.26</v>
      </c>
      <c r="L187" s="141">
        <f t="shared" si="19"/>
        <v>5600.73</v>
      </c>
      <c r="M187" s="141">
        <f t="shared" si="20"/>
        <v>0</v>
      </c>
      <c r="N187" s="141">
        <f t="shared" si="21"/>
        <v>5600.73</v>
      </c>
      <c r="O187" s="11"/>
      <c r="P187" s="111">
        <f t="shared" si="16"/>
        <v>0.84370452498094373</v>
      </c>
      <c r="Q187" s="17"/>
      <c r="R187" s="32"/>
    </row>
    <row r="188" spans="1:18" ht="38.25" x14ac:dyDescent="0.2">
      <c r="A188" s="137" t="s">
        <v>432</v>
      </c>
      <c r="B188" s="138" t="s">
        <v>141</v>
      </c>
      <c r="C188" s="137" t="s">
        <v>17</v>
      </c>
      <c r="D188" s="137" t="s">
        <v>142</v>
      </c>
      <c r="E188" s="139" t="s">
        <v>12</v>
      </c>
      <c r="F188" s="140">
        <v>13.18</v>
      </c>
      <c r="G188" s="141">
        <v>98.9</v>
      </c>
      <c r="H188" s="134">
        <f>'BM 06'!J188</f>
        <v>82.5</v>
      </c>
      <c r="I188" s="134">
        <f>VLOOKUP(A188,'Memória 07'!$A$6:$E$283,5,FALSE)</f>
        <v>0</v>
      </c>
      <c r="J188" s="141">
        <f t="shared" si="17"/>
        <v>82.5</v>
      </c>
      <c r="K188" s="141">
        <f t="shared" si="18"/>
        <v>1303.5</v>
      </c>
      <c r="L188" s="141">
        <f t="shared" si="19"/>
        <v>1087.3499999999999</v>
      </c>
      <c r="M188" s="141">
        <f t="shared" si="20"/>
        <v>0</v>
      </c>
      <c r="N188" s="141">
        <f t="shared" si="21"/>
        <v>1087.3499999999999</v>
      </c>
      <c r="O188" s="11"/>
      <c r="P188" s="111">
        <f t="shared" si="16"/>
        <v>0.83417721518987331</v>
      </c>
      <c r="Q188" s="17"/>
      <c r="R188" s="32"/>
    </row>
    <row r="189" spans="1:18" ht="38.25" x14ac:dyDescent="0.2">
      <c r="A189" s="137" t="s">
        <v>433</v>
      </c>
      <c r="B189" s="138" t="s">
        <v>158</v>
      </c>
      <c r="C189" s="137" t="s">
        <v>17</v>
      </c>
      <c r="D189" s="137" t="s">
        <v>159</v>
      </c>
      <c r="E189" s="139" t="s">
        <v>12</v>
      </c>
      <c r="F189" s="140">
        <v>12.18</v>
      </c>
      <c r="G189" s="141">
        <v>0.7</v>
      </c>
      <c r="H189" s="134">
        <f>'BM 06'!J189</f>
        <v>0.7</v>
      </c>
      <c r="I189" s="134">
        <f>VLOOKUP(A189,'Memória 07'!$A$6:$E$283,5,FALSE)</f>
        <v>0</v>
      </c>
      <c r="J189" s="141">
        <f t="shared" si="17"/>
        <v>0.7</v>
      </c>
      <c r="K189" s="141">
        <f t="shared" si="18"/>
        <v>8.52</v>
      </c>
      <c r="L189" s="141">
        <f t="shared" si="19"/>
        <v>8.52</v>
      </c>
      <c r="M189" s="141">
        <f t="shared" si="20"/>
        <v>0</v>
      </c>
      <c r="N189" s="141">
        <f t="shared" si="21"/>
        <v>8.52</v>
      </c>
      <c r="O189" s="11"/>
      <c r="P189" s="111">
        <f t="shared" si="16"/>
        <v>1</v>
      </c>
      <c r="Q189" s="17"/>
      <c r="R189" s="32"/>
    </row>
    <row r="190" spans="1:18" ht="38.25" x14ac:dyDescent="0.2">
      <c r="A190" s="137" t="s">
        <v>434</v>
      </c>
      <c r="B190" s="138" t="s">
        <v>161</v>
      </c>
      <c r="C190" s="137" t="s">
        <v>17</v>
      </c>
      <c r="D190" s="137" t="s">
        <v>162</v>
      </c>
      <c r="E190" s="139" t="s">
        <v>12</v>
      </c>
      <c r="F190" s="140">
        <v>11.27</v>
      </c>
      <c r="G190" s="141">
        <v>102.1</v>
      </c>
      <c r="H190" s="134">
        <f>'BM 06'!J190</f>
        <v>91.5</v>
      </c>
      <c r="I190" s="134">
        <f>VLOOKUP(A190,'Memória 07'!$A$6:$E$283,5,FALSE)</f>
        <v>0</v>
      </c>
      <c r="J190" s="141">
        <f t="shared" si="17"/>
        <v>91.5</v>
      </c>
      <c r="K190" s="141">
        <f t="shared" si="18"/>
        <v>1150.6600000000001</v>
      </c>
      <c r="L190" s="141">
        <f t="shared" si="19"/>
        <v>1031.2</v>
      </c>
      <c r="M190" s="141">
        <f t="shared" si="20"/>
        <v>0</v>
      </c>
      <c r="N190" s="141">
        <f t="shared" si="21"/>
        <v>1031.2</v>
      </c>
      <c r="O190" s="11"/>
      <c r="P190" s="111">
        <f t="shared" si="16"/>
        <v>0.8961813220238819</v>
      </c>
      <c r="Q190" s="17"/>
      <c r="R190" s="32"/>
    </row>
    <row r="191" spans="1:18" ht="38.25" x14ac:dyDescent="0.2">
      <c r="A191" s="137" t="s">
        <v>435</v>
      </c>
      <c r="B191" s="138" t="s">
        <v>41</v>
      </c>
      <c r="C191" s="137" t="s">
        <v>17</v>
      </c>
      <c r="D191" s="137" t="s">
        <v>42</v>
      </c>
      <c r="E191" s="139" t="s">
        <v>12</v>
      </c>
      <c r="F191" s="140">
        <v>9.99</v>
      </c>
      <c r="G191" s="141">
        <v>130.6</v>
      </c>
      <c r="H191" s="134">
        <f>'BM 06'!J191</f>
        <v>108.2</v>
      </c>
      <c r="I191" s="134">
        <f>VLOOKUP(A191,'Memória 07'!$A$6:$E$283,5,FALSE)</f>
        <v>0</v>
      </c>
      <c r="J191" s="141">
        <f t="shared" si="17"/>
        <v>108.2</v>
      </c>
      <c r="K191" s="141">
        <f t="shared" si="18"/>
        <v>1304.69</v>
      </c>
      <c r="L191" s="141">
        <f t="shared" si="19"/>
        <v>1080.9100000000001</v>
      </c>
      <c r="M191" s="141">
        <f t="shared" si="20"/>
        <v>0</v>
      </c>
      <c r="N191" s="141">
        <f t="shared" si="21"/>
        <v>1080.9100000000001</v>
      </c>
      <c r="O191" s="11"/>
      <c r="P191" s="111">
        <f t="shared" si="16"/>
        <v>0.82848032866044807</v>
      </c>
      <c r="Q191" s="17"/>
      <c r="R191" s="32"/>
    </row>
    <row r="192" spans="1:18" ht="38.25" x14ac:dyDescent="0.2">
      <c r="A192" s="137" t="s">
        <v>436</v>
      </c>
      <c r="B192" s="138" t="s">
        <v>145</v>
      </c>
      <c r="C192" s="137" t="s">
        <v>17</v>
      </c>
      <c r="D192" s="137" t="s">
        <v>146</v>
      </c>
      <c r="E192" s="139" t="s">
        <v>12</v>
      </c>
      <c r="F192" s="140">
        <v>8.34</v>
      </c>
      <c r="G192" s="141">
        <v>26</v>
      </c>
      <c r="H192" s="134">
        <f>'BM 06'!J192</f>
        <v>26</v>
      </c>
      <c r="I192" s="134">
        <f>VLOOKUP(A192,'Memória 07'!$A$6:$E$283,5,FALSE)</f>
        <v>0</v>
      </c>
      <c r="J192" s="141">
        <f t="shared" si="17"/>
        <v>26</v>
      </c>
      <c r="K192" s="141">
        <f t="shared" si="18"/>
        <v>216.84</v>
      </c>
      <c r="L192" s="141">
        <f t="shared" si="19"/>
        <v>216.84</v>
      </c>
      <c r="M192" s="141">
        <f t="shared" si="20"/>
        <v>0</v>
      </c>
      <c r="N192" s="141">
        <f t="shared" si="21"/>
        <v>216.84</v>
      </c>
      <c r="O192" s="11"/>
      <c r="P192" s="111">
        <f t="shared" si="16"/>
        <v>1</v>
      </c>
      <c r="Q192" s="17"/>
      <c r="R192" s="32"/>
    </row>
    <row r="193" spans="1:18" ht="51" x14ac:dyDescent="0.2">
      <c r="A193" s="137" t="s">
        <v>437</v>
      </c>
      <c r="B193" s="138" t="s">
        <v>438</v>
      </c>
      <c r="C193" s="137" t="s">
        <v>17</v>
      </c>
      <c r="D193" s="137" t="s">
        <v>439</v>
      </c>
      <c r="E193" s="139" t="s">
        <v>15</v>
      </c>
      <c r="F193" s="140">
        <v>725.78</v>
      </c>
      <c r="G193" s="141">
        <v>4.5</v>
      </c>
      <c r="H193" s="134">
        <f>'BM 06'!J193</f>
        <v>3.8099999999999996</v>
      </c>
      <c r="I193" s="134">
        <f>VLOOKUP(A193,'Memória 07'!$A$6:$E$283,5,FALSE)</f>
        <v>0</v>
      </c>
      <c r="J193" s="141">
        <f t="shared" si="17"/>
        <v>3.8099999999999996</v>
      </c>
      <c r="K193" s="141">
        <f t="shared" si="18"/>
        <v>3266.01</v>
      </c>
      <c r="L193" s="141">
        <f t="shared" si="19"/>
        <v>2765.22</v>
      </c>
      <c r="M193" s="141">
        <f t="shared" si="20"/>
        <v>0</v>
      </c>
      <c r="N193" s="141">
        <f t="shared" si="21"/>
        <v>2765.22</v>
      </c>
      <c r="O193" s="11"/>
      <c r="P193" s="111">
        <f t="shared" si="16"/>
        <v>0.84666611553546978</v>
      </c>
      <c r="Q193" s="17"/>
      <c r="R193" s="32"/>
    </row>
    <row r="194" spans="1:18" x14ac:dyDescent="0.2">
      <c r="A194" s="124" t="s">
        <v>440</v>
      </c>
      <c r="B194" s="124"/>
      <c r="C194" s="124"/>
      <c r="D194" s="124" t="s">
        <v>441</v>
      </c>
      <c r="E194" s="124"/>
      <c r="F194" s="131"/>
      <c r="G194" s="131"/>
      <c r="H194" s="131"/>
      <c r="I194" s="131"/>
      <c r="J194" s="131"/>
      <c r="K194" s="131"/>
      <c r="L194" s="131"/>
      <c r="M194" s="131"/>
      <c r="N194" s="131"/>
      <c r="O194" s="11"/>
      <c r="P194" s="111" t="e">
        <f t="shared" si="16"/>
        <v>#DIV/0!</v>
      </c>
      <c r="Q194" s="17"/>
      <c r="R194" s="32"/>
    </row>
    <row r="195" spans="1:18" ht="38.25" x14ac:dyDescent="0.2">
      <c r="A195" s="137" t="s">
        <v>442</v>
      </c>
      <c r="B195" s="138" t="s">
        <v>178</v>
      </c>
      <c r="C195" s="137" t="s">
        <v>17</v>
      </c>
      <c r="D195" s="137" t="s">
        <v>179</v>
      </c>
      <c r="E195" s="139" t="s">
        <v>16</v>
      </c>
      <c r="F195" s="140">
        <v>52.85</v>
      </c>
      <c r="G195" s="141">
        <v>135.18</v>
      </c>
      <c r="H195" s="134">
        <f>'BM 06'!J195</f>
        <v>135.19300000000004</v>
      </c>
      <c r="I195" s="134">
        <f>VLOOKUP(A195,'Memória 07'!$A$6:$E$283,5,FALSE)</f>
        <v>0</v>
      </c>
      <c r="J195" s="141">
        <f t="shared" si="17"/>
        <v>135.19300000000004</v>
      </c>
      <c r="K195" s="141">
        <f t="shared" si="18"/>
        <v>7144.26</v>
      </c>
      <c r="L195" s="141">
        <f t="shared" si="19"/>
        <v>7144.95</v>
      </c>
      <c r="M195" s="141">
        <f t="shared" si="20"/>
        <v>0</v>
      </c>
      <c r="N195" s="141">
        <f t="shared" si="21"/>
        <v>7144.95</v>
      </c>
      <c r="O195" s="11"/>
      <c r="P195" s="111">
        <f t="shared" si="16"/>
        <v>1.0000965810314855</v>
      </c>
      <c r="Q195" s="17"/>
      <c r="R195" s="32"/>
    </row>
    <row r="196" spans="1:18" x14ac:dyDescent="0.2">
      <c r="A196" s="137" t="s">
        <v>443</v>
      </c>
      <c r="B196" s="138" t="s">
        <v>444</v>
      </c>
      <c r="C196" s="137" t="s">
        <v>17</v>
      </c>
      <c r="D196" s="137" t="s">
        <v>445</v>
      </c>
      <c r="E196" s="139" t="s">
        <v>11</v>
      </c>
      <c r="F196" s="140">
        <v>21.66</v>
      </c>
      <c r="G196" s="141">
        <v>0</v>
      </c>
      <c r="H196" s="134">
        <f>'BM 06'!J196</f>
        <v>0</v>
      </c>
      <c r="I196" s="134">
        <f>VLOOKUP(A196,'Memória 07'!$A$6:$E$283,5,FALSE)</f>
        <v>0</v>
      </c>
      <c r="J196" s="141">
        <f t="shared" si="17"/>
        <v>0</v>
      </c>
      <c r="K196" s="141">
        <f t="shared" si="18"/>
        <v>0</v>
      </c>
      <c r="L196" s="141">
        <f t="shared" si="19"/>
        <v>0</v>
      </c>
      <c r="M196" s="141">
        <f t="shared" si="20"/>
        <v>0</v>
      </c>
      <c r="N196" s="141">
        <f t="shared" si="21"/>
        <v>0</v>
      </c>
      <c r="O196" s="11"/>
      <c r="P196" s="111" t="e">
        <f t="shared" si="16"/>
        <v>#DIV/0!</v>
      </c>
      <c r="Q196" s="17"/>
      <c r="R196" s="32"/>
    </row>
    <row r="197" spans="1:18" ht="25.5" x14ac:dyDescent="0.2">
      <c r="A197" s="137" t="s">
        <v>446</v>
      </c>
      <c r="B197" s="138" t="s">
        <v>447</v>
      </c>
      <c r="C197" s="137" t="s">
        <v>17</v>
      </c>
      <c r="D197" s="137" t="s">
        <v>448</v>
      </c>
      <c r="E197" s="139" t="s">
        <v>11</v>
      </c>
      <c r="F197" s="140">
        <v>59.75</v>
      </c>
      <c r="G197" s="141">
        <v>3.5999999999999996</v>
      </c>
      <c r="H197" s="134">
        <f>'BM 06'!J197</f>
        <v>3.6</v>
      </c>
      <c r="I197" s="134">
        <f>VLOOKUP(A197,'Memória 07'!$A$6:$E$283,5,FALSE)</f>
        <v>0</v>
      </c>
      <c r="J197" s="141">
        <f t="shared" si="17"/>
        <v>3.6</v>
      </c>
      <c r="K197" s="141">
        <f t="shared" si="18"/>
        <v>215.1</v>
      </c>
      <c r="L197" s="141">
        <f t="shared" si="19"/>
        <v>215.1</v>
      </c>
      <c r="M197" s="141">
        <f t="shared" si="20"/>
        <v>0</v>
      </c>
      <c r="N197" s="141">
        <f t="shared" si="21"/>
        <v>215.1</v>
      </c>
      <c r="O197" s="11"/>
      <c r="P197" s="111">
        <f t="shared" si="16"/>
        <v>1</v>
      </c>
      <c r="Q197" s="17"/>
      <c r="R197" s="32"/>
    </row>
    <row r="198" spans="1:18" x14ac:dyDescent="0.2">
      <c r="A198" s="142" t="s">
        <v>449</v>
      </c>
      <c r="B198" s="142"/>
      <c r="C198" s="142"/>
      <c r="D198" s="142" t="s">
        <v>450</v>
      </c>
      <c r="E198" s="142"/>
      <c r="F198" s="143"/>
      <c r="G198" s="143"/>
      <c r="H198" s="143"/>
      <c r="I198" s="143"/>
      <c r="J198" s="143"/>
      <c r="K198" s="143"/>
      <c r="L198" s="143"/>
      <c r="M198" s="143"/>
      <c r="N198" s="143"/>
      <c r="O198" s="11"/>
      <c r="P198" s="111" t="e">
        <f t="shared" si="16"/>
        <v>#DIV/0!</v>
      </c>
      <c r="Q198" s="17"/>
      <c r="R198" s="32"/>
    </row>
    <row r="199" spans="1:18" ht="38.25" x14ac:dyDescent="0.2">
      <c r="A199" s="137" t="s">
        <v>451</v>
      </c>
      <c r="B199" s="138" t="s">
        <v>452</v>
      </c>
      <c r="C199" s="137" t="s">
        <v>17</v>
      </c>
      <c r="D199" s="137" t="s">
        <v>453</v>
      </c>
      <c r="E199" s="139" t="s">
        <v>16</v>
      </c>
      <c r="F199" s="140">
        <v>7.88</v>
      </c>
      <c r="G199" s="141">
        <v>149.08000000000001</v>
      </c>
      <c r="H199" s="134">
        <f>'BM 06'!J199</f>
        <v>149.02450000000002</v>
      </c>
      <c r="I199" s="134">
        <f>VLOOKUP(A199,'Memória 07'!$A$6:$E$283,5,FALSE)</f>
        <v>0</v>
      </c>
      <c r="J199" s="141">
        <f t="shared" si="17"/>
        <v>149.02450000000002</v>
      </c>
      <c r="K199" s="141">
        <f t="shared" si="18"/>
        <v>1174.75</v>
      </c>
      <c r="L199" s="141">
        <f t="shared" si="19"/>
        <v>1174.31</v>
      </c>
      <c r="M199" s="141">
        <f t="shared" si="20"/>
        <v>0</v>
      </c>
      <c r="N199" s="141">
        <f t="shared" si="21"/>
        <v>1174.31</v>
      </c>
      <c r="O199" s="11"/>
      <c r="P199" s="111">
        <f t="shared" si="16"/>
        <v>0.99962545222387733</v>
      </c>
      <c r="Q199" s="17"/>
      <c r="R199" s="32"/>
    </row>
    <row r="200" spans="1:18" ht="38.25" x14ac:dyDescent="0.2">
      <c r="A200" s="126" t="s">
        <v>454</v>
      </c>
      <c r="B200" s="127" t="s">
        <v>218</v>
      </c>
      <c r="C200" s="126" t="s">
        <v>17</v>
      </c>
      <c r="D200" s="126" t="s">
        <v>84</v>
      </c>
      <c r="E200" s="128" t="s">
        <v>16</v>
      </c>
      <c r="F200" s="133">
        <v>4.21</v>
      </c>
      <c r="G200" s="134">
        <v>174.22</v>
      </c>
      <c r="H200" s="134">
        <f>'BM 06'!J200</f>
        <v>111.96</v>
      </c>
      <c r="I200" s="134">
        <f>VLOOKUP(A200,'Memória 07'!$A$6:$E$283,5,FALSE)</f>
        <v>0</v>
      </c>
      <c r="J200" s="134">
        <f t="shared" si="17"/>
        <v>111.96</v>
      </c>
      <c r="K200" s="134">
        <f t="shared" si="18"/>
        <v>733.46</v>
      </c>
      <c r="L200" s="134">
        <f t="shared" si="19"/>
        <v>471.35</v>
      </c>
      <c r="M200" s="134">
        <f t="shared" si="20"/>
        <v>0</v>
      </c>
      <c r="N200" s="134">
        <f t="shared" si="21"/>
        <v>471.35</v>
      </c>
      <c r="O200" s="11"/>
      <c r="P200" s="111">
        <f t="shared" si="16"/>
        <v>0.64263899871840313</v>
      </c>
      <c r="Q200" s="17"/>
      <c r="R200" s="32"/>
    </row>
    <row r="201" spans="1:18" ht="38.25" x14ac:dyDescent="0.2">
      <c r="A201" s="126" t="s">
        <v>455</v>
      </c>
      <c r="B201" s="127" t="s">
        <v>456</v>
      </c>
      <c r="C201" s="126" t="s">
        <v>17</v>
      </c>
      <c r="D201" s="126" t="s">
        <v>457</v>
      </c>
      <c r="E201" s="128" t="s">
        <v>16</v>
      </c>
      <c r="F201" s="133">
        <v>27.94</v>
      </c>
      <c r="G201" s="134">
        <v>323.3</v>
      </c>
      <c r="H201" s="134">
        <f>'BM 06'!J201</f>
        <v>270.38200000000001</v>
      </c>
      <c r="I201" s="134">
        <f>VLOOKUP(A201,'Memória 07'!$A$6:$E$283,5,FALSE)</f>
        <v>0</v>
      </c>
      <c r="J201" s="134">
        <f t="shared" si="17"/>
        <v>270.38200000000001</v>
      </c>
      <c r="K201" s="134">
        <f t="shared" si="18"/>
        <v>9033</v>
      </c>
      <c r="L201" s="134">
        <f t="shared" si="19"/>
        <v>7554.47</v>
      </c>
      <c r="M201" s="134">
        <f t="shared" si="20"/>
        <v>0</v>
      </c>
      <c r="N201" s="134">
        <f t="shared" si="21"/>
        <v>7554.47</v>
      </c>
      <c r="O201" s="11"/>
      <c r="P201" s="111">
        <f t="shared" si="16"/>
        <v>0.83631905236355586</v>
      </c>
      <c r="Q201" s="17"/>
      <c r="R201" s="32"/>
    </row>
    <row r="202" spans="1:18" ht="38.25" x14ac:dyDescent="0.2">
      <c r="A202" s="126" t="s">
        <v>458</v>
      </c>
      <c r="B202" s="127" t="s">
        <v>459</v>
      </c>
      <c r="C202" s="126" t="s">
        <v>17</v>
      </c>
      <c r="D202" s="126" t="s">
        <v>460</v>
      </c>
      <c r="E202" s="128" t="s">
        <v>16</v>
      </c>
      <c r="F202" s="133">
        <v>55</v>
      </c>
      <c r="G202" s="134">
        <v>133.16</v>
      </c>
      <c r="H202" s="134">
        <f>'BM 06'!J202</f>
        <v>132.06279999999998</v>
      </c>
      <c r="I202" s="134">
        <f>VLOOKUP(A202,'Memória 07'!$A$6:$E$283,5,FALSE)</f>
        <v>0</v>
      </c>
      <c r="J202" s="134">
        <f t="shared" si="17"/>
        <v>132.06279999999998</v>
      </c>
      <c r="K202" s="134">
        <f t="shared" si="18"/>
        <v>7323.8</v>
      </c>
      <c r="L202" s="134">
        <f t="shared" si="19"/>
        <v>7263.45</v>
      </c>
      <c r="M202" s="134">
        <f t="shared" si="20"/>
        <v>0</v>
      </c>
      <c r="N202" s="134">
        <f t="shared" si="21"/>
        <v>7263.45</v>
      </c>
      <c r="O202" s="11"/>
      <c r="P202" s="111">
        <f t="shared" si="16"/>
        <v>0.99175974221032792</v>
      </c>
      <c r="Q202" s="17"/>
      <c r="R202" s="32"/>
    </row>
    <row r="203" spans="1:18" ht="25.5" x14ac:dyDescent="0.2">
      <c r="A203" s="126" t="s">
        <v>461</v>
      </c>
      <c r="B203" s="127" t="s">
        <v>462</v>
      </c>
      <c r="C203" s="126" t="s">
        <v>17</v>
      </c>
      <c r="D203" s="126" t="s">
        <v>463</v>
      </c>
      <c r="E203" s="128" t="s">
        <v>16</v>
      </c>
      <c r="F203" s="133">
        <v>12.34</v>
      </c>
      <c r="G203" s="134">
        <v>170.35</v>
      </c>
      <c r="H203" s="134">
        <f>'BM 06'!J203</f>
        <v>0</v>
      </c>
      <c r="I203" s="134">
        <f>VLOOKUP(A203,'Memória 07'!$A$6:$E$283,5,FALSE)</f>
        <v>99.51</v>
      </c>
      <c r="J203" s="134">
        <f t="shared" si="17"/>
        <v>99.51</v>
      </c>
      <c r="K203" s="134">
        <f t="shared" si="18"/>
        <v>2102.11</v>
      </c>
      <c r="L203" s="134">
        <f t="shared" si="19"/>
        <v>0</v>
      </c>
      <c r="M203" s="134">
        <f t="shared" si="20"/>
        <v>1227.95</v>
      </c>
      <c r="N203" s="134">
        <f t="shared" si="21"/>
        <v>1227.95</v>
      </c>
      <c r="O203" s="11"/>
      <c r="P203" s="111">
        <f t="shared" si="16"/>
        <v>0.58415116240348985</v>
      </c>
      <c r="Q203" s="17"/>
      <c r="R203" s="32"/>
    </row>
    <row r="204" spans="1:18" ht="38.25" x14ac:dyDescent="0.2">
      <c r="A204" s="126" t="s">
        <v>464</v>
      </c>
      <c r="B204" s="127" t="s">
        <v>465</v>
      </c>
      <c r="C204" s="126" t="s">
        <v>17</v>
      </c>
      <c r="D204" s="126" t="s">
        <v>466</v>
      </c>
      <c r="E204" s="128" t="s">
        <v>16</v>
      </c>
      <c r="F204" s="133">
        <v>4.51</v>
      </c>
      <c r="G204" s="134">
        <v>170.35</v>
      </c>
      <c r="H204" s="134">
        <f>'BM 06'!J204</f>
        <v>0</v>
      </c>
      <c r="I204" s="134">
        <f>VLOOKUP(A204,'Memória 07'!$A$6:$E$283,5,FALSE)</f>
        <v>99.51</v>
      </c>
      <c r="J204" s="134">
        <f t="shared" si="17"/>
        <v>99.51</v>
      </c>
      <c r="K204" s="134">
        <f t="shared" si="18"/>
        <v>768.27</v>
      </c>
      <c r="L204" s="134">
        <f t="shared" si="19"/>
        <v>0</v>
      </c>
      <c r="M204" s="134">
        <f t="shared" si="20"/>
        <v>448.79</v>
      </c>
      <c r="N204" s="134">
        <f t="shared" si="21"/>
        <v>448.79</v>
      </c>
      <c r="O204" s="11"/>
      <c r="P204" s="111">
        <f t="shared" si="16"/>
        <v>0.58415661160789834</v>
      </c>
      <c r="Q204" s="17"/>
      <c r="R204" s="32"/>
    </row>
    <row r="205" spans="1:18" ht="25.5" x14ac:dyDescent="0.2">
      <c r="A205" s="126" t="s">
        <v>467</v>
      </c>
      <c r="B205" s="127" t="s">
        <v>253</v>
      </c>
      <c r="C205" s="126" t="s">
        <v>17</v>
      </c>
      <c r="D205" s="126" t="s">
        <v>254</v>
      </c>
      <c r="E205" s="128" t="s">
        <v>16</v>
      </c>
      <c r="F205" s="133">
        <v>11.78</v>
      </c>
      <c r="G205" s="134">
        <v>170.35</v>
      </c>
      <c r="H205" s="134">
        <f>'BM 06'!J205</f>
        <v>0</v>
      </c>
      <c r="I205" s="134">
        <f>VLOOKUP(A205,'Memória 07'!$A$6:$E$283,5,FALSE)</f>
        <v>99.51</v>
      </c>
      <c r="J205" s="134">
        <f t="shared" si="17"/>
        <v>99.51</v>
      </c>
      <c r="K205" s="134">
        <f t="shared" si="18"/>
        <v>2006.72</v>
      </c>
      <c r="L205" s="134">
        <f t="shared" si="19"/>
        <v>0</v>
      </c>
      <c r="M205" s="134">
        <f t="shared" si="20"/>
        <v>1172.22</v>
      </c>
      <c r="N205" s="134">
        <f t="shared" si="21"/>
        <v>1172.22</v>
      </c>
      <c r="O205" s="11"/>
      <c r="P205" s="111">
        <f t="shared" si="16"/>
        <v>0.58414726518896509</v>
      </c>
      <c r="Q205" s="17"/>
      <c r="R205" s="32"/>
    </row>
    <row r="206" spans="1:18" ht="25.5" x14ac:dyDescent="0.2">
      <c r="A206" s="126" t="s">
        <v>468</v>
      </c>
      <c r="B206" s="127" t="s">
        <v>210</v>
      </c>
      <c r="C206" s="126" t="s">
        <v>17</v>
      </c>
      <c r="D206" s="126" t="s">
        <v>211</v>
      </c>
      <c r="E206" s="128" t="s">
        <v>16</v>
      </c>
      <c r="F206" s="133">
        <v>45.89</v>
      </c>
      <c r="G206" s="134">
        <v>31.24</v>
      </c>
      <c r="H206" s="134">
        <f>'BM 06'!J206</f>
        <v>0</v>
      </c>
      <c r="I206" s="134">
        <f>VLOOKUP(A206,'Memória 07'!$A$6:$E$283,5,FALSE)</f>
        <v>25.7</v>
      </c>
      <c r="J206" s="134">
        <f t="shared" si="17"/>
        <v>25.7</v>
      </c>
      <c r="K206" s="134">
        <f t="shared" si="18"/>
        <v>1433.6</v>
      </c>
      <c r="L206" s="134">
        <f t="shared" si="19"/>
        <v>0</v>
      </c>
      <c r="M206" s="134">
        <f t="shared" si="20"/>
        <v>1179.3699999999999</v>
      </c>
      <c r="N206" s="134">
        <f t="shared" si="21"/>
        <v>1179.3699999999999</v>
      </c>
      <c r="O206" s="11"/>
      <c r="P206" s="111">
        <f t="shared" si="16"/>
        <v>0.82266322544642856</v>
      </c>
      <c r="Q206" s="17"/>
      <c r="R206" s="32"/>
    </row>
    <row r="207" spans="1:18" ht="25.5" x14ac:dyDescent="0.2">
      <c r="A207" s="126" t="s">
        <v>469</v>
      </c>
      <c r="B207" s="127" t="s">
        <v>470</v>
      </c>
      <c r="C207" s="126" t="s">
        <v>17</v>
      </c>
      <c r="D207" s="126" t="s">
        <v>471</v>
      </c>
      <c r="E207" s="128" t="s">
        <v>16</v>
      </c>
      <c r="F207" s="133">
        <v>4.99</v>
      </c>
      <c r="G207" s="134">
        <v>31.24</v>
      </c>
      <c r="H207" s="134">
        <f>'BM 06'!J207</f>
        <v>0</v>
      </c>
      <c r="I207" s="134">
        <f>VLOOKUP(A207,'Memória 07'!$A$6:$E$283,5,FALSE)</f>
        <v>0</v>
      </c>
      <c r="J207" s="134">
        <f t="shared" si="17"/>
        <v>0</v>
      </c>
      <c r="K207" s="134">
        <f t="shared" si="18"/>
        <v>155.88</v>
      </c>
      <c r="L207" s="134">
        <f t="shared" si="19"/>
        <v>0</v>
      </c>
      <c r="M207" s="134">
        <f t="shared" si="20"/>
        <v>0</v>
      </c>
      <c r="N207" s="134">
        <f t="shared" si="21"/>
        <v>0</v>
      </c>
      <c r="O207" s="11"/>
      <c r="P207" s="111">
        <f t="shared" si="16"/>
        <v>0</v>
      </c>
      <c r="Q207" s="17"/>
      <c r="R207" s="32"/>
    </row>
    <row r="208" spans="1:18" ht="25.5" x14ac:dyDescent="0.2">
      <c r="A208" s="126" t="s">
        <v>472</v>
      </c>
      <c r="B208" s="127" t="s">
        <v>262</v>
      </c>
      <c r="C208" s="126" t="s">
        <v>17</v>
      </c>
      <c r="D208" s="126" t="s">
        <v>263</v>
      </c>
      <c r="E208" s="128" t="s">
        <v>16</v>
      </c>
      <c r="F208" s="133">
        <v>14.18</v>
      </c>
      <c r="G208" s="134">
        <v>31.24</v>
      </c>
      <c r="H208" s="134">
        <f>'BM 06'!J208</f>
        <v>0</v>
      </c>
      <c r="I208" s="134">
        <f>VLOOKUP(A208,'Memória 07'!$A$6:$E$283,5,FALSE)</f>
        <v>0</v>
      </c>
      <c r="J208" s="134">
        <f t="shared" si="17"/>
        <v>0</v>
      </c>
      <c r="K208" s="134">
        <f t="shared" si="18"/>
        <v>442.98</v>
      </c>
      <c r="L208" s="134">
        <f t="shared" si="19"/>
        <v>0</v>
      </c>
      <c r="M208" s="134">
        <f t="shared" si="20"/>
        <v>0</v>
      </c>
      <c r="N208" s="134">
        <f t="shared" si="21"/>
        <v>0</v>
      </c>
      <c r="O208" s="11"/>
      <c r="P208" s="111">
        <f t="shared" si="16"/>
        <v>0</v>
      </c>
      <c r="Q208" s="17"/>
      <c r="R208" s="32"/>
    </row>
    <row r="209" spans="1:18" ht="38.25" x14ac:dyDescent="0.2">
      <c r="A209" s="126" t="s">
        <v>473</v>
      </c>
      <c r="B209" s="127" t="s">
        <v>474</v>
      </c>
      <c r="C209" s="126" t="s">
        <v>17</v>
      </c>
      <c r="D209" s="126" t="s">
        <v>475</v>
      </c>
      <c r="E209" s="128" t="s">
        <v>16</v>
      </c>
      <c r="F209" s="133">
        <v>136.58000000000001</v>
      </c>
      <c r="G209" s="134">
        <v>0</v>
      </c>
      <c r="H209" s="134">
        <f>'BM 06'!J209</f>
        <v>0</v>
      </c>
      <c r="I209" s="134">
        <f>VLOOKUP(A209,'Memória 07'!$A$6:$E$283,5,FALSE)</f>
        <v>0</v>
      </c>
      <c r="J209" s="134">
        <f t="shared" si="17"/>
        <v>0</v>
      </c>
      <c r="K209" s="134">
        <f t="shared" si="18"/>
        <v>0</v>
      </c>
      <c r="L209" s="134">
        <f t="shared" si="19"/>
        <v>0</v>
      </c>
      <c r="M209" s="134">
        <f t="shared" si="20"/>
        <v>0</v>
      </c>
      <c r="N209" s="134">
        <f t="shared" si="21"/>
        <v>0</v>
      </c>
      <c r="O209" s="11"/>
      <c r="P209" s="111" t="e">
        <f t="shared" si="16"/>
        <v>#DIV/0!</v>
      </c>
      <c r="Q209" s="17"/>
      <c r="R209" s="32"/>
    </row>
    <row r="210" spans="1:18" x14ac:dyDescent="0.2">
      <c r="A210" s="124" t="s">
        <v>476</v>
      </c>
      <c r="B210" s="124"/>
      <c r="C210" s="124"/>
      <c r="D210" s="124" t="s">
        <v>81</v>
      </c>
      <c r="E210" s="124"/>
      <c r="F210" s="131"/>
      <c r="G210" s="131"/>
      <c r="H210" s="131"/>
      <c r="I210" s="131"/>
      <c r="J210" s="131"/>
      <c r="K210" s="131"/>
      <c r="L210" s="131"/>
      <c r="M210" s="131"/>
      <c r="N210" s="131"/>
      <c r="O210" s="11"/>
      <c r="P210" s="111" t="e">
        <f t="shared" si="16"/>
        <v>#DIV/0!</v>
      </c>
      <c r="Q210" s="17"/>
      <c r="R210" s="32"/>
    </row>
    <row r="211" spans="1:18" ht="38.25" x14ac:dyDescent="0.2">
      <c r="A211" s="126" t="s">
        <v>477</v>
      </c>
      <c r="B211" s="127" t="s">
        <v>478</v>
      </c>
      <c r="C211" s="126" t="s">
        <v>17</v>
      </c>
      <c r="D211" s="126" t="s">
        <v>479</v>
      </c>
      <c r="E211" s="128" t="s">
        <v>16</v>
      </c>
      <c r="F211" s="133">
        <v>43.5</v>
      </c>
      <c r="G211" s="134">
        <v>31.24</v>
      </c>
      <c r="H211" s="134">
        <f>'BM 06'!J211</f>
        <v>25.700700000000001</v>
      </c>
      <c r="I211" s="134">
        <f>VLOOKUP(A211,'Memória 07'!$A$6:$E$283,5,FALSE)</f>
        <v>0</v>
      </c>
      <c r="J211" s="134">
        <f t="shared" si="17"/>
        <v>25.700700000000001</v>
      </c>
      <c r="K211" s="134">
        <f t="shared" si="18"/>
        <v>1358.94</v>
      </c>
      <c r="L211" s="134">
        <f t="shared" si="19"/>
        <v>1117.98</v>
      </c>
      <c r="M211" s="134">
        <f t="shared" si="20"/>
        <v>0</v>
      </c>
      <c r="N211" s="134">
        <f t="shared" si="21"/>
        <v>1117.98</v>
      </c>
      <c r="O211" s="11"/>
      <c r="P211" s="111">
        <f t="shared" si="16"/>
        <v>0.82268532827056384</v>
      </c>
      <c r="Q211" s="17"/>
      <c r="R211" s="32"/>
    </row>
    <row r="212" spans="1:18" ht="38.25" x14ac:dyDescent="0.2">
      <c r="A212" s="126" t="s">
        <v>480</v>
      </c>
      <c r="B212" s="127" t="s">
        <v>481</v>
      </c>
      <c r="C212" s="126" t="s">
        <v>17</v>
      </c>
      <c r="D212" s="126" t="s">
        <v>482</v>
      </c>
      <c r="E212" s="128" t="s">
        <v>16</v>
      </c>
      <c r="F212" s="133">
        <v>55.53</v>
      </c>
      <c r="G212" s="134">
        <v>31.24</v>
      </c>
      <c r="H212" s="134">
        <f>'BM 06'!J212</f>
        <v>25.700700000000001</v>
      </c>
      <c r="I212" s="134">
        <f>VLOOKUP(A212,'Memória 07'!$A$6:$E$283,5,FALSE)</f>
        <v>0</v>
      </c>
      <c r="J212" s="134">
        <f t="shared" si="17"/>
        <v>25.700700000000001</v>
      </c>
      <c r="K212" s="134">
        <f t="shared" si="18"/>
        <v>1734.75</v>
      </c>
      <c r="L212" s="134">
        <f t="shared" si="19"/>
        <v>1427.15</v>
      </c>
      <c r="M212" s="134">
        <f t="shared" si="20"/>
        <v>0</v>
      </c>
      <c r="N212" s="134">
        <f t="shared" si="21"/>
        <v>1427.15</v>
      </c>
      <c r="O212" s="11"/>
      <c r="P212" s="111">
        <f t="shared" si="16"/>
        <v>0.82268338377287797</v>
      </c>
      <c r="Q212" s="17"/>
      <c r="R212" s="32"/>
    </row>
    <row r="213" spans="1:18" ht="25.5" x14ac:dyDescent="0.2">
      <c r="A213" s="126" t="s">
        <v>744</v>
      </c>
      <c r="B213" s="127">
        <v>95241</v>
      </c>
      <c r="C213" s="126" t="s">
        <v>17</v>
      </c>
      <c r="D213" s="126" t="s">
        <v>413</v>
      </c>
      <c r="E213" s="128" t="s">
        <v>16</v>
      </c>
      <c r="F213" s="133">
        <v>31.588863012499999</v>
      </c>
      <c r="G213" s="134">
        <v>31.24</v>
      </c>
      <c r="H213" s="134">
        <f>'BM 06'!J213</f>
        <v>25.700700000000001</v>
      </c>
      <c r="I213" s="134">
        <f>VLOOKUP(A213,'Memória 07'!$A$6:$E$283,5,FALSE)</f>
        <v>0</v>
      </c>
      <c r="J213" s="134">
        <f t="shared" si="17"/>
        <v>25.700700000000001</v>
      </c>
      <c r="K213" s="134">
        <f t="shared" si="18"/>
        <v>986.83</v>
      </c>
      <c r="L213" s="134">
        <f t="shared" si="19"/>
        <v>811.85</v>
      </c>
      <c r="M213" s="134">
        <f t="shared" si="20"/>
        <v>0</v>
      </c>
      <c r="N213" s="134">
        <f t="shared" si="21"/>
        <v>811.85</v>
      </c>
      <c r="O213" s="11"/>
      <c r="P213" s="111">
        <f t="shared" si="16"/>
        <v>0.82268475826636811</v>
      </c>
      <c r="Q213" s="17"/>
      <c r="R213" s="32"/>
    </row>
    <row r="214" spans="1:18" x14ac:dyDescent="0.2">
      <c r="A214" s="124" t="s">
        <v>483</v>
      </c>
      <c r="B214" s="124"/>
      <c r="C214" s="124"/>
      <c r="D214" s="124" t="s">
        <v>189</v>
      </c>
      <c r="E214" s="124"/>
      <c r="F214" s="131"/>
      <c r="G214" s="131"/>
      <c r="H214" s="131"/>
      <c r="I214" s="131"/>
      <c r="J214" s="131"/>
      <c r="K214" s="131"/>
      <c r="L214" s="131"/>
      <c r="M214" s="131"/>
      <c r="N214" s="131"/>
      <c r="O214" s="11"/>
      <c r="P214" s="111" t="e">
        <f t="shared" si="16"/>
        <v>#DIV/0!</v>
      </c>
      <c r="Q214" s="17"/>
      <c r="R214" s="32"/>
    </row>
    <row r="215" spans="1:18" ht="51" x14ac:dyDescent="0.2">
      <c r="A215" s="126" t="s">
        <v>484</v>
      </c>
      <c r="B215" s="127" t="s">
        <v>485</v>
      </c>
      <c r="C215" s="126" t="s">
        <v>17</v>
      </c>
      <c r="D215" s="126" t="s">
        <v>486</v>
      </c>
      <c r="E215" s="128" t="s">
        <v>7</v>
      </c>
      <c r="F215" s="133">
        <v>1037.46</v>
      </c>
      <c r="G215" s="134">
        <v>0</v>
      </c>
      <c r="H215" s="134">
        <f>'BM 06'!J215</f>
        <v>0</v>
      </c>
      <c r="I215" s="134">
        <f>VLOOKUP(A215,'Memória 07'!$A$6:$E$283,5,FALSE)</f>
        <v>0</v>
      </c>
      <c r="J215" s="134">
        <f t="shared" si="17"/>
        <v>0</v>
      </c>
      <c r="K215" s="134">
        <f t="shared" si="18"/>
        <v>0</v>
      </c>
      <c r="L215" s="134">
        <f t="shared" si="19"/>
        <v>0</v>
      </c>
      <c r="M215" s="134">
        <f t="shared" si="20"/>
        <v>0</v>
      </c>
      <c r="N215" s="134">
        <f t="shared" si="21"/>
        <v>0</v>
      </c>
      <c r="O215" s="11"/>
      <c r="P215" s="111" t="e">
        <f t="shared" si="16"/>
        <v>#DIV/0!</v>
      </c>
      <c r="Q215" s="17"/>
      <c r="R215" s="32"/>
    </row>
    <row r="216" spans="1:18" ht="51" x14ac:dyDescent="0.2">
      <c r="A216" s="126" t="s">
        <v>487</v>
      </c>
      <c r="B216" s="127" t="s">
        <v>488</v>
      </c>
      <c r="C216" s="126" t="s">
        <v>17</v>
      </c>
      <c r="D216" s="126" t="s">
        <v>489</v>
      </c>
      <c r="E216" s="128" t="s">
        <v>7</v>
      </c>
      <c r="F216" s="133">
        <v>917.8</v>
      </c>
      <c r="G216" s="134">
        <v>0</v>
      </c>
      <c r="H216" s="134">
        <f>'BM 06'!J216</f>
        <v>0</v>
      </c>
      <c r="I216" s="134">
        <f>VLOOKUP(A216,'Memória 07'!$A$6:$E$283,5,FALSE)</f>
        <v>0</v>
      </c>
      <c r="J216" s="134">
        <f t="shared" si="17"/>
        <v>0</v>
      </c>
      <c r="K216" s="134">
        <f t="shared" si="18"/>
        <v>0</v>
      </c>
      <c r="L216" s="134">
        <f t="shared" si="19"/>
        <v>0</v>
      </c>
      <c r="M216" s="134">
        <f t="shared" si="20"/>
        <v>0</v>
      </c>
      <c r="N216" s="134">
        <f t="shared" si="21"/>
        <v>0</v>
      </c>
      <c r="O216" s="11"/>
      <c r="P216" s="111" t="e">
        <f t="shared" si="16"/>
        <v>#DIV/0!</v>
      </c>
      <c r="Q216" s="17"/>
      <c r="R216" s="32"/>
    </row>
    <row r="217" spans="1:18" ht="51" x14ac:dyDescent="0.2">
      <c r="A217" s="126" t="s">
        <v>490</v>
      </c>
      <c r="B217" s="127" t="s">
        <v>491</v>
      </c>
      <c r="C217" s="126" t="s">
        <v>17</v>
      </c>
      <c r="D217" s="126" t="s">
        <v>492</v>
      </c>
      <c r="E217" s="128" t="s">
        <v>16</v>
      </c>
      <c r="F217" s="133">
        <v>331.89</v>
      </c>
      <c r="G217" s="134">
        <v>0</v>
      </c>
      <c r="H217" s="134">
        <f>'BM 06'!J217</f>
        <v>0</v>
      </c>
      <c r="I217" s="134">
        <f>VLOOKUP(A217,'Memória 07'!$A$6:$E$283,5,FALSE)</f>
        <v>0</v>
      </c>
      <c r="J217" s="134">
        <f t="shared" si="17"/>
        <v>0</v>
      </c>
      <c r="K217" s="134">
        <f t="shared" si="18"/>
        <v>0</v>
      </c>
      <c r="L217" s="134">
        <f t="shared" si="19"/>
        <v>0</v>
      </c>
      <c r="M217" s="134">
        <f t="shared" si="20"/>
        <v>0</v>
      </c>
      <c r="N217" s="134">
        <f t="shared" si="21"/>
        <v>0</v>
      </c>
      <c r="O217" s="11"/>
      <c r="P217" s="111" t="e">
        <f t="shared" si="16"/>
        <v>#DIV/0!</v>
      </c>
      <c r="Q217" s="17"/>
      <c r="R217" s="32"/>
    </row>
    <row r="218" spans="1:18" ht="51" x14ac:dyDescent="0.2">
      <c r="A218" s="126" t="s">
        <v>493</v>
      </c>
      <c r="B218" s="127" t="s">
        <v>494</v>
      </c>
      <c r="C218" s="126" t="s">
        <v>17</v>
      </c>
      <c r="D218" s="126" t="s">
        <v>495</v>
      </c>
      <c r="E218" s="128" t="s">
        <v>7</v>
      </c>
      <c r="F218" s="133">
        <v>749.08</v>
      </c>
      <c r="G218" s="134">
        <v>6</v>
      </c>
      <c r="H218" s="134">
        <f>'BM 06'!J218</f>
        <v>6</v>
      </c>
      <c r="I218" s="134">
        <f>VLOOKUP(A218,'Memória 07'!$A$6:$E$283,5,FALSE)</f>
        <v>0</v>
      </c>
      <c r="J218" s="134">
        <f t="shared" si="17"/>
        <v>6</v>
      </c>
      <c r="K218" s="134">
        <f t="shared" si="18"/>
        <v>4494.4799999999996</v>
      </c>
      <c r="L218" s="134">
        <f t="shared" si="19"/>
        <v>4494.4799999999996</v>
      </c>
      <c r="M218" s="134">
        <f t="shared" si="20"/>
        <v>0</v>
      </c>
      <c r="N218" s="134">
        <f t="shared" si="21"/>
        <v>4494.4799999999996</v>
      </c>
      <c r="O218" s="11"/>
      <c r="P218" s="111">
        <f t="shared" si="16"/>
        <v>1</v>
      </c>
      <c r="Q218" s="17"/>
      <c r="R218" s="32"/>
    </row>
    <row r="219" spans="1:18" ht="25.5" x14ac:dyDescent="0.2">
      <c r="A219" s="126" t="s">
        <v>745</v>
      </c>
      <c r="B219" s="127" t="s">
        <v>196</v>
      </c>
      <c r="C219" s="126" t="s">
        <v>14</v>
      </c>
      <c r="D219" s="126" t="s">
        <v>197</v>
      </c>
      <c r="E219" s="128" t="s">
        <v>82</v>
      </c>
      <c r="F219" s="133">
        <v>215.31</v>
      </c>
      <c r="G219" s="134">
        <v>7.1400000000000006</v>
      </c>
      <c r="H219" s="134">
        <f>'BM 06'!J219</f>
        <v>0</v>
      </c>
      <c r="I219" s="134">
        <f>VLOOKUP(A219,'Memória 07'!$A$6:$E$283,5,FALSE)</f>
        <v>7.14</v>
      </c>
      <c r="J219" s="134">
        <f t="shared" ref="J219:J220" si="22">I219+H219</f>
        <v>7.14</v>
      </c>
      <c r="K219" s="134">
        <f t="shared" ref="K219:K220" si="23">TRUNC(G219*F219,2)</f>
        <v>1537.31</v>
      </c>
      <c r="L219" s="134">
        <f t="shared" ref="L219:L220" si="24">TRUNC(H219*F219,2)</f>
        <v>0</v>
      </c>
      <c r="M219" s="134">
        <f t="shared" ref="M219:M220" si="25">TRUNC(I219*F219,2)</f>
        <v>1537.31</v>
      </c>
      <c r="N219" s="134">
        <f t="shared" ref="N219:N220" si="26">M219+L219</f>
        <v>1537.31</v>
      </c>
      <c r="O219" s="11"/>
      <c r="P219" s="111">
        <f t="shared" si="16"/>
        <v>1</v>
      </c>
      <c r="Q219" s="17"/>
      <c r="R219" s="32"/>
    </row>
    <row r="220" spans="1:18" ht="38.25" x14ac:dyDescent="0.2">
      <c r="A220" s="126" t="s">
        <v>746</v>
      </c>
      <c r="B220" s="127" t="s">
        <v>271</v>
      </c>
      <c r="C220" s="126" t="s">
        <v>14</v>
      </c>
      <c r="D220" s="126" t="s">
        <v>272</v>
      </c>
      <c r="E220" s="128" t="s">
        <v>16</v>
      </c>
      <c r="F220" s="133">
        <v>18.68</v>
      </c>
      <c r="G220" s="134">
        <v>14.280000000000001</v>
      </c>
      <c r="H220" s="134">
        <f>'BM 06'!J220</f>
        <v>0</v>
      </c>
      <c r="I220" s="134">
        <f>VLOOKUP(A220,'Memória 07'!$A$6:$E$283,5,FALSE)</f>
        <v>14.28</v>
      </c>
      <c r="J220" s="134">
        <f t="shared" si="22"/>
        <v>14.28</v>
      </c>
      <c r="K220" s="134">
        <f t="shared" si="23"/>
        <v>266.75</v>
      </c>
      <c r="L220" s="134">
        <f t="shared" si="24"/>
        <v>0</v>
      </c>
      <c r="M220" s="134">
        <f t="shared" si="25"/>
        <v>266.75</v>
      </c>
      <c r="N220" s="134">
        <f t="shared" si="26"/>
        <v>266.75</v>
      </c>
      <c r="O220" s="11"/>
      <c r="P220" s="111">
        <f t="shared" si="16"/>
        <v>1</v>
      </c>
      <c r="Q220" s="17"/>
      <c r="R220" s="32"/>
    </row>
    <row r="221" spans="1:18" x14ac:dyDescent="0.2">
      <c r="A221" s="124" t="s">
        <v>496</v>
      </c>
      <c r="B221" s="124"/>
      <c r="C221" s="124"/>
      <c r="D221" s="124" t="s">
        <v>58</v>
      </c>
      <c r="E221" s="124"/>
      <c r="F221" s="131"/>
      <c r="G221" s="131"/>
      <c r="H221" s="131"/>
      <c r="I221" s="131"/>
      <c r="J221" s="131"/>
      <c r="K221" s="131"/>
      <c r="L221" s="131"/>
      <c r="M221" s="131"/>
      <c r="N221" s="131"/>
      <c r="O221" s="11"/>
      <c r="P221" s="111" t="e">
        <f t="shared" si="16"/>
        <v>#DIV/0!</v>
      </c>
      <c r="Q221" s="17"/>
      <c r="R221" s="32"/>
    </row>
    <row r="222" spans="1:18" ht="63.75" x14ac:dyDescent="0.2">
      <c r="A222" s="126" t="s">
        <v>497</v>
      </c>
      <c r="B222" s="127" t="s">
        <v>498</v>
      </c>
      <c r="C222" s="126" t="s">
        <v>14</v>
      </c>
      <c r="D222" s="126" t="s">
        <v>499</v>
      </c>
      <c r="E222" s="128" t="s">
        <v>16</v>
      </c>
      <c r="F222" s="133">
        <v>18.579999999999998</v>
      </c>
      <c r="G222" s="134">
        <v>27.72</v>
      </c>
      <c r="H222" s="134">
        <f>'BM 06'!J222</f>
        <v>22.2075</v>
      </c>
      <c r="I222" s="134">
        <f>VLOOKUP(A222,'Memória 07'!$A$6:$E$283,5,FALSE)</f>
        <v>5.5150000000000006</v>
      </c>
      <c r="J222" s="134">
        <f t="shared" ref="J222:J267" si="27">I222+H222</f>
        <v>27.7225</v>
      </c>
      <c r="K222" s="134">
        <f t="shared" ref="K222:K267" si="28">TRUNC(G222*F222,2)</f>
        <v>515.03</v>
      </c>
      <c r="L222" s="134">
        <f t="shared" ref="L222:L267" si="29">TRUNC(H222*F222,2)</f>
        <v>412.61</v>
      </c>
      <c r="M222" s="134">
        <f t="shared" ref="M222:M267" si="30">TRUNC(I222*F222,2)</f>
        <v>102.46</v>
      </c>
      <c r="N222" s="134">
        <f t="shared" ref="N222:N267" si="31">M222+L222</f>
        <v>515.07000000000005</v>
      </c>
      <c r="O222" s="11"/>
      <c r="P222" s="111">
        <f t="shared" ref="P222:P296" si="32">N222/K222</f>
        <v>1.000077665378716</v>
      </c>
      <c r="Q222" s="17"/>
      <c r="R222" s="32"/>
    </row>
    <row r="223" spans="1:18" ht="51" x14ac:dyDescent="0.2">
      <c r="A223" s="126" t="s">
        <v>500</v>
      </c>
      <c r="B223" s="127" t="s">
        <v>501</v>
      </c>
      <c r="C223" s="126" t="s">
        <v>17</v>
      </c>
      <c r="D223" s="126" t="s">
        <v>502</v>
      </c>
      <c r="E223" s="128" t="s">
        <v>16</v>
      </c>
      <c r="F223" s="133">
        <v>55.66</v>
      </c>
      <c r="G223" s="134">
        <v>27.72</v>
      </c>
      <c r="H223" s="134">
        <f>'BM 06'!J223</f>
        <v>22.2075</v>
      </c>
      <c r="I223" s="134">
        <f>VLOOKUP(A223,'Memória 07'!$A$6:$E$283,5,FALSE)</f>
        <v>5.5150000000000006</v>
      </c>
      <c r="J223" s="134">
        <f t="shared" si="27"/>
        <v>27.7225</v>
      </c>
      <c r="K223" s="134">
        <f t="shared" si="28"/>
        <v>1542.89</v>
      </c>
      <c r="L223" s="134">
        <f t="shared" si="29"/>
        <v>1236.06</v>
      </c>
      <c r="M223" s="134">
        <f t="shared" si="30"/>
        <v>306.95999999999998</v>
      </c>
      <c r="N223" s="134">
        <f t="shared" si="31"/>
        <v>1543.02</v>
      </c>
      <c r="O223" s="11"/>
      <c r="P223" s="111">
        <f t="shared" si="32"/>
        <v>1.0000842574648872</v>
      </c>
      <c r="Q223" s="17"/>
      <c r="R223" s="32"/>
    </row>
    <row r="224" spans="1:18" ht="25.5" x14ac:dyDescent="0.2">
      <c r="A224" s="126" t="s">
        <v>503</v>
      </c>
      <c r="B224" s="127" t="s">
        <v>504</v>
      </c>
      <c r="C224" s="126" t="s">
        <v>17</v>
      </c>
      <c r="D224" s="126" t="s">
        <v>505</v>
      </c>
      <c r="E224" s="128" t="s">
        <v>11</v>
      </c>
      <c r="F224" s="133">
        <v>69.52</v>
      </c>
      <c r="G224" s="134">
        <v>0</v>
      </c>
      <c r="H224" s="134">
        <f>'BM 06'!J224</f>
        <v>0</v>
      </c>
      <c r="I224" s="134">
        <f>VLOOKUP(A224,'Memória 07'!$A$6:$E$283,5,FALSE)</f>
        <v>0</v>
      </c>
      <c r="J224" s="134">
        <f t="shared" si="27"/>
        <v>0</v>
      </c>
      <c r="K224" s="134">
        <f t="shared" si="28"/>
        <v>0</v>
      </c>
      <c r="L224" s="134">
        <f t="shared" si="29"/>
        <v>0</v>
      </c>
      <c r="M224" s="134">
        <f t="shared" si="30"/>
        <v>0</v>
      </c>
      <c r="N224" s="134">
        <f t="shared" si="31"/>
        <v>0</v>
      </c>
      <c r="O224" s="11"/>
      <c r="P224" s="111" t="e">
        <f t="shared" si="32"/>
        <v>#DIV/0!</v>
      </c>
      <c r="Q224" s="17"/>
      <c r="R224" s="32"/>
    </row>
    <row r="225" spans="1:18" ht="38.25" x14ac:dyDescent="0.2">
      <c r="A225" s="126" t="s">
        <v>506</v>
      </c>
      <c r="B225" s="127" t="s">
        <v>507</v>
      </c>
      <c r="C225" s="126" t="s">
        <v>17</v>
      </c>
      <c r="D225" s="126" t="s">
        <v>86</v>
      </c>
      <c r="E225" s="128" t="s">
        <v>11</v>
      </c>
      <c r="F225" s="133">
        <v>72.41</v>
      </c>
      <c r="G225" s="134">
        <v>8.8000000000000007</v>
      </c>
      <c r="H225" s="134">
        <f>'BM 06'!J225</f>
        <v>7.05</v>
      </c>
      <c r="I225" s="134">
        <f>VLOOKUP(A225,'Memória 07'!$A$6:$E$283,5,FALSE)</f>
        <v>0</v>
      </c>
      <c r="J225" s="134">
        <f t="shared" si="27"/>
        <v>7.05</v>
      </c>
      <c r="K225" s="134">
        <f t="shared" si="28"/>
        <v>637.20000000000005</v>
      </c>
      <c r="L225" s="134">
        <f t="shared" si="29"/>
        <v>510.49</v>
      </c>
      <c r="M225" s="134">
        <f t="shared" si="30"/>
        <v>0</v>
      </c>
      <c r="N225" s="134">
        <f t="shared" si="31"/>
        <v>510.49</v>
      </c>
      <c r="O225" s="11"/>
      <c r="P225" s="111">
        <f t="shared" si="32"/>
        <v>0.80114563716258624</v>
      </c>
      <c r="Q225" s="17"/>
      <c r="R225" s="32"/>
    </row>
    <row r="226" spans="1:18" x14ac:dyDescent="0.2">
      <c r="A226" s="126" t="s">
        <v>747</v>
      </c>
      <c r="B226" s="127">
        <v>304</v>
      </c>
      <c r="C226" s="126" t="s">
        <v>706</v>
      </c>
      <c r="D226" s="126" t="s">
        <v>748</v>
      </c>
      <c r="E226" s="128" t="s">
        <v>11</v>
      </c>
      <c r="F226" s="133">
        <v>36.392248500000001</v>
      </c>
      <c r="G226" s="134">
        <v>23.200000000000003</v>
      </c>
      <c r="H226" s="134">
        <f>'BM 06'!J226</f>
        <v>0</v>
      </c>
      <c r="I226" s="134">
        <f>VLOOKUP(A226,'Memória 07'!$A$6:$E$283,5,FALSE)</f>
        <v>0</v>
      </c>
      <c r="J226" s="134">
        <f t="shared" si="27"/>
        <v>0</v>
      </c>
      <c r="K226" s="134">
        <f t="shared" si="28"/>
        <v>844.3</v>
      </c>
      <c r="L226" s="134">
        <f t="shared" si="29"/>
        <v>0</v>
      </c>
      <c r="M226" s="134">
        <f t="shared" si="30"/>
        <v>0</v>
      </c>
      <c r="N226" s="134">
        <f t="shared" si="31"/>
        <v>0</v>
      </c>
      <c r="O226" s="11"/>
      <c r="Q226" s="17"/>
      <c r="R226" s="32"/>
    </row>
    <row r="227" spans="1:18" x14ac:dyDescent="0.2">
      <c r="A227" s="124" t="s">
        <v>508</v>
      </c>
      <c r="B227" s="124"/>
      <c r="C227" s="124"/>
      <c r="D227" s="124" t="s">
        <v>509</v>
      </c>
      <c r="E227" s="124"/>
      <c r="F227" s="131"/>
      <c r="G227" s="131"/>
      <c r="H227" s="131"/>
      <c r="I227" s="131"/>
      <c r="J227" s="131"/>
      <c r="K227" s="131"/>
      <c r="L227" s="131"/>
      <c r="M227" s="131"/>
      <c r="N227" s="131"/>
      <c r="O227" s="11"/>
      <c r="P227" s="111" t="e">
        <f t="shared" si="32"/>
        <v>#DIV/0!</v>
      </c>
      <c r="Q227" s="17"/>
      <c r="R227" s="32"/>
    </row>
    <row r="228" spans="1:18" ht="51" x14ac:dyDescent="0.2">
      <c r="A228" s="126" t="s">
        <v>510</v>
      </c>
      <c r="B228" s="127" t="s">
        <v>511</v>
      </c>
      <c r="C228" s="126" t="s">
        <v>17</v>
      </c>
      <c r="D228" s="126" t="s">
        <v>512</v>
      </c>
      <c r="E228" s="128" t="s">
        <v>7</v>
      </c>
      <c r="F228" s="133">
        <v>732.09</v>
      </c>
      <c r="G228" s="134">
        <v>2</v>
      </c>
      <c r="H228" s="134">
        <f>'BM 06'!J228</f>
        <v>0</v>
      </c>
      <c r="I228" s="134">
        <f>VLOOKUP(A228,'Memória 07'!$A$6:$E$283,5,FALSE)</f>
        <v>0</v>
      </c>
      <c r="J228" s="134">
        <f t="shared" si="27"/>
        <v>0</v>
      </c>
      <c r="K228" s="134">
        <f t="shared" si="28"/>
        <v>1464.18</v>
      </c>
      <c r="L228" s="134">
        <f t="shared" si="29"/>
        <v>0</v>
      </c>
      <c r="M228" s="134">
        <f t="shared" si="30"/>
        <v>0</v>
      </c>
      <c r="N228" s="134">
        <f t="shared" si="31"/>
        <v>0</v>
      </c>
      <c r="O228" s="11"/>
      <c r="P228" s="111">
        <f t="shared" si="32"/>
        <v>0</v>
      </c>
      <c r="Q228" s="17"/>
      <c r="R228" s="32"/>
    </row>
    <row r="229" spans="1:18" ht="38.25" x14ac:dyDescent="0.2">
      <c r="A229" s="126" t="s">
        <v>513</v>
      </c>
      <c r="B229" s="127" t="s">
        <v>514</v>
      </c>
      <c r="C229" s="126" t="s">
        <v>17</v>
      </c>
      <c r="D229" s="126" t="s">
        <v>515</v>
      </c>
      <c r="E229" s="128" t="s">
        <v>7</v>
      </c>
      <c r="F229" s="133">
        <v>292</v>
      </c>
      <c r="G229" s="134">
        <v>4</v>
      </c>
      <c r="H229" s="134">
        <f>'BM 06'!J229</f>
        <v>0</v>
      </c>
      <c r="I229" s="134">
        <f>VLOOKUP(A229,'Memória 07'!$A$6:$E$283,5,FALSE)</f>
        <v>0</v>
      </c>
      <c r="J229" s="134">
        <f t="shared" si="27"/>
        <v>0</v>
      </c>
      <c r="K229" s="134">
        <f t="shared" si="28"/>
        <v>1168</v>
      </c>
      <c r="L229" s="134">
        <f t="shared" si="29"/>
        <v>0</v>
      </c>
      <c r="M229" s="134">
        <f t="shared" si="30"/>
        <v>0</v>
      </c>
      <c r="N229" s="134">
        <f t="shared" si="31"/>
        <v>0</v>
      </c>
      <c r="O229" s="11"/>
      <c r="P229" s="111">
        <f t="shared" si="32"/>
        <v>0</v>
      </c>
      <c r="Q229" s="17"/>
      <c r="R229" s="32"/>
    </row>
    <row r="230" spans="1:18" ht="25.5" x14ac:dyDescent="0.2">
      <c r="A230" s="126" t="s">
        <v>516</v>
      </c>
      <c r="B230" s="127" t="s">
        <v>517</v>
      </c>
      <c r="C230" s="126" t="s">
        <v>17</v>
      </c>
      <c r="D230" s="126" t="s">
        <v>518</v>
      </c>
      <c r="E230" s="128" t="s">
        <v>7</v>
      </c>
      <c r="F230" s="133">
        <v>658.3</v>
      </c>
      <c r="G230" s="134">
        <v>2</v>
      </c>
      <c r="H230" s="134">
        <f>'BM 06'!J230</f>
        <v>0</v>
      </c>
      <c r="I230" s="134">
        <f>VLOOKUP(A230,'Memória 07'!$A$6:$E$283,5,FALSE)</f>
        <v>0</v>
      </c>
      <c r="J230" s="134">
        <f t="shared" si="27"/>
        <v>0</v>
      </c>
      <c r="K230" s="134">
        <f t="shared" si="28"/>
        <v>1316.6</v>
      </c>
      <c r="L230" s="134">
        <f t="shared" si="29"/>
        <v>0</v>
      </c>
      <c r="M230" s="134">
        <f t="shared" si="30"/>
        <v>0</v>
      </c>
      <c r="N230" s="134">
        <f t="shared" si="31"/>
        <v>0</v>
      </c>
      <c r="O230" s="11"/>
      <c r="P230" s="111">
        <f t="shared" si="32"/>
        <v>0</v>
      </c>
      <c r="Q230" s="17"/>
      <c r="R230" s="32"/>
    </row>
    <row r="231" spans="1:18" ht="51" x14ac:dyDescent="0.2">
      <c r="A231" s="126" t="s">
        <v>519</v>
      </c>
      <c r="B231" s="127" t="s">
        <v>520</v>
      </c>
      <c r="C231" s="126" t="s">
        <v>17</v>
      </c>
      <c r="D231" s="126" t="s">
        <v>521</v>
      </c>
      <c r="E231" s="128" t="s">
        <v>7</v>
      </c>
      <c r="F231" s="133">
        <v>239.99</v>
      </c>
      <c r="G231" s="134">
        <v>2</v>
      </c>
      <c r="H231" s="134">
        <f>'BM 06'!J231</f>
        <v>0</v>
      </c>
      <c r="I231" s="134">
        <f>VLOOKUP(A231,'Memória 07'!$A$6:$E$283,5,FALSE)</f>
        <v>0</v>
      </c>
      <c r="J231" s="134">
        <f t="shared" si="27"/>
        <v>0</v>
      </c>
      <c r="K231" s="134">
        <f t="shared" si="28"/>
        <v>479.98</v>
      </c>
      <c r="L231" s="134">
        <f t="shared" si="29"/>
        <v>0</v>
      </c>
      <c r="M231" s="134">
        <f t="shared" si="30"/>
        <v>0</v>
      </c>
      <c r="N231" s="134">
        <f t="shared" si="31"/>
        <v>0</v>
      </c>
      <c r="O231" s="11"/>
      <c r="P231" s="111">
        <f t="shared" si="32"/>
        <v>0</v>
      </c>
      <c r="Q231" s="17"/>
      <c r="R231" s="32"/>
    </row>
    <row r="232" spans="1:18" ht="38.25" x14ac:dyDescent="0.2">
      <c r="A232" s="126" t="s">
        <v>522</v>
      </c>
      <c r="B232" s="127" t="s">
        <v>523</v>
      </c>
      <c r="C232" s="126" t="s">
        <v>17</v>
      </c>
      <c r="D232" s="126" t="s">
        <v>524</v>
      </c>
      <c r="E232" s="128" t="s">
        <v>7</v>
      </c>
      <c r="F232" s="133">
        <v>379.29</v>
      </c>
      <c r="G232" s="134">
        <v>4</v>
      </c>
      <c r="H232" s="134">
        <f>'BM 06'!J232</f>
        <v>0</v>
      </c>
      <c r="I232" s="134">
        <f>VLOOKUP(A232,'Memória 07'!$A$6:$E$283,5,FALSE)</f>
        <v>0</v>
      </c>
      <c r="J232" s="134">
        <f t="shared" si="27"/>
        <v>0</v>
      </c>
      <c r="K232" s="134">
        <f t="shared" si="28"/>
        <v>1517.16</v>
      </c>
      <c r="L232" s="134">
        <f t="shared" si="29"/>
        <v>0</v>
      </c>
      <c r="M232" s="134">
        <f t="shared" si="30"/>
        <v>0</v>
      </c>
      <c r="N232" s="134">
        <f t="shared" si="31"/>
        <v>0</v>
      </c>
      <c r="O232" s="11"/>
      <c r="P232" s="111">
        <f t="shared" si="32"/>
        <v>0</v>
      </c>
      <c r="Q232" s="17"/>
      <c r="R232" s="32"/>
    </row>
    <row r="233" spans="1:18" ht="25.5" x14ac:dyDescent="0.2">
      <c r="A233" s="126" t="s">
        <v>525</v>
      </c>
      <c r="B233" s="127" t="s">
        <v>526</v>
      </c>
      <c r="C233" s="126" t="s">
        <v>14</v>
      </c>
      <c r="D233" s="126" t="s">
        <v>527</v>
      </c>
      <c r="E233" s="128" t="s">
        <v>82</v>
      </c>
      <c r="F233" s="133">
        <v>611.27</v>
      </c>
      <c r="G233" s="134">
        <v>1.88</v>
      </c>
      <c r="H233" s="134">
        <f>'BM 06'!J233</f>
        <v>0</v>
      </c>
      <c r="I233" s="134">
        <f>VLOOKUP(A233,'Memória 07'!$A$6:$E$283,5,FALSE)</f>
        <v>0</v>
      </c>
      <c r="J233" s="134">
        <f t="shared" si="27"/>
        <v>0</v>
      </c>
      <c r="K233" s="134">
        <f t="shared" si="28"/>
        <v>1149.18</v>
      </c>
      <c r="L233" s="134">
        <f t="shared" si="29"/>
        <v>0</v>
      </c>
      <c r="M233" s="134">
        <f t="shared" si="30"/>
        <v>0</v>
      </c>
      <c r="N233" s="134">
        <f t="shared" si="31"/>
        <v>0</v>
      </c>
      <c r="O233" s="11"/>
      <c r="P233" s="111">
        <f t="shared" si="32"/>
        <v>0</v>
      </c>
      <c r="Q233" s="17"/>
      <c r="R233" s="32"/>
    </row>
    <row r="234" spans="1:18" ht="25.5" x14ac:dyDescent="0.2">
      <c r="A234" s="126" t="s">
        <v>528</v>
      </c>
      <c r="B234" s="127" t="s">
        <v>529</v>
      </c>
      <c r="C234" s="126" t="s">
        <v>17</v>
      </c>
      <c r="D234" s="126" t="s">
        <v>530</v>
      </c>
      <c r="E234" s="128" t="s">
        <v>7</v>
      </c>
      <c r="F234" s="133">
        <v>68.95</v>
      </c>
      <c r="G234" s="134">
        <v>4</v>
      </c>
      <c r="H234" s="134">
        <f>'BM 06'!J234</f>
        <v>0</v>
      </c>
      <c r="I234" s="134">
        <f>VLOOKUP(A234,'Memória 07'!$A$6:$E$283,5,FALSE)</f>
        <v>0</v>
      </c>
      <c r="J234" s="134">
        <f t="shared" si="27"/>
        <v>0</v>
      </c>
      <c r="K234" s="134">
        <f t="shared" si="28"/>
        <v>275.8</v>
      </c>
      <c r="L234" s="134">
        <f t="shared" si="29"/>
        <v>0</v>
      </c>
      <c r="M234" s="134">
        <f t="shared" si="30"/>
        <v>0</v>
      </c>
      <c r="N234" s="134">
        <f t="shared" si="31"/>
        <v>0</v>
      </c>
      <c r="O234" s="11"/>
      <c r="P234" s="111">
        <f t="shared" si="32"/>
        <v>0</v>
      </c>
      <c r="Q234" s="17"/>
      <c r="R234" s="32"/>
    </row>
    <row r="235" spans="1:18" ht="25.5" x14ac:dyDescent="0.2">
      <c r="A235" s="126" t="s">
        <v>531</v>
      </c>
      <c r="B235" s="127" t="s">
        <v>532</v>
      </c>
      <c r="C235" s="126" t="s">
        <v>17</v>
      </c>
      <c r="D235" s="126" t="s">
        <v>533</v>
      </c>
      <c r="E235" s="128" t="s">
        <v>7</v>
      </c>
      <c r="F235" s="133">
        <v>99.68</v>
      </c>
      <c r="G235" s="134">
        <v>2</v>
      </c>
      <c r="H235" s="134">
        <f>'BM 06'!J235</f>
        <v>0</v>
      </c>
      <c r="I235" s="134">
        <f>VLOOKUP(A235,'Memória 07'!$A$6:$E$283,5,FALSE)</f>
        <v>0</v>
      </c>
      <c r="J235" s="134">
        <f t="shared" si="27"/>
        <v>0</v>
      </c>
      <c r="K235" s="134">
        <f t="shared" si="28"/>
        <v>199.36</v>
      </c>
      <c r="L235" s="134">
        <f t="shared" si="29"/>
        <v>0</v>
      </c>
      <c r="M235" s="134">
        <f t="shared" si="30"/>
        <v>0</v>
      </c>
      <c r="N235" s="134">
        <f t="shared" si="31"/>
        <v>0</v>
      </c>
      <c r="O235" s="11"/>
      <c r="P235" s="111">
        <f t="shared" si="32"/>
        <v>0</v>
      </c>
      <c r="Q235" s="17"/>
      <c r="R235" s="32"/>
    </row>
    <row r="236" spans="1:18" x14ac:dyDescent="0.2">
      <c r="A236" s="124" t="s">
        <v>534</v>
      </c>
      <c r="B236" s="124"/>
      <c r="C236" s="124"/>
      <c r="D236" s="124" t="s">
        <v>535</v>
      </c>
      <c r="E236" s="124"/>
      <c r="F236" s="131"/>
      <c r="G236" s="131"/>
      <c r="H236" s="131"/>
      <c r="I236" s="131"/>
      <c r="J236" s="131"/>
      <c r="K236" s="131"/>
      <c r="L236" s="131"/>
      <c r="M236" s="131"/>
      <c r="N236" s="131"/>
      <c r="O236" s="11"/>
      <c r="P236" s="111" t="e">
        <f t="shared" si="32"/>
        <v>#DIV/0!</v>
      </c>
      <c r="Q236" s="17"/>
      <c r="R236" s="32"/>
    </row>
    <row r="237" spans="1:18" ht="38.25" x14ac:dyDescent="0.2">
      <c r="A237" s="126" t="s">
        <v>536</v>
      </c>
      <c r="B237" s="127" t="s">
        <v>537</v>
      </c>
      <c r="C237" s="126" t="s">
        <v>17</v>
      </c>
      <c r="D237" s="126" t="s">
        <v>538</v>
      </c>
      <c r="E237" s="128" t="s">
        <v>7</v>
      </c>
      <c r="F237" s="133">
        <v>95.03</v>
      </c>
      <c r="G237" s="134">
        <v>5</v>
      </c>
      <c r="H237" s="134">
        <f>'BM 06'!J237</f>
        <v>2</v>
      </c>
      <c r="I237" s="134">
        <f>VLOOKUP(A237,'Memória 07'!$A$6:$E$283,5,FALSE)</f>
        <v>0</v>
      </c>
      <c r="J237" s="134">
        <f t="shared" si="27"/>
        <v>2</v>
      </c>
      <c r="K237" s="134">
        <f t="shared" si="28"/>
        <v>475.15</v>
      </c>
      <c r="L237" s="134">
        <f t="shared" si="29"/>
        <v>190.06</v>
      </c>
      <c r="M237" s="134">
        <f t="shared" si="30"/>
        <v>0</v>
      </c>
      <c r="N237" s="134">
        <f t="shared" si="31"/>
        <v>190.06</v>
      </c>
      <c r="O237" s="11"/>
      <c r="P237" s="111">
        <f t="shared" si="32"/>
        <v>0.4</v>
      </c>
      <c r="Q237" s="17"/>
      <c r="R237" s="32"/>
    </row>
    <row r="238" spans="1:18" ht="38.25" x14ac:dyDescent="0.2">
      <c r="A238" s="126" t="s">
        <v>539</v>
      </c>
      <c r="B238" s="127" t="s">
        <v>540</v>
      </c>
      <c r="C238" s="126" t="s">
        <v>17</v>
      </c>
      <c r="D238" s="126" t="s">
        <v>541</v>
      </c>
      <c r="E238" s="128" t="s">
        <v>7</v>
      </c>
      <c r="F238" s="133">
        <v>88.08</v>
      </c>
      <c r="G238" s="134">
        <v>1</v>
      </c>
      <c r="H238" s="134">
        <f>'BM 06'!J238</f>
        <v>1</v>
      </c>
      <c r="I238" s="134">
        <f>VLOOKUP(A238,'Memória 07'!$A$6:$E$283,5,FALSE)</f>
        <v>0</v>
      </c>
      <c r="J238" s="134">
        <f t="shared" si="27"/>
        <v>1</v>
      </c>
      <c r="K238" s="134">
        <f t="shared" si="28"/>
        <v>88.08</v>
      </c>
      <c r="L238" s="134">
        <f t="shared" si="29"/>
        <v>88.08</v>
      </c>
      <c r="M238" s="134">
        <f t="shared" si="30"/>
        <v>0</v>
      </c>
      <c r="N238" s="134">
        <f t="shared" si="31"/>
        <v>88.08</v>
      </c>
      <c r="O238" s="11"/>
      <c r="P238" s="111">
        <f t="shared" si="32"/>
        <v>1</v>
      </c>
      <c r="Q238" s="17"/>
      <c r="R238" s="32"/>
    </row>
    <row r="239" spans="1:18" ht="25.5" x14ac:dyDescent="0.2">
      <c r="A239" s="126" t="s">
        <v>542</v>
      </c>
      <c r="B239" s="127" t="s">
        <v>543</v>
      </c>
      <c r="C239" s="126" t="s">
        <v>17</v>
      </c>
      <c r="D239" s="126" t="s">
        <v>544</v>
      </c>
      <c r="E239" s="128" t="s">
        <v>7</v>
      </c>
      <c r="F239" s="133">
        <v>112.33</v>
      </c>
      <c r="G239" s="134">
        <v>1</v>
      </c>
      <c r="H239" s="134">
        <f>'BM 06'!J239</f>
        <v>0</v>
      </c>
      <c r="I239" s="134">
        <f>VLOOKUP(A239,'Memória 07'!$A$6:$E$283,5,FALSE)</f>
        <v>1</v>
      </c>
      <c r="J239" s="134">
        <f t="shared" si="27"/>
        <v>1</v>
      </c>
      <c r="K239" s="134">
        <f t="shared" si="28"/>
        <v>112.33</v>
      </c>
      <c r="L239" s="134">
        <f t="shared" si="29"/>
        <v>0</v>
      </c>
      <c r="M239" s="134">
        <f t="shared" si="30"/>
        <v>112.33</v>
      </c>
      <c r="N239" s="134">
        <f t="shared" si="31"/>
        <v>112.33</v>
      </c>
      <c r="O239" s="11"/>
      <c r="P239" s="111">
        <f t="shared" si="32"/>
        <v>1</v>
      </c>
      <c r="Q239" s="17"/>
      <c r="R239" s="32"/>
    </row>
    <row r="240" spans="1:18" ht="25.5" x14ac:dyDescent="0.2">
      <c r="A240" s="126" t="s">
        <v>545</v>
      </c>
      <c r="B240" s="127" t="s">
        <v>546</v>
      </c>
      <c r="C240" s="126" t="s">
        <v>17</v>
      </c>
      <c r="D240" s="126" t="s">
        <v>547</v>
      </c>
      <c r="E240" s="128" t="s">
        <v>11</v>
      </c>
      <c r="F240" s="133">
        <v>23.24</v>
      </c>
      <c r="G240" s="134">
        <v>94.63</v>
      </c>
      <c r="H240" s="134">
        <f>'BM 06'!J240</f>
        <v>59.629999999999995</v>
      </c>
      <c r="I240" s="134">
        <f>VLOOKUP(A240,'Memória 07'!$A$6:$E$283,5,FALSE)</f>
        <v>40</v>
      </c>
      <c r="J240" s="134">
        <f t="shared" si="27"/>
        <v>99.63</v>
      </c>
      <c r="K240" s="134">
        <f t="shared" si="28"/>
        <v>2199.1999999999998</v>
      </c>
      <c r="L240" s="134">
        <f t="shared" si="29"/>
        <v>1385.8</v>
      </c>
      <c r="M240" s="134">
        <f t="shared" si="30"/>
        <v>929.6</v>
      </c>
      <c r="N240" s="134">
        <f t="shared" si="31"/>
        <v>2315.4</v>
      </c>
      <c r="O240" s="11"/>
      <c r="P240" s="111">
        <f t="shared" si="32"/>
        <v>1.0528373954165153</v>
      </c>
      <c r="Q240" s="17"/>
      <c r="R240" s="32"/>
    </row>
    <row r="241" spans="1:18" ht="25.5" x14ac:dyDescent="0.2">
      <c r="A241" s="126" t="s">
        <v>548</v>
      </c>
      <c r="B241" s="127" t="s">
        <v>549</v>
      </c>
      <c r="C241" s="126" t="s">
        <v>17</v>
      </c>
      <c r="D241" s="126" t="s">
        <v>550</v>
      </c>
      <c r="E241" s="128" t="s">
        <v>7</v>
      </c>
      <c r="F241" s="133">
        <v>288.72000000000003</v>
      </c>
      <c r="G241" s="134">
        <v>2</v>
      </c>
      <c r="H241" s="134">
        <f>'BM 06'!J241</f>
        <v>0</v>
      </c>
      <c r="I241" s="134">
        <f>VLOOKUP(A241,'Memória 07'!$A$6:$E$283,5,FALSE)</f>
        <v>2</v>
      </c>
      <c r="J241" s="134">
        <f t="shared" si="27"/>
        <v>2</v>
      </c>
      <c r="K241" s="134">
        <f t="shared" si="28"/>
        <v>577.44000000000005</v>
      </c>
      <c r="L241" s="134">
        <f t="shared" si="29"/>
        <v>0</v>
      </c>
      <c r="M241" s="134">
        <f t="shared" si="30"/>
        <v>577.44000000000005</v>
      </c>
      <c r="N241" s="134">
        <f t="shared" si="31"/>
        <v>577.44000000000005</v>
      </c>
      <c r="O241" s="11"/>
      <c r="P241" s="111">
        <f t="shared" si="32"/>
        <v>1</v>
      </c>
      <c r="Q241" s="17"/>
      <c r="R241" s="32"/>
    </row>
    <row r="242" spans="1:18" ht="25.5" x14ac:dyDescent="0.2">
      <c r="A242" s="126" t="s">
        <v>749</v>
      </c>
      <c r="B242" s="127">
        <v>102137</v>
      </c>
      <c r="C242" s="126" t="s">
        <v>17</v>
      </c>
      <c r="D242" s="126" t="s">
        <v>750</v>
      </c>
      <c r="E242" s="128" t="s">
        <v>7</v>
      </c>
      <c r="F242" s="133">
        <v>63.2657717875</v>
      </c>
      <c r="G242" s="134">
        <v>2</v>
      </c>
      <c r="H242" s="134">
        <f>'BM 06'!J242</f>
        <v>0</v>
      </c>
      <c r="I242" s="134">
        <f>VLOOKUP(A242,'Memória 07'!$A$6:$E$283,5,FALSE)</f>
        <v>0</v>
      </c>
      <c r="J242" s="134">
        <f t="shared" si="27"/>
        <v>0</v>
      </c>
      <c r="K242" s="134">
        <f t="shared" si="28"/>
        <v>126.53</v>
      </c>
      <c r="L242" s="134">
        <f t="shared" si="29"/>
        <v>0</v>
      </c>
      <c r="M242" s="134">
        <f t="shared" si="30"/>
        <v>0</v>
      </c>
      <c r="N242" s="134">
        <f t="shared" si="31"/>
        <v>0</v>
      </c>
      <c r="O242" s="11"/>
      <c r="P242" s="111">
        <f t="shared" si="32"/>
        <v>0</v>
      </c>
      <c r="Q242" s="17"/>
      <c r="R242" s="32"/>
    </row>
    <row r="243" spans="1:18" ht="25.5" x14ac:dyDescent="0.2">
      <c r="A243" s="126" t="s">
        <v>751</v>
      </c>
      <c r="B243" s="127">
        <v>102111</v>
      </c>
      <c r="C243" s="126" t="s">
        <v>17</v>
      </c>
      <c r="D243" s="126" t="s">
        <v>752</v>
      </c>
      <c r="E243" s="128" t="s">
        <v>7</v>
      </c>
      <c r="F243" s="133">
        <v>1013.2795491625</v>
      </c>
      <c r="G243" s="134">
        <v>1</v>
      </c>
      <c r="H243" s="134">
        <f>'BM 06'!J243</f>
        <v>0</v>
      </c>
      <c r="I243" s="134">
        <f>VLOOKUP(A243,'Memória 07'!$A$6:$E$283,5,FALSE)</f>
        <v>0</v>
      </c>
      <c r="J243" s="134">
        <f t="shared" si="27"/>
        <v>0</v>
      </c>
      <c r="K243" s="134">
        <f t="shared" si="28"/>
        <v>1013.27</v>
      </c>
      <c r="L243" s="134">
        <f t="shared" si="29"/>
        <v>0</v>
      </c>
      <c r="M243" s="134">
        <f t="shared" si="30"/>
        <v>0</v>
      </c>
      <c r="N243" s="134">
        <f t="shared" si="31"/>
        <v>0</v>
      </c>
      <c r="O243" s="11"/>
      <c r="P243" s="111">
        <f t="shared" si="32"/>
        <v>0</v>
      </c>
      <c r="Q243" s="17"/>
      <c r="R243" s="32"/>
    </row>
    <row r="244" spans="1:18" x14ac:dyDescent="0.2">
      <c r="A244" s="124" t="s">
        <v>551</v>
      </c>
      <c r="B244" s="124"/>
      <c r="C244" s="124"/>
      <c r="D244" s="124" t="s">
        <v>552</v>
      </c>
      <c r="E244" s="124"/>
      <c r="F244" s="131"/>
      <c r="G244" s="131"/>
      <c r="H244" s="131"/>
      <c r="I244" s="131"/>
      <c r="J244" s="131"/>
      <c r="K244" s="131"/>
      <c r="L244" s="131"/>
      <c r="M244" s="131"/>
      <c r="N244" s="131"/>
      <c r="O244" s="11"/>
      <c r="P244" s="111" t="e">
        <f t="shared" si="32"/>
        <v>#DIV/0!</v>
      </c>
      <c r="Q244" s="17"/>
      <c r="R244" s="32"/>
    </row>
    <row r="245" spans="1:18" ht="38.25" x14ac:dyDescent="0.2">
      <c r="A245" s="126" t="s">
        <v>553</v>
      </c>
      <c r="B245" s="127" t="s">
        <v>554</v>
      </c>
      <c r="C245" s="126" t="s">
        <v>17</v>
      </c>
      <c r="D245" s="126" t="s">
        <v>555</v>
      </c>
      <c r="E245" s="128" t="s">
        <v>7</v>
      </c>
      <c r="F245" s="133">
        <v>172.62</v>
      </c>
      <c r="G245" s="134">
        <v>1</v>
      </c>
      <c r="H245" s="134">
        <f>'BM 06'!J245</f>
        <v>1</v>
      </c>
      <c r="I245" s="134">
        <f>VLOOKUP(A245,'Memória 07'!$A$6:$E$283,5,FALSE)</f>
        <v>0</v>
      </c>
      <c r="J245" s="134">
        <f t="shared" si="27"/>
        <v>1</v>
      </c>
      <c r="K245" s="134">
        <f t="shared" si="28"/>
        <v>172.62</v>
      </c>
      <c r="L245" s="134">
        <f t="shared" si="29"/>
        <v>172.62</v>
      </c>
      <c r="M245" s="134">
        <f t="shared" si="30"/>
        <v>0</v>
      </c>
      <c r="N245" s="134">
        <f t="shared" si="31"/>
        <v>172.62</v>
      </c>
      <c r="O245" s="11"/>
      <c r="P245" s="111">
        <f t="shared" si="32"/>
        <v>1</v>
      </c>
      <c r="Q245" s="17"/>
      <c r="R245" s="32"/>
    </row>
    <row r="246" spans="1:18" ht="38.25" x14ac:dyDescent="0.2">
      <c r="A246" s="126" t="s">
        <v>556</v>
      </c>
      <c r="B246" s="127" t="s">
        <v>557</v>
      </c>
      <c r="C246" s="126" t="s">
        <v>17</v>
      </c>
      <c r="D246" s="126" t="s">
        <v>558</v>
      </c>
      <c r="E246" s="128" t="s">
        <v>7</v>
      </c>
      <c r="F246" s="133">
        <v>47.1</v>
      </c>
      <c r="G246" s="134">
        <v>4</v>
      </c>
      <c r="H246" s="134">
        <f>'BM 06'!J246</f>
        <v>0</v>
      </c>
      <c r="I246" s="134">
        <f>VLOOKUP(A246,'Memória 07'!$A$6:$E$283,5,FALSE)</f>
        <v>0</v>
      </c>
      <c r="J246" s="134">
        <f t="shared" si="27"/>
        <v>0</v>
      </c>
      <c r="K246" s="134">
        <f t="shared" si="28"/>
        <v>188.4</v>
      </c>
      <c r="L246" s="134">
        <f t="shared" si="29"/>
        <v>0</v>
      </c>
      <c r="M246" s="134">
        <f t="shared" si="30"/>
        <v>0</v>
      </c>
      <c r="N246" s="134">
        <f t="shared" si="31"/>
        <v>0</v>
      </c>
      <c r="O246" s="11"/>
      <c r="P246" s="111">
        <f t="shared" si="32"/>
        <v>0</v>
      </c>
      <c r="Q246" s="17"/>
      <c r="R246" s="32"/>
    </row>
    <row r="247" spans="1:18" ht="38.25" x14ac:dyDescent="0.2">
      <c r="A247" s="126" t="s">
        <v>559</v>
      </c>
      <c r="B247" s="127" t="s">
        <v>560</v>
      </c>
      <c r="C247" s="126" t="s">
        <v>17</v>
      </c>
      <c r="D247" s="126" t="s">
        <v>561</v>
      </c>
      <c r="E247" s="128" t="s">
        <v>7</v>
      </c>
      <c r="F247" s="133">
        <v>20.66</v>
      </c>
      <c r="G247" s="134">
        <v>2</v>
      </c>
      <c r="H247" s="134">
        <f>'BM 06'!J247</f>
        <v>0</v>
      </c>
      <c r="I247" s="134">
        <f>VLOOKUP(A247,'Memória 07'!$A$6:$E$283,5,FALSE)</f>
        <v>0</v>
      </c>
      <c r="J247" s="134">
        <f t="shared" si="27"/>
        <v>0</v>
      </c>
      <c r="K247" s="134">
        <f t="shared" si="28"/>
        <v>41.32</v>
      </c>
      <c r="L247" s="134">
        <f t="shared" si="29"/>
        <v>0</v>
      </c>
      <c r="M247" s="134">
        <f t="shared" si="30"/>
        <v>0</v>
      </c>
      <c r="N247" s="134">
        <f t="shared" si="31"/>
        <v>0</v>
      </c>
      <c r="O247" s="11"/>
      <c r="P247" s="111">
        <f t="shared" si="32"/>
        <v>0</v>
      </c>
      <c r="Q247" s="17"/>
      <c r="R247" s="32"/>
    </row>
    <row r="248" spans="1:18" ht="38.25" x14ac:dyDescent="0.2">
      <c r="A248" s="126" t="s">
        <v>562</v>
      </c>
      <c r="B248" s="127" t="s">
        <v>563</v>
      </c>
      <c r="C248" s="126" t="s">
        <v>17</v>
      </c>
      <c r="D248" s="126" t="s">
        <v>564</v>
      </c>
      <c r="E248" s="128" t="s">
        <v>11</v>
      </c>
      <c r="F248" s="133">
        <v>20.28</v>
      </c>
      <c r="G248" s="134">
        <v>7.75</v>
      </c>
      <c r="H248" s="134">
        <f>'BM 06'!J248</f>
        <v>7.75</v>
      </c>
      <c r="I248" s="134">
        <f>VLOOKUP(A248,'Memória 07'!$A$6:$E$283,5,FALSE)</f>
        <v>0</v>
      </c>
      <c r="J248" s="134">
        <f t="shared" si="27"/>
        <v>7.75</v>
      </c>
      <c r="K248" s="134">
        <f t="shared" si="28"/>
        <v>157.16999999999999</v>
      </c>
      <c r="L248" s="134">
        <f t="shared" si="29"/>
        <v>157.16999999999999</v>
      </c>
      <c r="M248" s="134">
        <f t="shared" si="30"/>
        <v>0</v>
      </c>
      <c r="N248" s="134">
        <f t="shared" si="31"/>
        <v>157.16999999999999</v>
      </c>
      <c r="O248" s="11"/>
      <c r="P248" s="111">
        <f t="shared" si="32"/>
        <v>1</v>
      </c>
      <c r="Q248" s="17"/>
      <c r="R248" s="32"/>
    </row>
    <row r="249" spans="1:18" ht="38.25" x14ac:dyDescent="0.2">
      <c r="A249" s="126" t="s">
        <v>565</v>
      </c>
      <c r="B249" s="127" t="s">
        <v>566</v>
      </c>
      <c r="C249" s="126" t="s">
        <v>17</v>
      </c>
      <c r="D249" s="126" t="s">
        <v>567</v>
      </c>
      <c r="E249" s="128" t="s">
        <v>11</v>
      </c>
      <c r="F249" s="133">
        <v>25.24</v>
      </c>
      <c r="G249" s="134">
        <v>33.659999999999997</v>
      </c>
      <c r="H249" s="134">
        <f>'BM 06'!J249</f>
        <v>33.659999999999997</v>
      </c>
      <c r="I249" s="134">
        <f>VLOOKUP(A249,'Memória 07'!$A$6:$E$283,5,FALSE)</f>
        <v>0</v>
      </c>
      <c r="J249" s="134">
        <f t="shared" si="27"/>
        <v>33.659999999999997</v>
      </c>
      <c r="K249" s="134">
        <f t="shared" si="28"/>
        <v>849.57</v>
      </c>
      <c r="L249" s="134">
        <f t="shared" si="29"/>
        <v>849.57</v>
      </c>
      <c r="M249" s="134">
        <f t="shared" si="30"/>
        <v>0</v>
      </c>
      <c r="N249" s="134">
        <f t="shared" si="31"/>
        <v>849.57</v>
      </c>
      <c r="O249" s="11"/>
      <c r="P249" s="111">
        <f t="shared" si="32"/>
        <v>1</v>
      </c>
      <c r="Q249" s="17"/>
      <c r="R249" s="32"/>
    </row>
    <row r="250" spans="1:18" ht="38.25" x14ac:dyDescent="0.2">
      <c r="A250" s="126" t="s">
        <v>568</v>
      </c>
      <c r="B250" s="127" t="s">
        <v>569</v>
      </c>
      <c r="C250" s="126" t="s">
        <v>17</v>
      </c>
      <c r="D250" s="126" t="s">
        <v>570</v>
      </c>
      <c r="E250" s="128" t="s">
        <v>11</v>
      </c>
      <c r="F250" s="133">
        <v>35.19</v>
      </c>
      <c r="G250" s="134">
        <v>48.79</v>
      </c>
      <c r="H250" s="134">
        <f>'BM 06'!J250</f>
        <v>48.79</v>
      </c>
      <c r="I250" s="134">
        <f>VLOOKUP(A250,'Memória 07'!$A$6:$E$283,5,FALSE)</f>
        <v>0</v>
      </c>
      <c r="J250" s="134">
        <f t="shared" si="27"/>
        <v>48.79</v>
      </c>
      <c r="K250" s="134">
        <f t="shared" si="28"/>
        <v>1716.92</v>
      </c>
      <c r="L250" s="134">
        <f t="shared" si="29"/>
        <v>1716.92</v>
      </c>
      <c r="M250" s="134">
        <f t="shared" si="30"/>
        <v>0</v>
      </c>
      <c r="N250" s="134">
        <f t="shared" si="31"/>
        <v>1716.92</v>
      </c>
      <c r="O250" s="11"/>
      <c r="P250" s="111">
        <f t="shared" si="32"/>
        <v>1</v>
      </c>
      <c r="Q250" s="17"/>
      <c r="R250" s="32"/>
    </row>
    <row r="251" spans="1:18" x14ac:dyDescent="0.2">
      <c r="A251" s="126" t="s">
        <v>571</v>
      </c>
      <c r="B251" s="127" t="s">
        <v>572</v>
      </c>
      <c r="C251" s="126" t="s">
        <v>17</v>
      </c>
      <c r="D251" s="126" t="s">
        <v>573</v>
      </c>
      <c r="E251" s="128" t="s">
        <v>7</v>
      </c>
      <c r="F251" s="133">
        <v>7.55</v>
      </c>
      <c r="G251" s="134">
        <v>4</v>
      </c>
      <c r="H251" s="134">
        <f>'BM 06'!J251</f>
        <v>0</v>
      </c>
      <c r="I251" s="134">
        <f>VLOOKUP(A251,'Memória 07'!$A$6:$E$283,5,FALSE)</f>
        <v>0</v>
      </c>
      <c r="J251" s="134">
        <f t="shared" si="27"/>
        <v>0</v>
      </c>
      <c r="K251" s="134">
        <f t="shared" si="28"/>
        <v>30.2</v>
      </c>
      <c r="L251" s="134">
        <f t="shared" si="29"/>
        <v>0</v>
      </c>
      <c r="M251" s="134">
        <f t="shared" si="30"/>
        <v>0</v>
      </c>
      <c r="N251" s="134">
        <f t="shared" si="31"/>
        <v>0</v>
      </c>
      <c r="O251" s="11"/>
      <c r="P251" s="111">
        <f t="shared" si="32"/>
        <v>0</v>
      </c>
      <c r="Q251" s="17"/>
      <c r="R251" s="32"/>
    </row>
    <row r="252" spans="1:18" ht="38.25" x14ac:dyDescent="0.2">
      <c r="A252" s="126" t="s">
        <v>753</v>
      </c>
      <c r="B252" s="127">
        <v>104345</v>
      </c>
      <c r="C252" s="126" t="s">
        <v>17</v>
      </c>
      <c r="D252" s="126" t="s">
        <v>754</v>
      </c>
      <c r="E252" s="128" t="s">
        <v>7</v>
      </c>
      <c r="F252" s="133">
        <v>36.940088799999998</v>
      </c>
      <c r="G252" s="134">
        <v>5</v>
      </c>
      <c r="H252" s="134">
        <f>'BM 06'!J252</f>
        <v>5</v>
      </c>
      <c r="I252" s="134">
        <f>VLOOKUP(A252,'Memória 07'!$A$6:$E$283,5,FALSE)</f>
        <v>0</v>
      </c>
      <c r="J252" s="134">
        <f t="shared" si="27"/>
        <v>5</v>
      </c>
      <c r="K252" s="134">
        <f t="shared" si="28"/>
        <v>184.7</v>
      </c>
      <c r="L252" s="134">
        <f t="shared" si="29"/>
        <v>184.7</v>
      </c>
      <c r="M252" s="134">
        <f t="shared" si="30"/>
        <v>0</v>
      </c>
      <c r="N252" s="134">
        <f t="shared" si="31"/>
        <v>184.7</v>
      </c>
      <c r="O252" s="11"/>
      <c r="P252" s="111">
        <f t="shared" si="32"/>
        <v>1</v>
      </c>
      <c r="Q252" s="17"/>
      <c r="R252" s="32"/>
    </row>
    <row r="253" spans="1:18" ht="38.25" x14ac:dyDescent="0.2">
      <c r="A253" s="126" t="s">
        <v>755</v>
      </c>
      <c r="B253" s="127">
        <v>89744</v>
      </c>
      <c r="C253" s="126" t="s">
        <v>17</v>
      </c>
      <c r="D253" s="126" t="s">
        <v>756</v>
      </c>
      <c r="E253" s="128" t="s">
        <v>7</v>
      </c>
      <c r="F253" s="133">
        <v>23.664744387500001</v>
      </c>
      <c r="G253" s="134">
        <v>6</v>
      </c>
      <c r="H253" s="134">
        <f>'BM 06'!J253</f>
        <v>6</v>
      </c>
      <c r="I253" s="134">
        <f>VLOOKUP(A253,'Memória 07'!$A$6:$E$283,5,FALSE)</f>
        <v>0</v>
      </c>
      <c r="J253" s="134">
        <f t="shared" si="27"/>
        <v>6</v>
      </c>
      <c r="K253" s="134">
        <f t="shared" si="28"/>
        <v>141.97999999999999</v>
      </c>
      <c r="L253" s="134">
        <f t="shared" si="29"/>
        <v>141.97999999999999</v>
      </c>
      <c r="M253" s="134">
        <f t="shared" si="30"/>
        <v>0</v>
      </c>
      <c r="N253" s="134">
        <f t="shared" si="31"/>
        <v>141.97999999999999</v>
      </c>
      <c r="O253" s="11"/>
      <c r="P253" s="111">
        <f t="shared" si="32"/>
        <v>1</v>
      </c>
      <c r="Q253" s="17"/>
      <c r="R253" s="32"/>
    </row>
    <row r="254" spans="1:18" ht="38.25" x14ac:dyDescent="0.2">
      <c r="A254" s="126" t="s">
        <v>757</v>
      </c>
      <c r="B254" s="127">
        <v>89724</v>
      </c>
      <c r="C254" s="126" t="s">
        <v>17</v>
      </c>
      <c r="D254" s="126" t="s">
        <v>758</v>
      </c>
      <c r="E254" s="128" t="s">
        <v>7</v>
      </c>
      <c r="F254" s="133">
        <v>7.9534672125000005</v>
      </c>
      <c r="G254" s="134">
        <v>6</v>
      </c>
      <c r="H254" s="134">
        <f>'BM 06'!J254</f>
        <v>6</v>
      </c>
      <c r="I254" s="134">
        <f>VLOOKUP(A254,'Memória 07'!$A$6:$E$283,5,FALSE)</f>
        <v>0</v>
      </c>
      <c r="J254" s="134">
        <f t="shared" si="27"/>
        <v>6</v>
      </c>
      <c r="K254" s="134">
        <f t="shared" si="28"/>
        <v>47.72</v>
      </c>
      <c r="L254" s="134">
        <f t="shared" si="29"/>
        <v>47.72</v>
      </c>
      <c r="M254" s="134">
        <f t="shared" si="30"/>
        <v>0</v>
      </c>
      <c r="N254" s="134">
        <f t="shared" si="31"/>
        <v>47.72</v>
      </c>
      <c r="O254" s="11"/>
      <c r="P254" s="111">
        <f t="shared" si="32"/>
        <v>1</v>
      </c>
      <c r="Q254" s="17"/>
      <c r="R254" s="32"/>
    </row>
    <row r="255" spans="1:18" x14ac:dyDescent="0.2">
      <c r="A255" s="124" t="s">
        <v>574</v>
      </c>
      <c r="B255" s="124"/>
      <c r="C255" s="124"/>
      <c r="D255" s="124" t="s">
        <v>60</v>
      </c>
      <c r="E255" s="124"/>
      <c r="F255" s="131"/>
      <c r="G255" s="131"/>
      <c r="H255" s="131"/>
      <c r="I255" s="131"/>
      <c r="J255" s="131"/>
      <c r="K255" s="131"/>
      <c r="L255" s="131"/>
      <c r="M255" s="131"/>
      <c r="N255" s="131"/>
      <c r="O255" s="11"/>
      <c r="P255" s="111" t="e">
        <f t="shared" si="32"/>
        <v>#DIV/0!</v>
      </c>
      <c r="Q255" s="17"/>
      <c r="R255" s="32"/>
    </row>
    <row r="256" spans="1:18" ht="25.5" x14ac:dyDescent="0.2">
      <c r="A256" s="126" t="s">
        <v>575</v>
      </c>
      <c r="B256" s="127" t="s">
        <v>65</v>
      </c>
      <c r="C256" s="126" t="s">
        <v>17</v>
      </c>
      <c r="D256" s="126" t="s">
        <v>66</v>
      </c>
      <c r="E256" s="128" t="s">
        <v>11</v>
      </c>
      <c r="F256" s="133">
        <v>3.44</v>
      </c>
      <c r="G256" s="134">
        <v>53.7</v>
      </c>
      <c r="H256" s="134">
        <f>'BM 06'!J256</f>
        <v>53.7</v>
      </c>
      <c r="I256" s="134">
        <f>VLOOKUP(A256,'Memória 07'!$A$6:$E$283,5,FALSE)</f>
        <v>0</v>
      </c>
      <c r="J256" s="134">
        <f t="shared" si="27"/>
        <v>53.7</v>
      </c>
      <c r="K256" s="134">
        <f t="shared" si="28"/>
        <v>184.72</v>
      </c>
      <c r="L256" s="134">
        <f t="shared" si="29"/>
        <v>184.72</v>
      </c>
      <c r="M256" s="134">
        <f t="shared" si="30"/>
        <v>0</v>
      </c>
      <c r="N256" s="134">
        <f t="shared" si="31"/>
        <v>184.72</v>
      </c>
      <c r="O256" s="11"/>
      <c r="P256" s="111">
        <f t="shared" si="32"/>
        <v>1</v>
      </c>
      <c r="Q256" s="17"/>
      <c r="R256" s="32"/>
    </row>
    <row r="257" spans="1:18" ht="25.5" x14ac:dyDescent="0.2">
      <c r="A257" s="126" t="s">
        <v>576</v>
      </c>
      <c r="B257" s="127" t="s">
        <v>67</v>
      </c>
      <c r="C257" s="126" t="s">
        <v>17</v>
      </c>
      <c r="D257" s="126" t="s">
        <v>68</v>
      </c>
      <c r="E257" s="128" t="s">
        <v>11</v>
      </c>
      <c r="F257" s="133">
        <v>4.6399999999999997</v>
      </c>
      <c r="G257" s="134">
        <v>20.8</v>
      </c>
      <c r="H257" s="134">
        <f>'BM 06'!J257</f>
        <v>20.8</v>
      </c>
      <c r="I257" s="134">
        <f>VLOOKUP(A257,'Memória 07'!$A$6:$E$283,5,FALSE)</f>
        <v>0</v>
      </c>
      <c r="J257" s="134">
        <f t="shared" si="27"/>
        <v>20.8</v>
      </c>
      <c r="K257" s="134">
        <f t="shared" si="28"/>
        <v>96.51</v>
      </c>
      <c r="L257" s="134">
        <f t="shared" si="29"/>
        <v>96.51</v>
      </c>
      <c r="M257" s="134">
        <f t="shared" si="30"/>
        <v>0</v>
      </c>
      <c r="N257" s="134">
        <f t="shared" si="31"/>
        <v>96.51</v>
      </c>
      <c r="O257" s="11"/>
      <c r="P257" s="111">
        <f t="shared" si="32"/>
        <v>1</v>
      </c>
      <c r="Q257" s="17"/>
      <c r="R257" s="32"/>
    </row>
    <row r="258" spans="1:18" ht="25.5" x14ac:dyDescent="0.2">
      <c r="A258" s="126" t="s">
        <v>577</v>
      </c>
      <c r="B258" s="127" t="s">
        <v>578</v>
      </c>
      <c r="C258" s="126" t="s">
        <v>17</v>
      </c>
      <c r="D258" s="126" t="s">
        <v>579</v>
      </c>
      <c r="E258" s="128" t="s">
        <v>7</v>
      </c>
      <c r="F258" s="133">
        <v>56.68</v>
      </c>
      <c r="G258" s="134">
        <v>1</v>
      </c>
      <c r="H258" s="134">
        <f>'BM 06'!J258</f>
        <v>1</v>
      </c>
      <c r="I258" s="134">
        <f>VLOOKUP(A258,'Memória 07'!$A$6:$E$283,5,FALSE)</f>
        <v>0</v>
      </c>
      <c r="J258" s="134">
        <f t="shared" si="27"/>
        <v>1</v>
      </c>
      <c r="K258" s="134">
        <f t="shared" si="28"/>
        <v>56.68</v>
      </c>
      <c r="L258" s="134">
        <f t="shared" si="29"/>
        <v>56.68</v>
      </c>
      <c r="M258" s="134">
        <f t="shared" si="30"/>
        <v>0</v>
      </c>
      <c r="N258" s="134">
        <f t="shared" si="31"/>
        <v>56.68</v>
      </c>
      <c r="O258" s="11"/>
      <c r="P258" s="111">
        <f t="shared" si="32"/>
        <v>1</v>
      </c>
      <c r="Q258" s="17"/>
      <c r="R258" s="32"/>
    </row>
    <row r="259" spans="1:18" ht="25.5" x14ac:dyDescent="0.2">
      <c r="A259" s="126" t="s">
        <v>580</v>
      </c>
      <c r="B259" s="127" t="s">
        <v>581</v>
      </c>
      <c r="C259" s="126" t="s">
        <v>17</v>
      </c>
      <c r="D259" s="126" t="s">
        <v>582</v>
      </c>
      <c r="E259" s="128" t="s">
        <v>7</v>
      </c>
      <c r="F259" s="133">
        <v>27.98</v>
      </c>
      <c r="G259" s="134">
        <v>3</v>
      </c>
      <c r="H259" s="134">
        <f>'BM 06'!J259</f>
        <v>0</v>
      </c>
      <c r="I259" s="134">
        <f>VLOOKUP(A259,'Memória 07'!$A$6:$E$283,5,FALSE)</f>
        <v>0</v>
      </c>
      <c r="J259" s="134">
        <f t="shared" si="27"/>
        <v>0</v>
      </c>
      <c r="K259" s="134">
        <f t="shared" si="28"/>
        <v>83.94</v>
      </c>
      <c r="L259" s="134">
        <f t="shared" si="29"/>
        <v>0</v>
      </c>
      <c r="M259" s="134">
        <f t="shared" si="30"/>
        <v>0</v>
      </c>
      <c r="N259" s="134">
        <f t="shared" si="31"/>
        <v>0</v>
      </c>
      <c r="O259" s="11"/>
      <c r="P259" s="111">
        <f t="shared" si="32"/>
        <v>0</v>
      </c>
      <c r="Q259" s="17"/>
      <c r="R259" s="32"/>
    </row>
    <row r="260" spans="1:18" ht="25.5" x14ac:dyDescent="0.2">
      <c r="A260" s="126" t="s">
        <v>583</v>
      </c>
      <c r="B260" s="127" t="s">
        <v>584</v>
      </c>
      <c r="C260" s="126" t="s">
        <v>17</v>
      </c>
      <c r="D260" s="126" t="s">
        <v>585</v>
      </c>
      <c r="E260" s="128" t="s">
        <v>7</v>
      </c>
      <c r="F260" s="133">
        <v>67.86</v>
      </c>
      <c r="G260" s="134">
        <v>2</v>
      </c>
      <c r="H260" s="134">
        <f>'BM 06'!J260</f>
        <v>0</v>
      </c>
      <c r="I260" s="134">
        <f>VLOOKUP(A260,'Memória 07'!$A$6:$E$283,5,FALSE)</f>
        <v>0</v>
      </c>
      <c r="J260" s="134">
        <f t="shared" si="27"/>
        <v>0</v>
      </c>
      <c r="K260" s="134">
        <f t="shared" si="28"/>
        <v>135.72</v>
      </c>
      <c r="L260" s="134">
        <f t="shared" si="29"/>
        <v>0</v>
      </c>
      <c r="M260" s="134">
        <f t="shared" si="30"/>
        <v>0</v>
      </c>
      <c r="N260" s="134">
        <f t="shared" si="31"/>
        <v>0</v>
      </c>
      <c r="O260" s="11"/>
      <c r="P260" s="111">
        <f t="shared" si="32"/>
        <v>0</v>
      </c>
      <c r="Q260" s="17"/>
      <c r="R260" s="32"/>
    </row>
    <row r="261" spans="1:18" ht="25.5" x14ac:dyDescent="0.2">
      <c r="A261" s="126" t="s">
        <v>586</v>
      </c>
      <c r="B261" s="127" t="s">
        <v>69</v>
      </c>
      <c r="C261" s="126" t="s">
        <v>17</v>
      </c>
      <c r="D261" s="126" t="s">
        <v>70</v>
      </c>
      <c r="E261" s="128" t="s">
        <v>7</v>
      </c>
      <c r="F261" s="133">
        <v>10.38</v>
      </c>
      <c r="G261" s="134">
        <v>1</v>
      </c>
      <c r="H261" s="134">
        <f>'BM 06'!J261</f>
        <v>1</v>
      </c>
      <c r="I261" s="134">
        <f>VLOOKUP(A261,'Memória 07'!$A$6:$E$283,5,FALSE)</f>
        <v>0</v>
      </c>
      <c r="J261" s="134">
        <f t="shared" si="27"/>
        <v>1</v>
      </c>
      <c r="K261" s="134">
        <f t="shared" si="28"/>
        <v>10.38</v>
      </c>
      <c r="L261" s="134">
        <f t="shared" si="29"/>
        <v>10.38</v>
      </c>
      <c r="M261" s="134">
        <f t="shared" si="30"/>
        <v>0</v>
      </c>
      <c r="N261" s="134">
        <f t="shared" si="31"/>
        <v>10.38</v>
      </c>
      <c r="O261" s="11"/>
      <c r="P261" s="111">
        <f t="shared" si="32"/>
        <v>1</v>
      </c>
      <c r="Q261" s="17"/>
      <c r="R261" s="32"/>
    </row>
    <row r="262" spans="1:18" ht="38.25" x14ac:dyDescent="0.2">
      <c r="A262" s="126" t="s">
        <v>587</v>
      </c>
      <c r="B262" s="127" t="s">
        <v>588</v>
      </c>
      <c r="C262" s="126" t="s">
        <v>17</v>
      </c>
      <c r="D262" s="126" t="s">
        <v>589</v>
      </c>
      <c r="E262" s="128" t="s">
        <v>11</v>
      </c>
      <c r="F262" s="133">
        <v>7.89</v>
      </c>
      <c r="G262" s="134">
        <v>26.5</v>
      </c>
      <c r="H262" s="134">
        <f>'BM 06'!J262</f>
        <v>26.5</v>
      </c>
      <c r="I262" s="134">
        <f>VLOOKUP(A262,'Memória 07'!$A$6:$E$283,5,FALSE)</f>
        <v>0</v>
      </c>
      <c r="J262" s="134">
        <f t="shared" si="27"/>
        <v>26.5</v>
      </c>
      <c r="K262" s="134">
        <f t="shared" si="28"/>
        <v>209.08</v>
      </c>
      <c r="L262" s="134">
        <f t="shared" si="29"/>
        <v>209.08</v>
      </c>
      <c r="M262" s="134">
        <f t="shared" si="30"/>
        <v>0</v>
      </c>
      <c r="N262" s="134">
        <f t="shared" si="31"/>
        <v>209.08</v>
      </c>
      <c r="O262" s="11"/>
      <c r="P262" s="111">
        <f t="shared" si="32"/>
        <v>1</v>
      </c>
      <c r="Q262" s="17"/>
      <c r="R262" s="32"/>
    </row>
    <row r="263" spans="1:18" ht="38.25" x14ac:dyDescent="0.2">
      <c r="A263" s="126" t="s">
        <v>590</v>
      </c>
      <c r="B263" s="127" t="s">
        <v>591</v>
      </c>
      <c r="C263" s="126" t="s">
        <v>17</v>
      </c>
      <c r="D263" s="126" t="s">
        <v>592</v>
      </c>
      <c r="E263" s="128" t="s">
        <v>11</v>
      </c>
      <c r="F263" s="133">
        <v>14.78</v>
      </c>
      <c r="G263" s="134">
        <v>10.4</v>
      </c>
      <c r="H263" s="134">
        <f>'BM 06'!J263</f>
        <v>10.4</v>
      </c>
      <c r="I263" s="134">
        <f>VLOOKUP(A263,'Memória 07'!$A$6:$E$283,5,FALSE)</f>
        <v>0</v>
      </c>
      <c r="J263" s="134">
        <f t="shared" si="27"/>
        <v>10.4</v>
      </c>
      <c r="K263" s="134">
        <f t="shared" si="28"/>
        <v>153.71</v>
      </c>
      <c r="L263" s="134">
        <f t="shared" si="29"/>
        <v>153.71</v>
      </c>
      <c r="M263" s="134">
        <f t="shared" si="30"/>
        <v>0</v>
      </c>
      <c r="N263" s="134">
        <f t="shared" si="31"/>
        <v>153.71</v>
      </c>
      <c r="O263" s="11"/>
      <c r="P263" s="111">
        <f t="shared" si="32"/>
        <v>1</v>
      </c>
      <c r="Q263" s="17"/>
      <c r="R263" s="32"/>
    </row>
    <row r="264" spans="1:18" ht="25.5" x14ac:dyDescent="0.2">
      <c r="A264" s="126" t="s">
        <v>593</v>
      </c>
      <c r="B264" s="127" t="s">
        <v>594</v>
      </c>
      <c r="C264" s="126" t="s">
        <v>17</v>
      </c>
      <c r="D264" s="126" t="s">
        <v>595</v>
      </c>
      <c r="E264" s="128" t="s">
        <v>7</v>
      </c>
      <c r="F264" s="133">
        <v>20.65</v>
      </c>
      <c r="G264" s="134">
        <v>0</v>
      </c>
      <c r="H264" s="134">
        <f>'BM 06'!J264</f>
        <v>0</v>
      </c>
      <c r="I264" s="134">
        <f>VLOOKUP(A264,'Memória 07'!$A$6:$E$283,5,FALSE)</f>
        <v>0</v>
      </c>
      <c r="J264" s="134">
        <f t="shared" si="27"/>
        <v>0</v>
      </c>
      <c r="K264" s="134">
        <f t="shared" si="28"/>
        <v>0</v>
      </c>
      <c r="L264" s="134">
        <f t="shared" si="29"/>
        <v>0</v>
      </c>
      <c r="M264" s="134">
        <f t="shared" si="30"/>
        <v>0</v>
      </c>
      <c r="N264" s="134">
        <f t="shared" si="31"/>
        <v>0</v>
      </c>
      <c r="O264" s="11"/>
      <c r="P264" s="111" t="e">
        <f t="shared" si="32"/>
        <v>#DIV/0!</v>
      </c>
      <c r="Q264" s="17"/>
      <c r="R264" s="32"/>
    </row>
    <row r="265" spans="1:18" ht="25.5" x14ac:dyDescent="0.2">
      <c r="A265" s="126" t="s">
        <v>596</v>
      </c>
      <c r="B265" s="127" t="s">
        <v>71</v>
      </c>
      <c r="C265" s="126" t="s">
        <v>17</v>
      </c>
      <c r="D265" s="126" t="s">
        <v>72</v>
      </c>
      <c r="E265" s="128" t="s">
        <v>7</v>
      </c>
      <c r="F265" s="133">
        <v>23.32</v>
      </c>
      <c r="G265" s="134">
        <v>0</v>
      </c>
      <c r="H265" s="134">
        <f>'BM 06'!J265</f>
        <v>0</v>
      </c>
      <c r="I265" s="134">
        <f>VLOOKUP(A265,'Memória 07'!$A$6:$E$283,5,FALSE)</f>
        <v>0</v>
      </c>
      <c r="J265" s="134">
        <f t="shared" si="27"/>
        <v>0</v>
      </c>
      <c r="K265" s="134">
        <f t="shared" si="28"/>
        <v>0</v>
      </c>
      <c r="L265" s="134">
        <f t="shared" si="29"/>
        <v>0</v>
      </c>
      <c r="M265" s="134">
        <f t="shared" si="30"/>
        <v>0</v>
      </c>
      <c r="N265" s="134">
        <f t="shared" si="31"/>
        <v>0</v>
      </c>
      <c r="O265" s="11"/>
      <c r="P265" s="111" t="e">
        <f t="shared" si="32"/>
        <v>#DIV/0!</v>
      </c>
      <c r="Q265" s="17"/>
      <c r="R265" s="32"/>
    </row>
    <row r="266" spans="1:18" ht="25.5" x14ac:dyDescent="0.2">
      <c r="A266" s="126" t="s">
        <v>760</v>
      </c>
      <c r="B266" s="127">
        <v>97609</v>
      </c>
      <c r="C266" s="126" t="s">
        <v>17</v>
      </c>
      <c r="D266" s="126" t="s">
        <v>761</v>
      </c>
      <c r="E266" s="128" t="s">
        <v>7</v>
      </c>
      <c r="F266" s="133">
        <v>11.5731263375</v>
      </c>
      <c r="G266" s="134">
        <v>10</v>
      </c>
      <c r="H266" s="134">
        <f>'BM 06'!J266</f>
        <v>0</v>
      </c>
      <c r="I266" s="134">
        <f>VLOOKUP(A266,'Memória 07'!$A$6:$E$283,5,FALSE)</f>
        <v>0</v>
      </c>
      <c r="J266" s="134">
        <f t="shared" si="27"/>
        <v>0</v>
      </c>
      <c r="K266" s="134">
        <f t="shared" si="28"/>
        <v>115.73</v>
      </c>
      <c r="L266" s="134">
        <f t="shared" si="29"/>
        <v>0</v>
      </c>
      <c r="M266" s="134">
        <f t="shared" si="30"/>
        <v>0</v>
      </c>
      <c r="N266" s="134">
        <f t="shared" si="31"/>
        <v>0</v>
      </c>
      <c r="O266" s="11"/>
      <c r="P266" s="111">
        <f t="shared" si="32"/>
        <v>0</v>
      </c>
      <c r="Q266" s="17"/>
      <c r="R266" s="32"/>
    </row>
    <row r="267" spans="1:18" ht="38.25" x14ac:dyDescent="0.2">
      <c r="A267" s="126" t="s">
        <v>759</v>
      </c>
      <c r="B267" s="127" t="s">
        <v>598</v>
      </c>
      <c r="C267" s="126" t="s">
        <v>17</v>
      </c>
      <c r="D267" s="126" t="s">
        <v>599</v>
      </c>
      <c r="E267" s="128" t="s">
        <v>7</v>
      </c>
      <c r="F267" s="133">
        <v>443.04</v>
      </c>
      <c r="G267" s="134">
        <v>1</v>
      </c>
      <c r="H267" s="134">
        <f>'BM 06'!J267</f>
        <v>1</v>
      </c>
      <c r="I267" s="134">
        <f>VLOOKUP(A267,'Memória 07'!$A$6:$E$283,5,FALSE)</f>
        <v>0</v>
      </c>
      <c r="J267" s="134">
        <f t="shared" si="27"/>
        <v>1</v>
      </c>
      <c r="K267" s="134">
        <f t="shared" si="28"/>
        <v>443.04</v>
      </c>
      <c r="L267" s="134">
        <f t="shared" si="29"/>
        <v>443.04</v>
      </c>
      <c r="M267" s="134">
        <f t="shared" si="30"/>
        <v>0</v>
      </c>
      <c r="N267" s="134">
        <f t="shared" si="31"/>
        <v>443.04</v>
      </c>
      <c r="O267" s="11"/>
      <c r="P267" s="111">
        <f t="shared" si="32"/>
        <v>1</v>
      </c>
      <c r="Q267" s="17"/>
      <c r="R267" s="32"/>
    </row>
    <row r="268" spans="1:18" x14ac:dyDescent="0.2">
      <c r="A268" s="124">
        <v>3</v>
      </c>
      <c r="B268" s="124"/>
      <c r="C268" s="124"/>
      <c r="D268" s="124" t="s">
        <v>762</v>
      </c>
      <c r="E268" s="124"/>
      <c r="F268" s="125"/>
      <c r="G268" s="125"/>
      <c r="H268" s="125"/>
      <c r="I268" s="125"/>
      <c r="J268" s="125"/>
      <c r="K268" s="125"/>
      <c r="L268" s="125"/>
      <c r="M268" s="125"/>
      <c r="N268" s="125"/>
      <c r="O268" s="11"/>
      <c r="P268" s="111" t="e">
        <f t="shared" si="32"/>
        <v>#DIV/0!</v>
      </c>
      <c r="Q268" s="17"/>
      <c r="R268" s="32"/>
    </row>
    <row r="269" spans="1:18" ht="38.25" x14ac:dyDescent="0.2">
      <c r="A269" s="126" t="s">
        <v>763</v>
      </c>
      <c r="B269" s="127">
        <v>2374</v>
      </c>
      <c r="C269" s="126" t="s">
        <v>706</v>
      </c>
      <c r="D269" s="126" t="s">
        <v>824</v>
      </c>
      <c r="E269" s="128" t="s">
        <v>16</v>
      </c>
      <c r="F269" s="129">
        <v>204.51074056250002</v>
      </c>
      <c r="G269" s="134">
        <v>221.79000000000002</v>
      </c>
      <c r="H269" s="134">
        <f>'BM 06'!J269</f>
        <v>102.88</v>
      </c>
      <c r="I269" s="134">
        <f>VLOOKUP(A269,'Memória 07'!$A$6:$E$283,5,FALSE)</f>
        <v>102.88</v>
      </c>
      <c r="J269" s="134">
        <f>I269+H269</f>
        <v>205.76</v>
      </c>
      <c r="K269" s="134">
        <f t="shared" ref="K269:K295" si="33">TRUNC(G269*F269,2)</f>
        <v>45358.43</v>
      </c>
      <c r="L269" s="134">
        <f t="shared" ref="L269:L295" si="34">TRUNC(H269*F269,2)</f>
        <v>21040.06</v>
      </c>
      <c r="M269" s="134">
        <f t="shared" ref="M269:M295" si="35">TRUNC(I269*F269,2)</f>
        <v>21040.06</v>
      </c>
      <c r="N269" s="134">
        <f t="shared" ref="N269:N295" si="36">M269+L269</f>
        <v>42080.12</v>
      </c>
      <c r="O269" s="11"/>
      <c r="P269" s="111">
        <f t="shared" si="32"/>
        <v>0.9277243502475726</v>
      </c>
      <c r="Q269" s="17"/>
      <c r="R269" s="32"/>
    </row>
    <row r="270" spans="1:18" ht="51" x14ac:dyDescent="0.2">
      <c r="A270" s="126" t="s">
        <v>765</v>
      </c>
      <c r="B270" s="127">
        <v>94275</v>
      </c>
      <c r="C270" s="126" t="s">
        <v>17</v>
      </c>
      <c r="D270" s="126" t="s">
        <v>766</v>
      </c>
      <c r="E270" s="128" t="s">
        <v>743</v>
      </c>
      <c r="F270" s="129">
        <v>34.171538712500002</v>
      </c>
      <c r="G270" s="134">
        <v>109.61999999999999</v>
      </c>
      <c r="H270" s="134">
        <f>'BM 06'!J270</f>
        <v>0</v>
      </c>
      <c r="I270" s="134">
        <f>VLOOKUP(A270,'Memória 07'!$A$6:$E$283,5,FALSE)</f>
        <v>0</v>
      </c>
      <c r="J270" s="134">
        <f t="shared" ref="J270:J295" si="37">I270+H270</f>
        <v>0</v>
      </c>
      <c r="K270" s="134">
        <f t="shared" si="33"/>
        <v>3745.88</v>
      </c>
      <c r="L270" s="134">
        <f t="shared" si="34"/>
        <v>0</v>
      </c>
      <c r="M270" s="134">
        <f t="shared" si="35"/>
        <v>0</v>
      </c>
      <c r="N270" s="134">
        <f t="shared" si="36"/>
        <v>0</v>
      </c>
      <c r="O270" s="11"/>
      <c r="P270" s="111">
        <f t="shared" si="32"/>
        <v>0</v>
      </c>
      <c r="Q270" s="17"/>
      <c r="R270" s="32"/>
    </row>
    <row r="271" spans="1:18" x14ac:dyDescent="0.2">
      <c r="A271" s="126" t="s">
        <v>767</v>
      </c>
      <c r="B271" s="127">
        <v>98504</v>
      </c>
      <c r="C271" s="126" t="s">
        <v>17</v>
      </c>
      <c r="D271" s="126" t="s">
        <v>768</v>
      </c>
      <c r="E271" s="128" t="s">
        <v>16</v>
      </c>
      <c r="F271" s="129">
        <v>15.202568324999998</v>
      </c>
      <c r="G271" s="134">
        <v>56.53</v>
      </c>
      <c r="H271" s="134">
        <f>'BM 06'!J271</f>
        <v>0</v>
      </c>
      <c r="I271" s="134">
        <f>VLOOKUP(A271,'Memória 07'!$A$6:$E$283,5,FALSE)</f>
        <v>0</v>
      </c>
      <c r="J271" s="134">
        <f t="shared" si="37"/>
        <v>0</v>
      </c>
      <c r="K271" s="134">
        <f t="shared" si="33"/>
        <v>859.4</v>
      </c>
      <c r="L271" s="134">
        <f t="shared" si="34"/>
        <v>0</v>
      </c>
      <c r="M271" s="134">
        <f t="shared" si="35"/>
        <v>0</v>
      </c>
      <c r="N271" s="134">
        <f t="shared" si="36"/>
        <v>0</v>
      </c>
      <c r="O271" s="11"/>
      <c r="P271" s="111">
        <f t="shared" si="32"/>
        <v>0</v>
      </c>
      <c r="Q271" s="17"/>
      <c r="R271" s="32"/>
    </row>
    <row r="272" spans="1:18" x14ac:dyDescent="0.2">
      <c r="A272" s="126" t="s">
        <v>769</v>
      </c>
      <c r="B272" s="127">
        <v>11137</v>
      </c>
      <c r="C272" s="126" t="s">
        <v>706</v>
      </c>
      <c r="D272" s="126" t="s">
        <v>770</v>
      </c>
      <c r="E272" s="128" t="s">
        <v>7</v>
      </c>
      <c r="F272" s="129">
        <v>2155.4580946250003</v>
      </c>
      <c r="G272" s="134">
        <v>1</v>
      </c>
      <c r="H272" s="134">
        <f>'BM 06'!J272</f>
        <v>0</v>
      </c>
      <c r="I272" s="134">
        <f>VLOOKUP(A272,'Memória 07'!$A$6:$E$283,5,FALSE)</f>
        <v>0</v>
      </c>
      <c r="J272" s="134">
        <f t="shared" si="37"/>
        <v>0</v>
      </c>
      <c r="K272" s="134">
        <f t="shared" si="33"/>
        <v>2155.4499999999998</v>
      </c>
      <c r="L272" s="134">
        <f t="shared" si="34"/>
        <v>0</v>
      </c>
      <c r="M272" s="134">
        <f t="shared" si="35"/>
        <v>0</v>
      </c>
      <c r="N272" s="134">
        <f t="shared" si="36"/>
        <v>0</v>
      </c>
      <c r="O272" s="11"/>
      <c r="P272" s="111">
        <f t="shared" si="32"/>
        <v>0</v>
      </c>
      <c r="Q272" s="17"/>
      <c r="R272" s="32"/>
    </row>
    <row r="273" spans="1:18" ht="38.25" x14ac:dyDescent="0.2">
      <c r="A273" s="126" t="s">
        <v>771</v>
      </c>
      <c r="B273" s="127">
        <v>100623</v>
      </c>
      <c r="C273" s="126" t="s">
        <v>17</v>
      </c>
      <c r="D273" s="126" t="s">
        <v>772</v>
      </c>
      <c r="E273" s="128" t="s">
        <v>7</v>
      </c>
      <c r="F273" s="129">
        <v>1968.6641180499998</v>
      </c>
      <c r="G273" s="134">
        <v>4</v>
      </c>
      <c r="H273" s="134">
        <f>'BM 06'!J273</f>
        <v>4</v>
      </c>
      <c r="I273" s="134">
        <f>VLOOKUP(A273,'Memória 07'!$A$6:$E$283,5,FALSE)</f>
        <v>0</v>
      </c>
      <c r="J273" s="134">
        <f t="shared" si="37"/>
        <v>4</v>
      </c>
      <c r="K273" s="134">
        <f t="shared" si="33"/>
        <v>7874.65</v>
      </c>
      <c r="L273" s="134">
        <f t="shared" si="34"/>
        <v>7874.65</v>
      </c>
      <c r="M273" s="134">
        <f t="shared" si="35"/>
        <v>0</v>
      </c>
      <c r="N273" s="134">
        <f t="shared" si="36"/>
        <v>7874.65</v>
      </c>
      <c r="O273" s="11"/>
      <c r="P273" s="111">
        <f t="shared" si="32"/>
        <v>1</v>
      </c>
      <c r="Q273" s="17"/>
      <c r="R273" s="32"/>
    </row>
    <row r="274" spans="1:18" ht="25.5" x14ac:dyDescent="0.2">
      <c r="A274" s="126" t="s">
        <v>773</v>
      </c>
      <c r="B274" s="127">
        <v>101655</v>
      </c>
      <c r="C274" s="126" t="s">
        <v>17</v>
      </c>
      <c r="D274" s="126" t="s">
        <v>774</v>
      </c>
      <c r="E274" s="128" t="s">
        <v>7</v>
      </c>
      <c r="F274" s="129">
        <v>299.04254090000001</v>
      </c>
      <c r="G274" s="134">
        <v>8</v>
      </c>
      <c r="H274" s="134">
        <f>'BM 06'!J274</f>
        <v>0</v>
      </c>
      <c r="I274" s="134">
        <f>VLOOKUP(A274,'Memória 07'!$A$6:$E$283,5,FALSE)</f>
        <v>8</v>
      </c>
      <c r="J274" s="134">
        <f t="shared" si="37"/>
        <v>8</v>
      </c>
      <c r="K274" s="134">
        <f t="shared" si="33"/>
        <v>2392.34</v>
      </c>
      <c r="L274" s="134">
        <f t="shared" si="34"/>
        <v>0</v>
      </c>
      <c r="M274" s="134">
        <f t="shared" si="35"/>
        <v>2392.34</v>
      </c>
      <c r="N274" s="134">
        <f t="shared" si="36"/>
        <v>2392.34</v>
      </c>
      <c r="O274" s="11"/>
      <c r="P274" s="111">
        <f t="shared" si="32"/>
        <v>1</v>
      </c>
      <c r="Q274" s="17"/>
      <c r="R274" s="32"/>
    </row>
    <row r="275" spans="1:18" ht="25.5" x14ac:dyDescent="0.2">
      <c r="A275" s="126" t="s">
        <v>775</v>
      </c>
      <c r="B275" s="127">
        <v>10288</v>
      </c>
      <c r="C275" s="126" t="s">
        <v>706</v>
      </c>
      <c r="D275" s="126" t="s">
        <v>776</v>
      </c>
      <c r="E275" s="128" t="s">
        <v>7</v>
      </c>
      <c r="F275" s="129">
        <v>545.61959021249993</v>
      </c>
      <c r="G275" s="134">
        <v>7</v>
      </c>
      <c r="H275" s="134">
        <f>'BM 06'!J275</f>
        <v>0</v>
      </c>
      <c r="I275" s="134">
        <f>VLOOKUP(A275,'Memória 07'!$A$6:$E$283,5,FALSE)</f>
        <v>0</v>
      </c>
      <c r="J275" s="134">
        <f t="shared" si="37"/>
        <v>0</v>
      </c>
      <c r="K275" s="134">
        <f t="shared" si="33"/>
        <v>3819.33</v>
      </c>
      <c r="L275" s="134">
        <f t="shared" si="34"/>
        <v>0</v>
      </c>
      <c r="M275" s="134">
        <f t="shared" si="35"/>
        <v>0</v>
      </c>
      <c r="N275" s="134">
        <f t="shared" si="36"/>
        <v>0</v>
      </c>
      <c r="O275" s="11"/>
      <c r="P275" s="111">
        <f t="shared" si="32"/>
        <v>0</v>
      </c>
      <c r="Q275" s="17"/>
      <c r="R275" s="32"/>
    </row>
    <row r="276" spans="1:18" ht="38.25" x14ac:dyDescent="0.2">
      <c r="A276" s="126" t="s">
        <v>777</v>
      </c>
      <c r="B276" s="127">
        <v>105004</v>
      </c>
      <c r="C276" s="126" t="s">
        <v>17</v>
      </c>
      <c r="D276" s="126" t="s">
        <v>778</v>
      </c>
      <c r="E276" s="128" t="s">
        <v>16</v>
      </c>
      <c r="F276" s="129">
        <v>102.90593063750001</v>
      </c>
      <c r="G276" s="134">
        <v>0.92</v>
      </c>
      <c r="H276" s="134">
        <f>'BM 06'!J276</f>
        <v>0</v>
      </c>
      <c r="I276" s="134">
        <f>VLOOKUP(A276,'Memória 07'!$A$6:$E$283,5,FALSE)</f>
        <v>0</v>
      </c>
      <c r="J276" s="134">
        <f t="shared" si="37"/>
        <v>0</v>
      </c>
      <c r="K276" s="134">
        <f t="shared" si="33"/>
        <v>94.67</v>
      </c>
      <c r="L276" s="134">
        <f t="shared" si="34"/>
        <v>0</v>
      </c>
      <c r="M276" s="134">
        <f t="shared" si="35"/>
        <v>0</v>
      </c>
      <c r="N276" s="134">
        <f t="shared" si="36"/>
        <v>0</v>
      </c>
      <c r="O276" s="11"/>
      <c r="P276" s="111">
        <f t="shared" si="32"/>
        <v>0</v>
      </c>
      <c r="Q276" s="17"/>
      <c r="R276" s="32"/>
    </row>
    <row r="277" spans="1:18" ht="38.25" x14ac:dyDescent="0.2">
      <c r="A277" s="126" t="s">
        <v>779</v>
      </c>
      <c r="B277" s="127">
        <v>94990</v>
      </c>
      <c r="C277" s="126" t="s">
        <v>17</v>
      </c>
      <c r="D277" s="126" t="s">
        <v>780</v>
      </c>
      <c r="E277" s="128" t="s">
        <v>15</v>
      </c>
      <c r="F277" s="129">
        <v>687.30478779999999</v>
      </c>
      <c r="G277" s="134">
        <v>2.9699999999999998</v>
      </c>
      <c r="H277" s="134">
        <f>'BM 06'!J277</f>
        <v>0</v>
      </c>
      <c r="I277" s="134">
        <f>VLOOKUP(A277,'Memória 07'!$A$6:$E$283,5,FALSE)</f>
        <v>0</v>
      </c>
      <c r="J277" s="134">
        <f t="shared" si="37"/>
        <v>0</v>
      </c>
      <c r="K277" s="134">
        <f t="shared" si="33"/>
        <v>2041.29</v>
      </c>
      <c r="L277" s="134">
        <f t="shared" si="34"/>
        <v>0</v>
      </c>
      <c r="M277" s="134">
        <f t="shared" si="35"/>
        <v>0</v>
      </c>
      <c r="N277" s="134">
        <f t="shared" si="36"/>
        <v>0</v>
      </c>
      <c r="O277" s="11"/>
      <c r="P277" s="111">
        <f t="shared" si="32"/>
        <v>0</v>
      </c>
      <c r="Q277" s="17"/>
      <c r="R277" s="32"/>
    </row>
    <row r="278" spans="1:18" ht="25.5" x14ac:dyDescent="0.2">
      <c r="A278" s="126" t="s">
        <v>781</v>
      </c>
      <c r="B278" s="127">
        <v>6456</v>
      </c>
      <c r="C278" s="126" t="s">
        <v>706</v>
      </c>
      <c r="D278" s="126" t="s">
        <v>782</v>
      </c>
      <c r="E278" s="128" t="s">
        <v>15</v>
      </c>
      <c r="F278" s="129">
        <v>2291.5377120000003</v>
      </c>
      <c r="G278" s="134">
        <v>3.9904999999999995</v>
      </c>
      <c r="H278" s="134">
        <f>'BM 06'!J278</f>
        <v>3.2190000000000003</v>
      </c>
      <c r="I278" s="134">
        <f>VLOOKUP(A278,'Memória 07'!$A$6:$E$283,5,FALSE)</f>
        <v>0.77</v>
      </c>
      <c r="J278" s="134">
        <f t="shared" si="37"/>
        <v>3.9890000000000003</v>
      </c>
      <c r="K278" s="134">
        <f t="shared" si="33"/>
        <v>9144.3799999999992</v>
      </c>
      <c r="L278" s="134">
        <f t="shared" si="34"/>
        <v>7376.45</v>
      </c>
      <c r="M278" s="134">
        <f t="shared" si="35"/>
        <v>1764.48</v>
      </c>
      <c r="N278" s="134">
        <f t="shared" si="36"/>
        <v>9140.93</v>
      </c>
      <c r="O278" s="11"/>
      <c r="P278" s="111">
        <f t="shared" si="32"/>
        <v>0.99962271909085154</v>
      </c>
      <c r="Q278" s="17"/>
      <c r="R278" s="32"/>
    </row>
    <row r="279" spans="1:18" ht="38.25" x14ac:dyDescent="0.2">
      <c r="A279" s="126" t="s">
        <v>783</v>
      </c>
      <c r="B279" s="127">
        <v>101963</v>
      </c>
      <c r="C279" s="126" t="s">
        <v>17</v>
      </c>
      <c r="D279" s="126" t="s">
        <v>430</v>
      </c>
      <c r="E279" s="128" t="s">
        <v>16</v>
      </c>
      <c r="F279" s="129">
        <v>169.7</v>
      </c>
      <c r="G279" s="134">
        <v>79.253999999999991</v>
      </c>
      <c r="H279" s="134">
        <f>'BM 06'!J279</f>
        <v>0</v>
      </c>
      <c r="I279" s="134">
        <f>VLOOKUP(A279,'Memória 07'!$A$6:$E$283,5,FALSE)</f>
        <v>75.325000000000003</v>
      </c>
      <c r="J279" s="134">
        <f t="shared" si="37"/>
        <v>75.325000000000003</v>
      </c>
      <c r="K279" s="134">
        <f t="shared" si="33"/>
        <v>13449.4</v>
      </c>
      <c r="L279" s="134">
        <f t="shared" si="34"/>
        <v>0</v>
      </c>
      <c r="M279" s="134">
        <f t="shared" si="35"/>
        <v>12782.65</v>
      </c>
      <c r="N279" s="134">
        <f t="shared" si="36"/>
        <v>12782.65</v>
      </c>
      <c r="O279" s="11"/>
      <c r="P279" s="111">
        <f t="shared" si="32"/>
        <v>0.95042529778280072</v>
      </c>
      <c r="Q279" s="17"/>
      <c r="R279" s="32"/>
    </row>
    <row r="280" spans="1:18" ht="25.5" x14ac:dyDescent="0.2">
      <c r="A280" s="126" t="s">
        <v>784</v>
      </c>
      <c r="B280" s="127">
        <v>88415</v>
      </c>
      <c r="C280" s="126" t="s">
        <v>17</v>
      </c>
      <c r="D280" s="126" t="s">
        <v>785</v>
      </c>
      <c r="E280" s="128" t="s">
        <v>16</v>
      </c>
      <c r="F280" s="129">
        <v>4.2848937750000005</v>
      </c>
      <c r="G280" s="134">
        <v>443.58</v>
      </c>
      <c r="H280" s="134">
        <f>'BM 06'!J280</f>
        <v>0</v>
      </c>
      <c r="I280" s="134">
        <f>VLOOKUP(A280,'Memória 07'!$A$6:$E$283,5,FALSE)</f>
        <v>411.52</v>
      </c>
      <c r="J280" s="134">
        <f t="shared" si="37"/>
        <v>411.52</v>
      </c>
      <c r="K280" s="134">
        <f t="shared" si="33"/>
        <v>1900.69</v>
      </c>
      <c r="L280" s="134">
        <f t="shared" si="34"/>
        <v>0</v>
      </c>
      <c r="M280" s="134">
        <f t="shared" si="35"/>
        <v>1763.31</v>
      </c>
      <c r="N280" s="134">
        <f t="shared" si="36"/>
        <v>1763.31</v>
      </c>
      <c r="O280" s="11"/>
      <c r="P280" s="111">
        <f t="shared" si="32"/>
        <v>0.92772098553683136</v>
      </c>
      <c r="Q280" s="17"/>
      <c r="R280" s="32"/>
    </row>
    <row r="281" spans="1:18" ht="25.5" x14ac:dyDescent="0.2">
      <c r="A281" s="126" t="s">
        <v>786</v>
      </c>
      <c r="B281" s="127">
        <v>95305</v>
      </c>
      <c r="C281" s="126" t="s">
        <v>17</v>
      </c>
      <c r="D281" s="126" t="s">
        <v>463</v>
      </c>
      <c r="E281" s="128" t="s">
        <v>16</v>
      </c>
      <c r="F281" s="129">
        <v>11.299206187500001</v>
      </c>
      <c r="G281" s="134">
        <v>320.78999999999996</v>
      </c>
      <c r="H281" s="134">
        <f>'BM 06'!J281</f>
        <v>0</v>
      </c>
      <c r="I281" s="134">
        <f>VLOOKUP(A281,'Memória 07'!$A$6:$E$283,5,FALSE)</f>
        <v>320.79000000000002</v>
      </c>
      <c r="J281" s="134">
        <f t="shared" si="37"/>
        <v>320.79000000000002</v>
      </c>
      <c r="K281" s="134">
        <f t="shared" si="33"/>
        <v>3624.67</v>
      </c>
      <c r="L281" s="134">
        <f t="shared" si="34"/>
        <v>0</v>
      </c>
      <c r="M281" s="134">
        <f t="shared" si="35"/>
        <v>3624.67</v>
      </c>
      <c r="N281" s="134">
        <f t="shared" si="36"/>
        <v>3624.67</v>
      </c>
      <c r="O281" s="11"/>
      <c r="P281" s="111">
        <f t="shared" si="32"/>
        <v>1</v>
      </c>
      <c r="Q281" s="17"/>
      <c r="R281" s="32"/>
    </row>
    <row r="282" spans="1:18" ht="25.5" x14ac:dyDescent="0.2">
      <c r="A282" s="126" t="s">
        <v>787</v>
      </c>
      <c r="B282" s="127">
        <v>95626</v>
      </c>
      <c r="C282" s="126" t="s">
        <v>17</v>
      </c>
      <c r="D282" s="126" t="s">
        <v>788</v>
      </c>
      <c r="E282" s="128" t="s">
        <v>16</v>
      </c>
      <c r="F282" s="129">
        <v>12.795984150000001</v>
      </c>
      <c r="G282" s="134">
        <v>443.58</v>
      </c>
      <c r="H282" s="134">
        <f>'BM 06'!J282</f>
        <v>0</v>
      </c>
      <c r="I282" s="134">
        <f>VLOOKUP(A282,'Memória 07'!$A$6:$E$283,5,FALSE)</f>
        <v>411.52</v>
      </c>
      <c r="J282" s="134">
        <f t="shared" si="37"/>
        <v>411.52</v>
      </c>
      <c r="K282" s="134">
        <f t="shared" si="33"/>
        <v>5676.04</v>
      </c>
      <c r="L282" s="134">
        <f t="shared" si="34"/>
        <v>0</v>
      </c>
      <c r="M282" s="134">
        <f t="shared" si="35"/>
        <v>5265.8</v>
      </c>
      <c r="N282" s="134">
        <f t="shared" si="36"/>
        <v>5265.8</v>
      </c>
      <c r="O282" s="11"/>
      <c r="P282" s="111">
        <f t="shared" si="32"/>
        <v>0.92772425846188544</v>
      </c>
      <c r="Q282" s="17"/>
      <c r="R282" s="32"/>
    </row>
    <row r="283" spans="1:18" ht="25.5" x14ac:dyDescent="0.2">
      <c r="A283" s="126" t="s">
        <v>789</v>
      </c>
      <c r="B283" s="127">
        <v>98563</v>
      </c>
      <c r="C283" s="126" t="s">
        <v>17</v>
      </c>
      <c r="D283" s="126" t="s">
        <v>790</v>
      </c>
      <c r="E283" s="128" t="s">
        <v>16</v>
      </c>
      <c r="F283" s="129">
        <v>32.459537775000001</v>
      </c>
      <c r="G283" s="134">
        <v>79.253999999999991</v>
      </c>
      <c r="H283" s="134">
        <f>'BM 06'!J283</f>
        <v>0</v>
      </c>
      <c r="I283" s="134">
        <f>VLOOKUP(A283,'Memória 07'!$A$6:$E$283,5,FALSE)</f>
        <v>66.83</v>
      </c>
      <c r="J283" s="134">
        <f t="shared" si="37"/>
        <v>66.83</v>
      </c>
      <c r="K283" s="134">
        <f t="shared" si="33"/>
        <v>2572.54</v>
      </c>
      <c r="L283" s="134">
        <f t="shared" si="34"/>
        <v>0</v>
      </c>
      <c r="M283" s="134">
        <f t="shared" si="35"/>
        <v>2169.27</v>
      </c>
      <c r="N283" s="134">
        <f t="shared" si="36"/>
        <v>2169.27</v>
      </c>
      <c r="O283" s="11"/>
      <c r="P283" s="111">
        <f t="shared" si="32"/>
        <v>0.84324053270308719</v>
      </c>
      <c r="Q283" s="17"/>
      <c r="R283" s="32"/>
    </row>
    <row r="284" spans="1:18" ht="38.25" x14ac:dyDescent="0.2">
      <c r="A284" s="126" t="s">
        <v>791</v>
      </c>
      <c r="B284" s="127">
        <v>98546</v>
      </c>
      <c r="C284" s="126" t="s">
        <v>17</v>
      </c>
      <c r="D284" s="126" t="s">
        <v>475</v>
      </c>
      <c r="E284" s="128" t="s">
        <v>16</v>
      </c>
      <c r="F284" s="129">
        <v>133.5458559875</v>
      </c>
      <c r="G284" s="134">
        <v>79.253999999999991</v>
      </c>
      <c r="H284" s="134">
        <f>'BM 06'!J284</f>
        <v>0</v>
      </c>
      <c r="I284" s="134">
        <f>VLOOKUP(A284,'Memória 07'!$A$6:$E$283,5,FALSE)</f>
        <v>79.25</v>
      </c>
      <c r="J284" s="134">
        <f t="shared" si="37"/>
        <v>79.25</v>
      </c>
      <c r="K284" s="134">
        <f t="shared" si="33"/>
        <v>10584.04</v>
      </c>
      <c r="L284" s="134">
        <f t="shared" si="34"/>
        <v>0</v>
      </c>
      <c r="M284" s="134">
        <f t="shared" si="35"/>
        <v>10583.5</v>
      </c>
      <c r="N284" s="134">
        <f t="shared" si="36"/>
        <v>10583.5</v>
      </c>
      <c r="O284" s="11"/>
      <c r="P284" s="111">
        <f t="shared" si="32"/>
        <v>0.9999489797846568</v>
      </c>
      <c r="Q284" s="17"/>
      <c r="R284" s="32"/>
    </row>
    <row r="285" spans="1:18" ht="38.25" x14ac:dyDescent="0.2">
      <c r="A285" s="126" t="s">
        <v>792</v>
      </c>
      <c r="B285" s="127" t="str">
        <f>B26</f>
        <v xml:space="preserve"> 94316 </v>
      </c>
      <c r="C285" s="126" t="str">
        <f>C26</f>
        <v>SINAPI</v>
      </c>
      <c r="D285" s="126" t="str">
        <f>D26</f>
        <v>ATERRO MECANIZADO DE VALA COM RETROESCAVADEIRA (CAPACIDADE DA CAÇAMBA DA RETRO: 0,26 M³ / POTÊNCIA: 88 HP), LARGURA ATÉ 1,5 M, PROFUNDIDADE ATÉ 1,5 M, COM SOLO ARGILO-ARENOSO. AF_08/2023</v>
      </c>
      <c r="E285" s="128" t="str">
        <f>E26</f>
        <v>m³</v>
      </c>
      <c r="F285" s="129">
        <v>65.11</v>
      </c>
      <c r="G285" s="134">
        <v>315.44800000000004</v>
      </c>
      <c r="H285" s="134">
        <f>'BM 06'!J285</f>
        <v>0</v>
      </c>
      <c r="I285" s="134">
        <f>VLOOKUP(A285,'Memória 07'!$A$6:$E$283,5,FALSE)</f>
        <v>315.44800000000004</v>
      </c>
      <c r="J285" s="134">
        <f t="shared" si="37"/>
        <v>315.44800000000004</v>
      </c>
      <c r="K285" s="134">
        <f t="shared" si="33"/>
        <v>20538.810000000001</v>
      </c>
      <c r="L285" s="134">
        <f t="shared" si="34"/>
        <v>0</v>
      </c>
      <c r="M285" s="134">
        <f t="shared" si="35"/>
        <v>20538.810000000001</v>
      </c>
      <c r="N285" s="134">
        <f t="shared" si="36"/>
        <v>20538.810000000001</v>
      </c>
      <c r="O285" s="11"/>
      <c r="P285" s="111">
        <f t="shared" si="32"/>
        <v>1</v>
      </c>
      <c r="Q285" s="17"/>
      <c r="R285" s="32"/>
    </row>
    <row r="286" spans="1:18" ht="25.5" x14ac:dyDescent="0.2">
      <c r="A286" s="126" t="s">
        <v>793</v>
      </c>
      <c r="B286" s="127">
        <v>93588</v>
      </c>
      <c r="C286" s="126" t="s">
        <v>17</v>
      </c>
      <c r="D286" s="126" t="s">
        <v>794</v>
      </c>
      <c r="E286" s="128" t="s">
        <v>795</v>
      </c>
      <c r="F286" s="129">
        <v>2.915293025</v>
      </c>
      <c r="G286" s="134">
        <v>9547.0800000000017</v>
      </c>
      <c r="H286" s="134">
        <f>'BM 06'!J286</f>
        <v>6392.6</v>
      </c>
      <c r="I286" s="134">
        <f>VLOOKUP(A286,'Memória 07'!$A$6:$E$283,5,FALSE)</f>
        <v>3154.4800000000005</v>
      </c>
      <c r="J286" s="134">
        <f t="shared" si="37"/>
        <v>9547.0800000000017</v>
      </c>
      <c r="K286" s="134">
        <f t="shared" si="33"/>
        <v>27832.53</v>
      </c>
      <c r="L286" s="134">
        <f t="shared" si="34"/>
        <v>18636.3</v>
      </c>
      <c r="M286" s="134">
        <f t="shared" si="35"/>
        <v>9196.23</v>
      </c>
      <c r="N286" s="134">
        <f t="shared" si="36"/>
        <v>27832.53</v>
      </c>
      <c r="O286" s="11"/>
      <c r="P286" s="111">
        <f t="shared" si="32"/>
        <v>1</v>
      </c>
      <c r="Q286" s="17"/>
      <c r="R286" s="32"/>
    </row>
    <row r="287" spans="1:18" ht="25.5" x14ac:dyDescent="0.2">
      <c r="A287" s="126" t="s">
        <v>796</v>
      </c>
      <c r="B287" s="127" t="s">
        <v>210</v>
      </c>
      <c r="C287" s="126" t="s">
        <v>17</v>
      </c>
      <c r="D287" s="126" t="s">
        <v>211</v>
      </c>
      <c r="E287" s="128" t="s">
        <v>16</v>
      </c>
      <c r="F287" s="129">
        <v>45.89</v>
      </c>
      <c r="G287" s="134">
        <v>75.498499999999993</v>
      </c>
      <c r="H287" s="134">
        <f>'BM 06'!J287</f>
        <v>0</v>
      </c>
      <c r="I287" s="134">
        <f>VLOOKUP(A287,'Memória 07'!$A$6:$E$283,5,FALSE)</f>
        <v>0</v>
      </c>
      <c r="J287" s="134">
        <f t="shared" si="37"/>
        <v>0</v>
      </c>
      <c r="K287" s="134">
        <f t="shared" si="33"/>
        <v>3464.62</v>
      </c>
      <c r="L287" s="134">
        <f t="shared" si="34"/>
        <v>0</v>
      </c>
      <c r="M287" s="134">
        <f t="shared" si="35"/>
        <v>0</v>
      </c>
      <c r="N287" s="134">
        <f t="shared" si="36"/>
        <v>0</v>
      </c>
      <c r="O287" s="11"/>
      <c r="P287" s="111">
        <f t="shared" si="32"/>
        <v>0</v>
      </c>
      <c r="Q287" s="17"/>
      <c r="R287" s="32"/>
    </row>
    <row r="288" spans="1:18" ht="25.5" x14ac:dyDescent="0.2">
      <c r="A288" s="126" t="s">
        <v>797</v>
      </c>
      <c r="B288" s="127">
        <v>88494</v>
      </c>
      <c r="C288" s="126" t="s">
        <v>17</v>
      </c>
      <c r="D288" s="126" t="s">
        <v>798</v>
      </c>
      <c r="E288" s="128" t="s">
        <v>16</v>
      </c>
      <c r="F288" s="129">
        <v>16.748260600000002</v>
      </c>
      <c r="G288" s="134">
        <v>75.498499999999993</v>
      </c>
      <c r="H288" s="134">
        <f>'BM 06'!J288</f>
        <v>0</v>
      </c>
      <c r="I288" s="134">
        <f>VLOOKUP(A288,'Memória 07'!$A$6:$E$283,5,FALSE)</f>
        <v>0</v>
      </c>
      <c r="J288" s="134">
        <f t="shared" si="37"/>
        <v>0</v>
      </c>
      <c r="K288" s="134">
        <f t="shared" si="33"/>
        <v>1264.46</v>
      </c>
      <c r="L288" s="134">
        <f t="shared" si="34"/>
        <v>0</v>
      </c>
      <c r="M288" s="134">
        <f t="shared" si="35"/>
        <v>0</v>
      </c>
      <c r="N288" s="134">
        <f t="shared" si="36"/>
        <v>0</v>
      </c>
      <c r="O288" s="11"/>
      <c r="P288" s="111">
        <f t="shared" si="32"/>
        <v>0</v>
      </c>
      <c r="Q288" s="17"/>
      <c r="R288" s="32"/>
    </row>
    <row r="289" spans="1:18" ht="25.5" x14ac:dyDescent="0.2">
      <c r="A289" s="126" t="s">
        <v>799</v>
      </c>
      <c r="B289" s="127" t="s">
        <v>262</v>
      </c>
      <c r="C289" s="126" t="s">
        <v>17</v>
      </c>
      <c r="D289" s="126" t="s">
        <v>263</v>
      </c>
      <c r="E289" s="128" t="s">
        <v>16</v>
      </c>
      <c r="F289" s="129">
        <v>14.18</v>
      </c>
      <c r="G289" s="134">
        <v>75.498499999999993</v>
      </c>
      <c r="H289" s="134">
        <f>'BM 06'!J289</f>
        <v>0</v>
      </c>
      <c r="I289" s="134">
        <f>VLOOKUP(A289,'Memória 07'!$A$6:$E$283,5,FALSE)</f>
        <v>0</v>
      </c>
      <c r="J289" s="134">
        <f t="shared" si="37"/>
        <v>0</v>
      </c>
      <c r="K289" s="134">
        <f t="shared" si="33"/>
        <v>1070.56</v>
      </c>
      <c r="L289" s="134">
        <f t="shared" si="34"/>
        <v>0</v>
      </c>
      <c r="M289" s="134">
        <f t="shared" si="35"/>
        <v>0</v>
      </c>
      <c r="N289" s="134">
        <f t="shared" si="36"/>
        <v>0</v>
      </c>
      <c r="O289" s="11"/>
      <c r="P289" s="111">
        <f t="shared" si="32"/>
        <v>0</v>
      </c>
      <c r="Q289" s="17"/>
      <c r="R289" s="32"/>
    </row>
    <row r="290" spans="1:18" ht="38.25" x14ac:dyDescent="0.2">
      <c r="A290" s="126" t="s">
        <v>800</v>
      </c>
      <c r="B290" s="127">
        <v>91867</v>
      </c>
      <c r="C290" s="126" t="s">
        <v>17</v>
      </c>
      <c r="D290" s="126" t="s">
        <v>801</v>
      </c>
      <c r="E290" s="128" t="s">
        <v>743</v>
      </c>
      <c r="F290" s="129">
        <v>8.7947933875000004</v>
      </c>
      <c r="G290" s="134">
        <v>81.5</v>
      </c>
      <c r="H290" s="134">
        <f>'BM 06'!J290</f>
        <v>0</v>
      </c>
      <c r="I290" s="134">
        <f>VLOOKUP(A290,'Memória 07'!$A$6:$E$283,5,FALSE)</f>
        <v>81.5</v>
      </c>
      <c r="J290" s="134">
        <f t="shared" si="37"/>
        <v>81.5</v>
      </c>
      <c r="K290" s="134">
        <f t="shared" si="33"/>
        <v>716.77</v>
      </c>
      <c r="L290" s="134">
        <f t="shared" si="34"/>
        <v>0</v>
      </c>
      <c r="M290" s="134">
        <f t="shared" si="35"/>
        <v>716.77</v>
      </c>
      <c r="N290" s="134">
        <f t="shared" si="36"/>
        <v>716.77</v>
      </c>
      <c r="O290" s="11"/>
      <c r="P290" s="111">
        <f t="shared" si="32"/>
        <v>1</v>
      </c>
      <c r="Q290" s="17"/>
      <c r="R290" s="32"/>
    </row>
    <row r="291" spans="1:18" ht="38.25" x14ac:dyDescent="0.2">
      <c r="A291" s="126" t="s">
        <v>802</v>
      </c>
      <c r="B291" s="127">
        <v>97882</v>
      </c>
      <c r="C291" s="126" t="s">
        <v>17</v>
      </c>
      <c r="D291" s="126" t="s">
        <v>803</v>
      </c>
      <c r="E291" s="128" t="s">
        <v>7</v>
      </c>
      <c r="F291" s="129">
        <v>207.87604526250001</v>
      </c>
      <c r="G291" s="134">
        <v>5</v>
      </c>
      <c r="H291" s="134">
        <f>'BM 06'!J291</f>
        <v>0</v>
      </c>
      <c r="I291" s="134">
        <f>VLOOKUP(A291,'Memória 07'!$A$6:$E$283,5,FALSE)</f>
        <v>4</v>
      </c>
      <c r="J291" s="134">
        <f t="shared" si="37"/>
        <v>4</v>
      </c>
      <c r="K291" s="134">
        <f t="shared" si="33"/>
        <v>1039.3800000000001</v>
      </c>
      <c r="L291" s="134">
        <f t="shared" si="34"/>
        <v>0</v>
      </c>
      <c r="M291" s="134">
        <f t="shared" si="35"/>
        <v>831.5</v>
      </c>
      <c r="N291" s="134">
        <f t="shared" si="36"/>
        <v>831.5</v>
      </c>
      <c r="O291" s="11"/>
      <c r="P291" s="111">
        <f t="shared" si="32"/>
        <v>0.79999615155188664</v>
      </c>
      <c r="Q291" s="17"/>
      <c r="R291" s="32"/>
    </row>
    <row r="292" spans="1:18" ht="25.5" x14ac:dyDescent="0.2">
      <c r="A292" s="126" t="s">
        <v>804</v>
      </c>
      <c r="B292" s="127">
        <v>101632</v>
      </c>
      <c r="C292" s="126" t="s">
        <v>17</v>
      </c>
      <c r="D292" s="126" t="s">
        <v>805</v>
      </c>
      <c r="E292" s="128" t="s">
        <v>7</v>
      </c>
      <c r="F292" s="129">
        <v>36.959654525000005</v>
      </c>
      <c r="G292" s="134">
        <v>4</v>
      </c>
      <c r="H292" s="134">
        <f>'BM 06'!J292</f>
        <v>4</v>
      </c>
      <c r="I292" s="134">
        <f>VLOOKUP(A292,'Memória 07'!$A$6:$E$283,5,FALSE)</f>
        <v>0</v>
      </c>
      <c r="J292" s="134">
        <f t="shared" si="37"/>
        <v>4</v>
      </c>
      <c r="K292" s="134">
        <f t="shared" si="33"/>
        <v>147.83000000000001</v>
      </c>
      <c r="L292" s="134">
        <f t="shared" si="34"/>
        <v>147.83000000000001</v>
      </c>
      <c r="M292" s="134">
        <f t="shared" si="35"/>
        <v>0</v>
      </c>
      <c r="N292" s="134">
        <f t="shared" si="36"/>
        <v>147.83000000000001</v>
      </c>
      <c r="O292" s="11"/>
      <c r="P292" s="111">
        <f t="shared" si="32"/>
        <v>1</v>
      </c>
      <c r="Q292" s="17"/>
      <c r="R292" s="32"/>
    </row>
    <row r="293" spans="1:18" ht="25.5" x14ac:dyDescent="0.2">
      <c r="A293" s="126" t="s">
        <v>806</v>
      </c>
      <c r="B293" s="127">
        <v>91929</v>
      </c>
      <c r="C293" s="126" t="s">
        <v>17</v>
      </c>
      <c r="D293" s="126" t="s">
        <v>807</v>
      </c>
      <c r="E293" s="128" t="s">
        <v>743</v>
      </c>
      <c r="F293" s="129">
        <v>6.5740835999999998</v>
      </c>
      <c r="G293" s="134">
        <v>185</v>
      </c>
      <c r="H293" s="134">
        <f>'BM 06'!J293</f>
        <v>0</v>
      </c>
      <c r="I293" s="134">
        <f>VLOOKUP(A293,'Memória 07'!$A$6:$E$283,5,FALSE)</f>
        <v>0</v>
      </c>
      <c r="J293" s="134">
        <f t="shared" si="37"/>
        <v>0</v>
      </c>
      <c r="K293" s="134">
        <f t="shared" si="33"/>
        <v>1216.2</v>
      </c>
      <c r="L293" s="134">
        <f t="shared" si="34"/>
        <v>0</v>
      </c>
      <c r="M293" s="134">
        <f t="shared" si="35"/>
        <v>0</v>
      </c>
      <c r="N293" s="134">
        <f t="shared" si="36"/>
        <v>0</v>
      </c>
      <c r="O293" s="11"/>
      <c r="P293" s="111">
        <f t="shared" si="32"/>
        <v>0</v>
      </c>
      <c r="Q293" s="17"/>
      <c r="R293" s="32"/>
    </row>
    <row r="294" spans="1:18" ht="25.5" x14ac:dyDescent="0.2">
      <c r="A294" s="126" t="s">
        <v>808</v>
      </c>
      <c r="B294" s="127">
        <v>92982</v>
      </c>
      <c r="C294" s="126" t="s">
        <v>17</v>
      </c>
      <c r="D294" s="126" t="s">
        <v>809</v>
      </c>
      <c r="E294" s="128" t="s">
        <v>743</v>
      </c>
      <c r="F294" s="129">
        <v>16.23955175</v>
      </c>
      <c r="G294" s="134">
        <v>93</v>
      </c>
      <c r="H294" s="134">
        <f>'BM 06'!J294</f>
        <v>0</v>
      </c>
      <c r="I294" s="134">
        <f>VLOOKUP(A294,'Memória 07'!$A$6:$E$283,5,FALSE)</f>
        <v>0</v>
      </c>
      <c r="J294" s="134">
        <f t="shared" si="37"/>
        <v>0</v>
      </c>
      <c r="K294" s="134">
        <f t="shared" si="33"/>
        <v>1510.27</v>
      </c>
      <c r="L294" s="134">
        <f t="shared" si="34"/>
        <v>0</v>
      </c>
      <c r="M294" s="134">
        <f t="shared" si="35"/>
        <v>0</v>
      </c>
      <c r="N294" s="134">
        <f t="shared" si="36"/>
        <v>0</v>
      </c>
      <c r="O294" s="11"/>
      <c r="P294" s="111">
        <f t="shared" si="32"/>
        <v>0</v>
      </c>
      <c r="Q294" s="17"/>
      <c r="R294" s="32"/>
    </row>
    <row r="295" spans="1:18" ht="25.5" x14ac:dyDescent="0.2">
      <c r="A295" s="126" t="s">
        <v>810</v>
      </c>
      <c r="B295" s="127">
        <v>100903</v>
      </c>
      <c r="C295" s="126" t="s">
        <v>17</v>
      </c>
      <c r="D295" s="126" t="s">
        <v>72</v>
      </c>
      <c r="E295" s="128" t="s">
        <v>7</v>
      </c>
      <c r="F295" s="129">
        <v>21.600560399999999</v>
      </c>
      <c r="G295" s="134">
        <v>6</v>
      </c>
      <c r="H295" s="134">
        <f>'BM 06'!J295</f>
        <v>0</v>
      </c>
      <c r="I295" s="134">
        <f>VLOOKUP(A295,'Memória 07'!$A$6:$E$283,5,FALSE)</f>
        <v>0</v>
      </c>
      <c r="J295" s="134">
        <f t="shared" si="37"/>
        <v>0</v>
      </c>
      <c r="K295" s="134">
        <f t="shared" si="33"/>
        <v>129.6</v>
      </c>
      <c r="L295" s="134">
        <f t="shared" si="34"/>
        <v>0</v>
      </c>
      <c r="M295" s="134">
        <f t="shared" si="35"/>
        <v>0</v>
      </c>
      <c r="N295" s="134">
        <f t="shared" si="36"/>
        <v>0</v>
      </c>
      <c r="O295" s="11"/>
      <c r="P295" s="111">
        <f t="shared" si="32"/>
        <v>0</v>
      </c>
      <c r="Q295" s="17"/>
      <c r="R295" s="32"/>
    </row>
    <row r="296" spans="1:18" ht="15" x14ac:dyDescent="0.25">
      <c r="A296" s="187" t="s">
        <v>13</v>
      </c>
      <c r="B296" s="188"/>
      <c r="C296" s="188"/>
      <c r="D296" s="188"/>
      <c r="E296" s="188"/>
      <c r="F296" s="188"/>
      <c r="G296" s="188"/>
      <c r="H296" s="188"/>
      <c r="I296" s="188"/>
      <c r="J296" s="189"/>
      <c r="K296" s="65">
        <f>SUM(K20:K295)</f>
        <v>888464.3899999999</v>
      </c>
      <c r="L296" s="65">
        <f>SUM(L20:L295)-0.12</f>
        <v>648462.73999999987</v>
      </c>
      <c r="M296" s="65">
        <f>SUM(M20:M295)</f>
        <v>143384.36000000002</v>
      </c>
      <c r="N296" s="65">
        <f>SUM(N20:N295)-0.12</f>
        <v>791847.09999999974</v>
      </c>
      <c r="O296" s="11"/>
      <c r="P296" s="111">
        <f t="shared" si="32"/>
        <v>0.8912536156907761</v>
      </c>
      <c r="Q296" s="17">
        <f>K296-N296</f>
        <v>96617.290000000154</v>
      </c>
      <c r="R296" s="32"/>
    </row>
    <row r="297" spans="1:18" x14ac:dyDescent="0.2">
      <c r="A297" s="9"/>
      <c r="B297" s="9"/>
      <c r="C297" s="9"/>
      <c r="D297" s="10"/>
      <c r="E297" s="9"/>
      <c r="F297" s="9"/>
      <c r="G297" s="9"/>
      <c r="H297" s="9"/>
      <c r="I297" s="9"/>
      <c r="J297" s="9"/>
      <c r="K297" s="9"/>
      <c r="L297" s="11"/>
      <c r="M297" s="11"/>
      <c r="N297" s="11"/>
      <c r="O297" s="11"/>
      <c r="P297" s="112"/>
      <c r="Q297" s="123"/>
    </row>
    <row r="300" spans="1:18" x14ac:dyDescent="0.2">
      <c r="M300" s="122"/>
    </row>
    <row r="301" spans="1:18" x14ac:dyDescent="0.2">
      <c r="M301" s="122"/>
    </row>
    <row r="302" spans="1:18" x14ac:dyDescent="0.2">
      <c r="M302" s="122"/>
    </row>
    <row r="303" spans="1:18" x14ac:dyDescent="0.2">
      <c r="M303" s="122"/>
    </row>
    <row r="304" spans="1:18" x14ac:dyDescent="0.2">
      <c r="M304" s="122"/>
    </row>
    <row r="305" spans="1:1008" x14ac:dyDescent="0.2">
      <c r="M305" s="17"/>
    </row>
    <row r="310" spans="1:1008" s="111" customFormat="1" x14ac:dyDescent="0.2">
      <c r="A310" s="1"/>
      <c r="B310" s="183" t="s">
        <v>655</v>
      </c>
      <c r="C310" s="183"/>
      <c r="D310" s="183"/>
      <c r="E310" s="183" t="s">
        <v>658</v>
      </c>
      <c r="F310" s="183"/>
      <c r="G310" s="183"/>
      <c r="H310" s="183"/>
      <c r="I310" s="183"/>
      <c r="J310" s="183"/>
      <c r="K310" s="183" t="s">
        <v>659</v>
      </c>
      <c r="L310" s="183"/>
      <c r="M310" s="183"/>
      <c r="N310" s="183"/>
      <c r="O310" s="183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  <c r="AT310" s="1"/>
      <c r="AU310" s="1"/>
      <c r="AV310" s="1"/>
      <c r="AW310" s="1"/>
      <c r="AX310" s="1"/>
      <c r="AY310" s="1"/>
      <c r="AZ310" s="1"/>
      <c r="BA310" s="1"/>
      <c r="BB310" s="1"/>
      <c r="BC310" s="1"/>
      <c r="BD310" s="1"/>
      <c r="BE310" s="1"/>
      <c r="BF310" s="1"/>
      <c r="BG310" s="1"/>
      <c r="BH310" s="1"/>
      <c r="BI310" s="1"/>
      <c r="BJ310" s="1"/>
      <c r="BK310" s="1"/>
      <c r="BL310" s="1"/>
      <c r="BM310" s="1"/>
      <c r="BN310" s="1"/>
      <c r="BO310" s="1"/>
      <c r="BP310" s="1"/>
      <c r="BQ310" s="1"/>
      <c r="BR310" s="1"/>
      <c r="BS310" s="1"/>
      <c r="BT310" s="1"/>
      <c r="BU310" s="1"/>
      <c r="BV310" s="1"/>
      <c r="BW310" s="1"/>
      <c r="BX310" s="1"/>
      <c r="BY310" s="1"/>
      <c r="BZ310" s="1"/>
      <c r="CA310" s="1"/>
      <c r="CB310" s="1"/>
      <c r="CC310" s="1"/>
      <c r="CD310" s="1"/>
      <c r="CE310" s="1"/>
      <c r="CF310" s="1"/>
      <c r="CG310" s="1"/>
      <c r="CH310" s="1"/>
      <c r="CI310" s="1"/>
      <c r="CJ310" s="1"/>
      <c r="CK310" s="1"/>
      <c r="CL310" s="1"/>
      <c r="CM310" s="1"/>
      <c r="CN310" s="1"/>
      <c r="CO310" s="1"/>
      <c r="CP310" s="1"/>
      <c r="CQ310" s="1"/>
      <c r="CR310" s="1"/>
      <c r="CS310" s="1"/>
      <c r="CT310" s="1"/>
      <c r="CU310" s="1"/>
      <c r="CV310" s="1"/>
      <c r="CW310" s="1"/>
      <c r="CX310" s="1"/>
      <c r="CY310" s="1"/>
      <c r="CZ310" s="1"/>
      <c r="DA310" s="1"/>
      <c r="DB310" s="1"/>
      <c r="DC310" s="1"/>
      <c r="DD310" s="1"/>
      <c r="DE310" s="1"/>
      <c r="DF310" s="1"/>
      <c r="DG310" s="1"/>
      <c r="DH310" s="1"/>
      <c r="DI310" s="1"/>
      <c r="DJ310" s="1"/>
      <c r="DK310" s="1"/>
      <c r="DL310" s="1"/>
      <c r="DM310" s="1"/>
      <c r="DN310" s="1"/>
      <c r="DO310" s="1"/>
      <c r="DP310" s="1"/>
      <c r="DQ310" s="1"/>
      <c r="DR310" s="1"/>
      <c r="DS310" s="1"/>
      <c r="DT310" s="1"/>
      <c r="DU310" s="1"/>
      <c r="DV310" s="1"/>
      <c r="DW310" s="1"/>
      <c r="DX310" s="1"/>
      <c r="DY310" s="1"/>
      <c r="DZ310" s="1"/>
      <c r="EA310" s="1"/>
      <c r="EB310" s="1"/>
      <c r="EC310" s="1"/>
      <c r="ED310" s="1"/>
      <c r="EE310" s="1"/>
      <c r="EF310" s="1"/>
      <c r="EG310" s="1"/>
      <c r="EH310" s="1"/>
      <c r="EI310" s="1"/>
      <c r="EJ310" s="1"/>
      <c r="EK310" s="1"/>
      <c r="EL310" s="1"/>
      <c r="EM310" s="1"/>
      <c r="EN310" s="1"/>
      <c r="EO310" s="1"/>
      <c r="EP310" s="1"/>
      <c r="EQ310" s="1"/>
      <c r="ER310" s="1"/>
      <c r="ES310" s="1"/>
      <c r="ET310" s="1"/>
      <c r="EU310" s="1"/>
      <c r="EV310" s="1"/>
      <c r="EW310" s="1"/>
      <c r="EX310" s="1"/>
      <c r="EY310" s="1"/>
      <c r="EZ310" s="1"/>
      <c r="FA310" s="1"/>
      <c r="FB310" s="1"/>
      <c r="FC310" s="1"/>
      <c r="FD310" s="1"/>
      <c r="FE310" s="1"/>
      <c r="FF310" s="1"/>
      <c r="FG310" s="1"/>
      <c r="FH310" s="1"/>
      <c r="FI310" s="1"/>
      <c r="FJ310" s="1"/>
      <c r="FK310" s="1"/>
      <c r="FL310" s="1"/>
      <c r="FM310" s="1"/>
      <c r="FN310" s="1"/>
      <c r="FO310" s="1"/>
      <c r="FP310" s="1"/>
      <c r="FQ310" s="1"/>
      <c r="FR310" s="1"/>
      <c r="FS310" s="1"/>
      <c r="FT310" s="1"/>
      <c r="FU310" s="1"/>
      <c r="FV310" s="1"/>
      <c r="FW310" s="1"/>
      <c r="FX310" s="1"/>
      <c r="FY310" s="1"/>
      <c r="FZ310" s="1"/>
      <c r="GA310" s="1"/>
      <c r="GB310" s="1"/>
      <c r="GC310" s="1"/>
      <c r="GD310" s="1"/>
      <c r="GE310" s="1"/>
      <c r="GF310" s="1"/>
      <c r="GG310" s="1"/>
      <c r="GH310" s="1"/>
      <c r="GI310" s="1"/>
      <c r="GJ310" s="1"/>
      <c r="GK310" s="1"/>
      <c r="GL310" s="1"/>
      <c r="GM310" s="1"/>
      <c r="GN310" s="1"/>
      <c r="GO310" s="1"/>
      <c r="GP310" s="1"/>
      <c r="GQ310" s="1"/>
      <c r="GR310" s="1"/>
      <c r="GS310" s="1"/>
      <c r="GT310" s="1"/>
      <c r="GU310" s="1"/>
      <c r="GV310" s="1"/>
      <c r="GW310" s="1"/>
      <c r="GX310" s="1"/>
      <c r="GY310" s="1"/>
      <c r="GZ310" s="1"/>
      <c r="HA310" s="1"/>
      <c r="HB310" s="1"/>
      <c r="HC310" s="1"/>
      <c r="HD310" s="1"/>
      <c r="HE310" s="1"/>
      <c r="HF310" s="1"/>
      <c r="HG310" s="1"/>
      <c r="HH310" s="1"/>
      <c r="HI310" s="1"/>
      <c r="HJ310" s="1"/>
      <c r="HK310" s="1"/>
      <c r="HL310" s="1"/>
      <c r="HM310" s="1"/>
      <c r="HN310" s="1"/>
      <c r="HO310" s="1"/>
      <c r="HP310" s="1"/>
      <c r="HQ310" s="1"/>
      <c r="HR310" s="1"/>
      <c r="HS310" s="1"/>
      <c r="HT310" s="1"/>
      <c r="HU310" s="1"/>
      <c r="HV310" s="1"/>
      <c r="HW310" s="1"/>
      <c r="HX310" s="1"/>
      <c r="HY310" s="1"/>
      <c r="HZ310" s="1"/>
      <c r="IA310" s="1"/>
      <c r="IB310" s="1"/>
      <c r="IC310" s="1"/>
      <c r="ID310" s="1"/>
      <c r="IE310" s="1"/>
      <c r="IF310" s="1"/>
      <c r="IG310" s="1"/>
      <c r="IH310" s="1"/>
      <c r="II310" s="1"/>
      <c r="IJ310" s="1"/>
      <c r="IK310" s="1"/>
      <c r="IL310" s="1"/>
      <c r="IM310" s="1"/>
      <c r="IN310" s="1"/>
      <c r="IO310" s="1"/>
      <c r="IP310" s="1"/>
      <c r="IQ310" s="1"/>
      <c r="IR310" s="1"/>
      <c r="IS310" s="1"/>
      <c r="IT310" s="1"/>
      <c r="IU310" s="1"/>
      <c r="IV310" s="1"/>
      <c r="IW310" s="1"/>
      <c r="IX310" s="1"/>
      <c r="IY310" s="1"/>
      <c r="IZ310" s="1"/>
      <c r="JA310" s="1"/>
      <c r="JB310" s="1"/>
      <c r="JC310" s="1"/>
      <c r="JD310" s="1"/>
      <c r="JE310" s="1"/>
      <c r="JF310" s="1"/>
      <c r="JG310" s="1"/>
      <c r="JH310" s="1"/>
      <c r="JI310" s="1"/>
      <c r="JJ310" s="1"/>
      <c r="JK310" s="1"/>
      <c r="JL310" s="1"/>
      <c r="JM310" s="1"/>
      <c r="JN310" s="1"/>
      <c r="JO310" s="1"/>
      <c r="JP310" s="1"/>
      <c r="JQ310" s="1"/>
      <c r="JR310" s="1"/>
      <c r="JS310" s="1"/>
      <c r="JT310" s="1"/>
      <c r="JU310" s="1"/>
      <c r="JV310" s="1"/>
      <c r="JW310" s="1"/>
      <c r="JX310" s="1"/>
      <c r="JY310" s="1"/>
      <c r="JZ310" s="1"/>
      <c r="KA310" s="1"/>
      <c r="KB310" s="1"/>
      <c r="KC310" s="1"/>
      <c r="KD310" s="1"/>
      <c r="KE310" s="1"/>
      <c r="KF310" s="1"/>
      <c r="KG310" s="1"/>
      <c r="KH310" s="1"/>
      <c r="KI310" s="1"/>
      <c r="KJ310" s="1"/>
      <c r="KK310" s="1"/>
      <c r="KL310" s="1"/>
      <c r="KM310" s="1"/>
      <c r="KN310" s="1"/>
      <c r="KO310" s="1"/>
      <c r="KP310" s="1"/>
      <c r="KQ310" s="1"/>
      <c r="KR310" s="1"/>
      <c r="KS310" s="1"/>
      <c r="KT310" s="1"/>
      <c r="KU310" s="1"/>
      <c r="KV310" s="1"/>
      <c r="KW310" s="1"/>
      <c r="KX310" s="1"/>
      <c r="KY310" s="1"/>
      <c r="KZ310" s="1"/>
      <c r="LA310" s="1"/>
      <c r="LB310" s="1"/>
      <c r="LC310" s="1"/>
      <c r="LD310" s="1"/>
      <c r="LE310" s="1"/>
      <c r="LF310" s="1"/>
      <c r="LG310" s="1"/>
      <c r="LH310" s="1"/>
      <c r="LI310" s="1"/>
      <c r="LJ310" s="1"/>
      <c r="LK310" s="1"/>
      <c r="LL310" s="1"/>
      <c r="LM310" s="1"/>
      <c r="LN310" s="1"/>
      <c r="LO310" s="1"/>
      <c r="LP310" s="1"/>
      <c r="LQ310" s="1"/>
      <c r="LR310" s="1"/>
      <c r="LS310" s="1"/>
      <c r="LT310" s="1"/>
      <c r="LU310" s="1"/>
      <c r="LV310" s="1"/>
      <c r="LW310" s="1"/>
      <c r="LX310" s="1"/>
      <c r="LY310" s="1"/>
      <c r="LZ310" s="1"/>
      <c r="MA310" s="1"/>
      <c r="MB310" s="1"/>
      <c r="MC310" s="1"/>
      <c r="MD310" s="1"/>
      <c r="ME310" s="1"/>
      <c r="MF310" s="1"/>
      <c r="MG310" s="1"/>
      <c r="MH310" s="1"/>
      <c r="MI310" s="1"/>
      <c r="MJ310" s="1"/>
      <c r="MK310" s="1"/>
      <c r="ML310" s="1"/>
      <c r="MM310" s="1"/>
      <c r="MN310" s="1"/>
      <c r="MO310" s="1"/>
      <c r="MP310" s="1"/>
      <c r="MQ310" s="1"/>
      <c r="MR310" s="1"/>
      <c r="MS310" s="1"/>
      <c r="MT310" s="1"/>
      <c r="MU310" s="1"/>
      <c r="MV310" s="1"/>
      <c r="MW310" s="1"/>
      <c r="MX310" s="1"/>
      <c r="MY310" s="1"/>
      <c r="MZ310" s="1"/>
      <c r="NA310" s="1"/>
      <c r="NB310" s="1"/>
      <c r="NC310" s="1"/>
      <c r="ND310" s="1"/>
      <c r="NE310" s="1"/>
      <c r="NF310" s="1"/>
      <c r="NG310" s="1"/>
      <c r="NH310" s="1"/>
      <c r="NI310" s="1"/>
      <c r="NJ310" s="1"/>
      <c r="NK310" s="1"/>
      <c r="NL310" s="1"/>
      <c r="NM310" s="1"/>
      <c r="NN310" s="1"/>
      <c r="NO310" s="1"/>
      <c r="NP310" s="1"/>
      <c r="NQ310" s="1"/>
      <c r="NR310" s="1"/>
      <c r="NS310" s="1"/>
      <c r="NT310" s="1"/>
      <c r="NU310" s="1"/>
      <c r="NV310" s="1"/>
      <c r="NW310" s="1"/>
      <c r="NX310" s="1"/>
      <c r="NY310" s="1"/>
      <c r="NZ310" s="1"/>
      <c r="OA310" s="1"/>
      <c r="OB310" s="1"/>
      <c r="OC310" s="1"/>
      <c r="OD310" s="1"/>
      <c r="OE310" s="1"/>
      <c r="OF310" s="1"/>
      <c r="OG310" s="1"/>
      <c r="OH310" s="1"/>
      <c r="OI310" s="1"/>
      <c r="OJ310" s="1"/>
      <c r="OK310" s="1"/>
      <c r="OL310" s="1"/>
      <c r="OM310" s="1"/>
      <c r="ON310" s="1"/>
      <c r="OO310" s="1"/>
      <c r="OP310" s="1"/>
      <c r="OQ310" s="1"/>
      <c r="OR310" s="1"/>
      <c r="OS310" s="1"/>
      <c r="OT310" s="1"/>
      <c r="OU310" s="1"/>
      <c r="OV310" s="1"/>
      <c r="OW310" s="1"/>
      <c r="OX310" s="1"/>
      <c r="OY310" s="1"/>
      <c r="OZ310" s="1"/>
      <c r="PA310" s="1"/>
      <c r="PB310" s="1"/>
      <c r="PC310" s="1"/>
      <c r="PD310" s="1"/>
      <c r="PE310" s="1"/>
      <c r="PF310" s="1"/>
      <c r="PG310" s="1"/>
      <c r="PH310" s="1"/>
      <c r="PI310" s="1"/>
      <c r="PJ310" s="1"/>
      <c r="PK310" s="1"/>
      <c r="PL310" s="1"/>
      <c r="PM310" s="1"/>
      <c r="PN310" s="1"/>
      <c r="PO310" s="1"/>
      <c r="PP310" s="1"/>
      <c r="PQ310" s="1"/>
      <c r="PR310" s="1"/>
      <c r="PS310" s="1"/>
      <c r="PT310" s="1"/>
      <c r="PU310" s="1"/>
      <c r="PV310" s="1"/>
      <c r="PW310" s="1"/>
      <c r="PX310" s="1"/>
      <c r="PY310" s="1"/>
      <c r="PZ310" s="1"/>
      <c r="QA310" s="1"/>
      <c r="QB310" s="1"/>
      <c r="QC310" s="1"/>
      <c r="QD310" s="1"/>
      <c r="QE310" s="1"/>
      <c r="QF310" s="1"/>
      <c r="QG310" s="1"/>
      <c r="QH310" s="1"/>
      <c r="QI310" s="1"/>
      <c r="QJ310" s="1"/>
      <c r="QK310" s="1"/>
      <c r="QL310" s="1"/>
      <c r="QM310" s="1"/>
      <c r="QN310" s="1"/>
      <c r="QO310" s="1"/>
      <c r="QP310" s="1"/>
      <c r="QQ310" s="1"/>
      <c r="QR310" s="1"/>
      <c r="QS310" s="1"/>
      <c r="QT310" s="1"/>
      <c r="QU310" s="1"/>
      <c r="QV310" s="1"/>
      <c r="QW310" s="1"/>
      <c r="QX310" s="1"/>
      <c r="QY310" s="1"/>
      <c r="QZ310" s="1"/>
      <c r="RA310" s="1"/>
      <c r="RB310" s="1"/>
      <c r="RC310" s="1"/>
      <c r="RD310" s="1"/>
      <c r="RE310" s="1"/>
      <c r="RF310" s="1"/>
      <c r="RG310" s="1"/>
      <c r="RH310" s="1"/>
      <c r="RI310" s="1"/>
      <c r="RJ310" s="1"/>
      <c r="RK310" s="1"/>
      <c r="RL310" s="1"/>
      <c r="RM310" s="1"/>
      <c r="RN310" s="1"/>
      <c r="RO310" s="1"/>
      <c r="RP310" s="1"/>
      <c r="RQ310" s="1"/>
      <c r="RR310" s="1"/>
      <c r="RS310" s="1"/>
      <c r="RT310" s="1"/>
      <c r="RU310" s="1"/>
      <c r="RV310" s="1"/>
      <c r="RW310" s="1"/>
      <c r="RX310" s="1"/>
      <c r="RY310" s="1"/>
      <c r="RZ310" s="1"/>
      <c r="SA310" s="1"/>
      <c r="SB310" s="1"/>
      <c r="SC310" s="1"/>
      <c r="SD310" s="1"/>
      <c r="SE310" s="1"/>
      <c r="SF310" s="1"/>
      <c r="SG310" s="1"/>
      <c r="SH310" s="1"/>
      <c r="SI310" s="1"/>
      <c r="SJ310" s="1"/>
      <c r="SK310" s="1"/>
      <c r="SL310" s="1"/>
      <c r="SM310" s="1"/>
      <c r="SN310" s="1"/>
      <c r="SO310" s="1"/>
      <c r="SP310" s="1"/>
      <c r="SQ310" s="1"/>
      <c r="SR310" s="1"/>
      <c r="SS310" s="1"/>
      <c r="ST310" s="1"/>
      <c r="SU310" s="1"/>
      <c r="SV310" s="1"/>
      <c r="SW310" s="1"/>
      <c r="SX310" s="1"/>
      <c r="SY310" s="1"/>
      <c r="SZ310" s="1"/>
      <c r="TA310" s="1"/>
      <c r="TB310" s="1"/>
      <c r="TC310" s="1"/>
      <c r="TD310" s="1"/>
      <c r="TE310" s="1"/>
      <c r="TF310" s="1"/>
      <c r="TG310" s="1"/>
      <c r="TH310" s="1"/>
      <c r="TI310" s="1"/>
      <c r="TJ310" s="1"/>
      <c r="TK310" s="1"/>
      <c r="TL310" s="1"/>
      <c r="TM310" s="1"/>
      <c r="TN310" s="1"/>
      <c r="TO310" s="1"/>
      <c r="TP310" s="1"/>
      <c r="TQ310" s="1"/>
      <c r="TR310" s="1"/>
      <c r="TS310" s="1"/>
      <c r="TT310" s="1"/>
      <c r="TU310" s="1"/>
      <c r="TV310" s="1"/>
      <c r="TW310" s="1"/>
      <c r="TX310" s="1"/>
      <c r="TY310" s="1"/>
      <c r="TZ310" s="1"/>
      <c r="UA310" s="1"/>
      <c r="UB310" s="1"/>
      <c r="UC310" s="1"/>
      <c r="UD310" s="1"/>
      <c r="UE310" s="1"/>
      <c r="UF310" s="1"/>
      <c r="UG310" s="1"/>
      <c r="UH310" s="1"/>
      <c r="UI310" s="1"/>
      <c r="UJ310" s="1"/>
      <c r="UK310" s="1"/>
      <c r="UL310" s="1"/>
      <c r="UM310" s="1"/>
      <c r="UN310" s="1"/>
      <c r="UO310" s="1"/>
      <c r="UP310" s="1"/>
      <c r="UQ310" s="1"/>
      <c r="UR310" s="1"/>
      <c r="US310" s="1"/>
      <c r="UT310" s="1"/>
      <c r="UU310" s="1"/>
      <c r="UV310" s="1"/>
      <c r="UW310" s="1"/>
      <c r="UX310" s="1"/>
      <c r="UY310" s="1"/>
      <c r="UZ310" s="1"/>
      <c r="VA310" s="1"/>
      <c r="VB310" s="1"/>
      <c r="VC310" s="1"/>
      <c r="VD310" s="1"/>
      <c r="VE310" s="1"/>
      <c r="VF310" s="1"/>
      <c r="VG310" s="1"/>
      <c r="VH310" s="1"/>
      <c r="VI310" s="1"/>
      <c r="VJ310" s="1"/>
      <c r="VK310" s="1"/>
      <c r="VL310" s="1"/>
      <c r="VM310" s="1"/>
      <c r="VN310" s="1"/>
      <c r="VO310" s="1"/>
      <c r="VP310" s="1"/>
      <c r="VQ310" s="1"/>
      <c r="VR310" s="1"/>
      <c r="VS310" s="1"/>
      <c r="VT310" s="1"/>
      <c r="VU310" s="1"/>
      <c r="VV310" s="1"/>
      <c r="VW310" s="1"/>
      <c r="VX310" s="1"/>
      <c r="VY310" s="1"/>
      <c r="VZ310" s="1"/>
      <c r="WA310" s="1"/>
      <c r="WB310" s="1"/>
      <c r="WC310" s="1"/>
      <c r="WD310" s="1"/>
      <c r="WE310" s="1"/>
      <c r="WF310" s="1"/>
      <c r="WG310" s="1"/>
      <c r="WH310" s="1"/>
      <c r="WI310" s="1"/>
      <c r="WJ310" s="1"/>
      <c r="WK310" s="1"/>
      <c r="WL310" s="1"/>
      <c r="WM310" s="1"/>
      <c r="WN310" s="1"/>
      <c r="WO310" s="1"/>
      <c r="WP310" s="1"/>
      <c r="WQ310" s="1"/>
      <c r="WR310" s="1"/>
      <c r="WS310" s="1"/>
      <c r="WT310" s="1"/>
      <c r="WU310" s="1"/>
      <c r="WV310" s="1"/>
      <c r="WW310" s="1"/>
      <c r="WX310" s="1"/>
      <c r="WY310" s="1"/>
      <c r="WZ310" s="1"/>
      <c r="XA310" s="1"/>
      <c r="XB310" s="1"/>
      <c r="XC310" s="1"/>
      <c r="XD310" s="1"/>
      <c r="XE310" s="1"/>
      <c r="XF310" s="1"/>
      <c r="XG310" s="1"/>
      <c r="XH310" s="1"/>
      <c r="XI310" s="1"/>
      <c r="XJ310" s="1"/>
      <c r="XK310" s="1"/>
      <c r="XL310" s="1"/>
      <c r="XM310" s="1"/>
      <c r="XN310" s="1"/>
      <c r="XO310" s="1"/>
      <c r="XP310" s="1"/>
      <c r="XQ310" s="1"/>
      <c r="XR310" s="1"/>
      <c r="XS310" s="1"/>
      <c r="XT310" s="1"/>
      <c r="XU310" s="1"/>
      <c r="XV310" s="1"/>
      <c r="XW310" s="1"/>
      <c r="XX310" s="1"/>
      <c r="XY310" s="1"/>
      <c r="XZ310" s="1"/>
      <c r="YA310" s="1"/>
      <c r="YB310" s="1"/>
      <c r="YC310" s="1"/>
      <c r="YD310" s="1"/>
      <c r="YE310" s="1"/>
      <c r="YF310" s="1"/>
      <c r="YG310" s="1"/>
      <c r="YH310" s="1"/>
      <c r="YI310" s="1"/>
      <c r="YJ310" s="1"/>
      <c r="YK310" s="1"/>
      <c r="YL310" s="1"/>
      <c r="YM310" s="1"/>
      <c r="YN310" s="1"/>
      <c r="YO310" s="1"/>
      <c r="YP310" s="1"/>
      <c r="YQ310" s="1"/>
      <c r="YR310" s="1"/>
      <c r="YS310" s="1"/>
      <c r="YT310" s="1"/>
      <c r="YU310" s="1"/>
      <c r="YV310" s="1"/>
      <c r="YW310" s="1"/>
      <c r="YX310" s="1"/>
      <c r="YY310" s="1"/>
      <c r="YZ310" s="1"/>
      <c r="ZA310" s="1"/>
      <c r="ZB310" s="1"/>
      <c r="ZC310" s="1"/>
      <c r="ZD310" s="1"/>
      <c r="ZE310" s="1"/>
      <c r="ZF310" s="1"/>
      <c r="ZG310" s="1"/>
      <c r="ZH310" s="1"/>
      <c r="ZI310" s="1"/>
      <c r="ZJ310" s="1"/>
      <c r="ZK310" s="1"/>
      <c r="ZL310" s="1"/>
      <c r="ZM310" s="1"/>
      <c r="ZN310" s="1"/>
      <c r="ZO310" s="1"/>
      <c r="ZP310" s="1"/>
      <c r="ZQ310" s="1"/>
      <c r="ZR310" s="1"/>
      <c r="ZS310" s="1"/>
      <c r="ZT310" s="1"/>
      <c r="ZU310" s="1"/>
      <c r="ZV310" s="1"/>
      <c r="ZW310" s="1"/>
      <c r="ZX310" s="1"/>
      <c r="ZY310" s="1"/>
      <c r="ZZ310" s="1"/>
      <c r="AAA310" s="1"/>
      <c r="AAB310" s="1"/>
      <c r="AAC310" s="1"/>
      <c r="AAD310" s="1"/>
      <c r="AAE310" s="1"/>
      <c r="AAF310" s="1"/>
      <c r="AAG310" s="1"/>
      <c r="AAH310" s="1"/>
      <c r="AAI310" s="1"/>
      <c r="AAJ310" s="1"/>
      <c r="AAK310" s="1"/>
      <c r="AAL310" s="1"/>
      <c r="AAM310" s="1"/>
      <c r="AAN310" s="1"/>
      <c r="AAO310" s="1"/>
      <c r="AAP310" s="1"/>
      <c r="AAQ310" s="1"/>
      <c r="AAR310" s="1"/>
      <c r="AAS310" s="1"/>
      <c r="AAT310" s="1"/>
      <c r="AAU310" s="1"/>
      <c r="AAV310" s="1"/>
      <c r="AAW310" s="1"/>
      <c r="AAX310" s="1"/>
      <c r="AAY310" s="1"/>
      <c r="AAZ310" s="1"/>
      <c r="ABA310" s="1"/>
      <c r="ABB310" s="1"/>
      <c r="ABC310" s="1"/>
      <c r="ABD310" s="1"/>
      <c r="ABE310" s="1"/>
      <c r="ABF310" s="1"/>
      <c r="ABG310" s="1"/>
      <c r="ABH310" s="1"/>
      <c r="ABI310" s="1"/>
      <c r="ABJ310" s="1"/>
      <c r="ABK310" s="1"/>
      <c r="ABL310" s="1"/>
      <c r="ABM310" s="1"/>
      <c r="ABN310" s="1"/>
      <c r="ABO310" s="1"/>
      <c r="ABP310" s="1"/>
      <c r="ABQ310" s="1"/>
      <c r="ABR310" s="1"/>
      <c r="ABS310" s="1"/>
      <c r="ABT310" s="1"/>
      <c r="ABU310" s="1"/>
      <c r="ABV310" s="1"/>
      <c r="ABW310" s="1"/>
      <c r="ABX310" s="1"/>
      <c r="ABY310" s="1"/>
      <c r="ABZ310" s="1"/>
      <c r="ACA310" s="1"/>
      <c r="ACB310" s="1"/>
      <c r="ACC310" s="1"/>
      <c r="ACD310" s="1"/>
      <c r="ACE310" s="1"/>
      <c r="ACF310" s="1"/>
      <c r="ACG310" s="1"/>
      <c r="ACH310" s="1"/>
      <c r="ACI310" s="1"/>
      <c r="ACJ310" s="1"/>
      <c r="ACK310" s="1"/>
      <c r="ACL310" s="1"/>
      <c r="ACM310" s="1"/>
      <c r="ACN310" s="1"/>
      <c r="ACO310" s="1"/>
      <c r="ACP310" s="1"/>
      <c r="ACQ310" s="1"/>
      <c r="ACR310" s="1"/>
      <c r="ACS310" s="1"/>
      <c r="ACT310" s="1"/>
      <c r="ACU310" s="1"/>
      <c r="ACV310" s="1"/>
      <c r="ACW310" s="1"/>
      <c r="ACX310" s="1"/>
      <c r="ACY310" s="1"/>
      <c r="ACZ310" s="1"/>
      <c r="ADA310" s="1"/>
      <c r="ADB310" s="1"/>
      <c r="ADC310" s="1"/>
      <c r="ADD310" s="1"/>
      <c r="ADE310" s="1"/>
      <c r="ADF310" s="1"/>
      <c r="ADG310" s="1"/>
      <c r="ADH310" s="1"/>
      <c r="ADI310" s="1"/>
      <c r="ADJ310" s="1"/>
      <c r="ADK310" s="1"/>
      <c r="ADL310" s="1"/>
      <c r="ADM310" s="1"/>
      <c r="ADN310" s="1"/>
      <c r="ADO310" s="1"/>
      <c r="ADP310" s="1"/>
      <c r="ADQ310" s="1"/>
      <c r="ADR310" s="1"/>
      <c r="ADS310" s="1"/>
      <c r="ADT310" s="1"/>
      <c r="ADU310" s="1"/>
      <c r="ADV310" s="1"/>
      <c r="ADW310" s="1"/>
      <c r="ADX310" s="1"/>
      <c r="ADY310" s="1"/>
      <c r="ADZ310" s="1"/>
      <c r="AEA310" s="1"/>
      <c r="AEB310" s="1"/>
      <c r="AEC310" s="1"/>
      <c r="AED310" s="1"/>
      <c r="AEE310" s="1"/>
      <c r="AEF310" s="1"/>
      <c r="AEG310" s="1"/>
      <c r="AEH310" s="1"/>
      <c r="AEI310" s="1"/>
      <c r="AEJ310" s="1"/>
      <c r="AEK310" s="1"/>
      <c r="AEL310" s="1"/>
      <c r="AEM310" s="1"/>
      <c r="AEN310" s="1"/>
      <c r="AEO310" s="1"/>
      <c r="AEP310" s="1"/>
      <c r="AEQ310" s="1"/>
      <c r="AER310" s="1"/>
      <c r="AES310" s="1"/>
      <c r="AET310" s="1"/>
      <c r="AEU310" s="1"/>
      <c r="AEV310" s="1"/>
      <c r="AEW310" s="1"/>
      <c r="AEX310" s="1"/>
      <c r="AEY310" s="1"/>
      <c r="AEZ310" s="1"/>
      <c r="AFA310" s="1"/>
      <c r="AFB310" s="1"/>
      <c r="AFC310" s="1"/>
      <c r="AFD310" s="1"/>
      <c r="AFE310" s="1"/>
      <c r="AFF310" s="1"/>
      <c r="AFG310" s="1"/>
      <c r="AFH310" s="1"/>
      <c r="AFI310" s="1"/>
      <c r="AFJ310" s="1"/>
      <c r="AFK310" s="1"/>
      <c r="AFL310" s="1"/>
      <c r="AFM310" s="1"/>
      <c r="AFN310" s="1"/>
      <c r="AFO310" s="1"/>
      <c r="AFP310" s="1"/>
      <c r="AFQ310" s="1"/>
      <c r="AFR310" s="1"/>
      <c r="AFS310" s="1"/>
      <c r="AFT310" s="1"/>
      <c r="AFU310" s="1"/>
      <c r="AFV310" s="1"/>
      <c r="AFW310" s="1"/>
      <c r="AFX310" s="1"/>
      <c r="AFY310" s="1"/>
      <c r="AFZ310" s="1"/>
      <c r="AGA310" s="1"/>
      <c r="AGB310" s="1"/>
      <c r="AGC310" s="1"/>
      <c r="AGD310" s="1"/>
      <c r="AGE310" s="1"/>
      <c r="AGF310" s="1"/>
      <c r="AGG310" s="1"/>
      <c r="AGH310" s="1"/>
      <c r="AGI310" s="1"/>
      <c r="AGJ310" s="1"/>
      <c r="AGK310" s="1"/>
      <c r="AGL310" s="1"/>
      <c r="AGM310" s="1"/>
      <c r="AGN310" s="1"/>
      <c r="AGO310" s="1"/>
      <c r="AGP310" s="1"/>
      <c r="AGQ310" s="1"/>
      <c r="AGR310" s="1"/>
      <c r="AGS310" s="1"/>
      <c r="AGT310" s="1"/>
      <c r="AGU310" s="1"/>
      <c r="AGV310" s="1"/>
      <c r="AGW310" s="1"/>
      <c r="AGX310" s="1"/>
      <c r="AGY310" s="1"/>
      <c r="AGZ310" s="1"/>
      <c r="AHA310" s="1"/>
      <c r="AHB310" s="1"/>
      <c r="AHC310" s="1"/>
      <c r="AHD310" s="1"/>
      <c r="AHE310" s="1"/>
      <c r="AHF310" s="1"/>
      <c r="AHG310" s="1"/>
      <c r="AHH310" s="1"/>
      <c r="AHI310" s="1"/>
      <c r="AHJ310" s="1"/>
      <c r="AHK310" s="1"/>
      <c r="AHL310" s="1"/>
      <c r="AHM310" s="1"/>
      <c r="AHN310" s="1"/>
      <c r="AHO310" s="1"/>
      <c r="AHP310" s="1"/>
      <c r="AHQ310" s="1"/>
      <c r="AHR310" s="1"/>
      <c r="AHS310" s="1"/>
      <c r="AHT310" s="1"/>
      <c r="AHU310" s="1"/>
      <c r="AHV310" s="1"/>
      <c r="AHW310" s="1"/>
      <c r="AHX310" s="1"/>
      <c r="AHY310" s="1"/>
      <c r="AHZ310" s="1"/>
      <c r="AIA310" s="1"/>
      <c r="AIB310" s="1"/>
      <c r="AIC310" s="1"/>
      <c r="AID310" s="1"/>
      <c r="AIE310" s="1"/>
      <c r="AIF310" s="1"/>
      <c r="AIG310" s="1"/>
      <c r="AIH310" s="1"/>
      <c r="AII310" s="1"/>
      <c r="AIJ310" s="1"/>
      <c r="AIK310" s="1"/>
      <c r="AIL310" s="1"/>
      <c r="AIM310" s="1"/>
      <c r="AIN310" s="1"/>
      <c r="AIO310" s="1"/>
      <c r="AIP310" s="1"/>
      <c r="AIQ310" s="1"/>
      <c r="AIR310" s="1"/>
      <c r="AIS310" s="1"/>
      <c r="AIT310" s="1"/>
      <c r="AIU310" s="1"/>
      <c r="AIV310" s="1"/>
      <c r="AIW310" s="1"/>
      <c r="AIX310" s="1"/>
      <c r="AIY310" s="1"/>
      <c r="AIZ310" s="1"/>
      <c r="AJA310" s="1"/>
      <c r="AJB310" s="1"/>
      <c r="AJC310" s="1"/>
      <c r="AJD310" s="1"/>
      <c r="AJE310" s="1"/>
      <c r="AJF310" s="1"/>
      <c r="AJG310" s="1"/>
      <c r="AJH310" s="1"/>
      <c r="AJI310" s="1"/>
      <c r="AJJ310" s="1"/>
      <c r="AJK310" s="1"/>
      <c r="AJL310" s="1"/>
      <c r="AJM310" s="1"/>
      <c r="AJN310" s="1"/>
      <c r="AJO310" s="1"/>
      <c r="AJP310" s="1"/>
      <c r="AJQ310" s="1"/>
      <c r="AJR310" s="1"/>
      <c r="AJS310" s="1"/>
      <c r="AJT310" s="1"/>
      <c r="AJU310" s="1"/>
      <c r="AJV310" s="1"/>
      <c r="AJW310" s="1"/>
      <c r="AJX310" s="1"/>
      <c r="AJY310" s="1"/>
      <c r="AJZ310" s="1"/>
      <c r="AKA310" s="1"/>
      <c r="AKB310" s="1"/>
      <c r="AKC310" s="1"/>
      <c r="AKD310" s="1"/>
      <c r="AKE310" s="1"/>
      <c r="AKF310" s="1"/>
      <c r="AKG310" s="1"/>
      <c r="AKH310" s="1"/>
      <c r="AKI310" s="1"/>
      <c r="AKJ310" s="1"/>
      <c r="AKK310" s="1"/>
      <c r="AKL310" s="1"/>
      <c r="AKM310" s="1"/>
      <c r="AKN310" s="1"/>
      <c r="AKO310" s="1"/>
      <c r="AKP310" s="1"/>
      <c r="AKQ310" s="1"/>
      <c r="AKR310" s="1"/>
      <c r="AKS310" s="1"/>
      <c r="AKT310" s="1"/>
      <c r="AKU310" s="1"/>
      <c r="AKV310" s="1"/>
      <c r="AKW310" s="1"/>
      <c r="AKX310" s="1"/>
      <c r="AKY310" s="1"/>
      <c r="AKZ310" s="1"/>
      <c r="ALA310" s="1"/>
      <c r="ALB310" s="1"/>
      <c r="ALC310" s="1"/>
      <c r="ALD310" s="1"/>
      <c r="ALE310" s="1"/>
      <c r="ALF310" s="1"/>
      <c r="ALG310" s="1"/>
      <c r="ALH310" s="1"/>
      <c r="ALI310" s="1"/>
      <c r="ALJ310" s="1"/>
      <c r="ALK310" s="1"/>
      <c r="ALL310" s="1"/>
      <c r="ALM310" s="1"/>
      <c r="ALN310" s="1"/>
      <c r="ALO310" s="1"/>
      <c r="ALP310" s="1"/>
      <c r="ALQ310" s="1"/>
      <c r="ALR310" s="1"/>
      <c r="ALS310" s="1"/>
      <c r="ALT310" s="1"/>
    </row>
    <row r="311" spans="1:1008" s="111" customFormat="1" x14ac:dyDescent="0.2">
      <c r="A311" s="1"/>
      <c r="B311" s="183" t="s">
        <v>656</v>
      </c>
      <c r="C311" s="183"/>
      <c r="D311" s="183"/>
      <c r="E311" s="183" t="s">
        <v>657</v>
      </c>
      <c r="F311" s="183"/>
      <c r="G311" s="183"/>
      <c r="H311" s="183"/>
      <c r="I311" s="183"/>
      <c r="J311" s="183"/>
      <c r="K311" s="183" t="s">
        <v>660</v>
      </c>
      <c r="L311" s="183"/>
      <c r="M311" s="183"/>
      <c r="N311" s="183"/>
      <c r="O311" s="183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  <c r="AT311" s="1"/>
      <c r="AU311" s="1"/>
      <c r="AV311" s="1"/>
      <c r="AW311" s="1"/>
      <c r="AX311" s="1"/>
      <c r="AY311" s="1"/>
      <c r="AZ311" s="1"/>
      <c r="BA311" s="1"/>
      <c r="BB311" s="1"/>
      <c r="BC311" s="1"/>
      <c r="BD311" s="1"/>
      <c r="BE311" s="1"/>
      <c r="BF311" s="1"/>
      <c r="BG311" s="1"/>
      <c r="BH311" s="1"/>
      <c r="BI311" s="1"/>
      <c r="BJ311" s="1"/>
      <c r="BK311" s="1"/>
      <c r="BL311" s="1"/>
      <c r="BM311" s="1"/>
      <c r="BN311" s="1"/>
      <c r="BO311" s="1"/>
      <c r="BP311" s="1"/>
      <c r="BQ311" s="1"/>
      <c r="BR311" s="1"/>
      <c r="BS311" s="1"/>
      <c r="BT311" s="1"/>
      <c r="BU311" s="1"/>
      <c r="BV311" s="1"/>
      <c r="BW311" s="1"/>
      <c r="BX311" s="1"/>
      <c r="BY311" s="1"/>
      <c r="BZ311" s="1"/>
      <c r="CA311" s="1"/>
      <c r="CB311" s="1"/>
      <c r="CC311" s="1"/>
      <c r="CD311" s="1"/>
      <c r="CE311" s="1"/>
      <c r="CF311" s="1"/>
      <c r="CG311" s="1"/>
      <c r="CH311" s="1"/>
      <c r="CI311" s="1"/>
      <c r="CJ311" s="1"/>
      <c r="CK311" s="1"/>
      <c r="CL311" s="1"/>
      <c r="CM311" s="1"/>
      <c r="CN311" s="1"/>
      <c r="CO311" s="1"/>
      <c r="CP311" s="1"/>
      <c r="CQ311" s="1"/>
      <c r="CR311" s="1"/>
      <c r="CS311" s="1"/>
      <c r="CT311" s="1"/>
      <c r="CU311" s="1"/>
      <c r="CV311" s="1"/>
      <c r="CW311" s="1"/>
      <c r="CX311" s="1"/>
      <c r="CY311" s="1"/>
      <c r="CZ311" s="1"/>
      <c r="DA311" s="1"/>
      <c r="DB311" s="1"/>
      <c r="DC311" s="1"/>
      <c r="DD311" s="1"/>
      <c r="DE311" s="1"/>
      <c r="DF311" s="1"/>
      <c r="DG311" s="1"/>
      <c r="DH311" s="1"/>
      <c r="DI311" s="1"/>
      <c r="DJ311" s="1"/>
      <c r="DK311" s="1"/>
      <c r="DL311" s="1"/>
      <c r="DM311" s="1"/>
      <c r="DN311" s="1"/>
      <c r="DO311" s="1"/>
      <c r="DP311" s="1"/>
      <c r="DQ311" s="1"/>
      <c r="DR311" s="1"/>
      <c r="DS311" s="1"/>
      <c r="DT311" s="1"/>
      <c r="DU311" s="1"/>
      <c r="DV311" s="1"/>
      <c r="DW311" s="1"/>
      <c r="DX311" s="1"/>
      <c r="DY311" s="1"/>
      <c r="DZ311" s="1"/>
      <c r="EA311" s="1"/>
      <c r="EB311" s="1"/>
      <c r="EC311" s="1"/>
      <c r="ED311" s="1"/>
      <c r="EE311" s="1"/>
      <c r="EF311" s="1"/>
      <c r="EG311" s="1"/>
      <c r="EH311" s="1"/>
      <c r="EI311" s="1"/>
      <c r="EJ311" s="1"/>
      <c r="EK311" s="1"/>
      <c r="EL311" s="1"/>
      <c r="EM311" s="1"/>
      <c r="EN311" s="1"/>
      <c r="EO311" s="1"/>
      <c r="EP311" s="1"/>
      <c r="EQ311" s="1"/>
      <c r="ER311" s="1"/>
      <c r="ES311" s="1"/>
      <c r="ET311" s="1"/>
      <c r="EU311" s="1"/>
      <c r="EV311" s="1"/>
      <c r="EW311" s="1"/>
      <c r="EX311" s="1"/>
      <c r="EY311" s="1"/>
      <c r="EZ311" s="1"/>
      <c r="FA311" s="1"/>
      <c r="FB311" s="1"/>
      <c r="FC311" s="1"/>
      <c r="FD311" s="1"/>
      <c r="FE311" s="1"/>
      <c r="FF311" s="1"/>
      <c r="FG311" s="1"/>
      <c r="FH311" s="1"/>
      <c r="FI311" s="1"/>
      <c r="FJ311" s="1"/>
      <c r="FK311" s="1"/>
      <c r="FL311" s="1"/>
      <c r="FM311" s="1"/>
      <c r="FN311" s="1"/>
      <c r="FO311" s="1"/>
      <c r="FP311" s="1"/>
      <c r="FQ311" s="1"/>
      <c r="FR311" s="1"/>
      <c r="FS311" s="1"/>
      <c r="FT311" s="1"/>
      <c r="FU311" s="1"/>
      <c r="FV311" s="1"/>
      <c r="FW311" s="1"/>
      <c r="FX311" s="1"/>
      <c r="FY311" s="1"/>
      <c r="FZ311" s="1"/>
      <c r="GA311" s="1"/>
      <c r="GB311" s="1"/>
      <c r="GC311" s="1"/>
      <c r="GD311" s="1"/>
      <c r="GE311" s="1"/>
      <c r="GF311" s="1"/>
      <c r="GG311" s="1"/>
      <c r="GH311" s="1"/>
      <c r="GI311" s="1"/>
      <c r="GJ311" s="1"/>
      <c r="GK311" s="1"/>
      <c r="GL311" s="1"/>
      <c r="GM311" s="1"/>
      <c r="GN311" s="1"/>
      <c r="GO311" s="1"/>
      <c r="GP311" s="1"/>
      <c r="GQ311" s="1"/>
      <c r="GR311" s="1"/>
      <c r="GS311" s="1"/>
      <c r="GT311" s="1"/>
      <c r="GU311" s="1"/>
      <c r="GV311" s="1"/>
      <c r="GW311" s="1"/>
      <c r="GX311" s="1"/>
      <c r="GY311" s="1"/>
      <c r="GZ311" s="1"/>
      <c r="HA311" s="1"/>
      <c r="HB311" s="1"/>
      <c r="HC311" s="1"/>
      <c r="HD311" s="1"/>
      <c r="HE311" s="1"/>
      <c r="HF311" s="1"/>
      <c r="HG311" s="1"/>
      <c r="HH311" s="1"/>
      <c r="HI311" s="1"/>
      <c r="HJ311" s="1"/>
      <c r="HK311" s="1"/>
      <c r="HL311" s="1"/>
      <c r="HM311" s="1"/>
      <c r="HN311" s="1"/>
      <c r="HO311" s="1"/>
      <c r="HP311" s="1"/>
      <c r="HQ311" s="1"/>
      <c r="HR311" s="1"/>
      <c r="HS311" s="1"/>
      <c r="HT311" s="1"/>
      <c r="HU311" s="1"/>
      <c r="HV311" s="1"/>
      <c r="HW311" s="1"/>
      <c r="HX311" s="1"/>
      <c r="HY311" s="1"/>
      <c r="HZ311" s="1"/>
      <c r="IA311" s="1"/>
      <c r="IB311" s="1"/>
      <c r="IC311" s="1"/>
      <c r="ID311" s="1"/>
      <c r="IE311" s="1"/>
      <c r="IF311" s="1"/>
      <c r="IG311" s="1"/>
      <c r="IH311" s="1"/>
      <c r="II311" s="1"/>
      <c r="IJ311" s="1"/>
      <c r="IK311" s="1"/>
      <c r="IL311" s="1"/>
      <c r="IM311" s="1"/>
      <c r="IN311" s="1"/>
      <c r="IO311" s="1"/>
      <c r="IP311" s="1"/>
      <c r="IQ311" s="1"/>
      <c r="IR311" s="1"/>
      <c r="IS311" s="1"/>
      <c r="IT311" s="1"/>
      <c r="IU311" s="1"/>
      <c r="IV311" s="1"/>
      <c r="IW311" s="1"/>
      <c r="IX311" s="1"/>
      <c r="IY311" s="1"/>
      <c r="IZ311" s="1"/>
      <c r="JA311" s="1"/>
      <c r="JB311" s="1"/>
      <c r="JC311" s="1"/>
      <c r="JD311" s="1"/>
      <c r="JE311" s="1"/>
      <c r="JF311" s="1"/>
      <c r="JG311" s="1"/>
      <c r="JH311" s="1"/>
      <c r="JI311" s="1"/>
      <c r="JJ311" s="1"/>
      <c r="JK311" s="1"/>
      <c r="JL311" s="1"/>
      <c r="JM311" s="1"/>
      <c r="JN311" s="1"/>
      <c r="JO311" s="1"/>
      <c r="JP311" s="1"/>
      <c r="JQ311" s="1"/>
      <c r="JR311" s="1"/>
      <c r="JS311" s="1"/>
      <c r="JT311" s="1"/>
      <c r="JU311" s="1"/>
      <c r="JV311" s="1"/>
      <c r="JW311" s="1"/>
      <c r="JX311" s="1"/>
      <c r="JY311" s="1"/>
      <c r="JZ311" s="1"/>
      <c r="KA311" s="1"/>
      <c r="KB311" s="1"/>
      <c r="KC311" s="1"/>
      <c r="KD311" s="1"/>
      <c r="KE311" s="1"/>
      <c r="KF311" s="1"/>
      <c r="KG311" s="1"/>
      <c r="KH311" s="1"/>
      <c r="KI311" s="1"/>
      <c r="KJ311" s="1"/>
      <c r="KK311" s="1"/>
      <c r="KL311" s="1"/>
      <c r="KM311" s="1"/>
      <c r="KN311" s="1"/>
      <c r="KO311" s="1"/>
      <c r="KP311" s="1"/>
      <c r="KQ311" s="1"/>
      <c r="KR311" s="1"/>
      <c r="KS311" s="1"/>
      <c r="KT311" s="1"/>
      <c r="KU311" s="1"/>
      <c r="KV311" s="1"/>
      <c r="KW311" s="1"/>
      <c r="KX311" s="1"/>
      <c r="KY311" s="1"/>
      <c r="KZ311" s="1"/>
      <c r="LA311" s="1"/>
      <c r="LB311" s="1"/>
      <c r="LC311" s="1"/>
      <c r="LD311" s="1"/>
      <c r="LE311" s="1"/>
      <c r="LF311" s="1"/>
      <c r="LG311" s="1"/>
      <c r="LH311" s="1"/>
      <c r="LI311" s="1"/>
      <c r="LJ311" s="1"/>
      <c r="LK311" s="1"/>
      <c r="LL311" s="1"/>
      <c r="LM311" s="1"/>
      <c r="LN311" s="1"/>
      <c r="LO311" s="1"/>
      <c r="LP311" s="1"/>
      <c r="LQ311" s="1"/>
      <c r="LR311" s="1"/>
      <c r="LS311" s="1"/>
      <c r="LT311" s="1"/>
      <c r="LU311" s="1"/>
      <c r="LV311" s="1"/>
      <c r="LW311" s="1"/>
      <c r="LX311" s="1"/>
      <c r="LY311" s="1"/>
      <c r="LZ311" s="1"/>
      <c r="MA311" s="1"/>
      <c r="MB311" s="1"/>
      <c r="MC311" s="1"/>
      <c r="MD311" s="1"/>
      <c r="ME311" s="1"/>
      <c r="MF311" s="1"/>
      <c r="MG311" s="1"/>
      <c r="MH311" s="1"/>
      <c r="MI311" s="1"/>
      <c r="MJ311" s="1"/>
      <c r="MK311" s="1"/>
      <c r="ML311" s="1"/>
      <c r="MM311" s="1"/>
      <c r="MN311" s="1"/>
      <c r="MO311" s="1"/>
      <c r="MP311" s="1"/>
      <c r="MQ311" s="1"/>
      <c r="MR311" s="1"/>
      <c r="MS311" s="1"/>
      <c r="MT311" s="1"/>
      <c r="MU311" s="1"/>
      <c r="MV311" s="1"/>
      <c r="MW311" s="1"/>
      <c r="MX311" s="1"/>
      <c r="MY311" s="1"/>
      <c r="MZ311" s="1"/>
      <c r="NA311" s="1"/>
      <c r="NB311" s="1"/>
      <c r="NC311" s="1"/>
      <c r="ND311" s="1"/>
      <c r="NE311" s="1"/>
      <c r="NF311" s="1"/>
      <c r="NG311" s="1"/>
      <c r="NH311" s="1"/>
      <c r="NI311" s="1"/>
      <c r="NJ311" s="1"/>
      <c r="NK311" s="1"/>
      <c r="NL311" s="1"/>
      <c r="NM311" s="1"/>
      <c r="NN311" s="1"/>
      <c r="NO311" s="1"/>
      <c r="NP311" s="1"/>
      <c r="NQ311" s="1"/>
      <c r="NR311" s="1"/>
      <c r="NS311" s="1"/>
      <c r="NT311" s="1"/>
      <c r="NU311" s="1"/>
      <c r="NV311" s="1"/>
      <c r="NW311" s="1"/>
      <c r="NX311" s="1"/>
      <c r="NY311" s="1"/>
      <c r="NZ311" s="1"/>
      <c r="OA311" s="1"/>
      <c r="OB311" s="1"/>
      <c r="OC311" s="1"/>
      <c r="OD311" s="1"/>
      <c r="OE311" s="1"/>
      <c r="OF311" s="1"/>
      <c r="OG311" s="1"/>
      <c r="OH311" s="1"/>
      <c r="OI311" s="1"/>
      <c r="OJ311" s="1"/>
      <c r="OK311" s="1"/>
      <c r="OL311" s="1"/>
      <c r="OM311" s="1"/>
      <c r="ON311" s="1"/>
      <c r="OO311" s="1"/>
      <c r="OP311" s="1"/>
      <c r="OQ311" s="1"/>
      <c r="OR311" s="1"/>
      <c r="OS311" s="1"/>
      <c r="OT311" s="1"/>
      <c r="OU311" s="1"/>
      <c r="OV311" s="1"/>
      <c r="OW311" s="1"/>
      <c r="OX311" s="1"/>
      <c r="OY311" s="1"/>
      <c r="OZ311" s="1"/>
      <c r="PA311" s="1"/>
      <c r="PB311" s="1"/>
      <c r="PC311" s="1"/>
      <c r="PD311" s="1"/>
      <c r="PE311" s="1"/>
      <c r="PF311" s="1"/>
      <c r="PG311" s="1"/>
      <c r="PH311" s="1"/>
      <c r="PI311" s="1"/>
      <c r="PJ311" s="1"/>
      <c r="PK311" s="1"/>
      <c r="PL311" s="1"/>
      <c r="PM311" s="1"/>
      <c r="PN311" s="1"/>
      <c r="PO311" s="1"/>
      <c r="PP311" s="1"/>
      <c r="PQ311" s="1"/>
      <c r="PR311" s="1"/>
      <c r="PS311" s="1"/>
      <c r="PT311" s="1"/>
      <c r="PU311" s="1"/>
      <c r="PV311" s="1"/>
      <c r="PW311" s="1"/>
      <c r="PX311" s="1"/>
      <c r="PY311" s="1"/>
      <c r="PZ311" s="1"/>
      <c r="QA311" s="1"/>
      <c r="QB311" s="1"/>
      <c r="QC311" s="1"/>
      <c r="QD311" s="1"/>
      <c r="QE311" s="1"/>
      <c r="QF311" s="1"/>
      <c r="QG311" s="1"/>
      <c r="QH311" s="1"/>
      <c r="QI311" s="1"/>
      <c r="QJ311" s="1"/>
      <c r="QK311" s="1"/>
      <c r="QL311" s="1"/>
      <c r="QM311" s="1"/>
      <c r="QN311" s="1"/>
      <c r="QO311" s="1"/>
      <c r="QP311" s="1"/>
      <c r="QQ311" s="1"/>
      <c r="QR311" s="1"/>
      <c r="QS311" s="1"/>
      <c r="QT311" s="1"/>
      <c r="QU311" s="1"/>
      <c r="QV311" s="1"/>
      <c r="QW311" s="1"/>
      <c r="QX311" s="1"/>
      <c r="QY311" s="1"/>
      <c r="QZ311" s="1"/>
      <c r="RA311" s="1"/>
      <c r="RB311" s="1"/>
      <c r="RC311" s="1"/>
      <c r="RD311" s="1"/>
      <c r="RE311" s="1"/>
      <c r="RF311" s="1"/>
      <c r="RG311" s="1"/>
      <c r="RH311" s="1"/>
      <c r="RI311" s="1"/>
      <c r="RJ311" s="1"/>
      <c r="RK311" s="1"/>
      <c r="RL311" s="1"/>
      <c r="RM311" s="1"/>
      <c r="RN311" s="1"/>
      <c r="RO311" s="1"/>
      <c r="RP311" s="1"/>
      <c r="RQ311" s="1"/>
      <c r="RR311" s="1"/>
      <c r="RS311" s="1"/>
      <c r="RT311" s="1"/>
      <c r="RU311" s="1"/>
      <c r="RV311" s="1"/>
      <c r="RW311" s="1"/>
      <c r="RX311" s="1"/>
      <c r="RY311" s="1"/>
      <c r="RZ311" s="1"/>
      <c r="SA311" s="1"/>
      <c r="SB311" s="1"/>
      <c r="SC311" s="1"/>
      <c r="SD311" s="1"/>
      <c r="SE311" s="1"/>
      <c r="SF311" s="1"/>
      <c r="SG311" s="1"/>
      <c r="SH311" s="1"/>
      <c r="SI311" s="1"/>
      <c r="SJ311" s="1"/>
      <c r="SK311" s="1"/>
      <c r="SL311" s="1"/>
      <c r="SM311" s="1"/>
      <c r="SN311" s="1"/>
      <c r="SO311" s="1"/>
      <c r="SP311" s="1"/>
      <c r="SQ311" s="1"/>
      <c r="SR311" s="1"/>
      <c r="SS311" s="1"/>
      <c r="ST311" s="1"/>
      <c r="SU311" s="1"/>
      <c r="SV311" s="1"/>
      <c r="SW311" s="1"/>
      <c r="SX311" s="1"/>
      <c r="SY311" s="1"/>
      <c r="SZ311" s="1"/>
      <c r="TA311" s="1"/>
      <c r="TB311" s="1"/>
      <c r="TC311" s="1"/>
      <c r="TD311" s="1"/>
      <c r="TE311" s="1"/>
      <c r="TF311" s="1"/>
      <c r="TG311" s="1"/>
      <c r="TH311" s="1"/>
      <c r="TI311" s="1"/>
      <c r="TJ311" s="1"/>
      <c r="TK311" s="1"/>
      <c r="TL311" s="1"/>
      <c r="TM311" s="1"/>
      <c r="TN311" s="1"/>
      <c r="TO311" s="1"/>
      <c r="TP311" s="1"/>
      <c r="TQ311" s="1"/>
      <c r="TR311" s="1"/>
      <c r="TS311" s="1"/>
      <c r="TT311" s="1"/>
      <c r="TU311" s="1"/>
      <c r="TV311" s="1"/>
      <c r="TW311" s="1"/>
      <c r="TX311" s="1"/>
      <c r="TY311" s="1"/>
      <c r="TZ311" s="1"/>
      <c r="UA311" s="1"/>
      <c r="UB311" s="1"/>
      <c r="UC311" s="1"/>
      <c r="UD311" s="1"/>
      <c r="UE311" s="1"/>
      <c r="UF311" s="1"/>
      <c r="UG311" s="1"/>
      <c r="UH311" s="1"/>
      <c r="UI311" s="1"/>
      <c r="UJ311" s="1"/>
      <c r="UK311" s="1"/>
      <c r="UL311" s="1"/>
      <c r="UM311" s="1"/>
      <c r="UN311" s="1"/>
      <c r="UO311" s="1"/>
      <c r="UP311" s="1"/>
      <c r="UQ311" s="1"/>
      <c r="UR311" s="1"/>
      <c r="US311" s="1"/>
      <c r="UT311" s="1"/>
      <c r="UU311" s="1"/>
      <c r="UV311" s="1"/>
      <c r="UW311" s="1"/>
      <c r="UX311" s="1"/>
      <c r="UY311" s="1"/>
      <c r="UZ311" s="1"/>
      <c r="VA311" s="1"/>
      <c r="VB311" s="1"/>
      <c r="VC311" s="1"/>
      <c r="VD311" s="1"/>
      <c r="VE311" s="1"/>
      <c r="VF311" s="1"/>
      <c r="VG311" s="1"/>
      <c r="VH311" s="1"/>
      <c r="VI311" s="1"/>
      <c r="VJ311" s="1"/>
      <c r="VK311" s="1"/>
      <c r="VL311" s="1"/>
      <c r="VM311" s="1"/>
      <c r="VN311" s="1"/>
      <c r="VO311" s="1"/>
      <c r="VP311" s="1"/>
      <c r="VQ311" s="1"/>
      <c r="VR311" s="1"/>
      <c r="VS311" s="1"/>
      <c r="VT311" s="1"/>
      <c r="VU311" s="1"/>
      <c r="VV311" s="1"/>
      <c r="VW311" s="1"/>
      <c r="VX311" s="1"/>
      <c r="VY311" s="1"/>
      <c r="VZ311" s="1"/>
      <c r="WA311" s="1"/>
      <c r="WB311" s="1"/>
      <c r="WC311" s="1"/>
      <c r="WD311" s="1"/>
      <c r="WE311" s="1"/>
      <c r="WF311" s="1"/>
      <c r="WG311" s="1"/>
      <c r="WH311" s="1"/>
      <c r="WI311" s="1"/>
      <c r="WJ311" s="1"/>
      <c r="WK311" s="1"/>
      <c r="WL311" s="1"/>
      <c r="WM311" s="1"/>
      <c r="WN311" s="1"/>
      <c r="WO311" s="1"/>
      <c r="WP311" s="1"/>
      <c r="WQ311" s="1"/>
      <c r="WR311" s="1"/>
      <c r="WS311" s="1"/>
      <c r="WT311" s="1"/>
      <c r="WU311" s="1"/>
      <c r="WV311" s="1"/>
      <c r="WW311" s="1"/>
      <c r="WX311" s="1"/>
      <c r="WY311" s="1"/>
      <c r="WZ311" s="1"/>
      <c r="XA311" s="1"/>
      <c r="XB311" s="1"/>
      <c r="XC311" s="1"/>
      <c r="XD311" s="1"/>
      <c r="XE311" s="1"/>
      <c r="XF311" s="1"/>
      <c r="XG311" s="1"/>
      <c r="XH311" s="1"/>
      <c r="XI311" s="1"/>
      <c r="XJ311" s="1"/>
      <c r="XK311" s="1"/>
      <c r="XL311" s="1"/>
      <c r="XM311" s="1"/>
      <c r="XN311" s="1"/>
      <c r="XO311" s="1"/>
      <c r="XP311" s="1"/>
      <c r="XQ311" s="1"/>
      <c r="XR311" s="1"/>
      <c r="XS311" s="1"/>
      <c r="XT311" s="1"/>
      <c r="XU311" s="1"/>
      <c r="XV311" s="1"/>
      <c r="XW311" s="1"/>
      <c r="XX311" s="1"/>
      <c r="XY311" s="1"/>
      <c r="XZ311" s="1"/>
      <c r="YA311" s="1"/>
      <c r="YB311" s="1"/>
      <c r="YC311" s="1"/>
      <c r="YD311" s="1"/>
      <c r="YE311" s="1"/>
      <c r="YF311" s="1"/>
      <c r="YG311" s="1"/>
      <c r="YH311" s="1"/>
      <c r="YI311" s="1"/>
      <c r="YJ311" s="1"/>
      <c r="YK311" s="1"/>
      <c r="YL311" s="1"/>
      <c r="YM311" s="1"/>
      <c r="YN311" s="1"/>
      <c r="YO311" s="1"/>
      <c r="YP311" s="1"/>
      <c r="YQ311" s="1"/>
      <c r="YR311" s="1"/>
      <c r="YS311" s="1"/>
      <c r="YT311" s="1"/>
      <c r="YU311" s="1"/>
      <c r="YV311" s="1"/>
      <c r="YW311" s="1"/>
      <c r="YX311" s="1"/>
      <c r="YY311" s="1"/>
      <c r="YZ311" s="1"/>
      <c r="ZA311" s="1"/>
      <c r="ZB311" s="1"/>
      <c r="ZC311" s="1"/>
      <c r="ZD311" s="1"/>
      <c r="ZE311" s="1"/>
      <c r="ZF311" s="1"/>
      <c r="ZG311" s="1"/>
      <c r="ZH311" s="1"/>
      <c r="ZI311" s="1"/>
      <c r="ZJ311" s="1"/>
      <c r="ZK311" s="1"/>
      <c r="ZL311" s="1"/>
      <c r="ZM311" s="1"/>
      <c r="ZN311" s="1"/>
      <c r="ZO311" s="1"/>
      <c r="ZP311" s="1"/>
      <c r="ZQ311" s="1"/>
      <c r="ZR311" s="1"/>
      <c r="ZS311" s="1"/>
      <c r="ZT311" s="1"/>
      <c r="ZU311" s="1"/>
      <c r="ZV311" s="1"/>
      <c r="ZW311" s="1"/>
      <c r="ZX311" s="1"/>
      <c r="ZY311" s="1"/>
      <c r="ZZ311" s="1"/>
      <c r="AAA311" s="1"/>
      <c r="AAB311" s="1"/>
      <c r="AAC311" s="1"/>
      <c r="AAD311" s="1"/>
      <c r="AAE311" s="1"/>
      <c r="AAF311" s="1"/>
      <c r="AAG311" s="1"/>
      <c r="AAH311" s="1"/>
      <c r="AAI311" s="1"/>
      <c r="AAJ311" s="1"/>
      <c r="AAK311" s="1"/>
      <c r="AAL311" s="1"/>
      <c r="AAM311" s="1"/>
      <c r="AAN311" s="1"/>
      <c r="AAO311" s="1"/>
      <c r="AAP311" s="1"/>
      <c r="AAQ311" s="1"/>
      <c r="AAR311" s="1"/>
      <c r="AAS311" s="1"/>
      <c r="AAT311" s="1"/>
      <c r="AAU311" s="1"/>
      <c r="AAV311" s="1"/>
      <c r="AAW311" s="1"/>
      <c r="AAX311" s="1"/>
      <c r="AAY311" s="1"/>
      <c r="AAZ311" s="1"/>
      <c r="ABA311" s="1"/>
      <c r="ABB311" s="1"/>
      <c r="ABC311" s="1"/>
      <c r="ABD311" s="1"/>
      <c r="ABE311" s="1"/>
      <c r="ABF311" s="1"/>
      <c r="ABG311" s="1"/>
      <c r="ABH311" s="1"/>
      <c r="ABI311" s="1"/>
      <c r="ABJ311" s="1"/>
      <c r="ABK311" s="1"/>
      <c r="ABL311" s="1"/>
      <c r="ABM311" s="1"/>
      <c r="ABN311" s="1"/>
      <c r="ABO311" s="1"/>
      <c r="ABP311" s="1"/>
      <c r="ABQ311" s="1"/>
      <c r="ABR311" s="1"/>
      <c r="ABS311" s="1"/>
      <c r="ABT311" s="1"/>
      <c r="ABU311" s="1"/>
      <c r="ABV311" s="1"/>
      <c r="ABW311" s="1"/>
      <c r="ABX311" s="1"/>
      <c r="ABY311" s="1"/>
      <c r="ABZ311" s="1"/>
      <c r="ACA311" s="1"/>
      <c r="ACB311" s="1"/>
      <c r="ACC311" s="1"/>
      <c r="ACD311" s="1"/>
      <c r="ACE311" s="1"/>
      <c r="ACF311" s="1"/>
      <c r="ACG311" s="1"/>
      <c r="ACH311" s="1"/>
      <c r="ACI311" s="1"/>
      <c r="ACJ311" s="1"/>
      <c r="ACK311" s="1"/>
      <c r="ACL311" s="1"/>
      <c r="ACM311" s="1"/>
      <c r="ACN311" s="1"/>
      <c r="ACO311" s="1"/>
      <c r="ACP311" s="1"/>
      <c r="ACQ311" s="1"/>
      <c r="ACR311" s="1"/>
      <c r="ACS311" s="1"/>
      <c r="ACT311" s="1"/>
      <c r="ACU311" s="1"/>
      <c r="ACV311" s="1"/>
      <c r="ACW311" s="1"/>
      <c r="ACX311" s="1"/>
      <c r="ACY311" s="1"/>
      <c r="ACZ311" s="1"/>
      <c r="ADA311" s="1"/>
      <c r="ADB311" s="1"/>
      <c r="ADC311" s="1"/>
      <c r="ADD311" s="1"/>
      <c r="ADE311" s="1"/>
      <c r="ADF311" s="1"/>
      <c r="ADG311" s="1"/>
      <c r="ADH311" s="1"/>
      <c r="ADI311" s="1"/>
      <c r="ADJ311" s="1"/>
      <c r="ADK311" s="1"/>
      <c r="ADL311" s="1"/>
      <c r="ADM311" s="1"/>
      <c r="ADN311" s="1"/>
      <c r="ADO311" s="1"/>
      <c r="ADP311" s="1"/>
      <c r="ADQ311" s="1"/>
      <c r="ADR311" s="1"/>
      <c r="ADS311" s="1"/>
      <c r="ADT311" s="1"/>
      <c r="ADU311" s="1"/>
      <c r="ADV311" s="1"/>
      <c r="ADW311" s="1"/>
      <c r="ADX311" s="1"/>
      <c r="ADY311" s="1"/>
      <c r="ADZ311" s="1"/>
      <c r="AEA311" s="1"/>
      <c r="AEB311" s="1"/>
      <c r="AEC311" s="1"/>
      <c r="AED311" s="1"/>
      <c r="AEE311" s="1"/>
      <c r="AEF311" s="1"/>
      <c r="AEG311" s="1"/>
      <c r="AEH311" s="1"/>
      <c r="AEI311" s="1"/>
      <c r="AEJ311" s="1"/>
      <c r="AEK311" s="1"/>
      <c r="AEL311" s="1"/>
      <c r="AEM311" s="1"/>
      <c r="AEN311" s="1"/>
      <c r="AEO311" s="1"/>
      <c r="AEP311" s="1"/>
      <c r="AEQ311" s="1"/>
      <c r="AER311" s="1"/>
      <c r="AES311" s="1"/>
      <c r="AET311" s="1"/>
      <c r="AEU311" s="1"/>
      <c r="AEV311" s="1"/>
      <c r="AEW311" s="1"/>
      <c r="AEX311" s="1"/>
      <c r="AEY311" s="1"/>
      <c r="AEZ311" s="1"/>
      <c r="AFA311" s="1"/>
      <c r="AFB311" s="1"/>
      <c r="AFC311" s="1"/>
      <c r="AFD311" s="1"/>
      <c r="AFE311" s="1"/>
      <c r="AFF311" s="1"/>
      <c r="AFG311" s="1"/>
      <c r="AFH311" s="1"/>
      <c r="AFI311" s="1"/>
      <c r="AFJ311" s="1"/>
      <c r="AFK311" s="1"/>
      <c r="AFL311" s="1"/>
      <c r="AFM311" s="1"/>
      <c r="AFN311" s="1"/>
      <c r="AFO311" s="1"/>
      <c r="AFP311" s="1"/>
      <c r="AFQ311" s="1"/>
      <c r="AFR311" s="1"/>
      <c r="AFS311" s="1"/>
      <c r="AFT311" s="1"/>
      <c r="AFU311" s="1"/>
      <c r="AFV311" s="1"/>
      <c r="AFW311" s="1"/>
      <c r="AFX311" s="1"/>
      <c r="AFY311" s="1"/>
      <c r="AFZ311" s="1"/>
      <c r="AGA311" s="1"/>
      <c r="AGB311" s="1"/>
      <c r="AGC311" s="1"/>
      <c r="AGD311" s="1"/>
      <c r="AGE311" s="1"/>
      <c r="AGF311" s="1"/>
      <c r="AGG311" s="1"/>
      <c r="AGH311" s="1"/>
      <c r="AGI311" s="1"/>
      <c r="AGJ311" s="1"/>
      <c r="AGK311" s="1"/>
      <c r="AGL311" s="1"/>
      <c r="AGM311" s="1"/>
      <c r="AGN311" s="1"/>
      <c r="AGO311" s="1"/>
      <c r="AGP311" s="1"/>
      <c r="AGQ311" s="1"/>
      <c r="AGR311" s="1"/>
      <c r="AGS311" s="1"/>
      <c r="AGT311" s="1"/>
      <c r="AGU311" s="1"/>
      <c r="AGV311" s="1"/>
      <c r="AGW311" s="1"/>
      <c r="AGX311" s="1"/>
      <c r="AGY311" s="1"/>
      <c r="AGZ311" s="1"/>
      <c r="AHA311" s="1"/>
      <c r="AHB311" s="1"/>
      <c r="AHC311" s="1"/>
      <c r="AHD311" s="1"/>
      <c r="AHE311" s="1"/>
      <c r="AHF311" s="1"/>
      <c r="AHG311" s="1"/>
      <c r="AHH311" s="1"/>
      <c r="AHI311" s="1"/>
      <c r="AHJ311" s="1"/>
      <c r="AHK311" s="1"/>
      <c r="AHL311" s="1"/>
      <c r="AHM311" s="1"/>
      <c r="AHN311" s="1"/>
      <c r="AHO311" s="1"/>
      <c r="AHP311" s="1"/>
      <c r="AHQ311" s="1"/>
      <c r="AHR311" s="1"/>
      <c r="AHS311" s="1"/>
      <c r="AHT311" s="1"/>
      <c r="AHU311" s="1"/>
      <c r="AHV311" s="1"/>
      <c r="AHW311" s="1"/>
      <c r="AHX311" s="1"/>
      <c r="AHY311" s="1"/>
      <c r="AHZ311" s="1"/>
      <c r="AIA311" s="1"/>
      <c r="AIB311" s="1"/>
      <c r="AIC311" s="1"/>
      <c r="AID311" s="1"/>
      <c r="AIE311" s="1"/>
      <c r="AIF311" s="1"/>
      <c r="AIG311" s="1"/>
      <c r="AIH311" s="1"/>
      <c r="AII311" s="1"/>
      <c r="AIJ311" s="1"/>
      <c r="AIK311" s="1"/>
      <c r="AIL311" s="1"/>
      <c r="AIM311" s="1"/>
      <c r="AIN311" s="1"/>
      <c r="AIO311" s="1"/>
      <c r="AIP311" s="1"/>
      <c r="AIQ311" s="1"/>
      <c r="AIR311" s="1"/>
      <c r="AIS311" s="1"/>
      <c r="AIT311" s="1"/>
      <c r="AIU311" s="1"/>
      <c r="AIV311" s="1"/>
      <c r="AIW311" s="1"/>
      <c r="AIX311" s="1"/>
      <c r="AIY311" s="1"/>
      <c r="AIZ311" s="1"/>
      <c r="AJA311" s="1"/>
      <c r="AJB311" s="1"/>
      <c r="AJC311" s="1"/>
      <c r="AJD311" s="1"/>
      <c r="AJE311" s="1"/>
      <c r="AJF311" s="1"/>
      <c r="AJG311" s="1"/>
      <c r="AJH311" s="1"/>
      <c r="AJI311" s="1"/>
      <c r="AJJ311" s="1"/>
      <c r="AJK311" s="1"/>
      <c r="AJL311" s="1"/>
      <c r="AJM311" s="1"/>
      <c r="AJN311" s="1"/>
      <c r="AJO311" s="1"/>
      <c r="AJP311" s="1"/>
      <c r="AJQ311" s="1"/>
      <c r="AJR311" s="1"/>
      <c r="AJS311" s="1"/>
      <c r="AJT311" s="1"/>
      <c r="AJU311" s="1"/>
      <c r="AJV311" s="1"/>
      <c r="AJW311" s="1"/>
      <c r="AJX311" s="1"/>
      <c r="AJY311" s="1"/>
      <c r="AJZ311" s="1"/>
      <c r="AKA311" s="1"/>
      <c r="AKB311" s="1"/>
      <c r="AKC311" s="1"/>
      <c r="AKD311" s="1"/>
      <c r="AKE311" s="1"/>
      <c r="AKF311" s="1"/>
      <c r="AKG311" s="1"/>
      <c r="AKH311" s="1"/>
      <c r="AKI311" s="1"/>
      <c r="AKJ311" s="1"/>
      <c r="AKK311" s="1"/>
      <c r="AKL311" s="1"/>
      <c r="AKM311" s="1"/>
      <c r="AKN311" s="1"/>
      <c r="AKO311" s="1"/>
      <c r="AKP311" s="1"/>
      <c r="AKQ311" s="1"/>
      <c r="AKR311" s="1"/>
      <c r="AKS311" s="1"/>
      <c r="AKT311" s="1"/>
      <c r="AKU311" s="1"/>
      <c r="AKV311" s="1"/>
      <c r="AKW311" s="1"/>
      <c r="AKX311" s="1"/>
      <c r="AKY311" s="1"/>
      <c r="AKZ311" s="1"/>
      <c r="ALA311" s="1"/>
      <c r="ALB311" s="1"/>
      <c r="ALC311" s="1"/>
      <c r="ALD311" s="1"/>
      <c r="ALE311" s="1"/>
      <c r="ALF311" s="1"/>
      <c r="ALG311" s="1"/>
      <c r="ALH311" s="1"/>
      <c r="ALI311" s="1"/>
      <c r="ALJ311" s="1"/>
      <c r="ALK311" s="1"/>
      <c r="ALL311" s="1"/>
      <c r="ALM311" s="1"/>
      <c r="ALN311" s="1"/>
      <c r="ALO311" s="1"/>
      <c r="ALP311" s="1"/>
      <c r="ALQ311" s="1"/>
      <c r="ALR311" s="1"/>
      <c r="ALS311" s="1"/>
      <c r="ALT311" s="1"/>
    </row>
  </sheetData>
  <mergeCells count="31">
    <mergeCell ref="I6:J6"/>
    <mergeCell ref="K6:L6"/>
    <mergeCell ref="M6:N6"/>
    <mergeCell ref="I7:J7"/>
    <mergeCell ref="K7:L7"/>
    <mergeCell ref="M7:N7"/>
    <mergeCell ref="M8:N8"/>
    <mergeCell ref="B9:G9"/>
    <mergeCell ref="I9:J10"/>
    <mergeCell ref="K9:L9"/>
    <mergeCell ref="M9:N9"/>
    <mergeCell ref="M10:N10"/>
    <mergeCell ref="M11:N11"/>
    <mergeCell ref="A12:N12"/>
    <mergeCell ref="A13:N13"/>
    <mergeCell ref="A14:N14"/>
    <mergeCell ref="A15:A16"/>
    <mergeCell ref="B15:B16"/>
    <mergeCell ref="C15:C16"/>
    <mergeCell ref="D15:D16"/>
    <mergeCell ref="E15:E16"/>
    <mergeCell ref="F15:F16"/>
    <mergeCell ref="B311:D311"/>
    <mergeCell ref="E311:J311"/>
    <mergeCell ref="K311:O311"/>
    <mergeCell ref="G15:J15"/>
    <mergeCell ref="K15:N15"/>
    <mergeCell ref="A296:J296"/>
    <mergeCell ref="B310:D310"/>
    <mergeCell ref="E310:J310"/>
    <mergeCell ref="K310:O310"/>
  </mergeCells>
  <printOptions horizontalCentered="1"/>
  <pageMargins left="0.25" right="0.25" top="0.75" bottom="0.75" header="0.3" footer="0.3"/>
  <pageSetup paperSize="9" scale="53" firstPageNumber="0" fitToHeight="0" orientation="landscape" r:id="rId1"/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1D5FB3-A623-4246-8F5F-F82A85FFCFC3}">
  <sheetPr>
    <pageSetUpPr fitToPage="1"/>
  </sheetPr>
  <dimension ref="A1:I291"/>
  <sheetViews>
    <sheetView showOutlineSymbols="0" view="pageBreakPreview" topLeftCell="A90" zoomScale="75" zoomScaleNormal="75" zoomScaleSheetLayoutView="75" zoomScalePageLayoutView="85" workbookViewId="0">
      <selection activeCell="D277" sqref="D277"/>
    </sheetView>
  </sheetViews>
  <sheetFormatPr defaultColWidth="9.42578125" defaultRowHeight="12.75" x14ac:dyDescent="0.2"/>
  <cols>
    <col min="1" max="1" width="8.28515625" style="1" bestFit="1" customWidth="1"/>
    <col min="2" max="2" width="72" style="1" bestFit="1" customWidth="1"/>
    <col min="3" max="3" width="11.7109375" style="1" bestFit="1" customWidth="1"/>
    <col min="4" max="4" width="98.140625" style="18" customWidth="1"/>
    <col min="5" max="5" width="19.7109375" style="108" bestFit="1" customWidth="1"/>
    <col min="6" max="6" width="5.7109375" style="1" customWidth="1"/>
    <col min="7" max="8" width="9.42578125" style="1"/>
    <col min="9" max="9" width="12.28515625" style="1" bestFit="1" customWidth="1"/>
    <col min="10" max="998" width="9.42578125" style="1"/>
    <col min="999" max="999" width="11.5703125" style="1" customWidth="1"/>
    <col min="1000" max="16384" width="9.42578125" style="1"/>
  </cols>
  <sheetData>
    <row r="1" spans="1:9" x14ac:dyDescent="0.2">
      <c r="A1" s="171"/>
      <c r="B1" s="172"/>
      <c r="C1" s="172"/>
      <c r="D1" s="172"/>
      <c r="E1" s="173"/>
    </row>
    <row r="2" spans="1:9" ht="18" x14ac:dyDescent="0.2">
      <c r="A2" s="174" t="s">
        <v>839</v>
      </c>
      <c r="B2" s="175"/>
      <c r="C2" s="175"/>
      <c r="D2" s="175"/>
      <c r="E2" s="176"/>
    </row>
    <row r="3" spans="1:9" x14ac:dyDescent="0.2">
      <c r="A3" s="177" t="s">
        <v>0</v>
      </c>
      <c r="B3" s="177" t="s">
        <v>1</v>
      </c>
      <c r="C3" s="179" t="s">
        <v>73</v>
      </c>
      <c r="D3" s="179" t="s">
        <v>607</v>
      </c>
      <c r="E3" s="179" t="s">
        <v>13</v>
      </c>
    </row>
    <row r="4" spans="1:9" x14ac:dyDescent="0.2">
      <c r="A4" s="178"/>
      <c r="B4" s="178"/>
      <c r="C4" s="180"/>
      <c r="D4" s="180"/>
      <c r="E4" s="180"/>
    </row>
    <row r="5" spans="1:9" ht="15" x14ac:dyDescent="0.25">
      <c r="A5" s="23"/>
      <c r="B5" s="24"/>
      <c r="C5" s="24"/>
      <c r="D5" s="51"/>
      <c r="E5" s="102"/>
    </row>
    <row r="6" spans="1:9" x14ac:dyDescent="0.2">
      <c r="A6" s="89" t="s">
        <v>2</v>
      </c>
      <c r="B6" s="89" t="s">
        <v>92</v>
      </c>
      <c r="C6" s="89"/>
      <c r="D6" s="90"/>
      <c r="E6" s="103"/>
    </row>
    <row r="7" spans="1:9" ht="15" x14ac:dyDescent="0.2">
      <c r="A7" s="91" t="s">
        <v>6</v>
      </c>
      <c r="B7" s="91" t="s">
        <v>3</v>
      </c>
      <c r="C7" s="91"/>
      <c r="D7" s="92"/>
      <c r="E7" s="104"/>
    </row>
    <row r="8" spans="1:9" ht="28.5" x14ac:dyDescent="0.2">
      <c r="A8" s="93" t="s">
        <v>19</v>
      </c>
      <c r="B8" s="93" t="s">
        <v>94</v>
      </c>
      <c r="C8" s="94" t="s">
        <v>16</v>
      </c>
      <c r="D8" s="95"/>
      <c r="E8" s="105"/>
      <c r="H8" s="14"/>
      <c r="I8" s="32"/>
    </row>
    <row r="9" spans="1:9" ht="42.75" x14ac:dyDescent="0.2">
      <c r="A9" s="93" t="s">
        <v>20</v>
      </c>
      <c r="B9" s="93" t="s">
        <v>95</v>
      </c>
      <c r="C9" s="94" t="s">
        <v>11</v>
      </c>
      <c r="D9" s="95"/>
      <c r="E9" s="105"/>
      <c r="H9" s="14"/>
    </row>
    <row r="10" spans="1:9" ht="15" x14ac:dyDescent="0.2">
      <c r="A10" s="91" t="s">
        <v>8</v>
      </c>
      <c r="B10" s="91" t="s">
        <v>96</v>
      </c>
      <c r="C10" s="91"/>
      <c r="D10" s="96"/>
      <c r="E10" s="104"/>
      <c r="H10" s="14"/>
      <c r="I10" s="32"/>
    </row>
    <row r="11" spans="1:9" ht="28.5" x14ac:dyDescent="0.2">
      <c r="A11" s="118" t="str">
        <f>'BM 03'!A23</f>
        <v>1.2.1</v>
      </c>
      <c r="B11" s="118" t="str">
        <f>'BM 03'!D23</f>
        <v>Limpeza mecanizada do terreno c/ retroescavadeira (vegetação rasteira) inclusive carga e transporte - dmt até 1km</v>
      </c>
      <c r="C11" s="119" t="str">
        <f>'BM 03'!E23</f>
        <v>M²</v>
      </c>
      <c r="D11" s="120"/>
      <c r="E11" s="121"/>
      <c r="H11" s="14"/>
      <c r="I11" s="32"/>
    </row>
    <row r="12" spans="1:9" ht="28.5" x14ac:dyDescent="0.2">
      <c r="A12" s="93" t="s">
        <v>21</v>
      </c>
      <c r="B12" s="93" t="s">
        <v>98</v>
      </c>
      <c r="C12" s="94" t="s">
        <v>87</v>
      </c>
      <c r="D12" s="95"/>
      <c r="E12" s="105"/>
      <c r="H12" s="14"/>
    </row>
    <row r="13" spans="1:9" ht="28.5" x14ac:dyDescent="0.2">
      <c r="A13" s="93" t="s">
        <v>24</v>
      </c>
      <c r="B13" s="93" t="s">
        <v>100</v>
      </c>
      <c r="C13" s="94" t="s">
        <v>15</v>
      </c>
      <c r="D13" s="95"/>
      <c r="E13" s="105"/>
      <c r="H13" s="14"/>
    </row>
    <row r="14" spans="1:9" ht="57" x14ac:dyDescent="0.2">
      <c r="A14" s="93" t="s">
        <v>25</v>
      </c>
      <c r="B14" s="93" t="s">
        <v>102</v>
      </c>
      <c r="C14" s="94" t="s">
        <v>15</v>
      </c>
      <c r="D14" s="95"/>
      <c r="E14" s="105"/>
      <c r="G14" s="2">
        <f>672.33-E14</f>
        <v>672.33</v>
      </c>
      <c r="H14" s="14"/>
    </row>
    <row r="15" spans="1:9" ht="15" x14ac:dyDescent="0.2">
      <c r="A15" s="91" t="s">
        <v>9</v>
      </c>
      <c r="B15" s="91" t="s">
        <v>103</v>
      </c>
      <c r="C15" s="91"/>
      <c r="D15" s="96"/>
      <c r="E15" s="104"/>
      <c r="H15" s="14"/>
      <c r="I15" s="32"/>
    </row>
    <row r="16" spans="1:9" ht="28.5" x14ac:dyDescent="0.2">
      <c r="A16" s="93" t="s">
        <v>26</v>
      </c>
      <c r="B16" s="93" t="s">
        <v>50</v>
      </c>
      <c r="C16" s="94" t="s">
        <v>16</v>
      </c>
      <c r="D16" s="95"/>
      <c r="E16" s="105"/>
      <c r="H16" s="14"/>
    </row>
    <row r="17" spans="1:9" ht="57" x14ac:dyDescent="0.2">
      <c r="A17" s="93" t="s">
        <v>27</v>
      </c>
      <c r="B17" s="93" t="s">
        <v>105</v>
      </c>
      <c r="C17" s="94" t="s">
        <v>16</v>
      </c>
      <c r="D17" s="95"/>
      <c r="E17" s="105"/>
      <c r="G17" s="1">
        <f>93.4+25+10</f>
        <v>128.4</v>
      </c>
      <c r="H17" s="14">
        <f>50.4/G17</f>
        <v>0.3925233644859813</v>
      </c>
    </row>
    <row r="18" spans="1:9" ht="28.5" x14ac:dyDescent="0.2">
      <c r="A18" s="93" t="s">
        <v>28</v>
      </c>
      <c r="B18" s="93" t="s">
        <v>107</v>
      </c>
      <c r="C18" s="94" t="s">
        <v>15</v>
      </c>
      <c r="D18" s="95"/>
      <c r="E18" s="105"/>
      <c r="H18" s="14"/>
    </row>
    <row r="19" spans="1:9" ht="42.75" x14ac:dyDescent="0.2">
      <c r="A19" s="93" t="s">
        <v>29</v>
      </c>
      <c r="B19" s="93" t="s">
        <v>109</v>
      </c>
      <c r="C19" s="94" t="s">
        <v>16</v>
      </c>
      <c r="D19" s="95"/>
      <c r="E19" s="105"/>
      <c r="H19" s="14"/>
    </row>
    <row r="20" spans="1:9" ht="42.75" x14ac:dyDescent="0.2">
      <c r="A20" s="93" t="s">
        <v>110</v>
      </c>
      <c r="B20" s="93" t="s">
        <v>111</v>
      </c>
      <c r="C20" s="94" t="s">
        <v>16</v>
      </c>
      <c r="D20" s="95"/>
      <c r="E20" s="105"/>
      <c r="H20" s="14"/>
    </row>
    <row r="21" spans="1:9" ht="28.5" x14ac:dyDescent="0.2">
      <c r="A21" s="93" t="s">
        <v>112</v>
      </c>
      <c r="B21" s="93" t="s">
        <v>113</v>
      </c>
      <c r="C21" s="94" t="s">
        <v>12</v>
      </c>
      <c r="D21" s="95"/>
      <c r="E21" s="105"/>
      <c r="H21" s="14"/>
    </row>
    <row r="22" spans="1:9" ht="28.5" x14ac:dyDescent="0.2">
      <c r="A22" s="93" t="s">
        <v>114</v>
      </c>
      <c r="B22" s="93" t="s">
        <v>115</v>
      </c>
      <c r="C22" s="94" t="s">
        <v>12</v>
      </c>
      <c r="D22" s="95"/>
      <c r="E22" s="105"/>
      <c r="G22" s="1">
        <f>119.1/1.1</f>
        <v>108.27272727272725</v>
      </c>
      <c r="H22" s="14"/>
    </row>
    <row r="23" spans="1:9" ht="28.5" x14ac:dyDescent="0.2">
      <c r="A23" s="93" t="s">
        <v>116</v>
      </c>
      <c r="B23" s="93" t="s">
        <v>117</v>
      </c>
      <c r="C23" s="94" t="s">
        <v>12</v>
      </c>
      <c r="D23" s="95"/>
      <c r="E23" s="105"/>
      <c r="G23" s="1">
        <f>212.4/1.1</f>
        <v>193.09090909090909</v>
      </c>
    </row>
    <row r="24" spans="1:9" ht="42.75" x14ac:dyDescent="0.2">
      <c r="A24" s="93" t="s">
        <v>118</v>
      </c>
      <c r="B24" s="93" t="s">
        <v>120</v>
      </c>
      <c r="C24" s="94" t="s">
        <v>12</v>
      </c>
      <c r="D24" s="95"/>
      <c r="E24" s="105"/>
      <c r="H24" s="14"/>
    </row>
    <row r="25" spans="1:9" ht="28.5" x14ac:dyDescent="0.2">
      <c r="A25" s="93" t="s">
        <v>121</v>
      </c>
      <c r="B25" s="93" t="s">
        <v>122</v>
      </c>
      <c r="C25" s="94" t="s">
        <v>12</v>
      </c>
      <c r="D25" s="95"/>
      <c r="E25" s="105"/>
      <c r="G25" s="1">
        <f>120.6/1.1</f>
        <v>109.63636363636363</v>
      </c>
    </row>
    <row r="26" spans="1:9" ht="42.75" x14ac:dyDescent="0.2">
      <c r="A26" s="93" t="s">
        <v>123</v>
      </c>
      <c r="B26" s="93" t="s">
        <v>125</v>
      </c>
      <c r="C26" s="94" t="s">
        <v>15</v>
      </c>
      <c r="D26" s="95"/>
      <c r="E26" s="105"/>
      <c r="H26" s="14"/>
    </row>
    <row r="27" spans="1:9" ht="28.5" x14ac:dyDescent="0.2">
      <c r="A27" s="93" t="s">
        <v>126</v>
      </c>
      <c r="B27" s="93" t="s">
        <v>128</v>
      </c>
      <c r="C27" s="94" t="s">
        <v>15</v>
      </c>
      <c r="D27" s="95"/>
      <c r="E27" s="105"/>
      <c r="H27" s="14"/>
    </row>
    <row r="28" spans="1:9" ht="28.5" x14ac:dyDescent="0.2">
      <c r="A28" s="93" t="s">
        <v>129</v>
      </c>
      <c r="B28" s="93" t="s">
        <v>131</v>
      </c>
      <c r="C28" s="94" t="s">
        <v>16</v>
      </c>
      <c r="D28" s="95"/>
      <c r="E28" s="105"/>
      <c r="H28" s="14"/>
    </row>
    <row r="29" spans="1:9" ht="42.75" x14ac:dyDescent="0.2">
      <c r="A29" s="93" t="s">
        <v>132</v>
      </c>
      <c r="B29" s="93" t="s">
        <v>134</v>
      </c>
      <c r="C29" s="94" t="s">
        <v>15</v>
      </c>
      <c r="D29" s="95"/>
      <c r="E29" s="105"/>
      <c r="H29" s="14"/>
    </row>
    <row r="30" spans="1:9" ht="15" x14ac:dyDescent="0.2">
      <c r="A30" s="91" t="s">
        <v>18</v>
      </c>
      <c r="B30" s="91" t="s">
        <v>135</v>
      </c>
      <c r="C30" s="91"/>
      <c r="D30" s="96"/>
      <c r="E30" s="104"/>
      <c r="H30" s="14"/>
    </row>
    <row r="31" spans="1:9" ht="15" x14ac:dyDescent="0.2">
      <c r="A31" s="91" t="s">
        <v>30</v>
      </c>
      <c r="B31" s="91" t="s">
        <v>136</v>
      </c>
      <c r="C31" s="91"/>
      <c r="D31" s="96"/>
      <c r="E31" s="104"/>
      <c r="H31" s="14"/>
      <c r="I31" s="32"/>
    </row>
    <row r="32" spans="1:9" ht="57" x14ac:dyDescent="0.2">
      <c r="A32" s="97" t="s">
        <v>137</v>
      </c>
      <c r="B32" s="97" t="s">
        <v>139</v>
      </c>
      <c r="C32" s="98" t="s">
        <v>16</v>
      </c>
      <c r="D32" s="99"/>
      <c r="E32" s="106"/>
      <c r="H32" s="14"/>
    </row>
    <row r="33" spans="1:8" ht="42.75" x14ac:dyDescent="0.2">
      <c r="A33" s="97" t="s">
        <v>140</v>
      </c>
      <c r="B33" s="97" t="s">
        <v>142</v>
      </c>
      <c r="C33" s="98" t="s">
        <v>12</v>
      </c>
      <c r="D33" s="99"/>
      <c r="E33" s="106"/>
      <c r="H33" s="113"/>
    </row>
    <row r="34" spans="1:8" ht="42.75" x14ac:dyDescent="0.2">
      <c r="A34" s="97" t="s">
        <v>143</v>
      </c>
      <c r="B34" s="97" t="s">
        <v>42</v>
      </c>
      <c r="C34" s="98" t="s">
        <v>12</v>
      </c>
      <c r="D34" s="99"/>
      <c r="E34" s="106"/>
      <c r="H34" s="113"/>
    </row>
    <row r="35" spans="1:8" ht="42.75" x14ac:dyDescent="0.2">
      <c r="A35" s="97" t="s">
        <v>144</v>
      </c>
      <c r="B35" s="97" t="s">
        <v>146</v>
      </c>
      <c r="C35" s="98" t="s">
        <v>12</v>
      </c>
      <c r="D35" s="99"/>
      <c r="E35" s="106"/>
      <c r="H35" s="113"/>
    </row>
    <row r="36" spans="1:8" ht="42.75" x14ac:dyDescent="0.2">
      <c r="A36" s="97" t="s">
        <v>147</v>
      </c>
      <c r="B36" s="97" t="s">
        <v>149</v>
      </c>
      <c r="C36" s="98" t="s">
        <v>12</v>
      </c>
      <c r="D36" s="99"/>
      <c r="E36" s="106"/>
      <c r="H36" s="14"/>
    </row>
    <row r="37" spans="1:8" ht="42.75" x14ac:dyDescent="0.2">
      <c r="A37" s="97" t="s">
        <v>150</v>
      </c>
      <c r="B37" s="97" t="s">
        <v>125</v>
      </c>
      <c r="C37" s="98" t="s">
        <v>15</v>
      </c>
      <c r="D37" s="99"/>
      <c r="E37" s="106"/>
      <c r="H37" s="14"/>
    </row>
    <row r="38" spans="1:8" ht="28.5" x14ac:dyDescent="0.2">
      <c r="A38" s="97" t="s">
        <v>151</v>
      </c>
      <c r="B38" s="97" t="s">
        <v>128</v>
      </c>
      <c r="C38" s="98" t="s">
        <v>15</v>
      </c>
      <c r="D38" s="99"/>
      <c r="E38" s="106"/>
      <c r="H38" s="14"/>
    </row>
    <row r="39" spans="1:8" ht="15" x14ac:dyDescent="0.2">
      <c r="A39" s="91" t="s">
        <v>31</v>
      </c>
      <c r="B39" s="91" t="s">
        <v>152</v>
      </c>
      <c r="C39" s="91"/>
      <c r="D39" s="96"/>
      <c r="E39" s="104"/>
      <c r="H39" s="14"/>
    </row>
    <row r="40" spans="1:8" ht="42.75" x14ac:dyDescent="0.2">
      <c r="A40" s="93" t="s">
        <v>153</v>
      </c>
      <c r="B40" s="93" t="s">
        <v>155</v>
      </c>
      <c r="C40" s="94" t="s">
        <v>16</v>
      </c>
      <c r="D40" s="95"/>
      <c r="E40" s="105"/>
      <c r="H40" s="14"/>
    </row>
    <row r="41" spans="1:8" ht="42.75" x14ac:dyDescent="0.2">
      <c r="A41" s="93" t="s">
        <v>156</v>
      </c>
      <c r="B41" s="93" t="s">
        <v>142</v>
      </c>
      <c r="C41" s="94" t="s">
        <v>12</v>
      </c>
      <c r="D41" s="95"/>
      <c r="E41" s="105"/>
      <c r="H41" s="14"/>
    </row>
    <row r="42" spans="1:8" ht="42.75" x14ac:dyDescent="0.2">
      <c r="A42" s="93" t="s">
        <v>157</v>
      </c>
      <c r="B42" s="93" t="s">
        <v>159</v>
      </c>
      <c r="C42" s="94" t="s">
        <v>12</v>
      </c>
      <c r="D42" s="95"/>
      <c r="E42" s="105"/>
      <c r="H42" s="14"/>
    </row>
    <row r="43" spans="1:8" ht="42.75" x14ac:dyDescent="0.2">
      <c r="A43" s="93" t="s">
        <v>160</v>
      </c>
      <c r="B43" s="93" t="s">
        <v>162</v>
      </c>
      <c r="C43" s="94" t="s">
        <v>12</v>
      </c>
      <c r="D43" s="95"/>
      <c r="E43" s="105"/>
      <c r="H43" s="14"/>
    </row>
    <row r="44" spans="1:8" ht="42.75" x14ac:dyDescent="0.2">
      <c r="A44" s="93" t="s">
        <v>163</v>
      </c>
      <c r="B44" s="93" t="s">
        <v>42</v>
      </c>
      <c r="C44" s="94" t="s">
        <v>12</v>
      </c>
      <c r="D44" s="95"/>
      <c r="E44" s="105"/>
      <c r="H44" s="14"/>
    </row>
    <row r="45" spans="1:8" ht="42.75" x14ac:dyDescent="0.2">
      <c r="A45" s="93" t="s">
        <v>164</v>
      </c>
      <c r="B45" s="93" t="s">
        <v>125</v>
      </c>
      <c r="C45" s="94" t="s">
        <v>15</v>
      </c>
      <c r="D45" s="95"/>
      <c r="E45" s="105"/>
      <c r="H45" s="14"/>
    </row>
    <row r="46" spans="1:8" ht="28.5" x14ac:dyDescent="0.2">
      <c r="A46" s="93" t="s">
        <v>165</v>
      </c>
      <c r="B46" s="93" t="s">
        <v>128</v>
      </c>
      <c r="C46" s="94" t="s">
        <v>15</v>
      </c>
      <c r="D46" s="95"/>
      <c r="E46" s="105"/>
      <c r="H46" s="14"/>
    </row>
    <row r="47" spans="1:8" ht="15" x14ac:dyDescent="0.2">
      <c r="A47" s="91" t="s">
        <v>32</v>
      </c>
      <c r="B47" s="91" t="s">
        <v>166</v>
      </c>
      <c r="C47" s="91"/>
      <c r="D47" s="96"/>
      <c r="E47" s="104"/>
      <c r="H47" s="14"/>
    </row>
    <row r="48" spans="1:8" ht="42.75" x14ac:dyDescent="0.2">
      <c r="A48" s="93" t="s">
        <v>167</v>
      </c>
      <c r="B48" s="93" t="s">
        <v>169</v>
      </c>
      <c r="C48" s="94" t="s">
        <v>16</v>
      </c>
      <c r="D48" s="95"/>
      <c r="E48" s="105"/>
      <c r="H48" s="14"/>
    </row>
    <row r="49" spans="1:8" ht="42.75" x14ac:dyDescent="0.2">
      <c r="A49" s="93" t="s">
        <v>170</v>
      </c>
      <c r="B49" s="93" t="s">
        <v>172</v>
      </c>
      <c r="C49" s="94" t="s">
        <v>15</v>
      </c>
      <c r="D49" s="95"/>
      <c r="E49" s="105"/>
      <c r="H49" s="14"/>
    </row>
    <row r="50" spans="1:8" ht="28.5" x14ac:dyDescent="0.2">
      <c r="A50" s="93" t="s">
        <v>173</v>
      </c>
      <c r="B50" s="93" t="s">
        <v>128</v>
      </c>
      <c r="C50" s="94" t="s">
        <v>15</v>
      </c>
      <c r="D50" s="95"/>
      <c r="E50" s="105"/>
      <c r="H50" s="14"/>
    </row>
    <row r="51" spans="1:8" ht="42.75" x14ac:dyDescent="0.2">
      <c r="A51" s="93" t="s">
        <v>174</v>
      </c>
      <c r="B51" s="93" t="s">
        <v>159</v>
      </c>
      <c r="C51" s="94" t="s">
        <v>12</v>
      </c>
      <c r="D51" s="95"/>
      <c r="E51" s="105"/>
      <c r="H51" s="14"/>
    </row>
    <row r="52" spans="1:8" ht="42.75" x14ac:dyDescent="0.2">
      <c r="A52" s="93" t="s">
        <v>175</v>
      </c>
      <c r="B52" s="93" t="s">
        <v>162</v>
      </c>
      <c r="C52" s="94" t="s">
        <v>12</v>
      </c>
      <c r="D52" s="95"/>
      <c r="E52" s="105"/>
      <c r="H52" s="14"/>
    </row>
    <row r="53" spans="1:8" ht="42.75" x14ac:dyDescent="0.2">
      <c r="A53" s="93" t="s">
        <v>176</v>
      </c>
      <c r="B53" s="93" t="s">
        <v>142</v>
      </c>
      <c r="C53" s="94" t="s">
        <v>12</v>
      </c>
      <c r="D53" s="95"/>
      <c r="E53" s="105"/>
      <c r="H53" s="14"/>
    </row>
    <row r="54" spans="1:8" ht="42.75" x14ac:dyDescent="0.2">
      <c r="A54" s="93" t="str">
        <f>'BM 03'!A66</f>
        <v>1.4.3.7</v>
      </c>
      <c r="B54" s="93" t="str">
        <f>'BM 03'!D66</f>
        <v>LAJE PRÉ-MOLDADA UNIDIRECIONAL, BIAPOIADA, PARA PISO, ENCHIMENTO EM CERÂMICA, VIGOTA CONVENCIONAL, ALTURA TOTAL DA LAJE (ENCHIMENTO+CAPA) = (8+4). AF_11/2020_PA</v>
      </c>
      <c r="C54" s="94" t="str">
        <f>'BM 03'!E66</f>
        <v>m²</v>
      </c>
      <c r="D54" s="95"/>
      <c r="E54" s="105"/>
      <c r="H54" s="14"/>
    </row>
    <row r="55" spans="1:8" ht="15" x14ac:dyDescent="0.2">
      <c r="A55" s="91" t="s">
        <v>10</v>
      </c>
      <c r="B55" s="91" t="s">
        <v>177</v>
      </c>
      <c r="C55" s="91"/>
      <c r="D55" s="96"/>
      <c r="E55" s="104"/>
      <c r="H55" s="14"/>
    </row>
    <row r="56" spans="1:8" ht="42.75" x14ac:dyDescent="0.2">
      <c r="A56" s="97" t="s">
        <v>33</v>
      </c>
      <c r="B56" s="97" t="s">
        <v>179</v>
      </c>
      <c r="C56" s="98" t="s">
        <v>16</v>
      </c>
      <c r="D56" s="95"/>
      <c r="E56" s="106"/>
      <c r="H56" s="14"/>
    </row>
    <row r="57" spans="1:8" ht="42.75" x14ac:dyDescent="0.2">
      <c r="A57" s="93" t="s">
        <v>34</v>
      </c>
      <c r="B57" s="93" t="s">
        <v>181</v>
      </c>
      <c r="C57" s="94" t="s">
        <v>82</v>
      </c>
      <c r="D57" s="95"/>
      <c r="E57" s="105"/>
      <c r="H57" s="14"/>
    </row>
    <row r="58" spans="1:8" ht="28.5" x14ac:dyDescent="0.2">
      <c r="A58" s="93" t="s">
        <v>35</v>
      </c>
      <c r="B58" s="93" t="s">
        <v>183</v>
      </c>
      <c r="C58" s="94" t="s">
        <v>11</v>
      </c>
      <c r="D58" s="95"/>
      <c r="E58" s="105"/>
      <c r="H58" s="14"/>
    </row>
    <row r="59" spans="1:8" ht="28.5" x14ac:dyDescent="0.2">
      <c r="A59" s="93" t="s">
        <v>36</v>
      </c>
      <c r="B59" s="93" t="s">
        <v>185</v>
      </c>
      <c r="C59" s="94" t="s">
        <v>11</v>
      </c>
      <c r="D59" s="95"/>
      <c r="E59" s="105"/>
      <c r="H59" s="14"/>
    </row>
    <row r="60" spans="1:8" ht="28.5" x14ac:dyDescent="0.2">
      <c r="A60" s="93" t="s">
        <v>37</v>
      </c>
      <c r="B60" s="93" t="s">
        <v>187</v>
      </c>
      <c r="C60" s="94" t="s">
        <v>11</v>
      </c>
      <c r="D60" s="95"/>
      <c r="E60" s="105"/>
      <c r="H60" s="14"/>
    </row>
    <row r="61" spans="1:8" ht="15" x14ac:dyDescent="0.2">
      <c r="A61" s="91" t="s">
        <v>188</v>
      </c>
      <c r="B61" s="91" t="s">
        <v>189</v>
      </c>
      <c r="C61" s="91"/>
      <c r="D61" s="96"/>
      <c r="E61" s="104"/>
      <c r="H61" s="14"/>
    </row>
    <row r="62" spans="1:8" ht="15" x14ac:dyDescent="0.2">
      <c r="A62" s="91" t="s">
        <v>190</v>
      </c>
      <c r="B62" s="91" t="s">
        <v>191</v>
      </c>
      <c r="C62" s="91"/>
      <c r="D62" s="96"/>
      <c r="E62" s="104"/>
      <c r="H62" s="14"/>
    </row>
    <row r="63" spans="1:8" ht="42.75" x14ac:dyDescent="0.2">
      <c r="A63" s="93" t="s">
        <v>192</v>
      </c>
      <c r="B63" s="93" t="s">
        <v>194</v>
      </c>
      <c r="C63" s="94" t="s">
        <v>16</v>
      </c>
      <c r="D63" s="95"/>
      <c r="E63" s="105"/>
      <c r="H63" s="14"/>
    </row>
    <row r="64" spans="1:8" ht="28.5" x14ac:dyDescent="0.2">
      <c r="A64" s="93" t="s">
        <v>195</v>
      </c>
      <c r="B64" s="93" t="s">
        <v>197</v>
      </c>
      <c r="C64" s="94" t="s">
        <v>82</v>
      </c>
      <c r="D64" s="95" t="s">
        <v>843</v>
      </c>
      <c r="E64" s="105">
        <f>1.26*2.12+2.53*1.25+1.23*2.53+1.26*2.12+1.25*2.12+1.25*2.12</f>
        <v>16.916800000000002</v>
      </c>
      <c r="H64" s="14"/>
    </row>
    <row r="65" spans="1:9" ht="15" x14ac:dyDescent="0.2">
      <c r="A65" s="91" t="s">
        <v>198</v>
      </c>
      <c r="B65" s="91" t="s">
        <v>199</v>
      </c>
      <c r="C65" s="91"/>
      <c r="D65" s="96"/>
      <c r="E65" s="104"/>
      <c r="H65" s="14"/>
    </row>
    <row r="66" spans="1:9" ht="15" x14ac:dyDescent="0.2">
      <c r="A66" s="91" t="s">
        <v>200</v>
      </c>
      <c r="B66" s="91" t="s">
        <v>201</v>
      </c>
      <c r="C66" s="91"/>
      <c r="D66" s="96"/>
      <c r="E66" s="104"/>
      <c r="H66" s="14"/>
    </row>
    <row r="67" spans="1:9" ht="57" x14ac:dyDescent="0.2">
      <c r="A67" s="93" t="s">
        <v>202</v>
      </c>
      <c r="B67" s="93" t="s">
        <v>204</v>
      </c>
      <c r="C67" s="94" t="s">
        <v>12</v>
      </c>
      <c r="D67" s="95"/>
      <c r="E67" s="105"/>
      <c r="H67" s="14"/>
    </row>
    <row r="68" spans="1:9" ht="28.5" x14ac:dyDescent="0.2">
      <c r="A68" s="93" t="s">
        <v>205</v>
      </c>
      <c r="B68" s="93" t="s">
        <v>207</v>
      </c>
      <c r="C68" s="94" t="s">
        <v>16</v>
      </c>
      <c r="D68" s="95"/>
      <c r="E68" s="105"/>
      <c r="H68" s="14"/>
    </row>
    <row r="69" spans="1:9" ht="57" x14ac:dyDescent="0.2">
      <c r="A69" s="93" t="s">
        <v>208</v>
      </c>
      <c r="B69" s="93" t="s">
        <v>59</v>
      </c>
      <c r="C69" s="94" t="s">
        <v>11</v>
      </c>
      <c r="D69" s="95"/>
      <c r="E69" s="105"/>
      <c r="H69" s="14"/>
    </row>
    <row r="70" spans="1:9" ht="28.5" x14ac:dyDescent="0.2">
      <c r="A70" s="93" t="s">
        <v>209</v>
      </c>
      <c r="B70" s="93" t="s">
        <v>211</v>
      </c>
      <c r="C70" s="94" t="s">
        <v>16</v>
      </c>
      <c r="D70" s="95" t="s">
        <v>844</v>
      </c>
      <c r="E70" s="105">
        <v>6.48</v>
      </c>
      <c r="G70" s="1" t="s">
        <v>845</v>
      </c>
      <c r="H70" s="14"/>
    </row>
    <row r="71" spans="1:9" ht="42.75" x14ac:dyDescent="0.2">
      <c r="A71" s="93" t="s">
        <v>212</v>
      </c>
      <c r="B71" s="93" t="s">
        <v>214</v>
      </c>
      <c r="C71" s="94" t="s">
        <v>16</v>
      </c>
      <c r="D71" s="95" t="s">
        <v>846</v>
      </c>
      <c r="E71" s="105">
        <v>29.12</v>
      </c>
      <c r="H71" s="1">
        <f>95.95-29.12</f>
        <v>66.83</v>
      </c>
    </row>
    <row r="72" spans="1:9" ht="15" x14ac:dyDescent="0.2">
      <c r="A72" s="91" t="s">
        <v>215</v>
      </c>
      <c r="B72" s="91" t="s">
        <v>216</v>
      </c>
      <c r="C72" s="91"/>
      <c r="D72" s="96"/>
      <c r="E72" s="104"/>
      <c r="F72" s="11"/>
      <c r="G72" s="9"/>
      <c r="H72" s="190"/>
      <c r="I72" s="183"/>
    </row>
    <row r="73" spans="1:9" ht="42.75" x14ac:dyDescent="0.2">
      <c r="A73" s="93" t="s">
        <v>217</v>
      </c>
      <c r="B73" s="93" t="s">
        <v>84</v>
      </c>
      <c r="C73" s="94" t="s">
        <v>16</v>
      </c>
      <c r="D73" s="95"/>
      <c r="E73" s="105"/>
      <c r="F73" s="11"/>
      <c r="G73" s="9"/>
      <c r="H73" s="17"/>
      <c r="I73" s="18"/>
    </row>
    <row r="74" spans="1:9" ht="57" x14ac:dyDescent="0.2">
      <c r="A74" s="93" t="s">
        <v>219</v>
      </c>
      <c r="B74" s="93" t="s">
        <v>220</v>
      </c>
      <c r="C74" s="94" t="s">
        <v>16</v>
      </c>
      <c r="D74" s="95"/>
      <c r="E74" s="105"/>
      <c r="F74" s="11"/>
      <c r="G74" s="9"/>
      <c r="H74" s="17"/>
      <c r="I74" s="18"/>
    </row>
    <row r="75" spans="1:9" ht="15" x14ac:dyDescent="0.2">
      <c r="A75" s="91" t="s">
        <v>221</v>
      </c>
      <c r="B75" s="91" t="s">
        <v>222</v>
      </c>
      <c r="C75" s="91"/>
      <c r="D75" s="96"/>
      <c r="E75" s="104"/>
      <c r="F75" s="11"/>
      <c r="G75" s="9"/>
      <c r="H75" s="17"/>
      <c r="I75" s="18"/>
    </row>
    <row r="76" spans="1:9" ht="28.5" x14ac:dyDescent="0.2">
      <c r="A76" s="93" t="s">
        <v>223</v>
      </c>
      <c r="B76" s="93" t="s">
        <v>225</v>
      </c>
      <c r="C76" s="94" t="s">
        <v>16</v>
      </c>
      <c r="D76" s="95"/>
      <c r="E76" s="105"/>
      <c r="F76" s="11"/>
      <c r="G76" s="9"/>
      <c r="H76" s="17"/>
      <c r="I76" s="18"/>
    </row>
    <row r="77" spans="1:9" ht="28.5" x14ac:dyDescent="0.2">
      <c r="A77" s="93" t="s">
        <v>226</v>
      </c>
      <c r="B77" s="93" t="s">
        <v>107</v>
      </c>
      <c r="C77" s="94" t="s">
        <v>15</v>
      </c>
      <c r="D77" s="95"/>
      <c r="E77" s="105"/>
      <c r="F77" s="11"/>
      <c r="G77" s="9"/>
      <c r="H77" s="17"/>
      <c r="I77" s="18"/>
    </row>
    <row r="78" spans="1:9" ht="42.75" x14ac:dyDescent="0.2">
      <c r="A78" s="93" t="s">
        <v>227</v>
      </c>
      <c r="B78" s="93" t="s">
        <v>229</v>
      </c>
      <c r="C78" s="94" t="s">
        <v>16</v>
      </c>
      <c r="D78" s="95"/>
      <c r="E78" s="105"/>
      <c r="F78" s="11"/>
      <c r="G78" s="9"/>
      <c r="H78" s="17"/>
      <c r="I78" s="18"/>
    </row>
    <row r="79" spans="1:9" ht="42.75" x14ac:dyDescent="0.2">
      <c r="A79" s="93" t="s">
        <v>230</v>
      </c>
      <c r="B79" s="93" t="s">
        <v>232</v>
      </c>
      <c r="C79" s="94" t="s">
        <v>16</v>
      </c>
      <c r="D79" s="95"/>
      <c r="E79" s="105"/>
      <c r="F79" s="11"/>
      <c r="G79" s="9">
        <f>17*27.15 + 1.45*1.7+ 1.45*1.6 + 1.3*8.87</f>
        <v>477.86599999999993</v>
      </c>
      <c r="H79" s="17" t="s">
        <v>845</v>
      </c>
      <c r="I79" s="18"/>
    </row>
    <row r="80" spans="1:9" ht="42.75" x14ac:dyDescent="0.2">
      <c r="A80" s="93" t="s">
        <v>233</v>
      </c>
      <c r="B80" s="93" t="s">
        <v>235</v>
      </c>
      <c r="C80" s="94" t="s">
        <v>7</v>
      </c>
      <c r="D80" s="95"/>
      <c r="E80" s="105"/>
      <c r="F80" s="11"/>
      <c r="G80" s="9">
        <f>17*27.15 + 1.45*1.7+ 1.45*1.6 + 1.3*8.87</f>
        <v>477.86599999999993</v>
      </c>
      <c r="H80" s="17" t="s">
        <v>845</v>
      </c>
      <c r="I80" s="18"/>
    </row>
    <row r="81" spans="1:9" ht="71.25" x14ac:dyDescent="0.2">
      <c r="A81" s="93" t="s">
        <v>236</v>
      </c>
      <c r="B81" s="93" t="s">
        <v>238</v>
      </c>
      <c r="C81" s="94" t="s">
        <v>16</v>
      </c>
      <c r="D81" s="95"/>
      <c r="E81" s="105"/>
      <c r="F81" s="11"/>
      <c r="G81" s="9"/>
      <c r="H81" s="17"/>
      <c r="I81" s="18"/>
    </row>
    <row r="82" spans="1:9" ht="28.5" x14ac:dyDescent="0.2">
      <c r="A82" s="93" t="s">
        <v>239</v>
      </c>
      <c r="B82" s="93" t="s">
        <v>241</v>
      </c>
      <c r="C82" s="94" t="s">
        <v>15</v>
      </c>
      <c r="D82" s="95"/>
      <c r="E82" s="105"/>
      <c r="F82" s="11"/>
      <c r="G82" s="109">
        <f>E83+E82+E14</f>
        <v>0</v>
      </c>
      <c r="H82" s="110" t="s">
        <v>616</v>
      </c>
      <c r="I82" s="18"/>
    </row>
    <row r="83" spans="1:9" ht="28.5" x14ac:dyDescent="0.2">
      <c r="A83" s="97" t="s">
        <v>242</v>
      </c>
      <c r="B83" s="97" t="s">
        <v>244</v>
      </c>
      <c r="C83" s="98" t="s">
        <v>15</v>
      </c>
      <c r="D83" s="99"/>
      <c r="E83" s="106"/>
      <c r="F83" s="11"/>
      <c r="G83" s="9"/>
      <c r="H83" s="17"/>
      <c r="I83" s="18"/>
    </row>
    <row r="84" spans="1:9" ht="57" x14ac:dyDescent="0.2">
      <c r="A84" s="93" t="s">
        <v>739</v>
      </c>
      <c r="B84" s="97" t="str">
        <f>'BM 05'!D96</f>
        <v>CONTRAPISO EM ARGAMASSA TRAÇO 1:4 (CIMENTO E AREIA), PREPARO MECÂNICO COM BETONEIRA 400 L, APLICADO EM ÁREAS SECAS SOBRE LAJE, ADERIDO, ACABAMENTO NÃO REFORÇADO, ESPESSURA 2CM. AF_07/2021</v>
      </c>
      <c r="C84" s="98" t="str">
        <f>'BM 05'!E96</f>
        <v>m²</v>
      </c>
      <c r="D84" s="99"/>
      <c r="E84" s="106"/>
      <c r="F84" s="11"/>
      <c r="G84" s="9"/>
      <c r="H84" s="17"/>
      <c r="I84" s="18"/>
    </row>
    <row r="85" spans="1:9" ht="15" x14ac:dyDescent="0.2">
      <c r="A85" s="91" t="s">
        <v>245</v>
      </c>
      <c r="B85" s="91" t="s">
        <v>246</v>
      </c>
      <c r="C85" s="91"/>
      <c r="D85" s="96"/>
      <c r="E85" s="104"/>
      <c r="F85" s="11"/>
      <c r="G85" s="9"/>
      <c r="H85" s="17"/>
      <c r="I85" s="18"/>
    </row>
    <row r="86" spans="1:9" ht="28.5" x14ac:dyDescent="0.2">
      <c r="A86" s="93" t="s">
        <v>247</v>
      </c>
      <c r="B86" s="93" t="s">
        <v>83</v>
      </c>
      <c r="C86" s="94" t="s">
        <v>16</v>
      </c>
      <c r="D86" s="95" t="s">
        <v>847</v>
      </c>
      <c r="E86" s="105">
        <v>463.11</v>
      </c>
      <c r="F86" s="11"/>
      <c r="G86" s="1" t="s">
        <v>845</v>
      </c>
      <c r="H86" s="17"/>
      <c r="I86" s="18"/>
    </row>
    <row r="87" spans="1:9" ht="42.75" x14ac:dyDescent="0.2">
      <c r="A87" s="93" t="s">
        <v>249</v>
      </c>
      <c r="B87" s="93" t="s">
        <v>251</v>
      </c>
      <c r="C87" s="94" t="s">
        <v>16</v>
      </c>
      <c r="D87" s="95" t="s">
        <v>856</v>
      </c>
      <c r="E87" s="105">
        <f>18.77*2.86-1.26*2.12*2+18.77*2.65-1.26*2.12*2+9.13*0.13+2.16*1.22+3.98*1.22+1.07*1.4+2.18*1.22+9.1*0.18+1.36*1.54+6.2*2.86-2.53*1.25*2-0.7*2.1+1.03*2.12+18.28</f>
        <v>139.7062</v>
      </c>
      <c r="F87" s="11"/>
      <c r="G87" s="9" t="s">
        <v>848</v>
      </c>
      <c r="H87" s="17">
        <f>19.67*2.86-1.26*2.12*2+19.67*2.65-1.26*2.12*2+9.13*0.13+2.16*1.22+3.98*1.22+1.07*1.4+2.18*1.22+9.1*0.18+238.75</f>
        <v>350.92020000000002</v>
      </c>
      <c r="I87" s="18"/>
    </row>
    <row r="88" spans="1:9" ht="28.5" x14ac:dyDescent="0.2">
      <c r="A88" s="93" t="s">
        <v>252</v>
      </c>
      <c r="B88" s="93" t="s">
        <v>254</v>
      </c>
      <c r="C88" s="94" t="s">
        <v>16</v>
      </c>
      <c r="D88" s="95" t="s">
        <v>849</v>
      </c>
      <c r="E88" s="105">
        <f>E86</f>
        <v>463.11</v>
      </c>
      <c r="F88" s="11"/>
      <c r="G88" s="1" t="s">
        <v>845</v>
      </c>
      <c r="H88" s="17"/>
      <c r="I88" s="18"/>
    </row>
    <row r="89" spans="1:9" ht="28.5" x14ac:dyDescent="0.2">
      <c r="A89" s="93" t="s">
        <v>255</v>
      </c>
      <c r="B89" s="93" t="s">
        <v>257</v>
      </c>
      <c r="C89" s="94" t="s">
        <v>16</v>
      </c>
      <c r="D89" s="95" t="s">
        <v>850</v>
      </c>
      <c r="E89" s="105">
        <v>6.48</v>
      </c>
      <c r="F89" s="11"/>
      <c r="G89" s="1" t="s">
        <v>845</v>
      </c>
      <c r="H89" s="17"/>
      <c r="I89" s="18"/>
    </row>
    <row r="90" spans="1:9" ht="28.5" x14ac:dyDescent="0.2">
      <c r="A90" s="93" t="s">
        <v>258</v>
      </c>
      <c r="B90" s="93" t="s">
        <v>260</v>
      </c>
      <c r="C90" s="94" t="s">
        <v>16</v>
      </c>
      <c r="D90" s="95" t="s">
        <v>850</v>
      </c>
      <c r="E90" s="105">
        <v>6.48</v>
      </c>
      <c r="F90" s="11"/>
      <c r="G90" s="1" t="s">
        <v>845</v>
      </c>
      <c r="H90" s="17"/>
      <c r="I90" s="18"/>
    </row>
    <row r="91" spans="1:9" ht="28.5" x14ac:dyDescent="0.2">
      <c r="A91" s="93" t="s">
        <v>261</v>
      </c>
      <c r="B91" s="93" t="s">
        <v>263</v>
      </c>
      <c r="C91" s="94" t="s">
        <v>16</v>
      </c>
      <c r="D91" s="95" t="s">
        <v>850</v>
      </c>
      <c r="E91" s="105">
        <v>6.48</v>
      </c>
      <c r="F91" s="11"/>
      <c r="G91" s="1" t="s">
        <v>845</v>
      </c>
      <c r="H91" s="17"/>
      <c r="I91" s="18"/>
    </row>
    <row r="92" spans="1:9" ht="28.5" x14ac:dyDescent="0.2">
      <c r="A92" s="93" t="s">
        <v>264</v>
      </c>
      <c r="B92" s="93" t="s">
        <v>266</v>
      </c>
      <c r="C92" s="94" t="s">
        <v>16</v>
      </c>
      <c r="D92" s="95"/>
      <c r="E92" s="105"/>
      <c r="F92" s="11"/>
      <c r="G92" s="9"/>
      <c r="H92" s="17"/>
      <c r="I92" s="18"/>
    </row>
    <row r="93" spans="1:9" ht="42.75" x14ac:dyDescent="0.2">
      <c r="A93" s="93" t="s">
        <v>267</v>
      </c>
      <c r="B93" s="93" t="s">
        <v>269</v>
      </c>
      <c r="C93" s="94" t="s">
        <v>16</v>
      </c>
      <c r="D93" s="95"/>
      <c r="E93" s="105"/>
      <c r="F93" s="11"/>
      <c r="G93" s="9"/>
      <c r="H93" s="17"/>
      <c r="I93" s="18"/>
    </row>
    <row r="94" spans="1:9" ht="57" x14ac:dyDescent="0.2">
      <c r="A94" s="93" t="s">
        <v>270</v>
      </c>
      <c r="B94" s="93" t="s">
        <v>272</v>
      </c>
      <c r="C94" s="94" t="s">
        <v>16</v>
      </c>
      <c r="D94" s="95"/>
      <c r="E94" s="105"/>
      <c r="F94" s="11"/>
      <c r="G94" s="9"/>
      <c r="H94" s="17"/>
      <c r="I94" s="18"/>
    </row>
    <row r="95" spans="1:9" ht="15" x14ac:dyDescent="0.2">
      <c r="A95" s="91" t="s">
        <v>273</v>
      </c>
      <c r="B95" s="91" t="s">
        <v>274</v>
      </c>
      <c r="C95" s="91"/>
      <c r="D95" s="96"/>
      <c r="E95" s="104"/>
      <c r="F95" s="11"/>
      <c r="G95" s="9"/>
      <c r="H95" s="17"/>
      <c r="I95" s="18"/>
    </row>
    <row r="96" spans="1:9" ht="28.5" x14ac:dyDescent="0.2">
      <c r="A96" s="93" t="s">
        <v>275</v>
      </c>
      <c r="B96" s="93" t="s">
        <v>277</v>
      </c>
      <c r="C96" s="94" t="s">
        <v>7</v>
      </c>
      <c r="D96" s="95"/>
      <c r="E96" s="105"/>
      <c r="F96" s="11"/>
      <c r="G96" s="9"/>
      <c r="H96" s="17"/>
      <c r="I96" s="18"/>
    </row>
    <row r="97" spans="1:9" ht="28.5" x14ac:dyDescent="0.2">
      <c r="A97" s="93" t="s">
        <v>278</v>
      </c>
      <c r="B97" s="93" t="s">
        <v>280</v>
      </c>
      <c r="C97" s="94" t="s">
        <v>7</v>
      </c>
      <c r="D97" s="95"/>
      <c r="E97" s="105"/>
      <c r="F97" s="11"/>
      <c r="G97" s="9"/>
      <c r="H97" s="17"/>
      <c r="I97" s="18"/>
    </row>
    <row r="98" spans="1:9" ht="28.5" x14ac:dyDescent="0.2">
      <c r="A98" s="93" t="s">
        <v>281</v>
      </c>
      <c r="B98" s="93" t="s">
        <v>70</v>
      </c>
      <c r="C98" s="94" t="s">
        <v>7</v>
      </c>
      <c r="D98" s="95"/>
      <c r="E98" s="105"/>
      <c r="F98" s="11"/>
      <c r="G98" s="9"/>
      <c r="H98" s="17"/>
      <c r="I98" s="18"/>
    </row>
    <row r="99" spans="1:9" ht="28.5" x14ac:dyDescent="0.2">
      <c r="A99" s="93" t="s">
        <v>282</v>
      </c>
      <c r="B99" s="93" t="s">
        <v>284</v>
      </c>
      <c r="C99" s="94" t="s">
        <v>7</v>
      </c>
      <c r="D99" s="95"/>
      <c r="E99" s="105"/>
      <c r="F99" s="11"/>
      <c r="G99" s="9"/>
      <c r="H99" s="17"/>
      <c r="I99" s="18"/>
    </row>
    <row r="100" spans="1:9" ht="57" x14ac:dyDescent="0.2">
      <c r="A100" s="93" t="s">
        <v>285</v>
      </c>
      <c r="B100" s="93" t="s">
        <v>287</v>
      </c>
      <c r="C100" s="94" t="s">
        <v>7</v>
      </c>
      <c r="D100" s="95"/>
      <c r="E100" s="105"/>
      <c r="F100" s="11"/>
      <c r="G100" s="9"/>
      <c r="H100" s="17"/>
      <c r="I100" s="18"/>
    </row>
    <row r="101" spans="1:9" ht="15" x14ac:dyDescent="0.2">
      <c r="A101" s="91" t="s">
        <v>288</v>
      </c>
      <c r="B101" s="91" t="s">
        <v>289</v>
      </c>
      <c r="C101" s="91"/>
      <c r="D101" s="96"/>
      <c r="E101" s="104"/>
      <c r="F101" s="11"/>
      <c r="G101" s="9"/>
      <c r="H101" s="17"/>
      <c r="I101" s="18"/>
    </row>
    <row r="102" spans="1:9" ht="28.5" x14ac:dyDescent="0.2">
      <c r="A102" s="93" t="s">
        <v>290</v>
      </c>
      <c r="B102" s="93" t="s">
        <v>292</v>
      </c>
      <c r="C102" s="94" t="s">
        <v>11</v>
      </c>
      <c r="D102" s="95"/>
      <c r="E102" s="105"/>
      <c r="F102" s="11"/>
      <c r="G102" s="9"/>
      <c r="H102" s="17"/>
      <c r="I102" s="18"/>
    </row>
    <row r="103" spans="1:9" ht="42.75" x14ac:dyDescent="0.2">
      <c r="A103" s="93" t="s">
        <v>293</v>
      </c>
      <c r="B103" s="93" t="s">
        <v>295</v>
      </c>
      <c r="C103" s="94" t="s">
        <v>11</v>
      </c>
      <c r="D103" s="95"/>
      <c r="E103" s="105"/>
      <c r="F103" s="11"/>
      <c r="G103" s="9"/>
      <c r="H103" s="17"/>
      <c r="I103" s="18"/>
    </row>
    <row r="104" spans="1:9" ht="42.75" x14ac:dyDescent="0.2">
      <c r="A104" s="93" t="s">
        <v>296</v>
      </c>
      <c r="B104" s="93" t="s">
        <v>298</v>
      </c>
      <c r="C104" s="94" t="s">
        <v>11</v>
      </c>
      <c r="D104" s="95"/>
      <c r="E104" s="105"/>
      <c r="F104" s="11"/>
      <c r="G104" s="9"/>
      <c r="H104" s="17"/>
      <c r="I104" s="18"/>
    </row>
    <row r="105" spans="1:9" ht="28.5" x14ac:dyDescent="0.2">
      <c r="A105" s="93" t="s">
        <v>299</v>
      </c>
      <c r="B105" s="93" t="s">
        <v>64</v>
      </c>
      <c r="C105" s="94" t="s">
        <v>7</v>
      </c>
      <c r="D105" s="95"/>
      <c r="E105" s="105"/>
      <c r="F105" s="11"/>
      <c r="G105" s="9"/>
      <c r="H105" s="17"/>
      <c r="I105" s="18"/>
    </row>
    <row r="106" spans="1:9" ht="28.5" x14ac:dyDescent="0.2">
      <c r="A106" s="93" t="s">
        <v>300</v>
      </c>
      <c r="B106" s="93" t="s">
        <v>302</v>
      </c>
      <c r="C106" s="94" t="s">
        <v>7</v>
      </c>
      <c r="D106" s="95"/>
      <c r="E106" s="105"/>
      <c r="F106" s="11"/>
      <c r="G106" s="9"/>
      <c r="H106" s="17"/>
      <c r="I106" s="18"/>
    </row>
    <row r="107" spans="1:9" ht="42.75" x14ac:dyDescent="0.2">
      <c r="A107" s="93" t="s">
        <v>303</v>
      </c>
      <c r="B107" s="93" t="s">
        <v>62</v>
      </c>
      <c r="C107" s="94" t="s">
        <v>7</v>
      </c>
      <c r="D107" s="95"/>
      <c r="E107" s="105"/>
      <c r="F107" s="11"/>
      <c r="G107" s="9"/>
      <c r="H107" s="17"/>
      <c r="I107" s="18"/>
    </row>
    <row r="108" spans="1:9" ht="42.75" x14ac:dyDescent="0.2">
      <c r="A108" s="93" t="s">
        <v>304</v>
      </c>
      <c r="B108" s="93" t="s">
        <v>306</v>
      </c>
      <c r="C108" s="94" t="s">
        <v>7</v>
      </c>
      <c r="D108" s="95"/>
      <c r="E108" s="105"/>
      <c r="F108" s="11"/>
      <c r="G108" s="9"/>
      <c r="H108" s="17"/>
      <c r="I108" s="18"/>
    </row>
    <row r="109" spans="1:9" ht="42.75" x14ac:dyDescent="0.2">
      <c r="A109" s="93" t="s">
        <v>741</v>
      </c>
      <c r="B109" s="93" t="s">
        <v>742</v>
      </c>
      <c r="C109" s="94" t="s">
        <v>743</v>
      </c>
      <c r="D109" s="95"/>
      <c r="E109" s="105"/>
      <c r="F109" s="11"/>
      <c r="G109" s="9"/>
      <c r="H109" s="17"/>
      <c r="I109" s="18"/>
    </row>
    <row r="110" spans="1:9" ht="15" x14ac:dyDescent="0.2">
      <c r="A110" s="91" t="s">
        <v>307</v>
      </c>
      <c r="B110" s="91" t="s">
        <v>308</v>
      </c>
      <c r="C110" s="91"/>
      <c r="D110" s="96"/>
      <c r="E110" s="104"/>
      <c r="F110" s="11"/>
      <c r="G110" s="9"/>
      <c r="H110" s="17"/>
      <c r="I110" s="18"/>
    </row>
    <row r="111" spans="1:9" ht="42.75" x14ac:dyDescent="0.2">
      <c r="A111" s="93" t="s">
        <v>309</v>
      </c>
      <c r="B111" s="93" t="s">
        <v>311</v>
      </c>
      <c r="C111" s="94" t="s">
        <v>11</v>
      </c>
      <c r="D111" s="95"/>
      <c r="E111" s="105"/>
      <c r="F111" s="11"/>
      <c r="G111" s="9"/>
      <c r="H111" s="17"/>
      <c r="I111" s="18"/>
    </row>
    <row r="112" spans="1:9" ht="42.75" x14ac:dyDescent="0.2">
      <c r="A112" s="93" t="s">
        <v>312</v>
      </c>
      <c r="B112" s="93" t="s">
        <v>314</v>
      </c>
      <c r="C112" s="94" t="s">
        <v>11</v>
      </c>
      <c r="D112" s="95"/>
      <c r="E112" s="105"/>
      <c r="F112" s="11"/>
      <c r="G112" s="9"/>
      <c r="H112" s="17"/>
      <c r="I112" s="18"/>
    </row>
    <row r="113" spans="1:9" ht="15" x14ac:dyDescent="0.2">
      <c r="A113" s="91" t="s">
        <v>315</v>
      </c>
      <c r="B113" s="91" t="s">
        <v>316</v>
      </c>
      <c r="C113" s="91"/>
      <c r="D113" s="96"/>
      <c r="E113" s="104"/>
      <c r="F113" s="11"/>
      <c r="G113" s="9"/>
      <c r="H113" s="17"/>
      <c r="I113" s="18"/>
    </row>
    <row r="114" spans="1:9" ht="28.5" x14ac:dyDescent="0.2">
      <c r="A114" s="93" t="s">
        <v>317</v>
      </c>
      <c r="B114" s="93" t="s">
        <v>319</v>
      </c>
      <c r="C114" s="94" t="s">
        <v>7</v>
      </c>
      <c r="D114" s="95"/>
      <c r="E114" s="105"/>
      <c r="F114" s="11"/>
      <c r="G114" s="9"/>
      <c r="H114" s="17"/>
      <c r="I114" s="18"/>
    </row>
    <row r="115" spans="1:9" ht="28.5" x14ac:dyDescent="0.2">
      <c r="A115" s="93" t="s">
        <v>320</v>
      </c>
      <c r="B115" s="93" t="s">
        <v>322</v>
      </c>
      <c r="C115" s="94" t="s">
        <v>7</v>
      </c>
      <c r="D115" s="95"/>
      <c r="E115" s="105"/>
      <c r="F115" s="11"/>
      <c r="G115" s="9"/>
      <c r="H115" s="17"/>
      <c r="I115" s="18"/>
    </row>
    <row r="116" spans="1:9" ht="28.5" x14ac:dyDescent="0.2">
      <c r="A116" s="93" t="s">
        <v>323</v>
      </c>
      <c r="B116" s="93" t="s">
        <v>325</v>
      </c>
      <c r="C116" s="94" t="s">
        <v>7</v>
      </c>
      <c r="D116" s="95"/>
      <c r="E116" s="105"/>
      <c r="F116" s="11"/>
      <c r="G116" s="9"/>
      <c r="H116" s="17"/>
      <c r="I116" s="18"/>
    </row>
    <row r="117" spans="1:9" ht="28.5" x14ac:dyDescent="0.2">
      <c r="A117" s="93" t="s">
        <v>326</v>
      </c>
      <c r="B117" s="93" t="s">
        <v>328</v>
      </c>
      <c r="C117" s="94" t="s">
        <v>7</v>
      </c>
      <c r="D117" s="95" t="s">
        <v>851</v>
      </c>
      <c r="E117" s="105">
        <v>1</v>
      </c>
      <c r="F117" s="11"/>
      <c r="G117" s="9"/>
      <c r="H117" s="17"/>
      <c r="I117" s="18"/>
    </row>
    <row r="118" spans="1:9" ht="28.5" x14ac:dyDescent="0.2">
      <c r="A118" s="93" t="s">
        <v>329</v>
      </c>
      <c r="B118" s="93" t="s">
        <v>331</v>
      </c>
      <c r="C118" s="94" t="s">
        <v>7</v>
      </c>
      <c r="D118" s="95"/>
      <c r="E118" s="105"/>
      <c r="F118" s="11"/>
      <c r="G118" s="9"/>
      <c r="H118" s="17"/>
      <c r="I118" s="18"/>
    </row>
    <row r="119" spans="1:9" ht="15" x14ac:dyDescent="0.2">
      <c r="A119" s="91" t="s">
        <v>332</v>
      </c>
      <c r="B119" s="91" t="s">
        <v>333</v>
      </c>
      <c r="C119" s="91"/>
      <c r="D119" s="96"/>
      <c r="E119" s="104"/>
      <c r="F119" s="11"/>
      <c r="G119" s="9"/>
      <c r="H119" s="17"/>
      <c r="I119" s="18"/>
    </row>
    <row r="120" spans="1:9" ht="57" x14ac:dyDescent="0.2">
      <c r="A120" s="93" t="s">
        <v>334</v>
      </c>
      <c r="B120" s="93" t="s">
        <v>336</v>
      </c>
      <c r="C120" s="94" t="s">
        <v>7</v>
      </c>
      <c r="D120" s="95"/>
      <c r="E120" s="105"/>
      <c r="F120" s="11"/>
      <c r="G120" s="9"/>
      <c r="H120" s="17"/>
      <c r="I120" s="18"/>
    </row>
    <row r="121" spans="1:9" ht="57" x14ac:dyDescent="0.2">
      <c r="A121" s="93" t="s">
        <v>337</v>
      </c>
      <c r="B121" s="93" t="s">
        <v>339</v>
      </c>
      <c r="C121" s="94" t="s">
        <v>7</v>
      </c>
      <c r="D121" s="95"/>
      <c r="E121" s="105"/>
      <c r="F121" s="11"/>
      <c r="G121" s="9"/>
      <c r="H121" s="17"/>
      <c r="I121" s="18"/>
    </row>
    <row r="122" spans="1:9" ht="71.25" x14ac:dyDescent="0.2">
      <c r="A122" s="93" t="s">
        <v>340</v>
      </c>
      <c r="B122" s="93" t="s">
        <v>342</v>
      </c>
      <c r="C122" s="94" t="s">
        <v>7</v>
      </c>
      <c r="D122" s="95"/>
      <c r="E122" s="105"/>
      <c r="F122" s="11"/>
      <c r="G122" s="9"/>
      <c r="H122" s="17"/>
      <c r="I122" s="18"/>
    </row>
    <row r="123" spans="1:9" ht="15" x14ac:dyDescent="0.2">
      <c r="A123" s="91" t="s">
        <v>343</v>
      </c>
      <c r="B123" s="91" t="s">
        <v>344</v>
      </c>
      <c r="C123" s="91"/>
      <c r="D123" s="96"/>
      <c r="E123" s="104"/>
      <c r="F123" s="11"/>
      <c r="G123" s="9"/>
      <c r="H123" s="17"/>
      <c r="I123" s="18"/>
    </row>
    <row r="124" spans="1:9" ht="42.75" x14ac:dyDescent="0.2">
      <c r="A124" s="93" t="s">
        <v>345</v>
      </c>
      <c r="B124" s="93" t="s">
        <v>347</v>
      </c>
      <c r="C124" s="94" t="s">
        <v>7</v>
      </c>
      <c r="D124" s="95"/>
      <c r="E124" s="105"/>
      <c r="F124" s="11"/>
      <c r="G124" s="9"/>
      <c r="H124" s="17"/>
      <c r="I124" s="18"/>
    </row>
    <row r="125" spans="1:9" ht="42.75" x14ac:dyDescent="0.2">
      <c r="A125" s="93" t="s">
        <v>348</v>
      </c>
      <c r="B125" s="93" t="s">
        <v>350</v>
      </c>
      <c r="C125" s="94" t="s">
        <v>7</v>
      </c>
      <c r="D125" s="95"/>
      <c r="E125" s="105"/>
      <c r="F125" s="11"/>
      <c r="G125" s="9"/>
      <c r="H125" s="17"/>
      <c r="I125" s="18"/>
    </row>
    <row r="126" spans="1:9" ht="42.75" x14ac:dyDescent="0.2">
      <c r="A126" s="93" t="s">
        <v>351</v>
      </c>
      <c r="B126" s="93" t="s">
        <v>353</v>
      </c>
      <c r="C126" s="94" t="s">
        <v>11</v>
      </c>
      <c r="D126" s="95"/>
      <c r="E126" s="105"/>
      <c r="F126" s="11"/>
      <c r="G126" s="9"/>
      <c r="H126" s="17"/>
      <c r="I126" s="18"/>
    </row>
    <row r="127" spans="1:9" ht="42.75" x14ac:dyDescent="0.2">
      <c r="A127" s="93" t="s">
        <v>354</v>
      </c>
      <c r="B127" s="93" t="s">
        <v>353</v>
      </c>
      <c r="C127" s="94" t="s">
        <v>11</v>
      </c>
      <c r="D127" s="95"/>
      <c r="E127" s="105"/>
      <c r="F127" s="11"/>
      <c r="G127" s="9"/>
      <c r="H127" s="17"/>
      <c r="I127" s="18"/>
    </row>
    <row r="128" spans="1:9" ht="28.5" x14ac:dyDescent="0.2">
      <c r="A128" s="93" t="s">
        <v>355</v>
      </c>
      <c r="B128" s="93" t="s">
        <v>357</v>
      </c>
      <c r="C128" s="94" t="s">
        <v>7</v>
      </c>
      <c r="D128" s="95"/>
      <c r="E128" s="105"/>
      <c r="F128" s="11"/>
      <c r="G128" s="9"/>
      <c r="H128" s="17"/>
      <c r="I128" s="18"/>
    </row>
    <row r="129" spans="1:9" ht="15" x14ac:dyDescent="0.2">
      <c r="A129" s="91" t="s">
        <v>358</v>
      </c>
      <c r="B129" s="91" t="s">
        <v>359</v>
      </c>
      <c r="C129" s="91"/>
      <c r="D129" s="96"/>
      <c r="E129" s="104"/>
      <c r="F129" s="11"/>
      <c r="G129" s="9"/>
      <c r="H129" s="17"/>
      <c r="I129" s="18"/>
    </row>
    <row r="130" spans="1:9" ht="28.5" x14ac:dyDescent="0.2">
      <c r="A130" s="93" t="s">
        <v>360</v>
      </c>
      <c r="B130" s="93" t="s">
        <v>362</v>
      </c>
      <c r="C130" s="94" t="s">
        <v>7</v>
      </c>
      <c r="D130" s="95"/>
      <c r="E130" s="105"/>
      <c r="F130" s="11"/>
      <c r="G130" s="9"/>
      <c r="H130" s="17"/>
      <c r="I130" s="18"/>
    </row>
    <row r="131" spans="1:9" ht="42.75" x14ac:dyDescent="0.2">
      <c r="A131" s="93" t="s">
        <v>363</v>
      </c>
      <c r="B131" s="93" t="s">
        <v>365</v>
      </c>
      <c r="C131" s="94" t="s">
        <v>7</v>
      </c>
      <c r="D131" s="95"/>
      <c r="E131" s="105"/>
      <c r="F131" s="11"/>
      <c r="G131" s="9"/>
      <c r="H131" s="17"/>
      <c r="I131" s="18"/>
    </row>
    <row r="132" spans="1:9" ht="71.25" x14ac:dyDescent="0.2">
      <c r="A132" s="93" t="s">
        <v>366</v>
      </c>
      <c r="B132" s="93" t="s">
        <v>368</v>
      </c>
      <c r="C132" s="94" t="s">
        <v>7</v>
      </c>
      <c r="D132" s="95"/>
      <c r="E132" s="105"/>
      <c r="F132" s="11"/>
      <c r="G132" s="9"/>
      <c r="H132" s="17"/>
      <c r="I132" s="18"/>
    </row>
    <row r="133" spans="1:9" ht="28.5" x14ac:dyDescent="0.2">
      <c r="A133" s="93" t="s">
        <v>369</v>
      </c>
      <c r="B133" s="93" t="s">
        <v>371</v>
      </c>
      <c r="C133" s="94" t="s">
        <v>7</v>
      </c>
      <c r="D133" s="95"/>
      <c r="E133" s="105"/>
      <c r="F133" s="11"/>
      <c r="G133" s="9"/>
      <c r="H133" s="17"/>
      <c r="I133" s="18"/>
    </row>
    <row r="134" spans="1:9" ht="15" x14ac:dyDescent="0.2">
      <c r="A134" s="91" t="s">
        <v>372</v>
      </c>
      <c r="B134" s="91" t="s">
        <v>373</v>
      </c>
      <c r="C134" s="91"/>
      <c r="D134" s="96"/>
      <c r="E134" s="104"/>
      <c r="F134" s="11"/>
      <c r="G134" s="9"/>
      <c r="H134" s="17"/>
      <c r="I134" s="18"/>
    </row>
    <row r="135" spans="1:9" ht="28.5" x14ac:dyDescent="0.2">
      <c r="A135" s="93" t="s">
        <v>374</v>
      </c>
      <c r="B135" s="93" t="s">
        <v>98</v>
      </c>
      <c r="C135" s="94" t="s">
        <v>87</v>
      </c>
      <c r="D135" s="95" t="s">
        <v>852</v>
      </c>
      <c r="E135" s="105">
        <f>(9.13+9.1+11.38+9.7)*0.2*0.5</f>
        <v>3.9310000000000005</v>
      </c>
      <c r="F135" s="11"/>
      <c r="G135" s="9"/>
      <c r="H135" s="17"/>
      <c r="I135" s="18"/>
    </row>
    <row r="136" spans="1:9" ht="28.5" x14ac:dyDescent="0.2">
      <c r="A136" s="93" t="s">
        <v>375</v>
      </c>
      <c r="B136" s="93" t="s">
        <v>377</v>
      </c>
      <c r="C136" s="94" t="s">
        <v>15</v>
      </c>
      <c r="D136" s="95"/>
      <c r="E136" s="105"/>
      <c r="F136" s="11"/>
      <c r="G136" s="9"/>
      <c r="H136" s="17"/>
      <c r="I136" s="18"/>
    </row>
    <row r="137" spans="1:9" ht="42.75" x14ac:dyDescent="0.2">
      <c r="A137" s="93" t="s">
        <v>378</v>
      </c>
      <c r="B137" s="93" t="s">
        <v>179</v>
      </c>
      <c r="C137" s="94" t="s">
        <v>16</v>
      </c>
      <c r="D137" s="95"/>
      <c r="E137" s="105"/>
      <c r="F137" s="11"/>
      <c r="G137" s="9"/>
      <c r="H137" s="17"/>
      <c r="I137" s="18"/>
    </row>
    <row r="138" spans="1:9" ht="42.75" x14ac:dyDescent="0.2">
      <c r="A138" s="93" t="s">
        <v>379</v>
      </c>
      <c r="B138" s="93" t="s">
        <v>169</v>
      </c>
      <c r="C138" s="94" t="s">
        <v>16</v>
      </c>
      <c r="D138" s="95"/>
      <c r="E138" s="105"/>
      <c r="F138" s="11"/>
      <c r="G138" s="9"/>
      <c r="H138" s="17"/>
      <c r="I138" s="18"/>
    </row>
    <row r="139" spans="1:9" ht="28.5" x14ac:dyDescent="0.2">
      <c r="A139" s="93" t="s">
        <v>380</v>
      </c>
      <c r="B139" s="93" t="s">
        <v>122</v>
      </c>
      <c r="C139" s="94" t="s">
        <v>12</v>
      </c>
      <c r="D139" s="95"/>
      <c r="E139" s="105"/>
      <c r="F139" s="11"/>
      <c r="G139" s="9"/>
      <c r="H139" s="17"/>
      <c r="I139" s="18"/>
    </row>
    <row r="140" spans="1:9" ht="28.5" x14ac:dyDescent="0.2">
      <c r="A140" s="93" t="s">
        <v>381</v>
      </c>
      <c r="B140" s="93" t="s">
        <v>117</v>
      </c>
      <c r="C140" s="94" t="s">
        <v>12</v>
      </c>
      <c r="D140" s="95"/>
      <c r="E140" s="105"/>
      <c r="F140" s="11"/>
      <c r="G140" s="9"/>
      <c r="H140" s="17"/>
      <c r="I140" s="18"/>
    </row>
    <row r="141" spans="1:9" ht="42.75" x14ac:dyDescent="0.2">
      <c r="A141" s="93" t="s">
        <v>382</v>
      </c>
      <c r="B141" s="93" t="s">
        <v>384</v>
      </c>
      <c r="C141" s="94" t="s">
        <v>15</v>
      </c>
      <c r="D141" s="95"/>
      <c r="E141" s="105"/>
      <c r="F141" s="11"/>
      <c r="G141" s="9"/>
      <c r="H141" s="17"/>
      <c r="I141" s="18"/>
    </row>
    <row r="142" spans="1:9" ht="28.5" x14ac:dyDescent="0.2">
      <c r="A142" s="93" t="s">
        <v>385</v>
      </c>
      <c r="B142" s="93" t="s">
        <v>128</v>
      </c>
      <c r="C142" s="94" t="s">
        <v>15</v>
      </c>
      <c r="D142" s="95"/>
      <c r="E142" s="105"/>
      <c r="F142" s="11"/>
      <c r="G142" s="9"/>
      <c r="H142" s="17"/>
      <c r="I142" s="18"/>
    </row>
    <row r="143" spans="1:9" ht="42.75" x14ac:dyDescent="0.2">
      <c r="A143" s="93" t="s">
        <v>386</v>
      </c>
      <c r="B143" s="93" t="s">
        <v>84</v>
      </c>
      <c r="C143" s="94" t="s">
        <v>16</v>
      </c>
      <c r="D143" s="95"/>
      <c r="E143" s="105"/>
      <c r="F143" s="11"/>
      <c r="G143" s="9"/>
      <c r="H143" s="17"/>
      <c r="I143" s="18"/>
    </row>
    <row r="144" spans="1:9" ht="57" x14ac:dyDescent="0.2">
      <c r="A144" s="93" t="s">
        <v>387</v>
      </c>
      <c r="B144" s="93" t="s">
        <v>220</v>
      </c>
      <c r="C144" s="94" t="s">
        <v>16</v>
      </c>
      <c r="D144" s="95"/>
      <c r="E144" s="105"/>
      <c r="F144" s="11"/>
      <c r="G144" s="9"/>
      <c r="H144" s="17"/>
      <c r="I144" s="18"/>
    </row>
    <row r="145" spans="1:9" ht="28.5" x14ac:dyDescent="0.2">
      <c r="A145" s="93" t="s">
        <v>388</v>
      </c>
      <c r="B145" s="93" t="s">
        <v>83</v>
      </c>
      <c r="C145" s="94" t="s">
        <v>16</v>
      </c>
      <c r="D145" s="95" t="s">
        <v>853</v>
      </c>
      <c r="E145" s="105">
        <v>21.6</v>
      </c>
      <c r="F145" s="11"/>
      <c r="G145" s="9" t="s">
        <v>845</v>
      </c>
      <c r="H145" s="17"/>
      <c r="I145" s="18"/>
    </row>
    <row r="146" spans="1:9" ht="28.5" x14ac:dyDescent="0.2">
      <c r="A146" s="93" t="s">
        <v>389</v>
      </c>
      <c r="B146" s="93" t="s">
        <v>251</v>
      </c>
      <c r="C146" s="94" t="s">
        <v>16</v>
      </c>
      <c r="D146" s="95" t="s">
        <v>854</v>
      </c>
      <c r="E146" s="105">
        <v>21.6</v>
      </c>
      <c r="F146" s="11"/>
      <c r="G146" s="9">
        <f>39.88-21.6</f>
        <v>18.28</v>
      </c>
      <c r="H146" s="17" t="s">
        <v>855</v>
      </c>
      <c r="I146" s="18"/>
    </row>
    <row r="147" spans="1:9" ht="28.5" x14ac:dyDescent="0.2">
      <c r="A147" s="93" t="s">
        <v>390</v>
      </c>
      <c r="B147" s="93" t="s">
        <v>254</v>
      </c>
      <c r="C147" s="94" t="s">
        <v>16</v>
      </c>
      <c r="D147" s="95" t="s">
        <v>853</v>
      </c>
      <c r="E147" s="105">
        <v>21.6</v>
      </c>
      <c r="F147" s="11"/>
      <c r="G147" s="9" t="s">
        <v>845</v>
      </c>
      <c r="H147" s="17"/>
      <c r="I147" s="18"/>
    </row>
    <row r="148" spans="1:9" ht="42.75" x14ac:dyDescent="0.2">
      <c r="A148" s="93" t="str">
        <f>'BM 03'!A158</f>
        <v xml:space="preserve"> 1.18.14</v>
      </c>
      <c r="B148" s="93" t="str">
        <f>'BM 03'!D158</f>
        <v>PEDRA ARGAMASSADA COM CIMENTO E AREIA 1:3, 40% DE ARGAMASSA EM VOLUME - AREIA E PEDRA DE MÃO COMERCIAIS - FORNECIMENTO E ASSENTAMENTO. AF_08/2022</v>
      </c>
      <c r="C148" s="94" t="str">
        <f>'BM 03'!E158</f>
        <v>m³</v>
      </c>
      <c r="D148" s="95"/>
      <c r="E148" s="105"/>
      <c r="F148" s="11"/>
      <c r="G148" s="9"/>
      <c r="H148" s="17"/>
      <c r="I148" s="18"/>
    </row>
    <row r="149" spans="1:9" ht="15" x14ac:dyDescent="0.2">
      <c r="A149" s="91" t="s">
        <v>391</v>
      </c>
      <c r="B149" s="91" t="s">
        <v>392</v>
      </c>
      <c r="C149" s="91"/>
      <c r="D149" s="96"/>
      <c r="E149" s="104"/>
      <c r="F149" s="11"/>
      <c r="G149" s="9"/>
      <c r="H149" s="17"/>
      <c r="I149" s="18"/>
    </row>
    <row r="150" spans="1:9" ht="14.25" x14ac:dyDescent="0.2">
      <c r="A150" s="93" t="s">
        <v>393</v>
      </c>
      <c r="B150" s="93" t="s">
        <v>395</v>
      </c>
      <c r="C150" s="94" t="s">
        <v>82</v>
      </c>
      <c r="D150" s="95"/>
      <c r="E150" s="105"/>
      <c r="F150" s="11"/>
      <c r="G150" s="9"/>
      <c r="H150" s="17"/>
      <c r="I150" s="18"/>
    </row>
    <row r="151" spans="1:9" ht="28.5" x14ac:dyDescent="0.2">
      <c r="A151" s="93" t="s">
        <v>396</v>
      </c>
      <c r="B151" s="93" t="s">
        <v>398</v>
      </c>
      <c r="C151" s="94" t="s">
        <v>16</v>
      </c>
      <c r="D151" s="95"/>
      <c r="E151" s="105"/>
      <c r="F151" s="11"/>
      <c r="G151" s="9"/>
      <c r="H151" s="17"/>
      <c r="I151" s="18"/>
    </row>
    <row r="152" spans="1:9" ht="71.25" x14ac:dyDescent="0.2">
      <c r="A152" s="93" t="s">
        <v>399</v>
      </c>
      <c r="B152" s="93" t="s">
        <v>401</v>
      </c>
      <c r="C152" s="94" t="s">
        <v>16</v>
      </c>
      <c r="D152" s="95" t="s">
        <v>857</v>
      </c>
      <c r="E152" s="105">
        <v>172.44</v>
      </c>
      <c r="F152" s="11"/>
      <c r="G152" s="9" t="s">
        <v>845</v>
      </c>
      <c r="H152" s="17"/>
      <c r="I152" s="18"/>
    </row>
    <row r="153" spans="1:9" ht="15" x14ac:dyDescent="0.2">
      <c r="A153" s="91" t="s">
        <v>402</v>
      </c>
      <c r="B153" s="91" t="s">
        <v>403</v>
      </c>
      <c r="C153" s="91"/>
      <c r="D153" s="96"/>
      <c r="E153" s="104"/>
      <c r="F153" s="11"/>
      <c r="G153" s="9"/>
      <c r="H153" s="17"/>
      <c r="I153" s="18"/>
    </row>
    <row r="154" spans="1:9" ht="15" x14ac:dyDescent="0.2">
      <c r="A154" s="91" t="s">
        <v>404</v>
      </c>
      <c r="B154" s="91" t="s">
        <v>96</v>
      </c>
      <c r="C154" s="91"/>
      <c r="D154" s="96"/>
      <c r="E154" s="104"/>
      <c r="F154" s="11"/>
      <c r="G154" s="9"/>
      <c r="H154" s="17"/>
      <c r="I154" s="18"/>
    </row>
    <row r="155" spans="1:9" ht="28.5" x14ac:dyDescent="0.2">
      <c r="A155" s="93" t="s">
        <v>405</v>
      </c>
      <c r="B155" s="93" t="s">
        <v>23</v>
      </c>
      <c r="C155" s="94" t="s">
        <v>15</v>
      </c>
      <c r="D155" s="95"/>
      <c r="E155" s="105"/>
      <c r="F155" s="11"/>
      <c r="G155" s="9"/>
      <c r="H155" s="17"/>
      <c r="I155" s="33"/>
    </row>
    <row r="156" spans="1:9" ht="28.5" x14ac:dyDescent="0.2">
      <c r="A156" s="93" t="s">
        <v>406</v>
      </c>
      <c r="B156" s="93" t="s">
        <v>377</v>
      </c>
      <c r="C156" s="94" t="s">
        <v>15</v>
      </c>
      <c r="D156" s="95"/>
      <c r="E156" s="105"/>
      <c r="F156" s="11"/>
      <c r="G156" s="9"/>
      <c r="H156" s="17"/>
      <c r="I156" s="18"/>
    </row>
    <row r="157" spans="1:9" ht="28.5" x14ac:dyDescent="0.2">
      <c r="A157" s="93" t="s">
        <v>407</v>
      </c>
      <c r="B157" s="93" t="s">
        <v>241</v>
      </c>
      <c r="C157" s="94" t="s">
        <v>15</v>
      </c>
      <c r="D157" s="95"/>
      <c r="E157" s="105"/>
      <c r="F157" s="11"/>
      <c r="G157" s="9"/>
      <c r="H157" s="17"/>
      <c r="I157" s="18"/>
    </row>
    <row r="158" spans="1:9" ht="15" x14ac:dyDescent="0.2">
      <c r="A158" s="91" t="s">
        <v>408</v>
      </c>
      <c r="B158" s="91" t="s">
        <v>409</v>
      </c>
      <c r="C158" s="91"/>
      <c r="D158" s="96"/>
      <c r="E158" s="104"/>
      <c r="F158" s="11"/>
      <c r="G158" s="9"/>
      <c r="H158" s="17"/>
      <c r="I158" s="33"/>
    </row>
    <row r="159" spans="1:9" ht="42.75" x14ac:dyDescent="0.2">
      <c r="A159" s="93" t="s">
        <v>410</v>
      </c>
      <c r="B159" s="93" t="s">
        <v>95</v>
      </c>
      <c r="C159" s="94" t="s">
        <v>11</v>
      </c>
      <c r="D159" s="95"/>
      <c r="E159" s="105"/>
      <c r="F159" s="11"/>
      <c r="G159" s="9"/>
      <c r="H159" s="17"/>
      <c r="I159" s="18"/>
    </row>
    <row r="160" spans="1:9" ht="28.5" x14ac:dyDescent="0.2">
      <c r="A160" s="93" t="s">
        <v>411</v>
      </c>
      <c r="B160" s="93" t="s">
        <v>50</v>
      </c>
      <c r="C160" s="94" t="s">
        <v>16</v>
      </c>
      <c r="D160" s="95"/>
      <c r="E160" s="105"/>
      <c r="F160" s="11"/>
      <c r="G160" s="9"/>
      <c r="H160" s="17"/>
      <c r="I160" s="18"/>
    </row>
    <row r="161" spans="1:9" ht="28.5" x14ac:dyDescent="0.2">
      <c r="A161" s="93" t="s">
        <v>412</v>
      </c>
      <c r="B161" s="93" t="s">
        <v>413</v>
      </c>
      <c r="C161" s="94" t="s">
        <v>16</v>
      </c>
      <c r="D161" s="95"/>
      <c r="E161" s="105"/>
      <c r="F161" s="11"/>
      <c r="G161" s="9"/>
      <c r="H161" s="17"/>
      <c r="I161" s="18"/>
    </row>
    <row r="162" spans="1:9" ht="42.75" x14ac:dyDescent="0.2">
      <c r="A162" s="93" t="s">
        <v>414</v>
      </c>
      <c r="B162" s="93" t="s">
        <v>415</v>
      </c>
      <c r="C162" s="94" t="s">
        <v>16</v>
      </c>
      <c r="D162" s="95"/>
      <c r="E162" s="105"/>
      <c r="F162" s="11"/>
      <c r="G162" s="9"/>
      <c r="H162" s="17"/>
      <c r="I162" s="18"/>
    </row>
    <row r="163" spans="1:9" ht="28.5" x14ac:dyDescent="0.2">
      <c r="A163" s="93" t="s">
        <v>416</v>
      </c>
      <c r="B163" s="93" t="s">
        <v>122</v>
      </c>
      <c r="C163" s="94" t="s">
        <v>12</v>
      </c>
      <c r="D163" s="95"/>
      <c r="E163" s="105"/>
      <c r="F163" s="11"/>
      <c r="G163" s="9"/>
      <c r="H163" s="17"/>
      <c r="I163" s="18"/>
    </row>
    <row r="164" spans="1:9" ht="28.5" x14ac:dyDescent="0.2">
      <c r="A164" s="93" t="s">
        <v>417</v>
      </c>
      <c r="B164" s="93" t="s">
        <v>113</v>
      </c>
      <c r="C164" s="94" t="s">
        <v>12</v>
      </c>
      <c r="D164" s="95"/>
      <c r="E164" s="105"/>
      <c r="F164" s="11"/>
      <c r="G164" s="9"/>
      <c r="H164" s="17"/>
      <c r="I164" s="18"/>
    </row>
    <row r="165" spans="1:9" ht="28.5" x14ac:dyDescent="0.2">
      <c r="A165" s="93" t="s">
        <v>418</v>
      </c>
      <c r="B165" s="93" t="s">
        <v>115</v>
      </c>
      <c r="C165" s="94" t="s">
        <v>12</v>
      </c>
      <c r="D165" s="95"/>
      <c r="E165" s="105"/>
      <c r="F165" s="11"/>
      <c r="G165" s="9"/>
      <c r="H165" s="17"/>
      <c r="I165" s="18"/>
    </row>
    <row r="166" spans="1:9" ht="28.5" x14ac:dyDescent="0.2">
      <c r="A166" s="93" t="s">
        <v>419</v>
      </c>
      <c r="B166" s="93" t="s">
        <v>117</v>
      </c>
      <c r="C166" s="94" t="s">
        <v>12</v>
      </c>
      <c r="D166" s="95"/>
      <c r="E166" s="105"/>
      <c r="F166" s="11"/>
      <c r="G166" s="9"/>
      <c r="H166" s="17"/>
      <c r="I166" s="18"/>
    </row>
    <row r="167" spans="1:9" ht="42.75" x14ac:dyDescent="0.2">
      <c r="A167" s="93" t="s">
        <v>420</v>
      </c>
      <c r="B167" s="93" t="s">
        <v>120</v>
      </c>
      <c r="C167" s="94" t="s">
        <v>12</v>
      </c>
      <c r="D167" s="95"/>
      <c r="E167" s="105"/>
      <c r="F167" s="11"/>
      <c r="G167" s="9"/>
      <c r="H167" s="17"/>
      <c r="I167" s="18"/>
    </row>
    <row r="168" spans="1:9" ht="42.75" x14ac:dyDescent="0.2">
      <c r="A168" s="93" t="s">
        <v>421</v>
      </c>
      <c r="B168" s="93" t="s">
        <v>422</v>
      </c>
      <c r="C168" s="94" t="s">
        <v>15</v>
      </c>
      <c r="D168" s="95"/>
      <c r="E168" s="105"/>
      <c r="F168" s="11"/>
      <c r="G168" s="9"/>
      <c r="H168" s="17"/>
      <c r="I168" s="18"/>
    </row>
    <row r="169" spans="1:9" ht="28.5" x14ac:dyDescent="0.2">
      <c r="A169" s="93" t="s">
        <v>423</v>
      </c>
      <c r="B169" s="93" t="s">
        <v>424</v>
      </c>
      <c r="C169" s="94" t="s">
        <v>16</v>
      </c>
      <c r="D169" s="95"/>
      <c r="E169" s="105"/>
      <c r="F169" s="11"/>
      <c r="G169" s="9"/>
      <c r="H169" s="17"/>
      <c r="I169" s="18"/>
    </row>
    <row r="170" spans="1:9" ht="28.5" x14ac:dyDescent="0.2">
      <c r="A170" s="93" t="s">
        <v>425</v>
      </c>
      <c r="B170" s="93" t="s">
        <v>377</v>
      </c>
      <c r="C170" s="94" t="s">
        <v>15</v>
      </c>
      <c r="D170" s="95"/>
      <c r="E170" s="105"/>
      <c r="F170" s="11"/>
      <c r="G170" s="9"/>
      <c r="H170" s="17"/>
      <c r="I170" s="18"/>
    </row>
    <row r="171" spans="1:9" ht="57" x14ac:dyDescent="0.2">
      <c r="A171" s="93" t="str">
        <f>'BM 03'!A181</f>
        <v xml:space="preserve"> 2.2.13</v>
      </c>
      <c r="B171" s="93" t="str">
        <f>'BM 03'!D181</f>
        <v>ALVENARIA EM TIJOLO CERAMICO FURADO 9X19X19CM, 1 VEZ (ESPESSURA 19 CM), ASSENTADO EM ARGAMASSA TRACO 1:4 (CIMENTO E AREIA MEDIA NAO PENEIRADA), PREPARO MANUAL, JUNTA 1 CM [ADAPTADO SINAPI 73935/002]</v>
      </c>
      <c r="C171" s="94" t="str">
        <f>'BM 03'!E181</f>
        <v>m²</v>
      </c>
      <c r="D171" s="95"/>
      <c r="E171" s="105"/>
      <c r="F171" s="11"/>
      <c r="G171" s="9"/>
      <c r="H171" s="17"/>
      <c r="I171" s="18"/>
    </row>
    <row r="172" spans="1:9" ht="15" x14ac:dyDescent="0.2">
      <c r="A172" s="91" t="s">
        <v>426</v>
      </c>
      <c r="B172" s="91" t="s">
        <v>57</v>
      </c>
      <c r="C172" s="91"/>
      <c r="D172" s="96"/>
      <c r="E172" s="104"/>
      <c r="F172" s="11"/>
      <c r="G172" s="9"/>
      <c r="H172" s="17"/>
      <c r="I172" s="18"/>
    </row>
    <row r="173" spans="1:9" ht="42.75" x14ac:dyDescent="0.2">
      <c r="A173" s="97" t="s">
        <v>427</v>
      </c>
      <c r="B173" s="97" t="s">
        <v>44</v>
      </c>
      <c r="C173" s="98" t="s">
        <v>12</v>
      </c>
      <c r="D173" s="99"/>
      <c r="E173" s="106"/>
      <c r="F173" s="11"/>
      <c r="G173" s="9"/>
      <c r="H173" s="17"/>
      <c r="I173" s="18"/>
    </row>
    <row r="174" spans="1:9" ht="42.75" x14ac:dyDescent="0.2">
      <c r="A174" s="97" t="s">
        <v>428</v>
      </c>
      <c r="B174" s="97" t="s">
        <v>430</v>
      </c>
      <c r="C174" s="98" t="s">
        <v>16</v>
      </c>
      <c r="D174" s="99"/>
      <c r="E174" s="106"/>
      <c r="F174" s="11"/>
      <c r="G174" s="9"/>
      <c r="H174" s="17"/>
      <c r="I174" s="18"/>
    </row>
    <row r="175" spans="1:9" ht="42.75" x14ac:dyDescent="0.2">
      <c r="A175" s="97" t="s">
        <v>431</v>
      </c>
      <c r="B175" s="97" t="s">
        <v>155</v>
      </c>
      <c r="C175" s="98" t="s">
        <v>16</v>
      </c>
      <c r="D175" s="99"/>
      <c r="E175" s="106"/>
      <c r="F175" s="11"/>
      <c r="G175" s="9"/>
      <c r="H175" s="17"/>
      <c r="I175" s="18"/>
    </row>
    <row r="176" spans="1:9" ht="42.75" x14ac:dyDescent="0.2">
      <c r="A176" s="97" t="s">
        <v>432</v>
      </c>
      <c r="B176" s="97" t="s">
        <v>142</v>
      </c>
      <c r="C176" s="98" t="s">
        <v>12</v>
      </c>
      <c r="D176" s="99"/>
      <c r="E176" s="106"/>
      <c r="F176" s="11"/>
      <c r="G176" s="9"/>
      <c r="H176" s="17"/>
      <c r="I176" s="18"/>
    </row>
    <row r="177" spans="1:9" ht="42.75" x14ac:dyDescent="0.2">
      <c r="A177" s="97" t="s">
        <v>433</v>
      </c>
      <c r="B177" s="97" t="s">
        <v>159</v>
      </c>
      <c r="C177" s="98" t="s">
        <v>12</v>
      </c>
      <c r="D177" s="99"/>
      <c r="E177" s="106"/>
      <c r="F177" s="11"/>
      <c r="G177" s="9"/>
      <c r="H177" s="17"/>
      <c r="I177" s="18"/>
    </row>
    <row r="178" spans="1:9" ht="42.75" x14ac:dyDescent="0.2">
      <c r="A178" s="97" t="s">
        <v>434</v>
      </c>
      <c r="B178" s="97" t="s">
        <v>162</v>
      </c>
      <c r="C178" s="98" t="s">
        <v>12</v>
      </c>
      <c r="D178" s="99"/>
      <c r="E178" s="106"/>
      <c r="F178" s="11"/>
      <c r="G178" s="9"/>
      <c r="H178" s="17"/>
      <c r="I178" s="18"/>
    </row>
    <row r="179" spans="1:9" ht="42.75" x14ac:dyDescent="0.2">
      <c r="A179" s="97" t="s">
        <v>435</v>
      </c>
      <c r="B179" s="97" t="s">
        <v>42</v>
      </c>
      <c r="C179" s="98" t="s">
        <v>12</v>
      </c>
      <c r="D179" s="99"/>
      <c r="E179" s="106"/>
      <c r="F179" s="11"/>
      <c r="G179" s="9"/>
      <c r="H179" s="17"/>
      <c r="I179" s="18"/>
    </row>
    <row r="180" spans="1:9" ht="42.75" x14ac:dyDescent="0.2">
      <c r="A180" s="97" t="s">
        <v>436</v>
      </c>
      <c r="B180" s="97" t="s">
        <v>146</v>
      </c>
      <c r="C180" s="98" t="s">
        <v>12</v>
      </c>
      <c r="D180" s="99"/>
      <c r="E180" s="106"/>
      <c r="F180" s="11"/>
      <c r="G180" s="9"/>
      <c r="H180" s="17"/>
      <c r="I180" s="18"/>
    </row>
    <row r="181" spans="1:9" ht="57" x14ac:dyDescent="0.2">
      <c r="A181" s="97" t="s">
        <v>437</v>
      </c>
      <c r="B181" s="97" t="s">
        <v>439</v>
      </c>
      <c r="C181" s="98" t="s">
        <v>15</v>
      </c>
      <c r="D181" s="99"/>
      <c r="E181" s="106"/>
      <c r="F181" s="11"/>
      <c r="G181" s="9"/>
      <c r="H181" s="17"/>
      <c r="I181" s="18"/>
    </row>
    <row r="182" spans="1:9" ht="15" x14ac:dyDescent="0.2">
      <c r="A182" s="91" t="s">
        <v>440</v>
      </c>
      <c r="B182" s="91" t="s">
        <v>441</v>
      </c>
      <c r="C182" s="91"/>
      <c r="D182" s="96"/>
      <c r="E182" s="104"/>
      <c r="F182" s="11"/>
      <c r="G182" s="9"/>
      <c r="H182" s="17"/>
      <c r="I182" s="18"/>
    </row>
    <row r="183" spans="1:9" ht="42.75" x14ac:dyDescent="0.2">
      <c r="A183" s="97" t="s">
        <v>442</v>
      </c>
      <c r="B183" s="97" t="s">
        <v>179</v>
      </c>
      <c r="C183" s="98" t="s">
        <v>16</v>
      </c>
      <c r="D183" s="99"/>
      <c r="E183" s="106"/>
      <c r="F183" s="11"/>
      <c r="G183" s="9">
        <f>2.6-1.03</f>
        <v>1.57</v>
      </c>
      <c r="H183" s="17"/>
      <c r="I183" s="18"/>
    </row>
    <row r="184" spans="1:9" ht="28.5" x14ac:dyDescent="0.2">
      <c r="A184" s="97" t="s">
        <v>443</v>
      </c>
      <c r="B184" s="97" t="s">
        <v>445</v>
      </c>
      <c r="C184" s="98" t="s">
        <v>11</v>
      </c>
      <c r="D184" s="99"/>
      <c r="E184" s="106"/>
      <c r="F184" s="11"/>
      <c r="G184" s="9"/>
      <c r="H184" s="17"/>
      <c r="I184" s="18"/>
    </row>
    <row r="185" spans="1:9" ht="28.5" x14ac:dyDescent="0.2">
      <c r="A185" s="97" t="s">
        <v>446</v>
      </c>
      <c r="B185" s="97" t="s">
        <v>448</v>
      </c>
      <c r="C185" s="98" t="s">
        <v>11</v>
      </c>
      <c r="D185" s="99"/>
      <c r="E185" s="106"/>
      <c r="F185" s="11"/>
      <c r="G185" s="9"/>
      <c r="H185" s="17"/>
      <c r="I185" s="18"/>
    </row>
    <row r="186" spans="1:9" ht="15" x14ac:dyDescent="0.2">
      <c r="A186" s="100" t="s">
        <v>449</v>
      </c>
      <c r="B186" s="100" t="s">
        <v>450</v>
      </c>
      <c r="C186" s="100"/>
      <c r="D186" s="101"/>
      <c r="E186" s="107"/>
      <c r="F186" s="11"/>
      <c r="G186" s="9"/>
      <c r="H186" s="17"/>
      <c r="I186" s="18"/>
    </row>
    <row r="187" spans="1:9" ht="57" x14ac:dyDescent="0.2">
      <c r="A187" s="97" t="s">
        <v>451</v>
      </c>
      <c r="B187" s="97" t="s">
        <v>453</v>
      </c>
      <c r="C187" s="98" t="s">
        <v>16</v>
      </c>
      <c r="D187" s="99"/>
      <c r="E187" s="106"/>
      <c r="F187" s="11"/>
      <c r="G187" s="9"/>
      <c r="H187" s="17"/>
      <c r="I187" s="18"/>
    </row>
    <row r="188" spans="1:9" ht="42.75" x14ac:dyDescent="0.2">
      <c r="A188" s="93" t="s">
        <v>454</v>
      </c>
      <c r="B188" s="93" t="s">
        <v>84</v>
      </c>
      <c r="C188" s="94" t="s">
        <v>16</v>
      </c>
      <c r="D188" s="95"/>
      <c r="E188" s="105"/>
      <c r="F188" s="11"/>
      <c r="G188" s="9"/>
      <c r="H188" s="17"/>
      <c r="I188" s="18"/>
    </row>
    <row r="189" spans="1:9" ht="57" x14ac:dyDescent="0.2">
      <c r="A189" s="93" t="s">
        <v>455</v>
      </c>
      <c r="B189" s="93" t="s">
        <v>457</v>
      </c>
      <c r="C189" s="94" t="s">
        <v>16</v>
      </c>
      <c r="D189" s="99"/>
      <c r="E189" s="106"/>
      <c r="F189" s="11"/>
      <c r="G189" s="9"/>
      <c r="H189" s="17"/>
      <c r="I189" s="18"/>
    </row>
    <row r="190" spans="1:9" ht="57" x14ac:dyDescent="0.2">
      <c r="A190" s="93" t="s">
        <v>458</v>
      </c>
      <c r="B190" s="93" t="s">
        <v>460</v>
      </c>
      <c r="C190" s="94" t="s">
        <v>16</v>
      </c>
      <c r="D190" s="95"/>
      <c r="E190" s="105"/>
      <c r="F190" s="11"/>
      <c r="G190" s="9"/>
      <c r="H190" s="17"/>
      <c r="I190" s="18"/>
    </row>
    <row r="191" spans="1:9" ht="28.5" x14ac:dyDescent="0.2">
      <c r="A191" s="93" t="s">
        <v>461</v>
      </c>
      <c r="B191" s="93" t="s">
        <v>463</v>
      </c>
      <c r="C191" s="94" t="s">
        <v>16</v>
      </c>
      <c r="D191" s="95" t="s">
        <v>858</v>
      </c>
      <c r="E191" s="105">
        <f>(3.3*2+9.48*2)*3.75-2*0.8*2.1-2*0.9*2.1 + (2.1*2+3.3*2)*1</f>
        <v>99.51</v>
      </c>
      <c r="F191" s="11"/>
      <c r="G191" s="9"/>
      <c r="H191" s="17"/>
      <c r="I191" s="18"/>
    </row>
    <row r="192" spans="1:9" ht="42.75" x14ac:dyDescent="0.2">
      <c r="A192" s="93" t="s">
        <v>464</v>
      </c>
      <c r="B192" s="93" t="s">
        <v>466</v>
      </c>
      <c r="C192" s="94" t="s">
        <v>16</v>
      </c>
      <c r="D192" s="95" t="s">
        <v>858</v>
      </c>
      <c r="E192" s="105">
        <f>(3.3*2+9.48*2)*3.75-2*0.8*2.1-2*0.9*2.1 + (2.1*2+3.3*2)*1</f>
        <v>99.51</v>
      </c>
      <c r="F192" s="11"/>
      <c r="G192" s="9"/>
      <c r="H192" s="17"/>
      <c r="I192" s="18"/>
    </row>
    <row r="193" spans="1:9" ht="28.5" x14ac:dyDescent="0.2">
      <c r="A193" s="93" t="s">
        <v>467</v>
      </c>
      <c r="B193" s="93" t="s">
        <v>254</v>
      </c>
      <c r="C193" s="94" t="s">
        <v>16</v>
      </c>
      <c r="D193" s="95" t="s">
        <v>858</v>
      </c>
      <c r="E193" s="105">
        <f>(3.3*2+9.48*2)*3.75-2*0.8*2.1-2*0.9*2.1 + (2.1*2+3.3*2)*1</f>
        <v>99.51</v>
      </c>
      <c r="F193" s="11"/>
      <c r="G193" s="9"/>
      <c r="H193" s="17"/>
      <c r="I193" s="18"/>
    </row>
    <row r="194" spans="1:9" ht="28.5" x14ac:dyDescent="0.2">
      <c r="A194" s="93" t="s">
        <v>468</v>
      </c>
      <c r="B194" s="93" t="s">
        <v>211</v>
      </c>
      <c r="C194" s="94" t="s">
        <v>16</v>
      </c>
      <c r="D194" s="95" t="s">
        <v>859</v>
      </c>
      <c r="E194" s="105">
        <v>25.7</v>
      </c>
      <c r="F194" s="11"/>
      <c r="G194" s="9"/>
      <c r="H194" s="17"/>
      <c r="I194" s="18"/>
    </row>
    <row r="195" spans="1:9" ht="28.5" x14ac:dyDescent="0.2">
      <c r="A195" s="93" t="s">
        <v>469</v>
      </c>
      <c r="B195" s="93" t="s">
        <v>471</v>
      </c>
      <c r="C195" s="94" t="s">
        <v>16</v>
      </c>
      <c r="D195" s="95"/>
      <c r="E195" s="105"/>
      <c r="F195" s="11"/>
      <c r="G195" s="9"/>
      <c r="H195" s="17"/>
      <c r="I195" s="18"/>
    </row>
    <row r="196" spans="1:9" ht="28.5" x14ac:dyDescent="0.2">
      <c r="A196" s="93" t="s">
        <v>472</v>
      </c>
      <c r="B196" s="93" t="s">
        <v>263</v>
      </c>
      <c r="C196" s="94" t="s">
        <v>16</v>
      </c>
      <c r="D196" s="95"/>
      <c r="E196" s="105"/>
      <c r="F196" s="11"/>
      <c r="G196" s="9"/>
      <c r="H196" s="17"/>
      <c r="I196" s="18"/>
    </row>
    <row r="197" spans="1:9" ht="42.75" x14ac:dyDescent="0.2">
      <c r="A197" s="93" t="s">
        <v>473</v>
      </c>
      <c r="B197" s="93" t="s">
        <v>475</v>
      </c>
      <c r="C197" s="94" t="s">
        <v>16</v>
      </c>
      <c r="D197" s="95"/>
      <c r="E197" s="105"/>
      <c r="F197" s="11"/>
      <c r="G197" s="9"/>
      <c r="H197" s="17"/>
      <c r="I197" s="18"/>
    </row>
    <row r="198" spans="1:9" ht="15" x14ac:dyDescent="0.2">
      <c r="A198" s="91" t="s">
        <v>476</v>
      </c>
      <c r="B198" s="91" t="s">
        <v>81</v>
      </c>
      <c r="C198" s="91"/>
      <c r="D198" s="96"/>
      <c r="E198" s="104"/>
      <c r="F198" s="11"/>
      <c r="G198" s="9"/>
      <c r="H198" s="17"/>
      <c r="I198" s="18"/>
    </row>
    <row r="199" spans="1:9" ht="57" x14ac:dyDescent="0.2">
      <c r="A199" s="93" t="s">
        <v>477</v>
      </c>
      <c r="B199" s="93" t="s">
        <v>479</v>
      </c>
      <c r="C199" s="94" t="s">
        <v>16</v>
      </c>
      <c r="D199" s="95"/>
      <c r="E199" s="105"/>
      <c r="F199" s="11"/>
      <c r="G199" s="9"/>
      <c r="H199" s="17"/>
      <c r="I199" s="18"/>
    </row>
    <row r="200" spans="1:9" ht="42.75" x14ac:dyDescent="0.2">
      <c r="A200" s="93" t="s">
        <v>480</v>
      </c>
      <c r="B200" s="93" t="s">
        <v>482</v>
      </c>
      <c r="C200" s="94" t="s">
        <v>16</v>
      </c>
      <c r="D200" s="95"/>
      <c r="E200" s="105"/>
      <c r="F200" s="11"/>
      <c r="G200" s="9"/>
      <c r="H200" s="17"/>
      <c r="I200" s="18"/>
    </row>
    <row r="201" spans="1:9" ht="28.5" x14ac:dyDescent="0.2">
      <c r="A201" s="93" t="s">
        <v>744</v>
      </c>
      <c r="B201" s="93" t="s">
        <v>413</v>
      </c>
      <c r="C201" s="94" t="s">
        <v>16</v>
      </c>
      <c r="D201" s="95"/>
      <c r="E201" s="105"/>
      <c r="F201" s="11"/>
      <c r="G201" s="9"/>
      <c r="H201" s="17"/>
      <c r="I201" s="18"/>
    </row>
    <row r="202" spans="1:9" ht="15" x14ac:dyDescent="0.2">
      <c r="A202" s="91" t="s">
        <v>483</v>
      </c>
      <c r="B202" s="91" t="s">
        <v>189</v>
      </c>
      <c r="C202" s="91"/>
      <c r="D202" s="96"/>
      <c r="E202" s="104"/>
      <c r="F202" s="11"/>
      <c r="G202" s="9"/>
      <c r="H202" s="17"/>
      <c r="I202" s="18"/>
    </row>
    <row r="203" spans="1:9" ht="71.25" x14ac:dyDescent="0.2">
      <c r="A203" s="93" t="s">
        <v>484</v>
      </c>
      <c r="B203" s="93" t="s">
        <v>486</v>
      </c>
      <c r="C203" s="94" t="s">
        <v>7</v>
      </c>
      <c r="D203" s="95"/>
      <c r="E203" s="105"/>
      <c r="F203" s="11"/>
      <c r="G203" s="9"/>
      <c r="H203" s="17"/>
      <c r="I203" s="18"/>
    </row>
    <row r="204" spans="1:9" ht="71.25" x14ac:dyDescent="0.2">
      <c r="A204" s="93" t="s">
        <v>487</v>
      </c>
      <c r="B204" s="93" t="s">
        <v>489</v>
      </c>
      <c r="C204" s="94" t="s">
        <v>7</v>
      </c>
      <c r="D204" s="95"/>
      <c r="E204" s="105"/>
      <c r="F204" s="11"/>
      <c r="G204" s="9"/>
      <c r="H204" s="17"/>
      <c r="I204" s="18"/>
    </row>
    <row r="205" spans="1:9" ht="57" x14ac:dyDescent="0.2">
      <c r="A205" s="93" t="s">
        <v>490</v>
      </c>
      <c r="B205" s="93" t="s">
        <v>492</v>
      </c>
      <c r="C205" s="94" t="s">
        <v>16</v>
      </c>
      <c r="D205" s="95"/>
      <c r="E205" s="105"/>
      <c r="F205" s="11"/>
      <c r="G205" s="9"/>
      <c r="H205" s="17"/>
      <c r="I205" s="18"/>
    </row>
    <row r="206" spans="1:9" ht="57" x14ac:dyDescent="0.2">
      <c r="A206" s="93" t="s">
        <v>493</v>
      </c>
      <c r="B206" s="93" t="s">
        <v>495</v>
      </c>
      <c r="C206" s="94" t="s">
        <v>7</v>
      </c>
      <c r="D206" s="95"/>
      <c r="E206" s="105"/>
      <c r="F206" s="11"/>
      <c r="G206" s="9"/>
      <c r="H206" s="17"/>
      <c r="I206" s="18"/>
    </row>
    <row r="207" spans="1:9" ht="28.5" x14ac:dyDescent="0.2">
      <c r="A207" s="93" t="s">
        <v>745</v>
      </c>
      <c r="B207" s="93" t="s">
        <v>197</v>
      </c>
      <c r="C207" s="94" t="s">
        <v>82</v>
      </c>
      <c r="D207" s="95" t="s">
        <v>860</v>
      </c>
      <c r="E207" s="105">
        <v>7.14</v>
      </c>
      <c r="F207" s="11"/>
      <c r="G207" s="9"/>
      <c r="H207" s="17"/>
      <c r="I207" s="18"/>
    </row>
    <row r="208" spans="1:9" ht="57" x14ac:dyDescent="0.2">
      <c r="A208" s="93" t="s">
        <v>746</v>
      </c>
      <c r="B208" s="93" t="s">
        <v>272</v>
      </c>
      <c r="C208" s="94" t="s">
        <v>16</v>
      </c>
      <c r="D208" s="95" t="s">
        <v>861</v>
      </c>
      <c r="E208" s="105">
        <f>E207*2</f>
        <v>14.28</v>
      </c>
      <c r="F208" s="11"/>
      <c r="G208" s="9"/>
      <c r="H208" s="17"/>
      <c r="I208" s="18"/>
    </row>
    <row r="209" spans="1:9" ht="15" x14ac:dyDescent="0.2">
      <c r="A209" s="91" t="s">
        <v>496</v>
      </c>
      <c r="B209" s="91" t="s">
        <v>58</v>
      </c>
      <c r="C209" s="91"/>
      <c r="D209" s="96"/>
      <c r="E209" s="104"/>
      <c r="F209" s="11"/>
      <c r="G209" s="9"/>
      <c r="H209" s="17"/>
      <c r="I209" s="18"/>
    </row>
    <row r="210" spans="1:9" ht="71.25" x14ac:dyDescent="0.2">
      <c r="A210" s="93" t="s">
        <v>497</v>
      </c>
      <c r="B210" s="93" t="s">
        <v>499</v>
      </c>
      <c r="C210" s="94" t="s">
        <v>16</v>
      </c>
      <c r="D210" s="95" t="s">
        <v>862</v>
      </c>
      <c r="E210" s="105">
        <f xml:space="preserve"> 3.15*2.1-1.1</f>
        <v>5.5150000000000006</v>
      </c>
      <c r="F210" s="11"/>
      <c r="G210" s="9" t="s">
        <v>845</v>
      </c>
      <c r="H210" s="17"/>
      <c r="I210" s="18"/>
    </row>
    <row r="211" spans="1:9" ht="57" x14ac:dyDescent="0.2">
      <c r="A211" s="93" t="s">
        <v>500</v>
      </c>
      <c r="B211" s="93" t="s">
        <v>502</v>
      </c>
      <c r="C211" s="94" t="s">
        <v>16</v>
      </c>
      <c r="D211" s="95" t="str">
        <f>D210</f>
        <v>Coberta da parte que contém a caixa dagua 3,15*2,1 = 6,62</v>
      </c>
      <c r="E211" s="105">
        <f>E210</f>
        <v>5.5150000000000006</v>
      </c>
      <c r="F211" s="11"/>
      <c r="G211" s="9" t="s">
        <v>845</v>
      </c>
      <c r="H211" s="17"/>
      <c r="I211" s="18"/>
    </row>
    <row r="212" spans="1:9" ht="42.75" x14ac:dyDescent="0.2">
      <c r="A212" s="93" t="s">
        <v>503</v>
      </c>
      <c r="B212" s="93" t="s">
        <v>505</v>
      </c>
      <c r="C212" s="94" t="s">
        <v>11</v>
      </c>
      <c r="D212" s="95"/>
      <c r="E212" s="105"/>
      <c r="F212" s="11"/>
      <c r="G212" s="9"/>
      <c r="H212" s="17"/>
      <c r="I212" s="18"/>
    </row>
    <row r="213" spans="1:9" ht="42.75" x14ac:dyDescent="0.2">
      <c r="A213" s="93" t="s">
        <v>506</v>
      </c>
      <c r="B213" s="93" t="s">
        <v>86</v>
      </c>
      <c r="C213" s="94" t="s">
        <v>11</v>
      </c>
      <c r="D213" s="95"/>
      <c r="E213" s="105"/>
      <c r="F213" s="11"/>
      <c r="G213" s="9"/>
      <c r="H213" s="17"/>
      <c r="I213" s="18"/>
    </row>
    <row r="214" spans="1:9" ht="14.25" x14ac:dyDescent="0.2">
      <c r="A214" s="93" t="s">
        <v>747</v>
      </c>
      <c r="B214" s="93" t="s">
        <v>748</v>
      </c>
      <c r="C214" s="94" t="s">
        <v>11</v>
      </c>
      <c r="D214" s="95"/>
      <c r="E214" s="105"/>
      <c r="F214" s="11"/>
      <c r="G214" s="9" t="s">
        <v>845</v>
      </c>
      <c r="H214" s="17"/>
      <c r="I214" s="18"/>
    </row>
    <row r="215" spans="1:9" ht="15" x14ac:dyDescent="0.2">
      <c r="A215" s="91" t="s">
        <v>508</v>
      </c>
      <c r="B215" s="91" t="s">
        <v>509</v>
      </c>
      <c r="C215" s="91"/>
      <c r="D215" s="96"/>
      <c r="E215" s="104"/>
      <c r="F215" s="11"/>
      <c r="G215" s="9"/>
      <c r="H215" s="17"/>
      <c r="I215" s="18"/>
    </row>
    <row r="216" spans="1:9" ht="57" x14ac:dyDescent="0.2">
      <c r="A216" s="93" t="s">
        <v>510</v>
      </c>
      <c r="B216" s="93" t="s">
        <v>512</v>
      </c>
      <c r="C216" s="94" t="s">
        <v>7</v>
      </c>
      <c r="D216" s="95"/>
      <c r="E216" s="105"/>
      <c r="F216" s="11"/>
      <c r="G216" s="9"/>
      <c r="H216" s="17"/>
      <c r="I216" s="18"/>
    </row>
    <row r="217" spans="1:9" ht="42.75" x14ac:dyDescent="0.2">
      <c r="A217" s="93" t="s">
        <v>513</v>
      </c>
      <c r="B217" s="93" t="s">
        <v>515</v>
      </c>
      <c r="C217" s="94" t="s">
        <v>7</v>
      </c>
      <c r="D217" s="95"/>
      <c r="E217" s="105"/>
      <c r="F217" s="11"/>
      <c r="G217" s="9"/>
      <c r="H217" s="17"/>
      <c r="I217" s="18"/>
    </row>
    <row r="218" spans="1:9" ht="28.5" x14ac:dyDescent="0.2">
      <c r="A218" s="93" t="s">
        <v>516</v>
      </c>
      <c r="B218" s="93" t="s">
        <v>518</v>
      </c>
      <c r="C218" s="94" t="s">
        <v>7</v>
      </c>
      <c r="D218" s="95"/>
      <c r="E218" s="105"/>
      <c r="F218" s="11"/>
      <c r="G218" s="9"/>
      <c r="H218" s="17"/>
      <c r="I218" s="18"/>
    </row>
    <row r="219" spans="1:9" ht="71.25" x14ac:dyDescent="0.2">
      <c r="A219" s="93" t="s">
        <v>519</v>
      </c>
      <c r="B219" s="93" t="s">
        <v>521</v>
      </c>
      <c r="C219" s="94" t="s">
        <v>7</v>
      </c>
      <c r="D219" s="95"/>
      <c r="E219" s="105"/>
      <c r="F219" s="11"/>
      <c r="G219" s="9"/>
      <c r="H219" s="17"/>
      <c r="I219" s="18"/>
    </row>
    <row r="220" spans="1:9" ht="42.75" x14ac:dyDescent="0.2">
      <c r="A220" s="93" t="s">
        <v>522</v>
      </c>
      <c r="B220" s="93" t="s">
        <v>524</v>
      </c>
      <c r="C220" s="94" t="s">
        <v>7</v>
      </c>
      <c r="D220" s="95"/>
      <c r="E220" s="105"/>
      <c r="F220" s="11"/>
      <c r="G220" s="9"/>
      <c r="H220" s="17"/>
      <c r="I220" s="18"/>
    </row>
    <row r="221" spans="1:9" ht="28.5" x14ac:dyDescent="0.2">
      <c r="A221" s="93" t="s">
        <v>525</v>
      </c>
      <c r="B221" s="93" t="s">
        <v>527</v>
      </c>
      <c r="C221" s="94" t="s">
        <v>82</v>
      </c>
      <c r="D221" s="95"/>
      <c r="E221" s="105"/>
      <c r="F221" s="11"/>
      <c r="G221" s="9"/>
      <c r="H221" s="17"/>
      <c r="I221" s="18"/>
    </row>
    <row r="222" spans="1:9" ht="28.5" x14ac:dyDescent="0.2">
      <c r="A222" s="93" t="s">
        <v>528</v>
      </c>
      <c r="B222" s="93" t="s">
        <v>530</v>
      </c>
      <c r="C222" s="94" t="s">
        <v>7</v>
      </c>
      <c r="D222" s="95"/>
      <c r="E222" s="105"/>
      <c r="F222" s="11"/>
      <c r="G222" s="9"/>
      <c r="H222" s="17"/>
      <c r="I222" s="18"/>
    </row>
    <row r="223" spans="1:9" ht="28.5" x14ac:dyDescent="0.2">
      <c r="A223" s="93" t="s">
        <v>531</v>
      </c>
      <c r="B223" s="93" t="s">
        <v>533</v>
      </c>
      <c r="C223" s="94" t="s">
        <v>7</v>
      </c>
      <c r="D223" s="95"/>
      <c r="E223" s="105"/>
      <c r="F223" s="11"/>
      <c r="G223" s="9"/>
      <c r="H223" s="17"/>
      <c r="I223" s="18"/>
    </row>
    <row r="224" spans="1:9" ht="15" x14ac:dyDescent="0.2">
      <c r="A224" s="91" t="s">
        <v>534</v>
      </c>
      <c r="B224" s="91" t="s">
        <v>535</v>
      </c>
      <c r="C224" s="91"/>
      <c r="D224" s="96"/>
      <c r="E224" s="104"/>
      <c r="F224" s="11"/>
      <c r="G224" s="9"/>
      <c r="H224" s="17"/>
      <c r="I224" s="18"/>
    </row>
    <row r="225" spans="1:9" ht="42.75" x14ac:dyDescent="0.2">
      <c r="A225" s="93" t="s">
        <v>536</v>
      </c>
      <c r="B225" s="93" t="s">
        <v>538</v>
      </c>
      <c r="C225" s="94" t="s">
        <v>7</v>
      </c>
      <c r="D225" s="95"/>
      <c r="E225" s="105"/>
      <c r="F225" s="11"/>
      <c r="G225" s="9"/>
      <c r="H225" s="17"/>
      <c r="I225" s="18"/>
    </row>
    <row r="226" spans="1:9" ht="42.75" x14ac:dyDescent="0.2">
      <c r="A226" s="93" t="s">
        <v>539</v>
      </c>
      <c r="B226" s="93" t="s">
        <v>541</v>
      </c>
      <c r="C226" s="94" t="s">
        <v>7</v>
      </c>
      <c r="D226" s="95"/>
      <c r="E226" s="105"/>
      <c r="F226" s="11"/>
      <c r="G226" s="9"/>
      <c r="H226" s="17"/>
      <c r="I226" s="18"/>
    </row>
    <row r="227" spans="1:9" ht="28.5" x14ac:dyDescent="0.2">
      <c r="A227" s="93" t="s">
        <v>542</v>
      </c>
      <c r="B227" s="93" t="s">
        <v>544</v>
      </c>
      <c r="C227" s="94" t="s">
        <v>7</v>
      </c>
      <c r="D227" s="95" t="s">
        <v>728</v>
      </c>
      <c r="E227" s="105">
        <v>1</v>
      </c>
      <c r="F227" s="11"/>
      <c r="G227" s="9"/>
      <c r="H227" s="17"/>
      <c r="I227" s="18"/>
    </row>
    <row r="228" spans="1:9" ht="28.5" x14ac:dyDescent="0.2">
      <c r="A228" s="93" t="s">
        <v>545</v>
      </c>
      <c r="B228" s="93" t="s">
        <v>547</v>
      </c>
      <c r="C228" s="94" t="s">
        <v>11</v>
      </c>
      <c r="D228" s="95" t="s">
        <v>863</v>
      </c>
      <c r="E228" s="105">
        <v>40</v>
      </c>
      <c r="F228" s="11"/>
      <c r="G228" s="9"/>
      <c r="H228" s="17"/>
      <c r="I228" s="18"/>
    </row>
    <row r="229" spans="1:9" ht="28.5" x14ac:dyDescent="0.2">
      <c r="A229" s="93" t="s">
        <v>548</v>
      </c>
      <c r="B229" s="93" t="s">
        <v>550</v>
      </c>
      <c r="C229" s="94" t="s">
        <v>7</v>
      </c>
      <c r="D229" s="95" t="s">
        <v>729</v>
      </c>
      <c r="E229" s="105">
        <v>2</v>
      </c>
      <c r="F229" s="11"/>
      <c r="G229" s="9"/>
      <c r="H229" s="17"/>
      <c r="I229" s="18"/>
    </row>
    <row r="230" spans="1:9" ht="28.5" x14ac:dyDescent="0.2">
      <c r="A230" s="93" t="s">
        <v>749</v>
      </c>
      <c r="B230" s="93" t="s">
        <v>750</v>
      </c>
      <c r="C230" s="94" t="s">
        <v>7</v>
      </c>
      <c r="D230" s="95"/>
      <c r="E230" s="105"/>
      <c r="F230" s="11"/>
      <c r="G230" s="9"/>
      <c r="H230" s="17"/>
      <c r="I230" s="18"/>
    </row>
    <row r="231" spans="1:9" ht="28.5" x14ac:dyDescent="0.2">
      <c r="A231" s="93" t="s">
        <v>751</v>
      </c>
      <c r="B231" s="93" t="s">
        <v>752</v>
      </c>
      <c r="C231" s="94" t="s">
        <v>7</v>
      </c>
      <c r="D231" s="95"/>
      <c r="E231" s="105"/>
      <c r="F231" s="11"/>
      <c r="G231" s="9"/>
      <c r="H231" s="17"/>
      <c r="I231" s="18"/>
    </row>
    <row r="232" spans="1:9" ht="15" x14ac:dyDescent="0.2">
      <c r="A232" s="91" t="s">
        <v>551</v>
      </c>
      <c r="B232" s="91" t="s">
        <v>552</v>
      </c>
      <c r="C232" s="91"/>
      <c r="D232" s="96"/>
      <c r="E232" s="104"/>
      <c r="F232" s="11"/>
      <c r="G232" s="9"/>
      <c r="H232" s="17"/>
      <c r="I232" s="18"/>
    </row>
    <row r="233" spans="1:9" ht="42.75" x14ac:dyDescent="0.2">
      <c r="A233" s="93" t="s">
        <v>553</v>
      </c>
      <c r="B233" s="93" t="s">
        <v>555</v>
      </c>
      <c r="C233" s="94" t="s">
        <v>7</v>
      </c>
      <c r="D233" s="95"/>
      <c r="E233" s="105"/>
      <c r="F233" s="11"/>
      <c r="G233" s="9"/>
      <c r="H233" s="17"/>
      <c r="I233" s="18"/>
    </row>
    <row r="234" spans="1:9" ht="42.75" x14ac:dyDescent="0.2">
      <c r="A234" s="93" t="s">
        <v>556</v>
      </c>
      <c r="B234" s="93" t="s">
        <v>558</v>
      </c>
      <c r="C234" s="94" t="s">
        <v>7</v>
      </c>
      <c r="D234" s="95"/>
      <c r="E234" s="105"/>
      <c r="F234" s="11"/>
      <c r="G234" s="9"/>
      <c r="H234" s="17"/>
      <c r="I234" s="18"/>
    </row>
    <row r="235" spans="1:9" ht="42.75" x14ac:dyDescent="0.2">
      <c r="A235" s="93" t="s">
        <v>559</v>
      </c>
      <c r="B235" s="93" t="s">
        <v>561</v>
      </c>
      <c r="C235" s="94" t="s">
        <v>7</v>
      </c>
      <c r="D235" s="95"/>
      <c r="E235" s="105"/>
      <c r="F235" s="11"/>
      <c r="G235" s="9"/>
      <c r="H235" s="17"/>
      <c r="I235" s="18"/>
    </row>
    <row r="236" spans="1:9" ht="42.75" x14ac:dyDescent="0.2">
      <c r="A236" s="93" t="s">
        <v>562</v>
      </c>
      <c r="B236" s="93" t="s">
        <v>564</v>
      </c>
      <c r="C236" s="94" t="s">
        <v>11</v>
      </c>
      <c r="D236" s="95"/>
      <c r="E236" s="105"/>
      <c r="F236" s="11"/>
      <c r="G236" s="9"/>
      <c r="H236" s="17"/>
      <c r="I236" s="18"/>
    </row>
    <row r="237" spans="1:9" ht="42.75" x14ac:dyDescent="0.2">
      <c r="A237" s="93" t="s">
        <v>565</v>
      </c>
      <c r="B237" s="93" t="s">
        <v>567</v>
      </c>
      <c r="C237" s="94" t="s">
        <v>11</v>
      </c>
      <c r="D237" s="95"/>
      <c r="E237" s="105"/>
      <c r="F237" s="11"/>
      <c r="G237" s="9"/>
      <c r="H237" s="17"/>
      <c r="I237" s="18"/>
    </row>
    <row r="238" spans="1:9" ht="42.75" x14ac:dyDescent="0.2">
      <c r="A238" s="93" t="s">
        <v>568</v>
      </c>
      <c r="B238" s="93" t="s">
        <v>570</v>
      </c>
      <c r="C238" s="94" t="s">
        <v>11</v>
      </c>
      <c r="D238" s="95"/>
      <c r="E238" s="105"/>
      <c r="F238" s="11"/>
      <c r="G238" s="9"/>
      <c r="H238" s="17"/>
      <c r="I238" s="18"/>
    </row>
    <row r="239" spans="1:9" ht="28.5" x14ac:dyDescent="0.2">
      <c r="A239" s="93" t="s">
        <v>571</v>
      </c>
      <c r="B239" s="93" t="s">
        <v>573</v>
      </c>
      <c r="C239" s="94" t="s">
        <v>7</v>
      </c>
      <c r="D239" s="95"/>
      <c r="E239" s="105"/>
      <c r="F239" s="11"/>
      <c r="G239" s="9"/>
      <c r="H239" s="17"/>
      <c r="I239" s="18"/>
    </row>
    <row r="240" spans="1:9" ht="57" x14ac:dyDescent="0.2">
      <c r="A240" s="93" t="s">
        <v>753</v>
      </c>
      <c r="B240" s="93" t="s">
        <v>754</v>
      </c>
      <c r="C240" s="94" t="s">
        <v>7</v>
      </c>
      <c r="D240" s="95"/>
      <c r="E240" s="105"/>
      <c r="F240" s="11"/>
      <c r="G240" s="9"/>
      <c r="H240" s="17"/>
      <c r="I240" s="18"/>
    </row>
    <row r="241" spans="1:9" ht="42.75" x14ac:dyDescent="0.2">
      <c r="A241" s="93" t="s">
        <v>755</v>
      </c>
      <c r="B241" s="93" t="s">
        <v>756</v>
      </c>
      <c r="C241" s="94" t="s">
        <v>7</v>
      </c>
      <c r="D241" s="95"/>
      <c r="E241" s="105"/>
      <c r="F241" s="11"/>
      <c r="G241" s="9"/>
      <c r="H241" s="17"/>
      <c r="I241" s="18"/>
    </row>
    <row r="242" spans="1:9" ht="42.75" x14ac:dyDescent="0.2">
      <c r="A242" s="93" t="s">
        <v>757</v>
      </c>
      <c r="B242" s="93" t="s">
        <v>758</v>
      </c>
      <c r="C242" s="94" t="s">
        <v>7</v>
      </c>
      <c r="D242" s="95"/>
      <c r="E242" s="105"/>
      <c r="F242" s="11"/>
      <c r="G242" s="9"/>
      <c r="H242" s="17"/>
      <c r="I242" s="18"/>
    </row>
    <row r="243" spans="1:9" ht="15" x14ac:dyDescent="0.2">
      <c r="A243" s="91" t="s">
        <v>574</v>
      </c>
      <c r="B243" s="91" t="s">
        <v>60</v>
      </c>
      <c r="C243" s="91"/>
      <c r="D243" s="96"/>
      <c r="E243" s="104"/>
      <c r="F243" s="11"/>
      <c r="G243" s="9"/>
      <c r="H243" s="17"/>
      <c r="I243" s="18"/>
    </row>
    <row r="244" spans="1:9" ht="42.75" x14ac:dyDescent="0.2">
      <c r="A244" s="93" t="s">
        <v>575</v>
      </c>
      <c r="B244" s="93" t="s">
        <v>66</v>
      </c>
      <c r="C244" s="94" t="s">
        <v>11</v>
      </c>
      <c r="D244" s="95"/>
      <c r="E244" s="105"/>
      <c r="F244" s="11"/>
      <c r="G244" s="9"/>
      <c r="H244" s="17"/>
      <c r="I244" s="18"/>
    </row>
    <row r="245" spans="1:9" ht="42.75" x14ac:dyDescent="0.2">
      <c r="A245" s="93" t="s">
        <v>576</v>
      </c>
      <c r="B245" s="93" t="s">
        <v>68</v>
      </c>
      <c r="C245" s="94" t="s">
        <v>11</v>
      </c>
      <c r="D245" s="95"/>
      <c r="E245" s="105"/>
      <c r="F245" s="11"/>
      <c r="G245" s="9"/>
      <c r="H245" s="17"/>
      <c r="I245" s="18"/>
    </row>
    <row r="246" spans="1:9" ht="28.5" x14ac:dyDescent="0.2">
      <c r="A246" s="93" t="s">
        <v>577</v>
      </c>
      <c r="B246" s="93" t="s">
        <v>579</v>
      </c>
      <c r="C246" s="94" t="s">
        <v>7</v>
      </c>
      <c r="D246" s="95"/>
      <c r="E246" s="105"/>
      <c r="F246" s="11"/>
      <c r="G246" s="9"/>
      <c r="H246" s="17"/>
      <c r="I246" s="18"/>
    </row>
    <row r="247" spans="1:9" ht="28.5" x14ac:dyDescent="0.2">
      <c r="A247" s="93" t="s">
        <v>580</v>
      </c>
      <c r="B247" s="93" t="s">
        <v>582</v>
      </c>
      <c r="C247" s="94" t="s">
        <v>7</v>
      </c>
      <c r="D247" s="95"/>
      <c r="E247" s="105"/>
      <c r="F247" s="11"/>
      <c r="G247" s="9"/>
      <c r="H247" s="17"/>
      <c r="I247" s="18"/>
    </row>
    <row r="248" spans="1:9" ht="28.5" x14ac:dyDescent="0.2">
      <c r="A248" s="93" t="s">
        <v>583</v>
      </c>
      <c r="B248" s="93" t="s">
        <v>585</v>
      </c>
      <c r="C248" s="94" t="s">
        <v>7</v>
      </c>
      <c r="D248" s="95"/>
      <c r="E248" s="105"/>
      <c r="F248" s="11"/>
      <c r="G248" s="9"/>
      <c r="H248" s="17"/>
      <c r="I248" s="18"/>
    </row>
    <row r="249" spans="1:9" ht="28.5" x14ac:dyDescent="0.2">
      <c r="A249" s="93" t="s">
        <v>586</v>
      </c>
      <c r="B249" s="93" t="s">
        <v>70</v>
      </c>
      <c r="C249" s="94" t="s">
        <v>7</v>
      </c>
      <c r="D249" s="95"/>
      <c r="E249" s="105"/>
      <c r="F249" s="11"/>
      <c r="G249" s="9"/>
      <c r="H249" s="17"/>
      <c r="I249" s="18"/>
    </row>
    <row r="250" spans="1:9" ht="42.75" x14ac:dyDescent="0.2">
      <c r="A250" s="93" t="s">
        <v>587</v>
      </c>
      <c r="B250" s="93" t="s">
        <v>589</v>
      </c>
      <c r="C250" s="94" t="s">
        <v>11</v>
      </c>
      <c r="D250" s="95"/>
      <c r="E250" s="105"/>
      <c r="F250" s="11"/>
      <c r="G250" s="9"/>
      <c r="H250" s="17"/>
      <c r="I250" s="18"/>
    </row>
    <row r="251" spans="1:9" ht="42.75" x14ac:dyDescent="0.2">
      <c r="A251" s="93" t="s">
        <v>590</v>
      </c>
      <c r="B251" s="93" t="s">
        <v>592</v>
      </c>
      <c r="C251" s="94" t="s">
        <v>11</v>
      </c>
      <c r="D251" s="95"/>
      <c r="E251" s="105"/>
      <c r="F251" s="11"/>
      <c r="G251" s="9"/>
      <c r="H251" s="17"/>
      <c r="I251" s="18"/>
    </row>
    <row r="252" spans="1:9" ht="28.5" x14ac:dyDescent="0.2">
      <c r="A252" s="93" t="s">
        <v>593</v>
      </c>
      <c r="B252" s="93" t="s">
        <v>595</v>
      </c>
      <c r="C252" s="94" t="s">
        <v>7</v>
      </c>
      <c r="D252" s="95"/>
      <c r="E252" s="105"/>
      <c r="F252" s="11"/>
      <c r="G252" s="9"/>
      <c r="H252" s="17"/>
      <c r="I252" s="18"/>
    </row>
    <row r="253" spans="1:9" ht="28.5" x14ac:dyDescent="0.2">
      <c r="A253" s="93" t="s">
        <v>596</v>
      </c>
      <c r="B253" s="93" t="s">
        <v>72</v>
      </c>
      <c r="C253" s="94" t="s">
        <v>7</v>
      </c>
      <c r="D253" s="95"/>
      <c r="E253" s="105"/>
      <c r="F253" s="11"/>
      <c r="G253" s="9"/>
      <c r="H253" s="17"/>
      <c r="I253" s="18"/>
    </row>
    <row r="254" spans="1:9" ht="28.5" x14ac:dyDescent="0.2">
      <c r="A254" s="93" t="s">
        <v>760</v>
      </c>
      <c r="B254" s="93" t="s">
        <v>761</v>
      </c>
      <c r="C254" s="94" t="s">
        <v>7</v>
      </c>
      <c r="D254" s="95"/>
      <c r="E254" s="105"/>
      <c r="F254" s="11"/>
      <c r="G254" s="9"/>
      <c r="H254" s="17"/>
      <c r="I254" s="18"/>
    </row>
    <row r="255" spans="1:9" ht="57" x14ac:dyDescent="0.2">
      <c r="A255" s="93" t="s">
        <v>759</v>
      </c>
      <c r="B255" s="93" t="s">
        <v>599</v>
      </c>
      <c r="C255" s="94" t="s">
        <v>7</v>
      </c>
      <c r="D255" s="95"/>
      <c r="E255" s="105"/>
      <c r="F255" s="11"/>
      <c r="G255" s="9"/>
      <c r="H255" s="17"/>
      <c r="I255" s="18"/>
    </row>
    <row r="256" spans="1:9" ht="15" x14ac:dyDescent="0.2">
      <c r="A256" s="150">
        <v>3</v>
      </c>
      <c r="B256" s="149" t="s">
        <v>762</v>
      </c>
      <c r="C256" s="93"/>
      <c r="D256" s="145"/>
      <c r="E256" s="145"/>
      <c r="F256" s="11"/>
      <c r="G256" s="9"/>
    </row>
    <row r="257" spans="1:7" ht="42.75" x14ac:dyDescent="0.2">
      <c r="A257" s="148" t="s">
        <v>763</v>
      </c>
      <c r="B257" s="93" t="s">
        <v>764</v>
      </c>
      <c r="C257" s="94" t="s">
        <v>16</v>
      </c>
      <c r="D257" s="153" t="s">
        <v>864</v>
      </c>
      <c r="E257" s="152">
        <f>0.5*205.76</f>
        <v>102.88</v>
      </c>
      <c r="G257" s="1">
        <f>2.84*(17.25+5.45+4.6+32.5+12.65)</f>
        <v>205.75800000000001</v>
      </c>
    </row>
    <row r="258" spans="1:7" ht="57" x14ac:dyDescent="0.2">
      <c r="A258" s="148" t="s">
        <v>765</v>
      </c>
      <c r="B258" s="93" t="s">
        <v>766</v>
      </c>
      <c r="C258" s="94" t="s">
        <v>743</v>
      </c>
      <c r="D258" s="151"/>
      <c r="E258" s="152"/>
    </row>
    <row r="259" spans="1:7" ht="14.25" x14ac:dyDescent="0.2">
      <c r="A259" s="148" t="s">
        <v>767</v>
      </c>
      <c r="B259" s="93" t="s">
        <v>768</v>
      </c>
      <c r="C259" s="94" t="s">
        <v>16</v>
      </c>
      <c r="D259" s="151"/>
      <c r="E259" s="152"/>
    </row>
    <row r="260" spans="1:7" ht="14.25" x14ac:dyDescent="0.2">
      <c r="A260" s="148" t="s">
        <v>769</v>
      </c>
      <c r="B260" s="93" t="s">
        <v>770</v>
      </c>
      <c r="C260" s="94" t="s">
        <v>7</v>
      </c>
      <c r="D260" s="151"/>
      <c r="E260" s="152"/>
    </row>
    <row r="261" spans="1:7" ht="42.75" x14ac:dyDescent="0.2">
      <c r="A261" s="148" t="s">
        <v>771</v>
      </c>
      <c r="B261" s="93" t="s">
        <v>772</v>
      </c>
      <c r="C261" s="94" t="s">
        <v>7</v>
      </c>
      <c r="D261" s="151"/>
      <c r="E261" s="152"/>
    </row>
    <row r="262" spans="1:7" ht="28.5" x14ac:dyDescent="0.2">
      <c r="A262" s="148" t="s">
        <v>773</v>
      </c>
      <c r="B262" s="93" t="s">
        <v>774</v>
      </c>
      <c r="C262" s="94" t="s">
        <v>7</v>
      </c>
      <c r="D262" s="151" t="s">
        <v>865</v>
      </c>
      <c r="E262" s="152">
        <v>8</v>
      </c>
    </row>
    <row r="263" spans="1:7" ht="28.5" x14ac:dyDescent="0.2">
      <c r="A263" s="148" t="s">
        <v>775</v>
      </c>
      <c r="B263" s="93" t="s">
        <v>776</v>
      </c>
      <c r="C263" s="94" t="s">
        <v>7</v>
      </c>
      <c r="D263" s="151"/>
      <c r="E263" s="152"/>
    </row>
    <row r="264" spans="1:7" ht="42.75" x14ac:dyDescent="0.2">
      <c r="A264" s="148" t="s">
        <v>777</v>
      </c>
      <c r="B264" s="93" t="s">
        <v>778</v>
      </c>
      <c r="C264" s="94" t="s">
        <v>16</v>
      </c>
      <c r="D264" s="151"/>
      <c r="E264" s="152"/>
    </row>
    <row r="265" spans="1:7" ht="42.75" x14ac:dyDescent="0.2">
      <c r="A265" s="148" t="s">
        <v>779</v>
      </c>
      <c r="B265" s="93" t="s">
        <v>780</v>
      </c>
      <c r="C265" s="94" t="s">
        <v>15</v>
      </c>
      <c r="D265" s="151"/>
      <c r="E265" s="152"/>
    </row>
    <row r="266" spans="1:7" ht="42.75" x14ac:dyDescent="0.2">
      <c r="A266" s="148" t="s">
        <v>781</v>
      </c>
      <c r="B266" s="93" t="s">
        <v>782</v>
      </c>
      <c r="C266" s="94" t="s">
        <v>15</v>
      </c>
      <c r="D266" s="153" t="s">
        <v>879</v>
      </c>
      <c r="E266" s="152">
        <v>0.77</v>
      </c>
      <c r="G266" s="1" t="s">
        <v>845</v>
      </c>
    </row>
    <row r="267" spans="1:7" ht="42.75" x14ac:dyDescent="0.2">
      <c r="A267" s="148" t="s">
        <v>783</v>
      </c>
      <c r="B267" s="93" t="s">
        <v>430</v>
      </c>
      <c r="C267" s="94" t="s">
        <v>16</v>
      </c>
      <c r="D267" s="151" t="s">
        <v>866</v>
      </c>
      <c r="E267" s="152">
        <f>6.55*11.5</f>
        <v>75.325000000000003</v>
      </c>
    </row>
    <row r="268" spans="1:7" ht="28.5" x14ac:dyDescent="0.2">
      <c r="A268" s="148" t="s">
        <v>784</v>
      </c>
      <c r="B268" s="93" t="s">
        <v>785</v>
      </c>
      <c r="C268" s="94" t="s">
        <v>16</v>
      </c>
      <c r="D268" s="151" t="s">
        <v>867</v>
      </c>
      <c r="E268" s="152">
        <f>205.76*2</f>
        <v>411.52</v>
      </c>
    </row>
    <row r="269" spans="1:7" ht="28.5" x14ac:dyDescent="0.2">
      <c r="A269" s="148" t="s">
        <v>786</v>
      </c>
      <c r="B269" s="93" t="s">
        <v>463</v>
      </c>
      <c r="C269" s="94" t="s">
        <v>16</v>
      </c>
      <c r="D269" s="151" t="s">
        <v>867</v>
      </c>
      <c r="E269" s="152">
        <v>320.79000000000002</v>
      </c>
    </row>
    <row r="270" spans="1:7" ht="28.5" x14ac:dyDescent="0.2">
      <c r="A270" s="148" t="s">
        <v>787</v>
      </c>
      <c r="B270" s="93" t="s">
        <v>788</v>
      </c>
      <c r="C270" s="94" t="s">
        <v>16</v>
      </c>
      <c r="D270" s="151" t="s">
        <v>867</v>
      </c>
      <c r="E270" s="152">
        <f>205.76*2</f>
        <v>411.52</v>
      </c>
    </row>
    <row r="271" spans="1:7" ht="28.5" x14ac:dyDescent="0.2">
      <c r="A271" s="148" t="s">
        <v>789</v>
      </c>
      <c r="B271" s="93" t="s">
        <v>790</v>
      </c>
      <c r="C271" s="94" t="s">
        <v>16</v>
      </c>
      <c r="D271" s="151" t="s">
        <v>868</v>
      </c>
      <c r="E271" s="152">
        <f>66.83</f>
        <v>66.83</v>
      </c>
    </row>
    <row r="272" spans="1:7" ht="42.75" x14ac:dyDescent="0.2">
      <c r="A272" s="148" t="s">
        <v>791</v>
      </c>
      <c r="B272" s="93" t="s">
        <v>475</v>
      </c>
      <c r="C272" s="94" t="s">
        <v>16</v>
      </c>
      <c r="D272" s="95" t="s">
        <v>846</v>
      </c>
      <c r="E272" s="152">
        <v>79.25</v>
      </c>
      <c r="G272" s="1" t="s">
        <v>845</v>
      </c>
    </row>
    <row r="273" spans="1:7" ht="57" x14ac:dyDescent="0.2">
      <c r="A273" s="148" t="s">
        <v>792</v>
      </c>
      <c r="B273" s="93" t="s">
        <v>102</v>
      </c>
      <c r="C273" s="94" t="s">
        <v>15</v>
      </c>
      <c r="D273" s="95" t="s">
        <v>869</v>
      </c>
      <c r="E273" s="105">
        <f>788.62*0.4</f>
        <v>315.44800000000004</v>
      </c>
    </row>
    <row r="274" spans="1:7" ht="28.5" x14ac:dyDescent="0.2">
      <c r="A274" s="148" t="s">
        <v>793</v>
      </c>
      <c r="B274" s="93" t="s">
        <v>794</v>
      </c>
      <c r="C274" s="94" t="s">
        <v>795</v>
      </c>
      <c r="D274" s="151" t="s">
        <v>870</v>
      </c>
      <c r="E274" s="152">
        <f>E273*10</f>
        <v>3154.4800000000005</v>
      </c>
    </row>
    <row r="275" spans="1:7" ht="28.5" x14ac:dyDescent="0.2">
      <c r="A275" s="148" t="s">
        <v>796</v>
      </c>
      <c r="B275" s="93" t="s">
        <v>211</v>
      </c>
      <c r="C275" s="94" t="s">
        <v>16</v>
      </c>
      <c r="D275" s="151"/>
      <c r="E275" s="152"/>
    </row>
    <row r="276" spans="1:7" ht="28.5" x14ac:dyDescent="0.2">
      <c r="A276" s="148" t="s">
        <v>797</v>
      </c>
      <c r="B276" s="93" t="s">
        <v>798</v>
      </c>
      <c r="C276" s="94" t="s">
        <v>16</v>
      </c>
      <c r="D276" s="151"/>
      <c r="E276" s="152"/>
    </row>
    <row r="277" spans="1:7" ht="28.5" x14ac:dyDescent="0.2">
      <c r="A277" s="148" t="s">
        <v>799</v>
      </c>
      <c r="B277" s="93" t="s">
        <v>263</v>
      </c>
      <c r="C277" s="94" t="s">
        <v>16</v>
      </c>
      <c r="D277" s="151"/>
      <c r="E277" s="152"/>
    </row>
    <row r="278" spans="1:7" ht="42.75" x14ac:dyDescent="0.2">
      <c r="A278" s="148" t="s">
        <v>800</v>
      </c>
      <c r="B278" s="93" t="s">
        <v>801</v>
      </c>
      <c r="C278" s="94" t="s">
        <v>743</v>
      </c>
      <c r="D278" s="95" t="s">
        <v>871</v>
      </c>
      <c r="E278" s="105">
        <f>25 + 6.5+13.5+ 11.5+25</f>
        <v>81.5</v>
      </c>
    </row>
    <row r="279" spans="1:7" ht="42.75" x14ac:dyDescent="0.2">
      <c r="A279" s="148" t="s">
        <v>802</v>
      </c>
      <c r="B279" s="93" t="s">
        <v>803</v>
      </c>
      <c r="C279" s="94" t="s">
        <v>7</v>
      </c>
      <c r="D279" s="151" t="s">
        <v>872</v>
      </c>
      <c r="E279" s="152">
        <v>4</v>
      </c>
    </row>
    <row r="280" spans="1:7" ht="28.5" x14ac:dyDescent="0.2">
      <c r="A280" s="148" t="s">
        <v>804</v>
      </c>
      <c r="B280" s="93" t="s">
        <v>805</v>
      </c>
      <c r="C280" s="94" t="s">
        <v>7</v>
      </c>
      <c r="D280" s="151"/>
      <c r="E280" s="152"/>
    </row>
    <row r="281" spans="1:7" ht="42.75" x14ac:dyDescent="0.2">
      <c r="A281" s="148" t="s">
        <v>806</v>
      </c>
      <c r="B281" s="93" t="s">
        <v>807</v>
      </c>
      <c r="C281" s="94" t="s">
        <v>743</v>
      </c>
      <c r="D281" s="151"/>
      <c r="E281" s="152"/>
      <c r="G281" s="1" t="s">
        <v>873</v>
      </c>
    </row>
    <row r="282" spans="1:7" ht="42.75" x14ac:dyDescent="0.2">
      <c r="A282" s="148" t="s">
        <v>808</v>
      </c>
      <c r="B282" s="93" t="s">
        <v>809</v>
      </c>
      <c r="C282" s="94" t="s">
        <v>743</v>
      </c>
      <c r="D282" s="151"/>
      <c r="E282" s="152"/>
    </row>
    <row r="283" spans="1:7" ht="28.5" x14ac:dyDescent="0.2">
      <c r="A283" s="144" t="s">
        <v>810</v>
      </c>
      <c r="B283" s="93" t="s">
        <v>72</v>
      </c>
      <c r="C283" s="94" t="s">
        <v>7</v>
      </c>
      <c r="D283" s="151"/>
      <c r="E283" s="152"/>
    </row>
    <row r="284" spans="1:7" x14ac:dyDescent="0.2">
      <c r="G284" s="1">
        <f>COUNTIF(G1:G283,"reprogramar")</f>
        <v>14</v>
      </c>
    </row>
    <row r="291" spans="4:4" x14ac:dyDescent="0.2">
      <c r="D291" s="18" t="s">
        <v>838</v>
      </c>
    </row>
  </sheetData>
  <mergeCells count="8">
    <mergeCell ref="H72:I72"/>
    <mergeCell ref="A1:E1"/>
    <mergeCell ref="A2:E2"/>
    <mergeCell ref="A3:A4"/>
    <mergeCell ref="B3:B4"/>
    <mergeCell ref="C3:C4"/>
    <mergeCell ref="D3:D4"/>
    <mergeCell ref="E3:E4"/>
  </mergeCells>
  <phoneticPr fontId="20" type="noConversion"/>
  <printOptions horizontalCentered="1"/>
  <pageMargins left="0.25" right="0.25" top="0.75" bottom="0.75" header="0.3" footer="0.3"/>
  <pageSetup paperSize="9" scale="46" firstPageNumber="0" fitToHeight="0" orientation="portrait" r:id="rId1"/>
  <legacyDrawingHF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2B05EA-E01F-432A-BB5A-DCE0A8B01F1B}">
  <sheetPr>
    <pageSetUpPr fitToPage="1"/>
  </sheetPr>
  <dimension ref="A1:ALT311"/>
  <sheetViews>
    <sheetView showOutlineSymbols="0" view="pageBreakPreview" topLeftCell="D1" zoomScale="75" zoomScaleNormal="75" zoomScaleSheetLayoutView="75" zoomScalePageLayoutView="85" workbookViewId="0">
      <selection activeCell="M304" sqref="M304"/>
    </sheetView>
  </sheetViews>
  <sheetFormatPr defaultColWidth="9.42578125" defaultRowHeight="12.75" x14ac:dyDescent="0.2"/>
  <cols>
    <col min="1" max="1" width="8.28515625" style="1" bestFit="1" customWidth="1"/>
    <col min="2" max="2" width="11" style="1" bestFit="1" customWidth="1"/>
    <col min="3" max="3" width="9.28515625" style="1" bestFit="1" customWidth="1"/>
    <col min="4" max="4" width="72" style="1" bestFit="1" customWidth="1"/>
    <col min="5" max="5" width="11.7109375" style="1" bestFit="1" customWidth="1"/>
    <col min="6" max="6" width="13.28515625" style="70" customWidth="1"/>
    <col min="7" max="7" width="16.7109375" style="18" customWidth="1"/>
    <col min="8" max="8" width="17.140625" style="18" customWidth="1"/>
    <col min="9" max="9" width="11.85546875" style="18" customWidth="1"/>
    <col min="10" max="10" width="15.42578125" style="18" customWidth="1"/>
    <col min="11" max="11" width="18.28515625" style="18" bestFit="1" customWidth="1"/>
    <col min="12" max="12" width="16.85546875" style="18" customWidth="1"/>
    <col min="13" max="14" width="19.7109375" style="18" bestFit="1" customWidth="1"/>
    <col min="15" max="15" width="5.7109375" style="1" customWidth="1"/>
    <col min="16" max="16" width="9.42578125" style="111"/>
    <col min="17" max="17" width="14.7109375" style="1" customWidth="1"/>
    <col min="18" max="18" width="12.28515625" style="1" bestFit="1" customWidth="1"/>
    <col min="19" max="19" width="10.85546875" style="1" bestFit="1" customWidth="1"/>
    <col min="20" max="1007" width="9.42578125" style="1"/>
    <col min="1008" max="1008" width="11.5703125" style="1" customWidth="1"/>
    <col min="1009" max="16384" width="9.42578125" style="1"/>
  </cols>
  <sheetData>
    <row r="1" spans="1:14" x14ac:dyDescent="0.2">
      <c r="A1" s="16"/>
      <c r="F1" s="18"/>
      <c r="N1" s="42"/>
    </row>
    <row r="2" spans="1:14" x14ac:dyDescent="0.2">
      <c r="A2" s="16"/>
      <c r="F2" s="18"/>
      <c r="N2" s="42"/>
    </row>
    <row r="3" spans="1:14" x14ac:dyDescent="0.2">
      <c r="A3" s="16"/>
      <c r="F3" s="18"/>
      <c r="N3" s="42"/>
    </row>
    <row r="4" spans="1:14" x14ac:dyDescent="0.2">
      <c r="A4" s="16"/>
      <c r="F4" s="18"/>
      <c r="N4" s="42"/>
    </row>
    <row r="5" spans="1:14" x14ac:dyDescent="0.2">
      <c r="A5" s="16"/>
      <c r="F5" s="18"/>
      <c r="N5" s="42"/>
    </row>
    <row r="6" spans="1:14" ht="15.75" x14ac:dyDescent="0.2">
      <c r="A6" s="4"/>
      <c r="B6" s="5"/>
      <c r="C6" s="5"/>
      <c r="D6" s="6"/>
      <c r="E6" s="7"/>
      <c r="F6" s="43"/>
      <c r="G6" s="43"/>
      <c r="H6" s="43"/>
      <c r="I6" s="154" t="s">
        <v>600</v>
      </c>
      <c r="J6" s="154"/>
      <c r="K6" s="154" t="s">
        <v>90</v>
      </c>
      <c r="L6" s="154"/>
      <c r="M6" s="154" t="s">
        <v>89</v>
      </c>
      <c r="N6" s="154"/>
    </row>
    <row r="7" spans="1:14" ht="15.6" customHeight="1" x14ac:dyDescent="0.25">
      <c r="A7" s="4"/>
      <c r="B7" s="5"/>
      <c r="C7" s="5"/>
      <c r="D7" s="6"/>
      <c r="E7" s="7"/>
      <c r="F7" s="43"/>
      <c r="G7" s="43"/>
      <c r="H7" s="43"/>
      <c r="I7" s="155" t="s">
        <v>875</v>
      </c>
      <c r="J7" s="155"/>
      <c r="K7" s="156" t="s">
        <v>876</v>
      </c>
      <c r="L7" s="156"/>
      <c r="M7" s="157">
        <f>M296</f>
        <v>20218.97</v>
      </c>
      <c r="N7" s="158"/>
    </row>
    <row r="8" spans="1:14" ht="15.6" customHeight="1" x14ac:dyDescent="0.2">
      <c r="A8" s="4"/>
      <c r="B8" s="5"/>
      <c r="C8" s="5"/>
      <c r="D8" s="6"/>
      <c r="E8" s="7"/>
      <c r="F8" s="43"/>
      <c r="G8" s="43"/>
      <c r="H8" s="43"/>
      <c r="I8" s="44" t="s">
        <v>38</v>
      </c>
      <c r="J8" s="45"/>
      <c r="K8" s="44" t="s">
        <v>39</v>
      </c>
      <c r="L8" s="45"/>
      <c r="M8" s="159" t="s">
        <v>40</v>
      </c>
      <c r="N8" s="160"/>
    </row>
    <row r="9" spans="1:14" ht="15.6" customHeight="1" x14ac:dyDescent="0.2">
      <c r="A9" s="29"/>
      <c r="B9" s="161" t="s">
        <v>601</v>
      </c>
      <c r="C9" s="161"/>
      <c r="D9" s="161"/>
      <c r="E9" s="161"/>
      <c r="F9" s="161"/>
      <c r="G9" s="161"/>
      <c r="H9" s="43"/>
      <c r="I9" s="162" t="s">
        <v>602</v>
      </c>
      <c r="J9" s="163"/>
      <c r="K9" s="164">
        <v>0.21149999999999999</v>
      </c>
      <c r="L9" s="165"/>
      <c r="M9" s="162" t="s">
        <v>603</v>
      </c>
      <c r="N9" s="163"/>
    </row>
    <row r="10" spans="1:14" ht="15.75" x14ac:dyDescent="0.2">
      <c r="A10" s="15"/>
      <c r="B10" s="29"/>
      <c r="C10" s="29"/>
      <c r="D10" s="29"/>
      <c r="E10" s="7"/>
      <c r="F10" s="43"/>
      <c r="G10" s="43"/>
      <c r="H10" s="43"/>
      <c r="I10" s="162"/>
      <c r="J10" s="163"/>
      <c r="K10" s="40"/>
      <c r="L10" s="41"/>
      <c r="M10" s="162"/>
      <c r="N10" s="163"/>
    </row>
    <row r="11" spans="1:14" ht="15.75" x14ac:dyDescent="0.2">
      <c r="A11" s="4"/>
      <c r="B11" s="5"/>
      <c r="C11" s="5"/>
      <c r="D11" s="6"/>
      <c r="E11" s="7"/>
      <c r="F11" s="43"/>
      <c r="G11" s="43"/>
      <c r="H11" s="43"/>
      <c r="I11" s="46"/>
      <c r="J11" s="47"/>
      <c r="K11" s="48"/>
      <c r="L11" s="49"/>
      <c r="M11" s="166"/>
      <c r="N11" s="167"/>
    </row>
    <row r="12" spans="1:14" x14ac:dyDescent="0.2">
      <c r="A12" s="168"/>
      <c r="B12" s="169"/>
      <c r="C12" s="169"/>
      <c r="D12" s="169"/>
      <c r="E12" s="169"/>
      <c r="F12" s="169"/>
      <c r="G12" s="169"/>
      <c r="H12" s="169"/>
      <c r="I12" s="169"/>
      <c r="J12" s="169"/>
      <c r="K12" s="169"/>
      <c r="L12" s="169"/>
      <c r="M12" s="169"/>
      <c r="N12" s="170"/>
    </row>
    <row r="13" spans="1:14" x14ac:dyDescent="0.2">
      <c r="A13" s="171"/>
      <c r="B13" s="172"/>
      <c r="C13" s="172"/>
      <c r="D13" s="172"/>
      <c r="E13" s="172"/>
      <c r="F13" s="172"/>
      <c r="G13" s="172"/>
      <c r="H13" s="172"/>
      <c r="I13" s="172"/>
      <c r="J13" s="172"/>
      <c r="K13" s="172"/>
      <c r="L13" s="172"/>
      <c r="M13" s="172"/>
      <c r="N13" s="173"/>
    </row>
    <row r="14" spans="1:14" ht="18" x14ac:dyDescent="0.2">
      <c r="A14" s="174" t="s">
        <v>841</v>
      </c>
      <c r="B14" s="175"/>
      <c r="C14" s="175"/>
      <c r="D14" s="175"/>
      <c r="E14" s="175"/>
      <c r="F14" s="175"/>
      <c r="G14" s="175"/>
      <c r="H14" s="175"/>
      <c r="I14" s="175"/>
      <c r="J14" s="175"/>
      <c r="K14" s="175"/>
      <c r="L14" s="175"/>
      <c r="M14" s="175"/>
      <c r="N14" s="176"/>
    </row>
    <row r="15" spans="1:14" x14ac:dyDescent="0.2">
      <c r="A15" s="177" t="s">
        <v>0</v>
      </c>
      <c r="B15" s="177" t="s">
        <v>4</v>
      </c>
      <c r="C15" s="177" t="s">
        <v>5</v>
      </c>
      <c r="D15" s="177" t="s">
        <v>1</v>
      </c>
      <c r="E15" s="179" t="s">
        <v>73</v>
      </c>
      <c r="F15" s="181" t="s">
        <v>74</v>
      </c>
      <c r="G15" s="184" t="s">
        <v>75</v>
      </c>
      <c r="H15" s="185"/>
      <c r="I15" s="185"/>
      <c r="J15" s="186"/>
      <c r="K15" s="184" t="s">
        <v>76</v>
      </c>
      <c r="L15" s="185"/>
      <c r="M15" s="185"/>
      <c r="N15" s="186"/>
    </row>
    <row r="16" spans="1:14" ht="25.5" x14ac:dyDescent="0.2">
      <c r="A16" s="178"/>
      <c r="B16" s="178"/>
      <c r="C16" s="178"/>
      <c r="D16" s="178"/>
      <c r="E16" s="180"/>
      <c r="F16" s="182"/>
      <c r="G16" s="8" t="s">
        <v>77</v>
      </c>
      <c r="H16" s="13" t="s">
        <v>78</v>
      </c>
      <c r="I16" s="8" t="s">
        <v>79</v>
      </c>
      <c r="J16" s="8" t="s">
        <v>80</v>
      </c>
      <c r="K16" s="13" t="s">
        <v>77</v>
      </c>
      <c r="L16" s="13" t="s">
        <v>78</v>
      </c>
      <c r="M16" s="13" t="s">
        <v>79</v>
      </c>
      <c r="N16" s="13" t="s">
        <v>80</v>
      </c>
    </row>
    <row r="17" spans="1:18" ht="15" x14ac:dyDescent="0.25">
      <c r="A17" s="23"/>
      <c r="B17" s="24"/>
      <c r="C17" s="24"/>
      <c r="D17" s="24"/>
      <c r="E17" s="24"/>
      <c r="F17" s="51"/>
      <c r="G17" s="50"/>
      <c r="H17" s="51"/>
      <c r="I17" s="51"/>
      <c r="J17" s="52"/>
      <c r="K17" s="50"/>
      <c r="L17" s="51"/>
      <c r="M17" s="51"/>
      <c r="N17" s="52"/>
    </row>
    <row r="18" spans="1:18" x14ac:dyDescent="0.2">
      <c r="A18" s="124" t="s">
        <v>2</v>
      </c>
      <c r="B18" s="124"/>
      <c r="C18" s="124"/>
      <c r="D18" s="124" t="s">
        <v>92</v>
      </c>
      <c r="E18" s="124"/>
      <c r="F18" s="130"/>
      <c r="G18" s="130"/>
      <c r="H18" s="130"/>
      <c r="I18" s="131"/>
      <c r="J18" s="132"/>
      <c r="K18" s="130"/>
      <c r="L18" s="130"/>
      <c r="M18" s="131"/>
      <c r="N18" s="132"/>
    </row>
    <row r="19" spans="1:18" x14ac:dyDescent="0.2">
      <c r="A19" s="124" t="s">
        <v>6</v>
      </c>
      <c r="B19" s="124"/>
      <c r="C19" s="124"/>
      <c r="D19" s="124" t="s">
        <v>3</v>
      </c>
      <c r="E19" s="124"/>
      <c r="F19" s="131"/>
      <c r="G19" s="131"/>
      <c r="H19" s="131"/>
      <c r="I19" s="131"/>
      <c r="J19" s="131"/>
      <c r="K19" s="131"/>
      <c r="L19" s="131"/>
      <c r="M19" s="131"/>
      <c r="N19" s="131"/>
    </row>
    <row r="20" spans="1:18" ht="25.5" x14ac:dyDescent="0.2">
      <c r="A20" s="126" t="s">
        <v>19</v>
      </c>
      <c r="B20" s="127" t="s">
        <v>93</v>
      </c>
      <c r="C20" s="126" t="s">
        <v>14</v>
      </c>
      <c r="D20" s="126" t="s">
        <v>94</v>
      </c>
      <c r="E20" s="128" t="s">
        <v>16</v>
      </c>
      <c r="F20" s="133">
        <v>357.21</v>
      </c>
      <c r="G20" s="134">
        <v>8</v>
      </c>
      <c r="H20" s="134">
        <f>'BM 07'!J20</f>
        <v>8</v>
      </c>
      <c r="I20" s="134">
        <f>VLOOKUP(A20,'Memória 08'!$A$6:$E$283,5,FALSE)</f>
        <v>0</v>
      </c>
      <c r="J20" s="134">
        <f>I20+H20</f>
        <v>8</v>
      </c>
      <c r="K20" s="134">
        <f>TRUNC(G20*F20,2)</f>
        <v>2857.68</v>
      </c>
      <c r="L20" s="134">
        <f>TRUNC(H20*F20,2)</f>
        <v>2857.68</v>
      </c>
      <c r="M20" s="134">
        <f>TRUNC(I20*F20,2)</f>
        <v>0</v>
      </c>
      <c r="N20" s="134">
        <f>M20+L20</f>
        <v>2857.68</v>
      </c>
      <c r="P20" s="111">
        <f>N20/K20</f>
        <v>1</v>
      </c>
      <c r="Q20" s="14"/>
      <c r="R20" s="32"/>
    </row>
    <row r="21" spans="1:18" ht="25.5" x14ac:dyDescent="0.2">
      <c r="A21" s="126" t="s">
        <v>20</v>
      </c>
      <c r="B21" s="127" t="s">
        <v>48</v>
      </c>
      <c r="C21" s="126" t="s">
        <v>17</v>
      </c>
      <c r="D21" s="126" t="s">
        <v>95</v>
      </c>
      <c r="E21" s="128" t="s">
        <v>11</v>
      </c>
      <c r="F21" s="133">
        <v>62.24</v>
      </c>
      <c r="G21" s="134">
        <v>98.4</v>
      </c>
      <c r="H21" s="134">
        <f>'BM 07'!J21</f>
        <v>98.399999999999991</v>
      </c>
      <c r="I21" s="134">
        <f>VLOOKUP(A21,'Memória 08'!$A$6:$E$283,5,FALSE)</f>
        <v>0</v>
      </c>
      <c r="J21" s="134">
        <f t="shared" ref="J21:J86" si="0">I21+H21</f>
        <v>98.399999999999991</v>
      </c>
      <c r="K21" s="134">
        <f t="shared" ref="K21:K86" si="1">TRUNC(G21*F21,2)</f>
        <v>6124.41</v>
      </c>
      <c r="L21" s="134">
        <f t="shared" ref="L21:L86" si="2">TRUNC(H21*F21,2)</f>
        <v>6124.41</v>
      </c>
      <c r="M21" s="134">
        <f t="shared" ref="M21:M86" si="3">TRUNC(I21*F21,2)</f>
        <v>0</v>
      </c>
      <c r="N21" s="134">
        <f t="shared" ref="N21:N86" si="4">M21+L21</f>
        <v>6124.41</v>
      </c>
      <c r="P21" s="111">
        <f t="shared" ref="P21:P86" si="5">N21/K21</f>
        <v>1</v>
      </c>
      <c r="Q21" s="14"/>
      <c r="R21" s="32"/>
    </row>
    <row r="22" spans="1:18" x14ac:dyDescent="0.2">
      <c r="A22" s="124" t="s">
        <v>8</v>
      </c>
      <c r="B22" s="124"/>
      <c r="C22" s="124"/>
      <c r="D22" s="124" t="s">
        <v>96</v>
      </c>
      <c r="E22" s="124"/>
      <c r="F22" s="131"/>
      <c r="G22" s="131"/>
      <c r="H22" s="131"/>
      <c r="I22" s="131"/>
      <c r="J22" s="131"/>
      <c r="K22" s="131"/>
      <c r="L22" s="131"/>
      <c r="M22" s="131"/>
      <c r="N22" s="131"/>
      <c r="P22" s="111" t="e">
        <f t="shared" si="5"/>
        <v>#DIV/0!</v>
      </c>
      <c r="Q22" s="14"/>
      <c r="R22" s="32"/>
    </row>
    <row r="23" spans="1:18" ht="25.5" x14ac:dyDescent="0.2">
      <c r="A23" s="135" t="s">
        <v>705</v>
      </c>
      <c r="B23" s="127">
        <v>9937</v>
      </c>
      <c r="C23" s="135" t="s">
        <v>706</v>
      </c>
      <c r="D23" s="135" t="s">
        <v>707</v>
      </c>
      <c r="E23" s="128" t="s">
        <v>82</v>
      </c>
      <c r="F23" s="136">
        <v>1.9076581875</v>
      </c>
      <c r="G23" s="136">
        <v>1000</v>
      </c>
      <c r="H23" s="134">
        <f>'BM 07'!J23</f>
        <v>1000</v>
      </c>
      <c r="I23" s="134">
        <f>VLOOKUP(A23,'Memória 08'!$A$6:$E$283,5,FALSE)</f>
        <v>0</v>
      </c>
      <c r="J23" s="134">
        <f t="shared" si="0"/>
        <v>1000</v>
      </c>
      <c r="K23" s="134">
        <f t="shared" ref="K23" si="6">TRUNC(G23*F23,2)</f>
        <v>1907.65</v>
      </c>
      <c r="L23" s="134">
        <f t="shared" ref="L23" si="7">TRUNC(H23*F23,2)</f>
        <v>1907.65</v>
      </c>
      <c r="M23" s="134">
        <f t="shared" ref="M23" si="8">TRUNC(I23*F23,2)</f>
        <v>0</v>
      </c>
      <c r="N23" s="134">
        <f t="shared" ref="N23" si="9">M23+L23</f>
        <v>1907.65</v>
      </c>
      <c r="Q23" s="14"/>
      <c r="R23" s="32"/>
    </row>
    <row r="24" spans="1:18" ht="25.5" x14ac:dyDescent="0.2">
      <c r="A24" s="126" t="s">
        <v>21</v>
      </c>
      <c r="B24" s="127" t="s">
        <v>97</v>
      </c>
      <c r="C24" s="126" t="s">
        <v>14</v>
      </c>
      <c r="D24" s="126" t="s">
        <v>98</v>
      </c>
      <c r="E24" s="128" t="s">
        <v>87</v>
      </c>
      <c r="F24" s="133">
        <v>36.130000000000003</v>
      </c>
      <c r="G24" s="134">
        <v>74.739999999999995</v>
      </c>
      <c r="H24" s="134">
        <f>'BM 07'!J24</f>
        <v>74.739999999999995</v>
      </c>
      <c r="I24" s="134">
        <f>VLOOKUP(A24,'Memória 08'!$A$6:$E$283,5,FALSE)</f>
        <v>0</v>
      </c>
      <c r="J24" s="134">
        <f t="shared" si="0"/>
        <v>74.739999999999995</v>
      </c>
      <c r="K24" s="134">
        <f t="shared" si="1"/>
        <v>2700.35</v>
      </c>
      <c r="L24" s="134">
        <f t="shared" si="2"/>
        <v>2700.35</v>
      </c>
      <c r="M24" s="134">
        <f t="shared" si="3"/>
        <v>0</v>
      </c>
      <c r="N24" s="134">
        <f t="shared" si="4"/>
        <v>2700.35</v>
      </c>
      <c r="P24" s="111">
        <f t="shared" si="5"/>
        <v>1</v>
      </c>
      <c r="Q24" s="14"/>
      <c r="R24" s="32"/>
    </row>
    <row r="25" spans="1:18" ht="25.5" x14ac:dyDescent="0.2">
      <c r="A25" s="126" t="s">
        <v>24</v>
      </c>
      <c r="B25" s="127" t="s">
        <v>99</v>
      </c>
      <c r="C25" s="126" t="s">
        <v>17</v>
      </c>
      <c r="D25" s="126" t="s">
        <v>100</v>
      </c>
      <c r="E25" s="128" t="s">
        <v>15</v>
      </c>
      <c r="F25" s="133">
        <v>21.81</v>
      </c>
      <c r="G25" s="134">
        <v>59.900000000000006</v>
      </c>
      <c r="H25" s="134">
        <f>'BM 07'!J25</f>
        <v>59.900000000000006</v>
      </c>
      <c r="I25" s="134">
        <f>VLOOKUP(A25,'Memória 08'!$A$6:$E$283,5,FALSE)</f>
        <v>0</v>
      </c>
      <c r="J25" s="134">
        <f t="shared" si="0"/>
        <v>59.900000000000006</v>
      </c>
      <c r="K25" s="134">
        <f t="shared" si="1"/>
        <v>1306.4100000000001</v>
      </c>
      <c r="L25" s="134">
        <f t="shared" si="2"/>
        <v>1306.4100000000001</v>
      </c>
      <c r="M25" s="134">
        <f t="shared" si="3"/>
        <v>0</v>
      </c>
      <c r="N25" s="134">
        <f t="shared" si="4"/>
        <v>1306.4100000000001</v>
      </c>
      <c r="P25" s="111">
        <f t="shared" si="5"/>
        <v>1</v>
      </c>
      <c r="Q25" s="14"/>
      <c r="R25" s="32"/>
    </row>
    <row r="26" spans="1:18" ht="38.25" x14ac:dyDescent="0.2">
      <c r="A26" s="126" t="s">
        <v>25</v>
      </c>
      <c r="B26" s="127" t="s">
        <v>101</v>
      </c>
      <c r="C26" s="126" t="s">
        <v>17</v>
      </c>
      <c r="D26" s="126" t="s">
        <v>102</v>
      </c>
      <c r="E26" s="128" t="s">
        <v>15</v>
      </c>
      <c r="F26" s="133">
        <v>65.11</v>
      </c>
      <c r="G26" s="134">
        <v>459</v>
      </c>
      <c r="H26" s="134">
        <f>'BM 07'!J26</f>
        <v>459</v>
      </c>
      <c r="I26" s="134">
        <f>VLOOKUP(A26,'Memória 08'!$A$6:$E$283,5,FALSE)</f>
        <v>0</v>
      </c>
      <c r="J26" s="134">
        <f t="shared" si="0"/>
        <v>459</v>
      </c>
      <c r="K26" s="134">
        <f t="shared" si="1"/>
        <v>29885.49</v>
      </c>
      <c r="L26" s="134">
        <f t="shared" si="2"/>
        <v>29885.49</v>
      </c>
      <c r="M26" s="134">
        <f t="shared" si="3"/>
        <v>0</v>
      </c>
      <c r="N26" s="134">
        <f t="shared" si="4"/>
        <v>29885.49</v>
      </c>
      <c r="P26" s="111">
        <f t="shared" si="5"/>
        <v>1</v>
      </c>
      <c r="Q26" s="14"/>
      <c r="R26" s="32"/>
    </row>
    <row r="27" spans="1:18" x14ac:dyDescent="0.2">
      <c r="A27" s="124" t="s">
        <v>9</v>
      </c>
      <c r="B27" s="124"/>
      <c r="C27" s="124"/>
      <c r="D27" s="124" t="s">
        <v>103</v>
      </c>
      <c r="E27" s="124"/>
      <c r="F27" s="131"/>
      <c r="G27" s="131"/>
      <c r="H27" s="131"/>
      <c r="I27" s="131"/>
      <c r="J27" s="131"/>
      <c r="K27" s="131"/>
      <c r="L27" s="131"/>
      <c r="M27" s="131"/>
      <c r="N27" s="131"/>
      <c r="P27" s="111" t="e">
        <f t="shared" si="5"/>
        <v>#DIV/0!</v>
      </c>
      <c r="Q27" s="14"/>
      <c r="R27" s="32"/>
    </row>
    <row r="28" spans="1:18" ht="25.5" x14ac:dyDescent="0.2">
      <c r="A28" s="126" t="s">
        <v>26</v>
      </c>
      <c r="B28" s="127" t="s">
        <v>49</v>
      </c>
      <c r="C28" s="126" t="s">
        <v>17</v>
      </c>
      <c r="D28" s="126" t="s">
        <v>50</v>
      </c>
      <c r="E28" s="128" t="s">
        <v>16</v>
      </c>
      <c r="F28" s="133">
        <v>6.46</v>
      </c>
      <c r="G28" s="134">
        <v>43.589999999999996</v>
      </c>
      <c r="H28" s="134">
        <f>'BM 07'!J28</f>
        <v>43.594999999999999</v>
      </c>
      <c r="I28" s="134">
        <f>VLOOKUP(A28,'Memória 08'!$A$6:$E$283,5,FALSE)</f>
        <v>0</v>
      </c>
      <c r="J28" s="134">
        <f t="shared" si="0"/>
        <v>43.594999999999999</v>
      </c>
      <c r="K28" s="134">
        <f t="shared" si="1"/>
        <v>281.58999999999997</v>
      </c>
      <c r="L28" s="134">
        <f t="shared" si="2"/>
        <v>281.62</v>
      </c>
      <c r="M28" s="134">
        <f t="shared" si="3"/>
        <v>0</v>
      </c>
      <c r="N28" s="134">
        <f t="shared" si="4"/>
        <v>281.62</v>
      </c>
      <c r="P28" s="111">
        <f t="shared" si="5"/>
        <v>1.0001065378742144</v>
      </c>
      <c r="Q28" s="14"/>
      <c r="R28" s="32"/>
    </row>
    <row r="29" spans="1:18" ht="51" x14ac:dyDescent="0.2">
      <c r="A29" s="126" t="s">
        <v>27</v>
      </c>
      <c r="B29" s="127" t="s">
        <v>104</v>
      </c>
      <c r="C29" s="126" t="s">
        <v>14</v>
      </c>
      <c r="D29" s="126" t="s">
        <v>105</v>
      </c>
      <c r="E29" s="128" t="s">
        <v>16</v>
      </c>
      <c r="F29" s="133">
        <v>86.62</v>
      </c>
      <c r="G29" s="134">
        <v>50.04</v>
      </c>
      <c r="H29" s="134">
        <f>'BM 07'!J29</f>
        <v>50.04</v>
      </c>
      <c r="I29" s="134">
        <f>VLOOKUP(A29,'Memória 08'!$A$6:$E$283,5,FALSE)</f>
        <v>0</v>
      </c>
      <c r="J29" s="134">
        <f t="shared" si="0"/>
        <v>50.04</v>
      </c>
      <c r="K29" s="134">
        <f t="shared" si="1"/>
        <v>4334.46</v>
      </c>
      <c r="L29" s="134">
        <f t="shared" si="2"/>
        <v>4334.46</v>
      </c>
      <c r="M29" s="134">
        <f t="shared" si="3"/>
        <v>0</v>
      </c>
      <c r="N29" s="134">
        <f t="shared" si="4"/>
        <v>4334.46</v>
      </c>
      <c r="P29" s="111">
        <f t="shared" si="5"/>
        <v>1</v>
      </c>
      <c r="Q29" s="14"/>
      <c r="R29" s="32"/>
    </row>
    <row r="30" spans="1:18" ht="25.5" x14ac:dyDescent="0.2">
      <c r="A30" s="126" t="s">
        <v>28</v>
      </c>
      <c r="B30" s="127" t="s">
        <v>106</v>
      </c>
      <c r="C30" s="126" t="s">
        <v>17</v>
      </c>
      <c r="D30" s="126" t="s">
        <v>107</v>
      </c>
      <c r="E30" s="128" t="s">
        <v>15</v>
      </c>
      <c r="F30" s="133">
        <v>681.06</v>
      </c>
      <c r="G30" s="134">
        <v>3.0500000000000003</v>
      </c>
      <c r="H30" s="134">
        <f>'BM 07'!J30</f>
        <v>3.0516500000000004</v>
      </c>
      <c r="I30" s="134">
        <f>VLOOKUP(A30,'Memória 08'!$A$6:$E$283,5,FALSE)</f>
        <v>0</v>
      </c>
      <c r="J30" s="134">
        <f t="shared" si="0"/>
        <v>3.0516500000000004</v>
      </c>
      <c r="K30" s="134">
        <f t="shared" si="1"/>
        <v>2077.23</v>
      </c>
      <c r="L30" s="134">
        <f t="shared" si="2"/>
        <v>2078.35</v>
      </c>
      <c r="M30" s="134">
        <f t="shared" si="3"/>
        <v>0</v>
      </c>
      <c r="N30" s="134">
        <f t="shared" si="4"/>
        <v>2078.35</v>
      </c>
      <c r="P30" s="111">
        <f t="shared" si="5"/>
        <v>1.000539179580499</v>
      </c>
      <c r="Q30" s="14"/>
      <c r="R30" s="32"/>
    </row>
    <row r="31" spans="1:18" ht="25.5" x14ac:dyDescent="0.2">
      <c r="A31" s="126" t="s">
        <v>29</v>
      </c>
      <c r="B31" s="127" t="s">
        <v>108</v>
      </c>
      <c r="C31" s="126" t="s">
        <v>17</v>
      </c>
      <c r="D31" s="126" t="s">
        <v>109</v>
      </c>
      <c r="E31" s="128" t="s">
        <v>16</v>
      </c>
      <c r="F31" s="133">
        <v>146.54</v>
      </c>
      <c r="G31" s="134">
        <v>57.41</v>
      </c>
      <c r="H31" s="134">
        <f>'BM 07'!J31</f>
        <v>57.41</v>
      </c>
      <c r="I31" s="134">
        <f>VLOOKUP(A31,'Memória 08'!$A$6:$E$283,5,FALSE)</f>
        <v>0</v>
      </c>
      <c r="J31" s="134">
        <f t="shared" si="0"/>
        <v>57.41</v>
      </c>
      <c r="K31" s="134">
        <f t="shared" si="1"/>
        <v>8412.86</v>
      </c>
      <c r="L31" s="134">
        <f t="shared" si="2"/>
        <v>8412.86</v>
      </c>
      <c r="M31" s="134">
        <f t="shared" si="3"/>
        <v>0</v>
      </c>
      <c r="N31" s="134">
        <f t="shared" si="4"/>
        <v>8412.86</v>
      </c>
      <c r="P31" s="111">
        <f t="shared" si="5"/>
        <v>1</v>
      </c>
      <c r="Q31" s="14"/>
      <c r="R31" s="32"/>
    </row>
    <row r="32" spans="1:18" ht="25.5" x14ac:dyDescent="0.2">
      <c r="A32" s="126" t="s">
        <v>110</v>
      </c>
      <c r="B32" s="127" t="s">
        <v>53</v>
      </c>
      <c r="C32" s="126" t="s">
        <v>17</v>
      </c>
      <c r="D32" s="126" t="s">
        <v>111</v>
      </c>
      <c r="E32" s="128" t="s">
        <v>16</v>
      </c>
      <c r="F32" s="133">
        <v>80.31</v>
      </c>
      <c r="G32" s="134">
        <v>111.16</v>
      </c>
      <c r="H32" s="134">
        <f>'BM 07'!J32</f>
        <v>111.16</v>
      </c>
      <c r="I32" s="134">
        <f>VLOOKUP(A32,'Memória 08'!$A$6:$E$283,5,FALSE)</f>
        <v>0</v>
      </c>
      <c r="J32" s="134">
        <f t="shared" si="0"/>
        <v>111.16</v>
      </c>
      <c r="K32" s="134">
        <f t="shared" si="1"/>
        <v>8927.25</v>
      </c>
      <c r="L32" s="134">
        <f t="shared" si="2"/>
        <v>8927.25</v>
      </c>
      <c r="M32" s="134">
        <f t="shared" si="3"/>
        <v>0</v>
      </c>
      <c r="N32" s="134">
        <f t="shared" si="4"/>
        <v>8927.25</v>
      </c>
      <c r="P32" s="111">
        <f t="shared" si="5"/>
        <v>1</v>
      </c>
      <c r="Q32" s="14"/>
      <c r="R32" s="32"/>
    </row>
    <row r="33" spans="1:18" ht="25.5" x14ac:dyDescent="0.2">
      <c r="A33" s="126" t="s">
        <v>112</v>
      </c>
      <c r="B33" s="127" t="s">
        <v>46</v>
      </c>
      <c r="C33" s="126" t="s">
        <v>17</v>
      </c>
      <c r="D33" s="126" t="s">
        <v>113</v>
      </c>
      <c r="E33" s="128" t="s">
        <v>12</v>
      </c>
      <c r="F33" s="133">
        <v>16.87</v>
      </c>
      <c r="G33" s="134">
        <v>88.636363636363626</v>
      </c>
      <c r="H33" s="134">
        <f>'BM 07'!J33</f>
        <v>88.636363636363626</v>
      </c>
      <c r="I33" s="134">
        <f>VLOOKUP(A33,'Memória 08'!$A$6:$E$283,5,FALSE)</f>
        <v>0</v>
      </c>
      <c r="J33" s="134">
        <f t="shared" si="0"/>
        <v>88.636363636363626</v>
      </c>
      <c r="K33" s="134">
        <f t="shared" si="1"/>
        <v>1495.29</v>
      </c>
      <c r="L33" s="134">
        <f t="shared" si="2"/>
        <v>1495.29</v>
      </c>
      <c r="M33" s="134">
        <f t="shared" si="3"/>
        <v>0</v>
      </c>
      <c r="N33" s="134">
        <f t="shared" si="4"/>
        <v>1495.29</v>
      </c>
      <c r="P33" s="111">
        <f t="shared" si="5"/>
        <v>1</v>
      </c>
      <c r="Q33" s="14"/>
      <c r="R33" s="32"/>
    </row>
    <row r="34" spans="1:18" ht="25.5" x14ac:dyDescent="0.2">
      <c r="A34" s="126" t="s">
        <v>114</v>
      </c>
      <c r="B34" s="127" t="s">
        <v>54</v>
      </c>
      <c r="C34" s="126" t="s">
        <v>17</v>
      </c>
      <c r="D34" s="126" t="s">
        <v>115</v>
      </c>
      <c r="E34" s="128" t="s">
        <v>12</v>
      </c>
      <c r="F34" s="133">
        <v>14.98</v>
      </c>
      <c r="G34" s="134">
        <v>342.36090909090905</v>
      </c>
      <c r="H34" s="134">
        <f>'BM 07'!J34</f>
        <v>342.36090909090905</v>
      </c>
      <c r="I34" s="134">
        <f>VLOOKUP(A34,'Memória 08'!$A$6:$E$283,5,FALSE)</f>
        <v>0</v>
      </c>
      <c r="J34" s="134">
        <f t="shared" si="0"/>
        <v>342.36090909090905</v>
      </c>
      <c r="K34" s="134">
        <f t="shared" si="1"/>
        <v>5128.5600000000004</v>
      </c>
      <c r="L34" s="134">
        <f t="shared" si="2"/>
        <v>5128.5600000000004</v>
      </c>
      <c r="M34" s="134">
        <f t="shared" si="3"/>
        <v>0</v>
      </c>
      <c r="N34" s="134">
        <f t="shared" si="4"/>
        <v>5128.5600000000004</v>
      </c>
      <c r="P34" s="111">
        <f t="shared" si="5"/>
        <v>1</v>
      </c>
      <c r="Q34" s="14"/>
      <c r="R34" s="32"/>
    </row>
    <row r="35" spans="1:18" ht="25.5" x14ac:dyDescent="0.2">
      <c r="A35" s="126" t="s">
        <v>116</v>
      </c>
      <c r="B35" s="127" t="s">
        <v>47</v>
      </c>
      <c r="C35" s="126" t="s">
        <v>17</v>
      </c>
      <c r="D35" s="126" t="s">
        <v>117</v>
      </c>
      <c r="E35" s="128" t="s">
        <v>12</v>
      </c>
      <c r="F35" s="133">
        <v>12.98</v>
      </c>
      <c r="G35" s="134">
        <v>314.96000000000004</v>
      </c>
      <c r="H35" s="134">
        <f>'BM 07'!J35</f>
        <v>314.95999999999998</v>
      </c>
      <c r="I35" s="134">
        <f>VLOOKUP(A35,'Memória 08'!$A$6:$E$283,5,FALSE)</f>
        <v>0</v>
      </c>
      <c r="J35" s="134">
        <f t="shared" si="0"/>
        <v>314.95999999999998</v>
      </c>
      <c r="K35" s="134">
        <f>ROUND(G35*F35,2)</f>
        <v>4088.18</v>
      </c>
      <c r="L35" s="134">
        <f>ROUND(H35*F35,2)</f>
        <v>4088.18</v>
      </c>
      <c r="M35" s="134">
        <f t="shared" si="3"/>
        <v>0</v>
      </c>
      <c r="N35" s="134">
        <f t="shared" si="4"/>
        <v>4088.18</v>
      </c>
      <c r="P35" s="111">
        <f t="shared" si="5"/>
        <v>1</v>
      </c>
      <c r="Q35" s="14"/>
      <c r="R35" s="32"/>
    </row>
    <row r="36" spans="1:18" ht="25.5" x14ac:dyDescent="0.2">
      <c r="A36" s="126" t="s">
        <v>118</v>
      </c>
      <c r="B36" s="127" t="s">
        <v>119</v>
      </c>
      <c r="C36" s="126" t="s">
        <v>17</v>
      </c>
      <c r="D36" s="126" t="s">
        <v>120</v>
      </c>
      <c r="E36" s="128" t="s">
        <v>12</v>
      </c>
      <c r="F36" s="133">
        <v>9.89</v>
      </c>
      <c r="G36" s="134">
        <v>155.99454545454543</v>
      </c>
      <c r="H36" s="134">
        <f>'BM 07'!J36</f>
        <v>155.99454545454543</v>
      </c>
      <c r="I36" s="134">
        <f>VLOOKUP(A36,'Memória 08'!$A$6:$E$283,5,FALSE)</f>
        <v>0</v>
      </c>
      <c r="J36" s="134">
        <f t="shared" si="0"/>
        <v>155.99454545454543</v>
      </c>
      <c r="K36" s="134">
        <f t="shared" si="1"/>
        <v>1542.78</v>
      </c>
      <c r="L36" s="134">
        <f t="shared" si="2"/>
        <v>1542.78</v>
      </c>
      <c r="M36" s="134">
        <f t="shared" si="3"/>
        <v>0</v>
      </c>
      <c r="N36" s="134">
        <f t="shared" si="4"/>
        <v>1542.78</v>
      </c>
      <c r="P36" s="111">
        <f t="shared" si="5"/>
        <v>1</v>
      </c>
      <c r="Q36" s="14"/>
      <c r="R36" s="32"/>
    </row>
    <row r="37" spans="1:18" ht="25.5" x14ac:dyDescent="0.2">
      <c r="A37" s="126" t="s">
        <v>121</v>
      </c>
      <c r="B37" s="127" t="s">
        <v>45</v>
      </c>
      <c r="C37" s="126" t="s">
        <v>17</v>
      </c>
      <c r="D37" s="126" t="s">
        <v>122</v>
      </c>
      <c r="E37" s="128" t="s">
        <v>12</v>
      </c>
      <c r="F37" s="133">
        <v>19.05</v>
      </c>
      <c r="G37" s="134">
        <v>165.72090909090909</v>
      </c>
      <c r="H37" s="134">
        <f>'BM 07'!J37</f>
        <v>165.72090909090909</v>
      </c>
      <c r="I37" s="134">
        <f>VLOOKUP(A37,'Memória 08'!$A$6:$E$283,5,FALSE)</f>
        <v>0</v>
      </c>
      <c r="J37" s="134">
        <f t="shared" si="0"/>
        <v>165.72090909090909</v>
      </c>
      <c r="K37" s="134">
        <f t="shared" si="1"/>
        <v>3156.98</v>
      </c>
      <c r="L37" s="134">
        <f t="shared" si="2"/>
        <v>3156.98</v>
      </c>
      <c r="M37" s="134">
        <f t="shared" si="3"/>
        <v>0</v>
      </c>
      <c r="N37" s="134">
        <f t="shared" si="4"/>
        <v>3156.98</v>
      </c>
      <c r="P37" s="111">
        <f t="shared" si="5"/>
        <v>1</v>
      </c>
      <c r="Q37" s="14"/>
      <c r="R37" s="32"/>
    </row>
    <row r="38" spans="1:18" ht="38.25" x14ac:dyDescent="0.2">
      <c r="A38" s="126" t="s">
        <v>123</v>
      </c>
      <c r="B38" s="127" t="s">
        <v>124</v>
      </c>
      <c r="C38" s="126" t="s">
        <v>17</v>
      </c>
      <c r="D38" s="126" t="s">
        <v>125</v>
      </c>
      <c r="E38" s="128" t="s">
        <v>15</v>
      </c>
      <c r="F38" s="133">
        <v>450.18</v>
      </c>
      <c r="G38" s="134">
        <v>11.04</v>
      </c>
      <c r="H38" s="134">
        <f>'BM 07'!J38</f>
        <v>11.04</v>
      </c>
      <c r="I38" s="134">
        <f>VLOOKUP(A38,'Memória 08'!$A$6:$E$283,5,FALSE)</f>
        <v>0</v>
      </c>
      <c r="J38" s="134">
        <f t="shared" si="0"/>
        <v>11.04</v>
      </c>
      <c r="K38" s="134">
        <f t="shared" si="1"/>
        <v>4969.9799999999996</v>
      </c>
      <c r="L38" s="134">
        <f t="shared" si="2"/>
        <v>4969.9799999999996</v>
      </c>
      <c r="M38" s="134">
        <f t="shared" si="3"/>
        <v>0</v>
      </c>
      <c r="N38" s="134">
        <f t="shared" si="4"/>
        <v>4969.9799999999996</v>
      </c>
      <c r="P38" s="111">
        <f t="shared" si="5"/>
        <v>1</v>
      </c>
      <c r="Q38" s="14"/>
      <c r="R38" s="32"/>
    </row>
    <row r="39" spans="1:18" ht="25.5" x14ac:dyDescent="0.2">
      <c r="A39" s="126" t="s">
        <v>126</v>
      </c>
      <c r="B39" s="127" t="s">
        <v>127</v>
      </c>
      <c r="C39" s="126" t="s">
        <v>17</v>
      </c>
      <c r="D39" s="126" t="s">
        <v>128</v>
      </c>
      <c r="E39" s="128" t="s">
        <v>15</v>
      </c>
      <c r="F39" s="133">
        <v>302.18</v>
      </c>
      <c r="G39" s="134">
        <v>21.64</v>
      </c>
      <c r="H39" s="134">
        <f>'BM 07'!J39</f>
        <v>21.64</v>
      </c>
      <c r="I39" s="134">
        <f>VLOOKUP(A39,'Memória 08'!$A$6:$E$283,5,FALSE)</f>
        <v>0</v>
      </c>
      <c r="J39" s="134">
        <f t="shared" si="0"/>
        <v>21.64</v>
      </c>
      <c r="K39" s="134">
        <f t="shared" si="1"/>
        <v>6539.17</v>
      </c>
      <c r="L39" s="134">
        <f t="shared" si="2"/>
        <v>6539.17</v>
      </c>
      <c r="M39" s="134">
        <f t="shared" si="3"/>
        <v>0</v>
      </c>
      <c r="N39" s="134">
        <f t="shared" si="4"/>
        <v>6539.17</v>
      </c>
      <c r="P39" s="111">
        <f t="shared" si="5"/>
        <v>1</v>
      </c>
      <c r="Q39" s="14"/>
      <c r="R39" s="32"/>
    </row>
    <row r="40" spans="1:18" ht="25.5" x14ac:dyDescent="0.2">
      <c r="A40" s="126" t="s">
        <v>129</v>
      </c>
      <c r="B40" s="127" t="s">
        <v>130</v>
      </c>
      <c r="C40" s="126" t="s">
        <v>14</v>
      </c>
      <c r="D40" s="126" t="s">
        <v>131</v>
      </c>
      <c r="E40" s="128" t="s">
        <v>16</v>
      </c>
      <c r="F40" s="133">
        <v>12.82</v>
      </c>
      <c r="G40" s="134">
        <v>112.92</v>
      </c>
      <c r="H40" s="134">
        <f>'BM 07'!J40</f>
        <v>112.92</v>
      </c>
      <c r="I40" s="134">
        <f>VLOOKUP(A40,'Memória 08'!$A$6:$E$283,5,FALSE)</f>
        <v>0</v>
      </c>
      <c r="J40" s="134">
        <f t="shared" si="0"/>
        <v>112.92</v>
      </c>
      <c r="K40" s="134">
        <f t="shared" si="1"/>
        <v>1447.63</v>
      </c>
      <c r="L40" s="134">
        <f t="shared" si="2"/>
        <v>1447.63</v>
      </c>
      <c r="M40" s="134">
        <f t="shared" si="3"/>
        <v>0</v>
      </c>
      <c r="N40" s="134">
        <f t="shared" si="4"/>
        <v>1447.63</v>
      </c>
      <c r="P40" s="111">
        <f t="shared" si="5"/>
        <v>1</v>
      </c>
      <c r="Q40" s="14"/>
      <c r="R40" s="32"/>
    </row>
    <row r="41" spans="1:18" ht="38.25" x14ac:dyDescent="0.2">
      <c r="A41" s="126" t="s">
        <v>132</v>
      </c>
      <c r="B41" s="127" t="s">
        <v>133</v>
      </c>
      <c r="C41" s="126" t="s">
        <v>17</v>
      </c>
      <c r="D41" s="126" t="s">
        <v>134</v>
      </c>
      <c r="E41" s="128" t="s">
        <v>15</v>
      </c>
      <c r="F41" s="133">
        <v>464.63</v>
      </c>
      <c r="G41" s="134">
        <v>10.6</v>
      </c>
      <c r="H41" s="134">
        <f>'BM 07'!J41</f>
        <v>10.6</v>
      </c>
      <c r="I41" s="134">
        <f>VLOOKUP(A41,'Memória 08'!$A$6:$E$283,5,FALSE)</f>
        <v>0</v>
      </c>
      <c r="J41" s="134">
        <f t="shared" si="0"/>
        <v>10.6</v>
      </c>
      <c r="K41" s="134">
        <f t="shared" si="1"/>
        <v>4925.07</v>
      </c>
      <c r="L41" s="134">
        <f t="shared" si="2"/>
        <v>4925.07</v>
      </c>
      <c r="M41" s="134">
        <f t="shared" si="3"/>
        <v>0</v>
      </c>
      <c r="N41" s="134">
        <f t="shared" si="4"/>
        <v>4925.07</v>
      </c>
      <c r="P41" s="111">
        <f t="shared" si="5"/>
        <v>1</v>
      </c>
      <c r="Q41" s="14"/>
      <c r="R41" s="32"/>
    </row>
    <row r="42" spans="1:18" x14ac:dyDescent="0.2">
      <c r="A42" s="124" t="s">
        <v>18</v>
      </c>
      <c r="B42" s="124"/>
      <c r="C42" s="124"/>
      <c r="D42" s="124" t="s">
        <v>135</v>
      </c>
      <c r="E42" s="124"/>
      <c r="F42" s="131"/>
      <c r="G42" s="131"/>
      <c r="H42" s="131"/>
      <c r="I42" s="131"/>
      <c r="J42" s="131"/>
      <c r="K42" s="131"/>
      <c r="L42" s="131"/>
      <c r="M42" s="131"/>
      <c r="N42" s="131"/>
      <c r="P42" s="111" t="e">
        <f t="shared" si="5"/>
        <v>#DIV/0!</v>
      </c>
      <c r="Q42" s="14"/>
      <c r="R42" s="32"/>
    </row>
    <row r="43" spans="1:18" x14ac:dyDescent="0.2">
      <c r="A43" s="124" t="s">
        <v>30</v>
      </c>
      <c r="B43" s="124"/>
      <c r="C43" s="124"/>
      <c r="D43" s="124" t="s">
        <v>136</v>
      </c>
      <c r="E43" s="124"/>
      <c r="F43" s="131"/>
      <c r="G43" s="131"/>
      <c r="H43" s="131"/>
      <c r="I43" s="131"/>
      <c r="J43" s="131"/>
      <c r="K43" s="131"/>
      <c r="L43" s="131"/>
      <c r="M43" s="131"/>
      <c r="N43" s="131"/>
      <c r="P43" s="111" t="e">
        <f t="shared" si="5"/>
        <v>#DIV/0!</v>
      </c>
      <c r="Q43" s="14"/>
      <c r="R43" s="32"/>
    </row>
    <row r="44" spans="1:18" ht="38.25" x14ac:dyDescent="0.2">
      <c r="A44" s="137" t="s">
        <v>137</v>
      </c>
      <c r="B44" s="138" t="s">
        <v>138</v>
      </c>
      <c r="C44" s="137" t="s">
        <v>17</v>
      </c>
      <c r="D44" s="137" t="s">
        <v>139</v>
      </c>
      <c r="E44" s="139" t="s">
        <v>16</v>
      </c>
      <c r="F44" s="140">
        <v>44.81</v>
      </c>
      <c r="G44" s="141">
        <v>90.78</v>
      </c>
      <c r="H44" s="134">
        <f>'BM 07'!J44</f>
        <v>90.8</v>
      </c>
      <c r="I44" s="134">
        <f>VLOOKUP(A44,'Memória 08'!$A$6:$E$283,5,FALSE)</f>
        <v>0</v>
      </c>
      <c r="J44" s="141">
        <f t="shared" si="0"/>
        <v>90.8</v>
      </c>
      <c r="K44" s="141">
        <f t="shared" si="1"/>
        <v>4067.85</v>
      </c>
      <c r="L44" s="141">
        <f t="shared" si="2"/>
        <v>4068.74</v>
      </c>
      <c r="M44" s="141">
        <f t="shared" si="3"/>
        <v>0</v>
      </c>
      <c r="N44" s="141">
        <f t="shared" si="4"/>
        <v>4068.74</v>
      </c>
      <c r="P44" s="111">
        <f t="shared" si="5"/>
        <v>1.0002187887950638</v>
      </c>
      <c r="Q44" s="14"/>
      <c r="R44" s="32"/>
    </row>
    <row r="45" spans="1:18" ht="38.25" x14ac:dyDescent="0.2">
      <c r="A45" s="137" t="s">
        <v>140</v>
      </c>
      <c r="B45" s="138" t="s">
        <v>141</v>
      </c>
      <c r="C45" s="137" t="s">
        <v>17</v>
      </c>
      <c r="D45" s="137" t="s">
        <v>142</v>
      </c>
      <c r="E45" s="139" t="s">
        <v>12</v>
      </c>
      <c r="F45" s="140">
        <v>13.18</v>
      </c>
      <c r="G45" s="141">
        <v>149.54272727272726</v>
      </c>
      <c r="H45" s="134">
        <f>'BM 07'!J45</f>
        <v>149.54272727272726</v>
      </c>
      <c r="I45" s="134">
        <f>VLOOKUP(A45,'Memória 08'!$A$6:$E$283,5,FALSE)</f>
        <v>0</v>
      </c>
      <c r="J45" s="141">
        <f t="shared" si="0"/>
        <v>149.54272727272726</v>
      </c>
      <c r="K45" s="141">
        <f t="shared" si="1"/>
        <v>1970.97</v>
      </c>
      <c r="L45" s="141">
        <f t="shared" si="2"/>
        <v>1970.97</v>
      </c>
      <c r="M45" s="141">
        <f t="shared" si="3"/>
        <v>0</v>
      </c>
      <c r="N45" s="141">
        <f t="shared" si="4"/>
        <v>1970.97</v>
      </c>
      <c r="P45" s="111">
        <f t="shared" si="5"/>
        <v>1</v>
      </c>
      <c r="Q45" s="14"/>
      <c r="R45" s="32"/>
    </row>
    <row r="46" spans="1:18" ht="38.25" x14ac:dyDescent="0.2">
      <c r="A46" s="137" t="s">
        <v>143</v>
      </c>
      <c r="B46" s="138" t="s">
        <v>41</v>
      </c>
      <c r="C46" s="137" t="s">
        <v>17</v>
      </c>
      <c r="D46" s="137" t="s">
        <v>42</v>
      </c>
      <c r="E46" s="139" t="s">
        <v>12</v>
      </c>
      <c r="F46" s="140">
        <v>9.99</v>
      </c>
      <c r="G46" s="141">
        <v>324.08545454545458</v>
      </c>
      <c r="H46" s="134">
        <f>'BM 07'!J46</f>
        <v>324.08545454545458</v>
      </c>
      <c r="I46" s="134">
        <f>VLOOKUP(A46,'Memória 08'!$A$6:$E$283,5,FALSE)</f>
        <v>0</v>
      </c>
      <c r="J46" s="141">
        <f t="shared" si="0"/>
        <v>324.08545454545458</v>
      </c>
      <c r="K46" s="141">
        <f t="shared" si="1"/>
        <v>3237.61</v>
      </c>
      <c r="L46" s="141">
        <f t="shared" si="2"/>
        <v>3237.61</v>
      </c>
      <c r="M46" s="141">
        <f t="shared" si="3"/>
        <v>0</v>
      </c>
      <c r="N46" s="141">
        <f t="shared" si="4"/>
        <v>3237.61</v>
      </c>
      <c r="P46" s="111">
        <f t="shared" si="5"/>
        <v>1</v>
      </c>
      <c r="Q46" s="14"/>
      <c r="R46" s="32"/>
    </row>
    <row r="47" spans="1:18" ht="38.25" x14ac:dyDescent="0.2">
      <c r="A47" s="137" t="s">
        <v>144</v>
      </c>
      <c r="B47" s="138" t="s">
        <v>145</v>
      </c>
      <c r="C47" s="137" t="s">
        <v>17</v>
      </c>
      <c r="D47" s="137" t="s">
        <v>146</v>
      </c>
      <c r="E47" s="139" t="s">
        <v>12</v>
      </c>
      <c r="F47" s="140">
        <v>8.34</v>
      </c>
      <c r="G47" s="141">
        <v>49.180000000000007</v>
      </c>
      <c r="H47" s="134">
        <f>'BM 07'!J47</f>
        <v>49.180000000000007</v>
      </c>
      <c r="I47" s="134">
        <f>VLOOKUP(A47,'Memória 08'!$A$6:$E$283,5,FALSE)</f>
        <v>0</v>
      </c>
      <c r="J47" s="141">
        <f t="shared" si="0"/>
        <v>49.180000000000007</v>
      </c>
      <c r="K47" s="141">
        <f t="shared" si="1"/>
        <v>410.16</v>
      </c>
      <c r="L47" s="141">
        <f t="shared" si="2"/>
        <v>410.16</v>
      </c>
      <c r="M47" s="141">
        <f t="shared" si="3"/>
        <v>0</v>
      </c>
      <c r="N47" s="141">
        <f t="shared" si="4"/>
        <v>410.16</v>
      </c>
      <c r="P47" s="111">
        <f t="shared" si="5"/>
        <v>1</v>
      </c>
      <c r="Q47" s="14"/>
      <c r="R47" s="32"/>
    </row>
    <row r="48" spans="1:18" ht="38.25" x14ac:dyDescent="0.2">
      <c r="A48" s="137" t="s">
        <v>147</v>
      </c>
      <c r="B48" s="138" t="s">
        <v>148</v>
      </c>
      <c r="C48" s="137" t="s">
        <v>17</v>
      </c>
      <c r="D48" s="137" t="s">
        <v>149</v>
      </c>
      <c r="E48" s="139" t="s">
        <v>12</v>
      </c>
      <c r="F48" s="140">
        <v>8.0399999999999991</v>
      </c>
      <c r="G48" s="141">
        <v>380.36</v>
      </c>
      <c r="H48" s="134">
        <f>'BM 07'!J48</f>
        <v>380.36</v>
      </c>
      <c r="I48" s="134">
        <f>VLOOKUP(A48,'Memória 08'!$A$6:$E$283,5,FALSE)</f>
        <v>0</v>
      </c>
      <c r="J48" s="141">
        <f t="shared" si="0"/>
        <v>380.36</v>
      </c>
      <c r="K48" s="141">
        <f t="shared" si="1"/>
        <v>3058.09</v>
      </c>
      <c r="L48" s="141">
        <f t="shared" si="2"/>
        <v>3058.09</v>
      </c>
      <c r="M48" s="141">
        <f t="shared" si="3"/>
        <v>0</v>
      </c>
      <c r="N48" s="141">
        <f t="shared" si="4"/>
        <v>3058.09</v>
      </c>
      <c r="P48" s="111">
        <f t="shared" si="5"/>
        <v>1</v>
      </c>
      <c r="Q48" s="14"/>
      <c r="R48" s="32"/>
    </row>
    <row r="49" spans="1:18" ht="38.25" x14ac:dyDescent="0.2">
      <c r="A49" s="137" t="s">
        <v>150</v>
      </c>
      <c r="B49" s="138" t="s">
        <v>124</v>
      </c>
      <c r="C49" s="137" t="s">
        <v>17</v>
      </c>
      <c r="D49" s="137" t="s">
        <v>125</v>
      </c>
      <c r="E49" s="139" t="s">
        <v>15</v>
      </c>
      <c r="F49" s="140">
        <v>450.18</v>
      </c>
      <c r="G49" s="141">
        <v>5.82</v>
      </c>
      <c r="H49" s="134">
        <f>'BM 07'!J49</f>
        <v>5.82</v>
      </c>
      <c r="I49" s="134">
        <f>VLOOKUP(A49,'Memória 08'!$A$6:$E$283,5,FALSE)</f>
        <v>0</v>
      </c>
      <c r="J49" s="141">
        <f t="shared" si="0"/>
        <v>5.82</v>
      </c>
      <c r="K49" s="141">
        <f t="shared" si="1"/>
        <v>2620.04</v>
      </c>
      <c r="L49" s="141">
        <f t="shared" si="2"/>
        <v>2620.04</v>
      </c>
      <c r="M49" s="141">
        <f t="shared" si="3"/>
        <v>0</v>
      </c>
      <c r="N49" s="141">
        <f t="shared" si="4"/>
        <v>2620.04</v>
      </c>
      <c r="P49" s="111">
        <f t="shared" si="5"/>
        <v>1</v>
      </c>
      <c r="Q49" s="14"/>
      <c r="R49" s="32"/>
    </row>
    <row r="50" spans="1:18" ht="25.5" x14ac:dyDescent="0.2">
      <c r="A50" s="137" t="s">
        <v>151</v>
      </c>
      <c r="B50" s="138" t="s">
        <v>127</v>
      </c>
      <c r="C50" s="137" t="s">
        <v>17</v>
      </c>
      <c r="D50" s="137" t="s">
        <v>128</v>
      </c>
      <c r="E50" s="139" t="s">
        <v>15</v>
      </c>
      <c r="F50" s="140">
        <v>302.18</v>
      </c>
      <c r="G50" s="141">
        <v>5.82</v>
      </c>
      <c r="H50" s="134">
        <f>'BM 07'!J50</f>
        <v>5.82</v>
      </c>
      <c r="I50" s="134">
        <f>VLOOKUP(A50,'Memória 08'!$A$6:$E$283,5,FALSE)</f>
        <v>0</v>
      </c>
      <c r="J50" s="141">
        <f t="shared" si="0"/>
        <v>5.82</v>
      </c>
      <c r="K50" s="141">
        <f t="shared" si="1"/>
        <v>1758.68</v>
      </c>
      <c r="L50" s="141">
        <f t="shared" si="2"/>
        <v>1758.68</v>
      </c>
      <c r="M50" s="141">
        <f t="shared" si="3"/>
        <v>0</v>
      </c>
      <c r="N50" s="141">
        <f t="shared" si="4"/>
        <v>1758.68</v>
      </c>
      <c r="P50" s="111">
        <f t="shared" si="5"/>
        <v>1</v>
      </c>
      <c r="Q50" s="14"/>
      <c r="R50" s="32"/>
    </row>
    <row r="51" spans="1:18" x14ac:dyDescent="0.2">
      <c r="A51" s="124" t="s">
        <v>31</v>
      </c>
      <c r="B51" s="124"/>
      <c r="C51" s="124"/>
      <c r="D51" s="124" t="s">
        <v>152</v>
      </c>
      <c r="E51" s="124"/>
      <c r="F51" s="131"/>
      <c r="G51" s="131"/>
      <c r="H51" s="131"/>
      <c r="I51" s="131"/>
      <c r="J51" s="131"/>
      <c r="K51" s="131"/>
      <c r="L51" s="131"/>
      <c r="M51" s="131"/>
      <c r="N51" s="131"/>
      <c r="P51" s="111" t="e">
        <f t="shared" si="5"/>
        <v>#DIV/0!</v>
      </c>
      <c r="Q51" s="14"/>
      <c r="R51" s="32"/>
    </row>
    <row r="52" spans="1:18" ht="38.25" x14ac:dyDescent="0.2">
      <c r="A52" s="126" t="s">
        <v>153</v>
      </c>
      <c r="B52" s="127" t="s">
        <v>154</v>
      </c>
      <c r="C52" s="126" t="s">
        <v>17</v>
      </c>
      <c r="D52" s="126" t="s">
        <v>155</v>
      </c>
      <c r="E52" s="128" t="s">
        <v>16</v>
      </c>
      <c r="F52" s="133">
        <v>79.14</v>
      </c>
      <c r="G52" s="134">
        <v>143.05000000000001</v>
      </c>
      <c r="H52" s="134">
        <f>'BM 07'!J52</f>
        <v>143.05000000000001</v>
      </c>
      <c r="I52" s="134">
        <f>VLOOKUP(A52,'Memória 08'!$A$6:$E$283,5,FALSE)</f>
        <v>0</v>
      </c>
      <c r="J52" s="134">
        <f t="shared" si="0"/>
        <v>143.05000000000001</v>
      </c>
      <c r="K52" s="134">
        <f t="shared" si="1"/>
        <v>11320.97</v>
      </c>
      <c r="L52" s="134">
        <f t="shared" si="2"/>
        <v>11320.97</v>
      </c>
      <c r="M52" s="134">
        <f t="shared" si="3"/>
        <v>0</v>
      </c>
      <c r="N52" s="134">
        <f t="shared" si="4"/>
        <v>11320.97</v>
      </c>
      <c r="P52" s="111">
        <f t="shared" si="5"/>
        <v>1</v>
      </c>
      <c r="Q52" s="14"/>
      <c r="R52" s="32"/>
    </row>
    <row r="53" spans="1:18" ht="38.25" x14ac:dyDescent="0.2">
      <c r="A53" s="126" t="s">
        <v>156</v>
      </c>
      <c r="B53" s="127" t="s">
        <v>141</v>
      </c>
      <c r="C53" s="126" t="s">
        <v>17</v>
      </c>
      <c r="D53" s="126" t="s">
        <v>142</v>
      </c>
      <c r="E53" s="128" t="s">
        <v>12</v>
      </c>
      <c r="F53" s="133">
        <v>13.18</v>
      </c>
      <c r="G53" s="134">
        <v>164.27272727272725</v>
      </c>
      <c r="H53" s="134">
        <f>'BM 07'!J53</f>
        <v>164.27272727272725</v>
      </c>
      <c r="I53" s="134">
        <f>VLOOKUP(A53,'Memória 08'!$A$6:$E$283,5,FALSE)</f>
        <v>0</v>
      </c>
      <c r="J53" s="134">
        <f t="shared" si="0"/>
        <v>164.27272727272725</v>
      </c>
      <c r="K53" s="134">
        <f t="shared" si="1"/>
        <v>2165.11</v>
      </c>
      <c r="L53" s="134">
        <f t="shared" si="2"/>
        <v>2165.11</v>
      </c>
      <c r="M53" s="134">
        <f t="shared" si="3"/>
        <v>0</v>
      </c>
      <c r="N53" s="134">
        <f t="shared" si="4"/>
        <v>2165.11</v>
      </c>
      <c r="P53" s="111">
        <f t="shared" si="5"/>
        <v>1</v>
      </c>
      <c r="Q53" s="14"/>
      <c r="R53" s="32"/>
    </row>
    <row r="54" spans="1:18" ht="38.25" x14ac:dyDescent="0.2">
      <c r="A54" s="126" t="s">
        <v>157</v>
      </c>
      <c r="B54" s="127" t="s">
        <v>158</v>
      </c>
      <c r="C54" s="126" t="s">
        <v>17</v>
      </c>
      <c r="D54" s="126" t="s">
        <v>159</v>
      </c>
      <c r="E54" s="128" t="s">
        <v>12</v>
      </c>
      <c r="F54" s="133">
        <v>12.18</v>
      </c>
      <c r="G54" s="134">
        <v>85.36363636363636</v>
      </c>
      <c r="H54" s="134">
        <f>'BM 07'!J54</f>
        <v>85.36363636363636</v>
      </c>
      <c r="I54" s="134">
        <f>VLOOKUP(A54,'Memória 08'!$A$6:$E$283,5,FALSE)</f>
        <v>0</v>
      </c>
      <c r="J54" s="134">
        <f t="shared" si="0"/>
        <v>85.36363636363636</v>
      </c>
      <c r="K54" s="134">
        <f t="shared" si="1"/>
        <v>1039.72</v>
      </c>
      <c r="L54" s="134">
        <f t="shared" si="2"/>
        <v>1039.72</v>
      </c>
      <c r="M54" s="134">
        <f t="shared" si="3"/>
        <v>0</v>
      </c>
      <c r="N54" s="134">
        <f t="shared" si="4"/>
        <v>1039.72</v>
      </c>
      <c r="P54" s="111">
        <f t="shared" si="5"/>
        <v>1</v>
      </c>
      <c r="Q54" s="14"/>
      <c r="R54" s="32"/>
    </row>
    <row r="55" spans="1:18" ht="38.25" x14ac:dyDescent="0.2">
      <c r="A55" s="126" t="s">
        <v>160</v>
      </c>
      <c r="B55" s="127" t="s">
        <v>161</v>
      </c>
      <c r="C55" s="126" t="s">
        <v>17</v>
      </c>
      <c r="D55" s="126" t="s">
        <v>162</v>
      </c>
      <c r="E55" s="128" t="s">
        <v>12</v>
      </c>
      <c r="F55" s="133">
        <v>11.27</v>
      </c>
      <c r="G55" s="134">
        <v>86.090909090909093</v>
      </c>
      <c r="H55" s="134">
        <f>'BM 07'!J55</f>
        <v>86.090909090909093</v>
      </c>
      <c r="I55" s="134">
        <f>VLOOKUP(A55,'Memória 08'!$A$6:$E$283,5,FALSE)</f>
        <v>0</v>
      </c>
      <c r="J55" s="134">
        <f t="shared" si="0"/>
        <v>86.090909090909093</v>
      </c>
      <c r="K55" s="134">
        <f t="shared" si="1"/>
        <v>970.24</v>
      </c>
      <c r="L55" s="134">
        <f t="shared" si="2"/>
        <v>970.24</v>
      </c>
      <c r="M55" s="134">
        <f t="shared" si="3"/>
        <v>0</v>
      </c>
      <c r="N55" s="134">
        <f t="shared" si="4"/>
        <v>970.24</v>
      </c>
      <c r="P55" s="111">
        <f t="shared" si="5"/>
        <v>1</v>
      </c>
      <c r="Q55" s="14"/>
      <c r="R55" s="32"/>
    </row>
    <row r="56" spans="1:18" ht="38.25" x14ac:dyDescent="0.2">
      <c r="A56" s="126" t="s">
        <v>163</v>
      </c>
      <c r="B56" s="127" t="s">
        <v>41</v>
      </c>
      <c r="C56" s="126" t="s">
        <v>17</v>
      </c>
      <c r="D56" s="126" t="s">
        <v>42</v>
      </c>
      <c r="E56" s="128" t="s">
        <v>12</v>
      </c>
      <c r="F56" s="133">
        <v>9.99</v>
      </c>
      <c r="G56" s="134">
        <v>334.45454545454538</v>
      </c>
      <c r="H56" s="134">
        <f>'BM 07'!J56</f>
        <v>334.45454545454538</v>
      </c>
      <c r="I56" s="134">
        <f>VLOOKUP(A56,'Memória 08'!$A$6:$E$283,5,FALSE)</f>
        <v>0</v>
      </c>
      <c r="J56" s="134">
        <f t="shared" si="0"/>
        <v>334.45454545454538</v>
      </c>
      <c r="K56" s="134">
        <f t="shared" si="1"/>
        <v>3341.2</v>
      </c>
      <c r="L56" s="134">
        <f t="shared" si="2"/>
        <v>3341.2</v>
      </c>
      <c r="M56" s="134">
        <f t="shared" si="3"/>
        <v>0</v>
      </c>
      <c r="N56" s="134">
        <f t="shared" si="4"/>
        <v>3341.2</v>
      </c>
      <c r="P56" s="111">
        <f t="shared" si="5"/>
        <v>1</v>
      </c>
      <c r="Q56" s="14"/>
      <c r="R56" s="32"/>
    </row>
    <row r="57" spans="1:18" ht="38.25" x14ac:dyDescent="0.2">
      <c r="A57" s="126" t="s">
        <v>164</v>
      </c>
      <c r="B57" s="127" t="s">
        <v>124</v>
      </c>
      <c r="C57" s="126" t="s">
        <v>17</v>
      </c>
      <c r="D57" s="126" t="s">
        <v>125</v>
      </c>
      <c r="E57" s="128" t="s">
        <v>15</v>
      </c>
      <c r="F57" s="133">
        <v>450.18</v>
      </c>
      <c r="G57" s="134">
        <v>11.780000000000001</v>
      </c>
      <c r="H57" s="134">
        <f>'BM 07'!J57</f>
        <v>11.780000000000001</v>
      </c>
      <c r="I57" s="134">
        <f>VLOOKUP(A57,'Memória 08'!$A$6:$E$283,5,FALSE)</f>
        <v>0</v>
      </c>
      <c r="J57" s="134">
        <f t="shared" si="0"/>
        <v>11.780000000000001</v>
      </c>
      <c r="K57" s="134">
        <f t="shared" si="1"/>
        <v>5303.12</v>
      </c>
      <c r="L57" s="134">
        <f>ROUND(H57*F57,2)</f>
        <v>5303.12</v>
      </c>
      <c r="M57" s="134">
        <f t="shared" si="3"/>
        <v>0</v>
      </c>
      <c r="N57" s="134">
        <f t="shared" si="4"/>
        <v>5303.12</v>
      </c>
      <c r="P57" s="111">
        <f t="shared" si="5"/>
        <v>1</v>
      </c>
      <c r="Q57" s="14"/>
      <c r="R57" s="32"/>
    </row>
    <row r="58" spans="1:18" ht="25.5" x14ac:dyDescent="0.2">
      <c r="A58" s="126" t="s">
        <v>165</v>
      </c>
      <c r="B58" s="127" t="s">
        <v>127</v>
      </c>
      <c r="C58" s="126" t="s">
        <v>17</v>
      </c>
      <c r="D58" s="126" t="s">
        <v>128</v>
      </c>
      <c r="E58" s="128" t="s">
        <v>15</v>
      </c>
      <c r="F58" s="133">
        <v>302.18</v>
      </c>
      <c r="G58" s="134">
        <v>11.780000000000001</v>
      </c>
      <c r="H58" s="134">
        <f>'BM 07'!J58</f>
        <v>11.780000000000001</v>
      </c>
      <c r="I58" s="134">
        <f>VLOOKUP(A58,'Memória 08'!$A$6:$E$283,5,FALSE)</f>
        <v>0</v>
      </c>
      <c r="J58" s="134">
        <f t="shared" si="0"/>
        <v>11.780000000000001</v>
      </c>
      <c r="K58" s="134">
        <f t="shared" si="1"/>
        <v>3559.68</v>
      </c>
      <c r="L58" s="134">
        <f t="shared" si="2"/>
        <v>3559.68</v>
      </c>
      <c r="M58" s="134">
        <f t="shared" si="3"/>
        <v>0</v>
      </c>
      <c r="N58" s="134">
        <f t="shared" si="4"/>
        <v>3559.68</v>
      </c>
      <c r="P58" s="111">
        <f t="shared" si="5"/>
        <v>1</v>
      </c>
      <c r="Q58" s="14"/>
      <c r="R58" s="32"/>
    </row>
    <row r="59" spans="1:18" x14ac:dyDescent="0.2">
      <c r="A59" s="124" t="s">
        <v>32</v>
      </c>
      <c r="B59" s="124"/>
      <c r="C59" s="124"/>
      <c r="D59" s="124" t="s">
        <v>166</v>
      </c>
      <c r="E59" s="124"/>
      <c r="F59" s="131"/>
      <c r="G59" s="131"/>
      <c r="H59" s="131"/>
      <c r="I59" s="131"/>
      <c r="J59" s="131"/>
      <c r="K59" s="131"/>
      <c r="L59" s="131"/>
      <c r="M59" s="131"/>
      <c r="N59" s="131"/>
      <c r="P59" s="111" t="e">
        <f t="shared" si="5"/>
        <v>#DIV/0!</v>
      </c>
      <c r="Q59" s="14"/>
      <c r="R59" s="32"/>
    </row>
    <row r="60" spans="1:18" ht="38.25" x14ac:dyDescent="0.2">
      <c r="A60" s="126" t="s">
        <v>167</v>
      </c>
      <c r="B60" s="127" t="s">
        <v>168</v>
      </c>
      <c r="C60" s="126" t="s">
        <v>17</v>
      </c>
      <c r="D60" s="126" t="s">
        <v>169</v>
      </c>
      <c r="E60" s="128" t="s">
        <v>16</v>
      </c>
      <c r="F60" s="133">
        <v>33.58</v>
      </c>
      <c r="G60" s="134">
        <v>22.69</v>
      </c>
      <c r="H60" s="134">
        <f>'BM 07'!J60</f>
        <v>22.69</v>
      </c>
      <c r="I60" s="134">
        <f>VLOOKUP(A60,'Memória 08'!$A$6:$E$283,5,FALSE)</f>
        <v>0</v>
      </c>
      <c r="J60" s="134">
        <f t="shared" si="0"/>
        <v>22.69</v>
      </c>
      <c r="K60" s="134">
        <f t="shared" si="1"/>
        <v>761.93</v>
      </c>
      <c r="L60" s="134">
        <f t="shared" si="2"/>
        <v>761.93</v>
      </c>
      <c r="M60" s="134">
        <f t="shared" si="3"/>
        <v>0</v>
      </c>
      <c r="N60" s="134">
        <f t="shared" si="4"/>
        <v>761.93</v>
      </c>
      <c r="P60" s="111">
        <f t="shared" si="5"/>
        <v>1</v>
      </c>
      <c r="Q60" s="14"/>
      <c r="R60" s="32"/>
    </row>
    <row r="61" spans="1:18" ht="38.25" x14ac:dyDescent="0.2">
      <c r="A61" s="126" t="s">
        <v>170</v>
      </c>
      <c r="B61" s="127" t="s">
        <v>171</v>
      </c>
      <c r="C61" s="126" t="s">
        <v>17</v>
      </c>
      <c r="D61" s="126" t="s">
        <v>172</v>
      </c>
      <c r="E61" s="128" t="s">
        <v>15</v>
      </c>
      <c r="F61" s="133">
        <v>443.71</v>
      </c>
      <c r="G61" s="134">
        <v>3.8</v>
      </c>
      <c r="H61" s="134">
        <f>'BM 07'!J61</f>
        <v>3.8</v>
      </c>
      <c r="I61" s="134">
        <f>VLOOKUP(A61,'Memória 08'!$A$6:$E$283,5,FALSE)</f>
        <v>0</v>
      </c>
      <c r="J61" s="134">
        <f t="shared" si="0"/>
        <v>3.8</v>
      </c>
      <c r="K61" s="134">
        <f t="shared" si="1"/>
        <v>1686.09</v>
      </c>
      <c r="L61" s="134">
        <f t="shared" si="2"/>
        <v>1686.09</v>
      </c>
      <c r="M61" s="134">
        <f t="shared" si="3"/>
        <v>0</v>
      </c>
      <c r="N61" s="134">
        <f t="shared" si="4"/>
        <v>1686.09</v>
      </c>
      <c r="P61" s="111">
        <f t="shared" si="5"/>
        <v>1</v>
      </c>
      <c r="Q61" s="14"/>
      <c r="R61" s="32"/>
    </row>
    <row r="62" spans="1:18" ht="25.5" x14ac:dyDescent="0.2">
      <c r="A62" s="126" t="s">
        <v>173</v>
      </c>
      <c r="B62" s="127" t="s">
        <v>127</v>
      </c>
      <c r="C62" s="126" t="s">
        <v>17</v>
      </c>
      <c r="D62" s="126" t="s">
        <v>128</v>
      </c>
      <c r="E62" s="128" t="s">
        <v>15</v>
      </c>
      <c r="F62" s="133">
        <v>302.18</v>
      </c>
      <c r="G62" s="134">
        <v>3.8</v>
      </c>
      <c r="H62" s="134">
        <f>'BM 07'!J62</f>
        <v>3.8</v>
      </c>
      <c r="I62" s="134">
        <f>VLOOKUP(A62,'Memória 08'!$A$6:$E$283,5,FALSE)</f>
        <v>0</v>
      </c>
      <c r="J62" s="134">
        <f t="shared" si="0"/>
        <v>3.8</v>
      </c>
      <c r="K62" s="134">
        <f t="shared" si="1"/>
        <v>1148.28</v>
      </c>
      <c r="L62" s="134">
        <f t="shared" si="2"/>
        <v>1148.28</v>
      </c>
      <c r="M62" s="134">
        <f t="shared" si="3"/>
        <v>0</v>
      </c>
      <c r="N62" s="134">
        <f t="shared" si="4"/>
        <v>1148.28</v>
      </c>
      <c r="P62" s="111">
        <f t="shared" si="5"/>
        <v>1</v>
      </c>
      <c r="Q62" s="14"/>
      <c r="R62" s="32"/>
    </row>
    <row r="63" spans="1:18" ht="38.25" x14ac:dyDescent="0.2">
      <c r="A63" s="126" t="s">
        <v>174</v>
      </c>
      <c r="B63" s="127" t="s">
        <v>158</v>
      </c>
      <c r="C63" s="126" t="s">
        <v>17</v>
      </c>
      <c r="D63" s="126" t="s">
        <v>159</v>
      </c>
      <c r="E63" s="128" t="s">
        <v>12</v>
      </c>
      <c r="F63" s="133">
        <v>12.18</v>
      </c>
      <c r="G63" s="134">
        <v>47.54545454545454</v>
      </c>
      <c r="H63" s="134">
        <f>'BM 07'!J63</f>
        <v>47.54545454545454</v>
      </c>
      <c r="I63" s="134">
        <f>VLOOKUP(A63,'Memória 08'!$A$6:$E$283,5,FALSE)</f>
        <v>0</v>
      </c>
      <c r="J63" s="134">
        <f t="shared" si="0"/>
        <v>47.54545454545454</v>
      </c>
      <c r="K63" s="134">
        <f t="shared" si="1"/>
        <v>579.1</v>
      </c>
      <c r="L63" s="134">
        <f t="shared" si="2"/>
        <v>579.1</v>
      </c>
      <c r="M63" s="134">
        <f t="shared" si="3"/>
        <v>0</v>
      </c>
      <c r="N63" s="134">
        <f t="shared" si="4"/>
        <v>579.1</v>
      </c>
      <c r="P63" s="111">
        <f t="shared" si="5"/>
        <v>1</v>
      </c>
      <c r="Q63" s="14"/>
      <c r="R63" s="32"/>
    </row>
    <row r="64" spans="1:18" ht="38.25" x14ac:dyDescent="0.2">
      <c r="A64" s="126" t="s">
        <v>175</v>
      </c>
      <c r="B64" s="127" t="s">
        <v>161</v>
      </c>
      <c r="C64" s="126" t="s">
        <v>17</v>
      </c>
      <c r="D64" s="126" t="s">
        <v>162</v>
      </c>
      <c r="E64" s="128" t="s">
        <v>12</v>
      </c>
      <c r="F64" s="133">
        <v>11.27</v>
      </c>
      <c r="G64" s="134">
        <v>46.636363636363633</v>
      </c>
      <c r="H64" s="134">
        <f>'BM 07'!J64</f>
        <v>46.636363636363633</v>
      </c>
      <c r="I64" s="134">
        <f>VLOOKUP(A64,'Memória 08'!$A$6:$E$283,5,FALSE)</f>
        <v>0</v>
      </c>
      <c r="J64" s="134">
        <f t="shared" si="0"/>
        <v>46.636363636363633</v>
      </c>
      <c r="K64" s="134">
        <f t="shared" si="1"/>
        <v>525.59</v>
      </c>
      <c r="L64" s="134">
        <f t="shared" si="2"/>
        <v>525.59</v>
      </c>
      <c r="M64" s="134">
        <f t="shared" si="3"/>
        <v>0</v>
      </c>
      <c r="N64" s="134">
        <f t="shared" si="4"/>
        <v>525.59</v>
      </c>
      <c r="P64" s="111">
        <f t="shared" si="5"/>
        <v>1</v>
      </c>
      <c r="Q64" s="14"/>
      <c r="R64" s="32"/>
    </row>
    <row r="65" spans="1:18" ht="38.25" x14ac:dyDescent="0.2">
      <c r="A65" s="126" t="s">
        <v>176</v>
      </c>
      <c r="B65" s="127" t="s">
        <v>141</v>
      </c>
      <c r="C65" s="126" t="s">
        <v>17</v>
      </c>
      <c r="D65" s="126" t="s">
        <v>142</v>
      </c>
      <c r="E65" s="128" t="s">
        <v>12</v>
      </c>
      <c r="F65" s="133">
        <v>13.18</v>
      </c>
      <c r="G65" s="134">
        <v>19.09090909090909</v>
      </c>
      <c r="H65" s="134">
        <f>'BM 07'!J65</f>
        <v>19.09090909090909</v>
      </c>
      <c r="I65" s="134">
        <f>VLOOKUP(A65,'Memória 08'!$A$6:$E$283,5,FALSE)</f>
        <v>0</v>
      </c>
      <c r="J65" s="134">
        <f t="shared" si="0"/>
        <v>19.09090909090909</v>
      </c>
      <c r="K65" s="134">
        <f t="shared" si="1"/>
        <v>251.61</v>
      </c>
      <c r="L65" s="134">
        <f t="shared" si="2"/>
        <v>251.61</v>
      </c>
      <c r="M65" s="134">
        <f t="shared" si="3"/>
        <v>0</v>
      </c>
      <c r="N65" s="134">
        <f t="shared" si="4"/>
        <v>251.61</v>
      </c>
      <c r="P65" s="111">
        <f t="shared" si="5"/>
        <v>1</v>
      </c>
      <c r="Q65" s="14"/>
      <c r="R65" s="32"/>
    </row>
    <row r="66" spans="1:18" ht="38.25" x14ac:dyDescent="0.2">
      <c r="A66" s="126" t="s">
        <v>708</v>
      </c>
      <c r="B66" s="127">
        <v>101963</v>
      </c>
      <c r="C66" s="126" t="s">
        <v>17</v>
      </c>
      <c r="D66" s="126" t="s">
        <v>430</v>
      </c>
      <c r="E66" s="128" t="s">
        <v>16</v>
      </c>
      <c r="F66" s="133">
        <v>169.7</v>
      </c>
      <c r="G66" s="134">
        <v>9.27</v>
      </c>
      <c r="H66" s="134">
        <f>'BM 07'!J66</f>
        <v>9.27</v>
      </c>
      <c r="I66" s="134">
        <f>VLOOKUP(A66,'Memória 08'!$A$6:$E$283,5,FALSE)</f>
        <v>0</v>
      </c>
      <c r="J66" s="134">
        <f t="shared" si="0"/>
        <v>9.27</v>
      </c>
      <c r="K66" s="134">
        <f t="shared" si="1"/>
        <v>1573.11</v>
      </c>
      <c r="L66" s="134">
        <f t="shared" si="2"/>
        <v>1573.11</v>
      </c>
      <c r="M66" s="134">
        <f t="shared" si="3"/>
        <v>0</v>
      </c>
      <c r="N66" s="134">
        <f t="shared" si="4"/>
        <v>1573.11</v>
      </c>
      <c r="Q66" s="14"/>
      <c r="R66" s="32"/>
    </row>
    <row r="67" spans="1:18" x14ac:dyDescent="0.2">
      <c r="A67" s="124" t="s">
        <v>10</v>
      </c>
      <c r="B67" s="124"/>
      <c r="C67" s="124"/>
      <c r="D67" s="124" t="s">
        <v>177</v>
      </c>
      <c r="E67" s="124"/>
      <c r="F67" s="131"/>
      <c r="G67" s="131"/>
      <c r="H67" s="131"/>
      <c r="I67" s="131"/>
      <c r="J67" s="131"/>
      <c r="K67" s="131"/>
      <c r="L67" s="131"/>
      <c r="M67" s="131"/>
      <c r="N67" s="131"/>
      <c r="P67" s="111" t="e">
        <f t="shared" si="5"/>
        <v>#DIV/0!</v>
      </c>
      <c r="Q67" s="14"/>
      <c r="R67" s="32"/>
    </row>
    <row r="68" spans="1:18" ht="38.25" x14ac:dyDescent="0.2">
      <c r="A68" s="137" t="s">
        <v>33</v>
      </c>
      <c r="B68" s="138" t="s">
        <v>178</v>
      </c>
      <c r="C68" s="137" t="s">
        <v>17</v>
      </c>
      <c r="D68" s="137" t="s">
        <v>179</v>
      </c>
      <c r="E68" s="139" t="s">
        <v>16</v>
      </c>
      <c r="F68" s="140">
        <v>52.85</v>
      </c>
      <c r="G68" s="141">
        <v>143.05879999999999</v>
      </c>
      <c r="H68" s="134">
        <f>'BM 07'!J68</f>
        <v>143.05879999999999</v>
      </c>
      <c r="I68" s="134">
        <f>VLOOKUP(A68,'Memória 08'!$A$6:$E$283,5,FALSE)</f>
        <v>0</v>
      </c>
      <c r="J68" s="141">
        <f t="shared" si="0"/>
        <v>143.05879999999999</v>
      </c>
      <c r="K68" s="141">
        <f t="shared" si="1"/>
        <v>7560.65</v>
      </c>
      <c r="L68" s="141">
        <f t="shared" si="2"/>
        <v>7560.65</v>
      </c>
      <c r="M68" s="141">
        <f t="shared" si="3"/>
        <v>0</v>
      </c>
      <c r="N68" s="141">
        <f t="shared" si="4"/>
        <v>7560.65</v>
      </c>
      <c r="P68" s="111">
        <f t="shared" si="5"/>
        <v>1</v>
      </c>
      <c r="Q68" s="14"/>
      <c r="R68" s="32"/>
    </row>
    <row r="69" spans="1:18" ht="38.25" x14ac:dyDescent="0.2">
      <c r="A69" s="126" t="s">
        <v>34</v>
      </c>
      <c r="B69" s="127" t="s">
        <v>180</v>
      </c>
      <c r="C69" s="126" t="s">
        <v>14</v>
      </c>
      <c r="D69" s="126" t="s">
        <v>181</v>
      </c>
      <c r="E69" s="128" t="s">
        <v>82</v>
      </c>
      <c r="F69" s="133">
        <v>163.24</v>
      </c>
      <c r="G69" s="134">
        <v>191.54</v>
      </c>
      <c r="H69" s="134">
        <f>'BM 07'!J69</f>
        <v>191.5428</v>
      </c>
      <c r="I69" s="134">
        <f>VLOOKUP(A69,'Memória 08'!$A$6:$E$283,5,FALSE)</f>
        <v>0</v>
      </c>
      <c r="J69" s="134">
        <f t="shared" si="0"/>
        <v>191.5428</v>
      </c>
      <c r="K69" s="134">
        <f t="shared" si="1"/>
        <v>31266.98</v>
      </c>
      <c r="L69" s="134">
        <f t="shared" si="2"/>
        <v>31267.439999999999</v>
      </c>
      <c r="M69" s="134">
        <f t="shared" si="3"/>
        <v>0</v>
      </c>
      <c r="N69" s="134">
        <f t="shared" si="4"/>
        <v>31267.439999999999</v>
      </c>
      <c r="P69" s="111">
        <f t="shared" si="5"/>
        <v>1.0000147120060843</v>
      </c>
      <c r="Q69" s="14"/>
      <c r="R69" s="32"/>
    </row>
    <row r="70" spans="1:18" ht="25.5" x14ac:dyDescent="0.2">
      <c r="A70" s="126" t="s">
        <v>35</v>
      </c>
      <c r="B70" s="127" t="s">
        <v>182</v>
      </c>
      <c r="C70" s="126" t="s">
        <v>17</v>
      </c>
      <c r="D70" s="126" t="s">
        <v>183</v>
      </c>
      <c r="E70" s="128" t="s">
        <v>11</v>
      </c>
      <c r="F70" s="133">
        <v>45.27</v>
      </c>
      <c r="G70" s="134">
        <v>5.41</v>
      </c>
      <c r="H70" s="134">
        <f>'BM 07'!J70</f>
        <v>5.41</v>
      </c>
      <c r="I70" s="134">
        <f>VLOOKUP(A70,'Memória 08'!$A$6:$E$283,5,FALSE)</f>
        <v>0</v>
      </c>
      <c r="J70" s="134">
        <f t="shared" si="0"/>
        <v>5.41</v>
      </c>
      <c r="K70" s="134">
        <f t="shared" si="1"/>
        <v>244.91</v>
      </c>
      <c r="L70" s="134">
        <f t="shared" si="2"/>
        <v>244.91</v>
      </c>
      <c r="M70" s="134">
        <f t="shared" si="3"/>
        <v>0</v>
      </c>
      <c r="N70" s="134">
        <f t="shared" si="4"/>
        <v>244.91</v>
      </c>
      <c r="P70" s="111">
        <f t="shared" si="5"/>
        <v>1</v>
      </c>
      <c r="Q70" s="14"/>
      <c r="R70" s="32"/>
    </row>
    <row r="71" spans="1:18" ht="25.5" x14ac:dyDescent="0.2">
      <c r="A71" s="126" t="s">
        <v>36</v>
      </c>
      <c r="B71" s="127" t="s">
        <v>184</v>
      </c>
      <c r="C71" s="126" t="s">
        <v>17</v>
      </c>
      <c r="D71" s="126" t="s">
        <v>185</v>
      </c>
      <c r="E71" s="128" t="s">
        <v>11</v>
      </c>
      <c r="F71" s="133">
        <v>25.38</v>
      </c>
      <c r="G71" s="134">
        <v>0</v>
      </c>
      <c r="H71" s="134">
        <f>'BM 07'!J71</f>
        <v>0</v>
      </c>
      <c r="I71" s="134">
        <f>VLOOKUP(A71,'Memória 08'!$A$6:$E$283,5,FALSE)</f>
        <v>0</v>
      </c>
      <c r="J71" s="134">
        <f t="shared" si="0"/>
        <v>0</v>
      </c>
      <c r="K71" s="134">
        <f t="shared" si="1"/>
        <v>0</v>
      </c>
      <c r="L71" s="134">
        <f t="shared" si="2"/>
        <v>0</v>
      </c>
      <c r="M71" s="134">
        <f t="shared" si="3"/>
        <v>0</v>
      </c>
      <c r="N71" s="134">
        <f t="shared" si="4"/>
        <v>0</v>
      </c>
      <c r="P71" s="111" t="e">
        <f t="shared" si="5"/>
        <v>#DIV/0!</v>
      </c>
      <c r="Q71" s="14"/>
      <c r="R71" s="32"/>
    </row>
    <row r="72" spans="1:18" x14ac:dyDescent="0.2">
      <c r="A72" s="126" t="s">
        <v>37</v>
      </c>
      <c r="B72" s="127" t="s">
        <v>186</v>
      </c>
      <c r="C72" s="126" t="s">
        <v>17</v>
      </c>
      <c r="D72" s="126" t="s">
        <v>187</v>
      </c>
      <c r="E72" s="128" t="s">
        <v>11</v>
      </c>
      <c r="F72" s="133">
        <v>24.72</v>
      </c>
      <c r="G72" s="134">
        <v>0</v>
      </c>
      <c r="H72" s="134">
        <f>'BM 07'!J72</f>
        <v>0</v>
      </c>
      <c r="I72" s="134">
        <f>VLOOKUP(A72,'Memória 08'!$A$6:$E$283,5,FALSE)</f>
        <v>0</v>
      </c>
      <c r="J72" s="134">
        <f t="shared" si="0"/>
        <v>0</v>
      </c>
      <c r="K72" s="134">
        <f t="shared" si="1"/>
        <v>0</v>
      </c>
      <c r="L72" s="134">
        <f t="shared" si="2"/>
        <v>0</v>
      </c>
      <c r="M72" s="134">
        <f t="shared" si="3"/>
        <v>0</v>
      </c>
      <c r="N72" s="134">
        <f t="shared" si="4"/>
        <v>0</v>
      </c>
      <c r="P72" s="111" t="e">
        <f t="shared" si="5"/>
        <v>#DIV/0!</v>
      </c>
      <c r="Q72" s="14"/>
      <c r="R72" s="32"/>
    </row>
    <row r="73" spans="1:18" x14ac:dyDescent="0.2">
      <c r="A73" s="124" t="s">
        <v>188</v>
      </c>
      <c r="B73" s="124"/>
      <c r="C73" s="124"/>
      <c r="D73" s="124" t="s">
        <v>189</v>
      </c>
      <c r="E73" s="124"/>
      <c r="F73" s="131"/>
      <c r="G73" s="131"/>
      <c r="H73" s="131"/>
      <c r="I73" s="131"/>
      <c r="J73" s="131"/>
      <c r="K73" s="131"/>
      <c r="L73" s="131"/>
      <c r="M73" s="131"/>
      <c r="N73" s="131"/>
      <c r="P73" s="111" t="e">
        <f t="shared" si="5"/>
        <v>#DIV/0!</v>
      </c>
      <c r="Q73" s="14"/>
      <c r="R73" s="32"/>
    </row>
    <row r="74" spans="1:18" x14ac:dyDescent="0.2">
      <c r="A74" s="124" t="s">
        <v>190</v>
      </c>
      <c r="B74" s="124"/>
      <c r="C74" s="124"/>
      <c r="D74" s="124" t="s">
        <v>191</v>
      </c>
      <c r="E74" s="124"/>
      <c r="F74" s="131"/>
      <c r="G74" s="131"/>
      <c r="H74" s="131"/>
      <c r="I74" s="131"/>
      <c r="J74" s="131"/>
      <c r="K74" s="131"/>
      <c r="L74" s="131"/>
      <c r="M74" s="131"/>
      <c r="N74" s="131"/>
      <c r="P74" s="111" t="e">
        <f t="shared" si="5"/>
        <v>#DIV/0!</v>
      </c>
      <c r="Q74" s="14"/>
      <c r="R74" s="32"/>
    </row>
    <row r="75" spans="1:18" ht="25.5" x14ac:dyDescent="0.2">
      <c r="A75" s="126" t="s">
        <v>192</v>
      </c>
      <c r="B75" s="127" t="s">
        <v>193</v>
      </c>
      <c r="C75" s="126" t="s">
        <v>17</v>
      </c>
      <c r="D75" s="126" t="s">
        <v>194</v>
      </c>
      <c r="E75" s="128" t="s">
        <v>16</v>
      </c>
      <c r="F75" s="133">
        <v>639.61</v>
      </c>
      <c r="G75" s="134">
        <v>1.49</v>
      </c>
      <c r="H75" s="134">
        <f>'BM 07'!J75</f>
        <v>0</v>
      </c>
      <c r="I75" s="134">
        <f>VLOOKUP(A75,'Memória 08'!$A$6:$E$283,5,FALSE)</f>
        <v>0</v>
      </c>
      <c r="J75" s="134">
        <f t="shared" si="0"/>
        <v>0</v>
      </c>
      <c r="K75" s="134">
        <f t="shared" si="1"/>
        <v>953.01</v>
      </c>
      <c r="L75" s="134">
        <f t="shared" si="2"/>
        <v>0</v>
      </c>
      <c r="M75" s="134">
        <f t="shared" si="3"/>
        <v>0</v>
      </c>
      <c r="N75" s="134">
        <f t="shared" si="4"/>
        <v>0</v>
      </c>
      <c r="P75" s="111">
        <f t="shared" si="5"/>
        <v>0</v>
      </c>
      <c r="Q75" s="14"/>
      <c r="R75" s="32"/>
    </row>
    <row r="76" spans="1:18" ht="25.5" x14ac:dyDescent="0.2">
      <c r="A76" s="126" t="s">
        <v>195</v>
      </c>
      <c r="B76" s="127" t="s">
        <v>196</v>
      </c>
      <c r="C76" s="126" t="s">
        <v>14</v>
      </c>
      <c r="D76" s="126" t="s">
        <v>197</v>
      </c>
      <c r="E76" s="128" t="s">
        <v>82</v>
      </c>
      <c r="F76" s="133">
        <v>215.31</v>
      </c>
      <c r="G76" s="134">
        <v>21.75</v>
      </c>
      <c r="H76" s="134">
        <f>'BM 07'!J76</f>
        <v>16.916800000000002</v>
      </c>
      <c r="I76" s="134">
        <f>VLOOKUP(A76,'Memória 08'!$A$6:$E$283,5,FALSE)</f>
        <v>0</v>
      </c>
      <c r="J76" s="134">
        <f t="shared" si="0"/>
        <v>16.916800000000002</v>
      </c>
      <c r="K76" s="134">
        <f t="shared" si="1"/>
        <v>4682.99</v>
      </c>
      <c r="L76" s="134">
        <f t="shared" si="2"/>
        <v>3642.35</v>
      </c>
      <c r="M76" s="134">
        <f t="shared" si="3"/>
        <v>0</v>
      </c>
      <c r="N76" s="134">
        <f t="shared" si="4"/>
        <v>3642.35</v>
      </c>
      <c r="P76" s="111">
        <f t="shared" si="5"/>
        <v>0.77778299761477176</v>
      </c>
      <c r="Q76" s="14"/>
      <c r="R76" s="32"/>
    </row>
    <row r="77" spans="1:18" x14ac:dyDescent="0.2">
      <c r="A77" s="124" t="s">
        <v>198</v>
      </c>
      <c r="B77" s="124"/>
      <c r="C77" s="124"/>
      <c r="D77" s="124" t="s">
        <v>199</v>
      </c>
      <c r="E77" s="124"/>
      <c r="F77" s="131"/>
      <c r="G77" s="131"/>
      <c r="H77" s="131"/>
      <c r="I77" s="131"/>
      <c r="J77" s="131"/>
      <c r="K77" s="131"/>
      <c r="L77" s="131"/>
      <c r="M77" s="131"/>
      <c r="N77" s="131"/>
      <c r="P77" s="111" t="e">
        <f t="shared" si="5"/>
        <v>#DIV/0!</v>
      </c>
      <c r="Q77" s="14"/>
      <c r="R77" s="32"/>
    </row>
    <row r="78" spans="1:18" x14ac:dyDescent="0.2">
      <c r="A78" s="124" t="s">
        <v>200</v>
      </c>
      <c r="B78" s="124"/>
      <c r="C78" s="124"/>
      <c r="D78" s="124" t="s">
        <v>201</v>
      </c>
      <c r="E78" s="124"/>
      <c r="F78" s="131"/>
      <c r="G78" s="131"/>
      <c r="H78" s="131"/>
      <c r="I78" s="131"/>
      <c r="J78" s="131"/>
      <c r="K78" s="131"/>
      <c r="L78" s="131"/>
      <c r="M78" s="131"/>
      <c r="N78" s="131"/>
      <c r="P78" s="111" t="e">
        <f t="shared" si="5"/>
        <v>#DIV/0!</v>
      </c>
      <c r="Q78" s="14"/>
      <c r="R78" s="32"/>
    </row>
    <row r="79" spans="1:18" ht="51" x14ac:dyDescent="0.2">
      <c r="A79" s="126" t="s">
        <v>202</v>
      </c>
      <c r="B79" s="127" t="s">
        <v>203</v>
      </c>
      <c r="C79" s="126" t="s">
        <v>17</v>
      </c>
      <c r="D79" s="126" t="s">
        <v>204</v>
      </c>
      <c r="E79" s="128" t="s">
        <v>12</v>
      </c>
      <c r="F79" s="133">
        <v>17.59</v>
      </c>
      <c r="G79" s="134">
        <v>4972</v>
      </c>
      <c r="H79" s="134">
        <f>'BM 07'!J79</f>
        <v>4972</v>
      </c>
      <c r="I79" s="134">
        <f>VLOOKUP(A79,'Memória 08'!$A$6:$E$283,5,FALSE)</f>
        <v>0</v>
      </c>
      <c r="J79" s="134">
        <f t="shared" si="0"/>
        <v>4972</v>
      </c>
      <c r="K79" s="134">
        <f t="shared" si="1"/>
        <v>87457.48</v>
      </c>
      <c r="L79" s="134">
        <f t="shared" si="2"/>
        <v>87457.48</v>
      </c>
      <c r="M79" s="134">
        <f t="shared" si="3"/>
        <v>0</v>
      </c>
      <c r="N79" s="134">
        <f t="shared" si="4"/>
        <v>87457.48</v>
      </c>
      <c r="P79" s="111">
        <f t="shared" si="5"/>
        <v>1</v>
      </c>
      <c r="Q79" s="14"/>
      <c r="R79" s="32"/>
    </row>
    <row r="80" spans="1:18" ht="25.5" x14ac:dyDescent="0.2">
      <c r="A80" s="126" t="s">
        <v>205</v>
      </c>
      <c r="B80" s="127" t="s">
        <v>206</v>
      </c>
      <c r="C80" s="126" t="s">
        <v>17</v>
      </c>
      <c r="D80" s="126" t="s">
        <v>207</v>
      </c>
      <c r="E80" s="128" t="s">
        <v>16</v>
      </c>
      <c r="F80" s="133">
        <v>61.84</v>
      </c>
      <c r="G80" s="134">
        <v>690.98</v>
      </c>
      <c r="H80" s="134">
        <f>'BM 07'!J80</f>
        <v>663.78000000000009</v>
      </c>
      <c r="I80" s="134">
        <f>VLOOKUP(A80,'Memória 08'!$A$6:$E$283,5,FALSE)</f>
        <v>0</v>
      </c>
      <c r="J80" s="134">
        <f t="shared" si="0"/>
        <v>663.78000000000009</v>
      </c>
      <c r="K80" s="134">
        <f t="shared" si="1"/>
        <v>42730.2</v>
      </c>
      <c r="L80" s="134">
        <f t="shared" si="2"/>
        <v>41048.15</v>
      </c>
      <c r="M80" s="134">
        <f t="shared" si="3"/>
        <v>0</v>
      </c>
      <c r="N80" s="134">
        <f t="shared" si="4"/>
        <v>41048.15</v>
      </c>
      <c r="P80" s="111">
        <f t="shared" si="5"/>
        <v>0.96063556922270443</v>
      </c>
      <c r="Q80" s="14"/>
      <c r="R80" s="32"/>
    </row>
    <row r="81" spans="1:18" ht="38.25" x14ac:dyDescent="0.2">
      <c r="A81" s="126" t="s">
        <v>208</v>
      </c>
      <c r="B81" s="127" t="s">
        <v>88</v>
      </c>
      <c r="C81" s="126" t="s">
        <v>17</v>
      </c>
      <c r="D81" s="126" t="s">
        <v>59</v>
      </c>
      <c r="E81" s="128" t="s">
        <v>11</v>
      </c>
      <c r="F81" s="133">
        <v>135.54</v>
      </c>
      <c r="G81" s="134">
        <v>0</v>
      </c>
      <c r="H81" s="134">
        <f>'BM 07'!J81</f>
        <v>0</v>
      </c>
      <c r="I81" s="134">
        <f>VLOOKUP(A81,'Memória 08'!$A$6:$E$283,5,FALSE)</f>
        <v>0</v>
      </c>
      <c r="J81" s="134">
        <f t="shared" si="0"/>
        <v>0</v>
      </c>
      <c r="K81" s="134">
        <f t="shared" si="1"/>
        <v>0</v>
      </c>
      <c r="L81" s="134">
        <f t="shared" si="2"/>
        <v>0</v>
      </c>
      <c r="M81" s="134">
        <f t="shared" si="3"/>
        <v>0</v>
      </c>
      <c r="N81" s="134">
        <f t="shared" si="4"/>
        <v>0</v>
      </c>
      <c r="P81" s="111" t="e">
        <f t="shared" si="5"/>
        <v>#DIV/0!</v>
      </c>
      <c r="Q81" s="14"/>
      <c r="R81" s="32"/>
    </row>
    <row r="82" spans="1:18" ht="25.5" x14ac:dyDescent="0.2">
      <c r="A82" s="126" t="s">
        <v>209</v>
      </c>
      <c r="B82" s="127" t="s">
        <v>210</v>
      </c>
      <c r="C82" s="126" t="s">
        <v>17</v>
      </c>
      <c r="D82" s="126" t="s">
        <v>211</v>
      </c>
      <c r="E82" s="128" t="s">
        <v>16</v>
      </c>
      <c r="F82" s="133">
        <v>45.89</v>
      </c>
      <c r="G82" s="134">
        <v>6.48</v>
      </c>
      <c r="H82" s="134">
        <f>'BM 07'!J82</f>
        <v>6.48</v>
      </c>
      <c r="I82" s="134">
        <f>VLOOKUP(A82,'Memória 08'!$A$6:$E$283,5,FALSE)</f>
        <v>0</v>
      </c>
      <c r="J82" s="134">
        <f t="shared" si="0"/>
        <v>6.48</v>
      </c>
      <c r="K82" s="134">
        <f t="shared" si="1"/>
        <v>297.36</v>
      </c>
      <c r="L82" s="134">
        <f t="shared" si="2"/>
        <v>297.36</v>
      </c>
      <c r="M82" s="134">
        <f t="shared" si="3"/>
        <v>0</v>
      </c>
      <c r="N82" s="134">
        <f t="shared" si="4"/>
        <v>297.36</v>
      </c>
      <c r="P82" s="111">
        <f t="shared" si="5"/>
        <v>1</v>
      </c>
      <c r="Q82" s="14"/>
      <c r="R82" s="32"/>
    </row>
    <row r="83" spans="1:18" ht="25.5" x14ac:dyDescent="0.2">
      <c r="A83" s="126" t="s">
        <v>212</v>
      </c>
      <c r="B83" s="127" t="s">
        <v>213</v>
      </c>
      <c r="C83" s="126" t="s">
        <v>17</v>
      </c>
      <c r="D83" s="126" t="s">
        <v>214</v>
      </c>
      <c r="E83" s="128" t="s">
        <v>16</v>
      </c>
      <c r="F83" s="133">
        <v>48.96</v>
      </c>
      <c r="G83" s="134">
        <v>29.12</v>
      </c>
      <c r="H83" s="134">
        <f>'BM 07'!J83</f>
        <v>29.12</v>
      </c>
      <c r="I83" s="134">
        <f>VLOOKUP(A83,'Memória 08'!$A$6:$E$283,5,FALSE)</f>
        <v>0</v>
      </c>
      <c r="J83" s="134">
        <f t="shared" si="0"/>
        <v>29.12</v>
      </c>
      <c r="K83" s="134">
        <f t="shared" si="1"/>
        <v>1425.71</v>
      </c>
      <c r="L83" s="134">
        <f t="shared" si="2"/>
        <v>1425.71</v>
      </c>
      <c r="M83" s="134">
        <f t="shared" si="3"/>
        <v>0</v>
      </c>
      <c r="N83" s="134">
        <f t="shared" si="4"/>
        <v>1425.71</v>
      </c>
      <c r="P83" s="111">
        <f t="shared" si="5"/>
        <v>1</v>
      </c>
      <c r="R83" s="32"/>
    </row>
    <row r="84" spans="1:18" x14ac:dyDescent="0.2">
      <c r="A84" s="124" t="s">
        <v>215</v>
      </c>
      <c r="B84" s="124"/>
      <c r="C84" s="124"/>
      <c r="D84" s="124" t="s">
        <v>216</v>
      </c>
      <c r="E84" s="124"/>
      <c r="F84" s="131"/>
      <c r="G84" s="131"/>
      <c r="H84" s="131"/>
      <c r="I84" s="131"/>
      <c r="J84" s="131"/>
      <c r="K84" s="131"/>
      <c r="L84" s="131"/>
      <c r="M84" s="131"/>
      <c r="N84" s="131"/>
      <c r="O84" s="11"/>
      <c r="P84" s="111" t="e">
        <f t="shared" si="5"/>
        <v>#DIV/0!</v>
      </c>
      <c r="Q84" s="123"/>
      <c r="R84" s="32"/>
    </row>
    <row r="85" spans="1:18" ht="38.25" x14ac:dyDescent="0.2">
      <c r="A85" s="126" t="s">
        <v>217</v>
      </c>
      <c r="B85" s="127" t="s">
        <v>218</v>
      </c>
      <c r="C85" s="126" t="s">
        <v>17</v>
      </c>
      <c r="D85" s="126" t="s">
        <v>84</v>
      </c>
      <c r="E85" s="128" t="s">
        <v>16</v>
      </c>
      <c r="F85" s="133">
        <v>4.21</v>
      </c>
      <c r="G85" s="134">
        <v>524.88200000000006</v>
      </c>
      <c r="H85" s="134">
        <f>'BM 07'!J85</f>
        <v>524.87200000000007</v>
      </c>
      <c r="I85" s="134">
        <f>VLOOKUP(A85,'Memória 08'!$A$6:$E$283,5,FALSE)</f>
        <v>0</v>
      </c>
      <c r="J85" s="134">
        <f t="shared" si="0"/>
        <v>524.87200000000007</v>
      </c>
      <c r="K85" s="134">
        <f t="shared" si="1"/>
        <v>2209.75</v>
      </c>
      <c r="L85" s="134">
        <f t="shared" si="2"/>
        <v>2209.71</v>
      </c>
      <c r="M85" s="134">
        <f t="shared" si="3"/>
        <v>0</v>
      </c>
      <c r="N85" s="134">
        <f t="shared" si="4"/>
        <v>2209.71</v>
      </c>
      <c r="O85" s="11"/>
      <c r="P85" s="111">
        <f t="shared" si="5"/>
        <v>0.9999818984047969</v>
      </c>
      <c r="Q85" s="17"/>
      <c r="R85" s="32"/>
    </row>
    <row r="86" spans="1:18" ht="38.25" x14ac:dyDescent="0.2">
      <c r="A86" s="126" t="s">
        <v>219</v>
      </c>
      <c r="B86" s="127" t="s">
        <v>85</v>
      </c>
      <c r="C86" s="126" t="s">
        <v>17</v>
      </c>
      <c r="D86" s="126" t="s">
        <v>220</v>
      </c>
      <c r="E86" s="128" t="s">
        <v>16</v>
      </c>
      <c r="F86" s="133">
        <v>34.450000000000003</v>
      </c>
      <c r="G86" s="134">
        <v>524.87199999999996</v>
      </c>
      <c r="H86" s="134">
        <f>'BM 07'!J86</f>
        <v>524.87200000000007</v>
      </c>
      <c r="I86" s="134">
        <f>VLOOKUP(A86,'Memória 08'!$A$6:$E$283,5,FALSE)</f>
        <v>0</v>
      </c>
      <c r="J86" s="134">
        <f t="shared" si="0"/>
        <v>524.87200000000007</v>
      </c>
      <c r="K86" s="134">
        <f t="shared" si="1"/>
        <v>18081.84</v>
      </c>
      <c r="L86" s="134">
        <f t="shared" si="2"/>
        <v>18081.84</v>
      </c>
      <c r="M86" s="134">
        <f t="shared" si="3"/>
        <v>0</v>
      </c>
      <c r="N86" s="134">
        <f t="shared" si="4"/>
        <v>18081.84</v>
      </c>
      <c r="O86" s="11"/>
      <c r="P86" s="111">
        <f t="shared" si="5"/>
        <v>1</v>
      </c>
      <c r="Q86" s="17"/>
      <c r="R86" s="32"/>
    </row>
    <row r="87" spans="1:18" x14ac:dyDescent="0.2">
      <c r="A87" s="124" t="s">
        <v>221</v>
      </c>
      <c r="B87" s="124"/>
      <c r="C87" s="124"/>
      <c r="D87" s="124" t="s">
        <v>222</v>
      </c>
      <c r="E87" s="124"/>
      <c r="F87" s="131"/>
      <c r="G87" s="131"/>
      <c r="H87" s="131"/>
      <c r="I87" s="131"/>
      <c r="J87" s="131"/>
      <c r="K87" s="131"/>
      <c r="L87" s="131"/>
      <c r="M87" s="131"/>
      <c r="N87" s="131"/>
      <c r="O87" s="11"/>
      <c r="P87" s="111" t="e">
        <f t="shared" ref="P87:P152" si="10">N87/K87</f>
        <v>#DIV/0!</v>
      </c>
      <c r="Q87" s="17"/>
      <c r="R87" s="32"/>
    </row>
    <row r="88" spans="1:18" ht="25.5" x14ac:dyDescent="0.2">
      <c r="A88" s="126" t="s">
        <v>223</v>
      </c>
      <c r="B88" s="127" t="s">
        <v>224</v>
      </c>
      <c r="C88" s="126" t="s">
        <v>14</v>
      </c>
      <c r="D88" s="126" t="s">
        <v>225</v>
      </c>
      <c r="E88" s="128" t="s">
        <v>16</v>
      </c>
      <c r="F88" s="133">
        <v>18.579999999999998</v>
      </c>
      <c r="G88" s="134">
        <v>450.65</v>
      </c>
      <c r="H88" s="134">
        <f>'BM 07'!J88</f>
        <v>450.65</v>
      </c>
      <c r="I88" s="134">
        <f>VLOOKUP(A88,'Memória 08'!$A$6:$E$283,5,FALSE)</f>
        <v>0</v>
      </c>
      <c r="J88" s="134">
        <f t="shared" ref="J88:J153" si="11">I88+H88</f>
        <v>450.65</v>
      </c>
      <c r="K88" s="134">
        <f t="shared" ref="K88:K153" si="12">TRUNC(G88*F88,2)</f>
        <v>8373.07</v>
      </c>
      <c r="L88" s="134">
        <f t="shared" ref="L88:L153" si="13">TRUNC(H88*F88,2)</f>
        <v>8373.07</v>
      </c>
      <c r="M88" s="134">
        <f t="shared" ref="M88:M153" si="14">TRUNC(I88*F88,2)</f>
        <v>0</v>
      </c>
      <c r="N88" s="134">
        <f t="shared" ref="N88:N153" si="15">M88+L88</f>
        <v>8373.07</v>
      </c>
      <c r="O88" s="11"/>
      <c r="P88" s="111">
        <f t="shared" si="10"/>
        <v>1</v>
      </c>
      <c r="Q88" s="17"/>
      <c r="R88" s="32"/>
    </row>
    <row r="89" spans="1:18" ht="25.5" x14ac:dyDescent="0.2">
      <c r="A89" s="126" t="s">
        <v>226</v>
      </c>
      <c r="B89" s="127" t="s">
        <v>106</v>
      </c>
      <c r="C89" s="126" t="s">
        <v>17</v>
      </c>
      <c r="D89" s="126" t="s">
        <v>107</v>
      </c>
      <c r="E89" s="128" t="s">
        <v>15</v>
      </c>
      <c r="F89" s="133">
        <v>681.06</v>
      </c>
      <c r="G89" s="134">
        <v>22.53</v>
      </c>
      <c r="H89" s="134">
        <f>'BM 07'!J89</f>
        <v>22.532499999999999</v>
      </c>
      <c r="I89" s="134">
        <f>VLOOKUP(A89,'Memória 08'!$A$6:$E$283,5,FALSE)</f>
        <v>0</v>
      </c>
      <c r="J89" s="134">
        <f t="shared" si="11"/>
        <v>22.532499999999999</v>
      </c>
      <c r="K89" s="134">
        <f t="shared" si="12"/>
        <v>15344.28</v>
      </c>
      <c r="L89" s="134">
        <f t="shared" si="13"/>
        <v>15345.98</v>
      </c>
      <c r="M89" s="134">
        <f t="shared" si="14"/>
        <v>0</v>
      </c>
      <c r="N89" s="134">
        <f t="shared" si="15"/>
        <v>15345.98</v>
      </c>
      <c r="O89" s="11"/>
      <c r="P89" s="111">
        <f t="shared" si="10"/>
        <v>1.0001107904704554</v>
      </c>
      <c r="Q89" s="17"/>
      <c r="R89" s="32"/>
    </row>
    <row r="90" spans="1:18" ht="38.25" x14ac:dyDescent="0.2">
      <c r="A90" s="126" t="s">
        <v>227</v>
      </c>
      <c r="B90" s="127" t="s">
        <v>228</v>
      </c>
      <c r="C90" s="126" t="s">
        <v>17</v>
      </c>
      <c r="D90" s="126" t="s">
        <v>229</v>
      </c>
      <c r="E90" s="128" t="s">
        <v>16</v>
      </c>
      <c r="F90" s="133">
        <v>106.63</v>
      </c>
      <c r="G90" s="134">
        <v>6.48</v>
      </c>
      <c r="H90" s="134">
        <f>'BM 07'!J90</f>
        <v>0</v>
      </c>
      <c r="I90" s="134">
        <f>VLOOKUP(A90,'Memória 08'!$A$6:$E$283,5,FALSE)</f>
        <v>0</v>
      </c>
      <c r="J90" s="134">
        <f t="shared" si="11"/>
        <v>0</v>
      </c>
      <c r="K90" s="134">
        <f t="shared" si="12"/>
        <v>690.96</v>
      </c>
      <c r="L90" s="134">
        <f t="shared" si="13"/>
        <v>0</v>
      </c>
      <c r="M90" s="134">
        <f t="shared" si="14"/>
        <v>0</v>
      </c>
      <c r="N90" s="134">
        <f t="shared" si="15"/>
        <v>0</v>
      </c>
      <c r="O90" s="11"/>
      <c r="P90" s="111">
        <f t="shared" si="10"/>
        <v>0</v>
      </c>
      <c r="Q90" s="17"/>
      <c r="R90" s="32"/>
    </row>
    <row r="91" spans="1:18" ht="25.5" x14ac:dyDescent="0.2">
      <c r="A91" s="126" t="s">
        <v>230</v>
      </c>
      <c r="B91" s="127" t="s">
        <v>231</v>
      </c>
      <c r="C91" s="126" t="s">
        <v>14</v>
      </c>
      <c r="D91" s="126" t="s">
        <v>232</v>
      </c>
      <c r="E91" s="128" t="s">
        <v>16</v>
      </c>
      <c r="F91" s="133">
        <v>93.74</v>
      </c>
      <c r="G91" s="134">
        <v>450.65</v>
      </c>
      <c r="H91" s="134">
        <f>'BM 07'!J91</f>
        <v>450.65</v>
      </c>
      <c r="I91" s="134">
        <f>VLOOKUP(A91,'Memória 08'!$A$6:$E$283,5,FALSE)</f>
        <v>0</v>
      </c>
      <c r="J91" s="134">
        <f t="shared" si="11"/>
        <v>450.65</v>
      </c>
      <c r="K91" s="134">
        <f t="shared" si="12"/>
        <v>42243.93</v>
      </c>
      <c r="L91" s="134">
        <f t="shared" si="13"/>
        <v>42243.93</v>
      </c>
      <c r="M91" s="134">
        <f t="shared" si="14"/>
        <v>0</v>
      </c>
      <c r="N91" s="134">
        <f t="shared" si="15"/>
        <v>42243.93</v>
      </c>
      <c r="O91" s="11"/>
      <c r="P91" s="111">
        <f t="shared" si="10"/>
        <v>1</v>
      </c>
      <c r="Q91" s="17"/>
      <c r="R91" s="32"/>
    </row>
    <row r="92" spans="1:18" ht="25.5" x14ac:dyDescent="0.2">
      <c r="A92" s="126" t="s">
        <v>233</v>
      </c>
      <c r="B92" s="127" t="s">
        <v>234</v>
      </c>
      <c r="C92" s="126" t="s">
        <v>14</v>
      </c>
      <c r="D92" s="126" t="s">
        <v>235</v>
      </c>
      <c r="E92" s="128" t="s">
        <v>7</v>
      </c>
      <c r="F92" s="133">
        <v>111.04666592699435</v>
      </c>
      <c r="G92" s="134">
        <v>450.65</v>
      </c>
      <c r="H92" s="134">
        <f>'BM 07'!J92</f>
        <v>450.65</v>
      </c>
      <c r="I92" s="134">
        <f>VLOOKUP(A92,'Memória 08'!$A$6:$E$283,5,FALSE)</f>
        <v>0</v>
      </c>
      <c r="J92" s="134">
        <f t="shared" si="11"/>
        <v>450.65</v>
      </c>
      <c r="K92" s="134">
        <f t="shared" si="12"/>
        <v>50043.18</v>
      </c>
      <c r="L92" s="134">
        <f t="shared" si="13"/>
        <v>50043.18</v>
      </c>
      <c r="M92" s="134">
        <f t="shared" si="14"/>
        <v>0</v>
      </c>
      <c r="N92" s="134">
        <f t="shared" si="15"/>
        <v>50043.18</v>
      </c>
      <c r="O92" s="11"/>
      <c r="P92" s="111">
        <f t="shared" si="10"/>
        <v>1</v>
      </c>
      <c r="Q92" s="17"/>
      <c r="R92" s="32"/>
    </row>
    <row r="93" spans="1:18" ht="51" x14ac:dyDescent="0.2">
      <c r="A93" s="126" t="s">
        <v>236</v>
      </c>
      <c r="B93" s="127" t="s">
        <v>237</v>
      </c>
      <c r="C93" s="126" t="s">
        <v>14</v>
      </c>
      <c r="D93" s="126" t="s">
        <v>238</v>
      </c>
      <c r="E93" s="128" t="s">
        <v>16</v>
      </c>
      <c r="F93" s="133">
        <v>86.28</v>
      </c>
      <c r="G93" s="134">
        <v>19.100000000000001</v>
      </c>
      <c r="H93" s="134">
        <f>'BM 07'!J93</f>
        <v>0</v>
      </c>
      <c r="I93" s="134">
        <f>VLOOKUP(A93,'Memória 08'!$A$6:$E$283,5,FALSE)</f>
        <v>0</v>
      </c>
      <c r="J93" s="134">
        <f t="shared" si="11"/>
        <v>0</v>
      </c>
      <c r="K93" s="134">
        <f t="shared" si="12"/>
        <v>1647.94</v>
      </c>
      <c r="L93" s="134">
        <f t="shared" si="13"/>
        <v>0</v>
      </c>
      <c r="M93" s="134">
        <f t="shared" si="14"/>
        <v>0</v>
      </c>
      <c r="N93" s="134">
        <f t="shared" si="15"/>
        <v>0</v>
      </c>
      <c r="O93" s="11"/>
      <c r="P93" s="111">
        <f t="shared" si="10"/>
        <v>0</v>
      </c>
      <c r="Q93" s="17"/>
      <c r="R93" s="32"/>
    </row>
    <row r="94" spans="1:18" x14ac:dyDescent="0.2">
      <c r="A94" s="126" t="s">
        <v>239</v>
      </c>
      <c r="B94" s="127" t="s">
        <v>240</v>
      </c>
      <c r="C94" s="126" t="s">
        <v>17</v>
      </c>
      <c r="D94" s="126" t="s">
        <v>241</v>
      </c>
      <c r="E94" s="128" t="s">
        <v>15</v>
      </c>
      <c r="F94" s="133">
        <v>74.2</v>
      </c>
      <c r="G94" s="134">
        <v>180.26</v>
      </c>
      <c r="H94" s="134">
        <f>'BM 07'!J94</f>
        <v>180.26</v>
      </c>
      <c r="I94" s="134">
        <f>VLOOKUP(A94,'Memória 08'!$A$6:$E$283,5,FALSE)</f>
        <v>0</v>
      </c>
      <c r="J94" s="134">
        <f t="shared" si="11"/>
        <v>180.26</v>
      </c>
      <c r="K94" s="134">
        <f t="shared" si="12"/>
        <v>13375.29</v>
      </c>
      <c r="L94" s="134">
        <f t="shared" si="13"/>
        <v>13375.29</v>
      </c>
      <c r="M94" s="134">
        <f t="shared" si="14"/>
        <v>0</v>
      </c>
      <c r="N94" s="134">
        <f t="shared" si="15"/>
        <v>13375.29</v>
      </c>
      <c r="O94" s="11"/>
      <c r="P94" s="111">
        <f t="shared" si="10"/>
        <v>1</v>
      </c>
      <c r="Q94" s="17"/>
      <c r="R94" s="32"/>
    </row>
    <row r="95" spans="1:18" ht="25.5" x14ac:dyDescent="0.2">
      <c r="A95" s="137" t="s">
        <v>242</v>
      </c>
      <c r="B95" s="138" t="s">
        <v>243</v>
      </c>
      <c r="C95" s="137" t="s">
        <v>14</v>
      </c>
      <c r="D95" s="137" t="s">
        <v>244</v>
      </c>
      <c r="E95" s="139" t="s">
        <v>15</v>
      </c>
      <c r="F95" s="140">
        <v>312.27999999999997</v>
      </c>
      <c r="G95" s="141">
        <v>38.39</v>
      </c>
      <c r="H95" s="134">
        <f>'BM 07'!J95</f>
        <v>38.393300000000004</v>
      </c>
      <c r="I95" s="134">
        <f>VLOOKUP(A95,'Memória 08'!$A$6:$E$283,5,FALSE)</f>
        <v>0</v>
      </c>
      <c r="J95" s="141">
        <f t="shared" si="11"/>
        <v>38.393300000000004</v>
      </c>
      <c r="K95" s="141">
        <f t="shared" si="12"/>
        <v>11988.42</v>
      </c>
      <c r="L95" s="141">
        <f t="shared" si="13"/>
        <v>11989.45</v>
      </c>
      <c r="M95" s="141">
        <f t="shared" si="14"/>
        <v>0</v>
      </c>
      <c r="N95" s="141">
        <f t="shared" si="15"/>
        <v>11989.45</v>
      </c>
      <c r="O95" s="11"/>
      <c r="P95" s="111">
        <f t="shared" si="10"/>
        <v>1.0000859162425073</v>
      </c>
      <c r="Q95" s="17"/>
      <c r="R95" s="32"/>
    </row>
    <row r="96" spans="1:18" ht="51" x14ac:dyDescent="0.2">
      <c r="A96" s="137" t="s">
        <v>739</v>
      </c>
      <c r="B96" s="138">
        <v>87620</v>
      </c>
      <c r="C96" s="137" t="s">
        <v>17</v>
      </c>
      <c r="D96" s="137" t="s">
        <v>740</v>
      </c>
      <c r="E96" s="139" t="s">
        <v>16</v>
      </c>
      <c r="F96" s="140">
        <v>27.568106525000001</v>
      </c>
      <c r="G96" s="141">
        <v>6.48</v>
      </c>
      <c r="H96" s="134">
        <f>'BM 07'!J96</f>
        <v>0</v>
      </c>
      <c r="I96" s="134">
        <f>VLOOKUP(A96,'Memória 08'!$A$6:$E$283,5,FALSE)</f>
        <v>0</v>
      </c>
      <c r="J96" s="141">
        <f t="shared" si="11"/>
        <v>0</v>
      </c>
      <c r="K96" s="141">
        <f t="shared" si="12"/>
        <v>178.64</v>
      </c>
      <c r="L96" s="141">
        <f t="shared" si="13"/>
        <v>0</v>
      </c>
      <c r="M96" s="141">
        <f t="shared" si="14"/>
        <v>0</v>
      </c>
      <c r="N96" s="141">
        <f t="shared" si="15"/>
        <v>0</v>
      </c>
      <c r="O96" s="11"/>
      <c r="Q96" s="17"/>
      <c r="R96" s="32"/>
    </row>
    <row r="97" spans="1:18" x14ac:dyDescent="0.2">
      <c r="A97" s="124" t="s">
        <v>245</v>
      </c>
      <c r="B97" s="124"/>
      <c r="C97" s="124"/>
      <c r="D97" s="124" t="s">
        <v>246</v>
      </c>
      <c r="E97" s="124"/>
      <c r="F97" s="131"/>
      <c r="G97" s="131"/>
      <c r="H97" s="131"/>
      <c r="I97" s="131"/>
      <c r="J97" s="131"/>
      <c r="K97" s="131"/>
      <c r="L97" s="131"/>
      <c r="M97" s="131"/>
      <c r="N97" s="131"/>
      <c r="O97" s="11"/>
      <c r="P97" s="111" t="e">
        <f t="shared" si="10"/>
        <v>#DIV/0!</v>
      </c>
      <c r="Q97" s="17"/>
      <c r="R97" s="32"/>
    </row>
    <row r="98" spans="1:18" ht="25.5" x14ac:dyDescent="0.2">
      <c r="A98" s="126" t="s">
        <v>247</v>
      </c>
      <c r="B98" s="127" t="s">
        <v>248</v>
      </c>
      <c r="C98" s="126" t="s">
        <v>17</v>
      </c>
      <c r="D98" s="126" t="s">
        <v>83</v>
      </c>
      <c r="E98" s="128" t="s">
        <v>16</v>
      </c>
      <c r="F98" s="133">
        <v>4.01</v>
      </c>
      <c r="G98" s="134">
        <v>463.11</v>
      </c>
      <c r="H98" s="134">
        <f>'BM 07'!J98</f>
        <v>463.11</v>
      </c>
      <c r="I98" s="134">
        <f>VLOOKUP(A98,'Memória 08'!$A$6:$E$283,5,FALSE)</f>
        <v>0</v>
      </c>
      <c r="J98" s="134">
        <f t="shared" si="11"/>
        <v>463.11</v>
      </c>
      <c r="K98" s="134">
        <f t="shared" si="12"/>
        <v>1857.07</v>
      </c>
      <c r="L98" s="134">
        <f t="shared" si="13"/>
        <v>1857.07</v>
      </c>
      <c r="M98" s="134">
        <f t="shared" si="14"/>
        <v>0</v>
      </c>
      <c r="N98" s="134">
        <f t="shared" si="15"/>
        <v>1857.07</v>
      </c>
      <c r="O98" s="11"/>
      <c r="P98" s="111">
        <f t="shared" si="10"/>
        <v>1</v>
      </c>
      <c r="Q98" s="17"/>
      <c r="R98" s="32"/>
    </row>
    <row r="99" spans="1:18" ht="25.5" x14ac:dyDescent="0.2">
      <c r="A99" s="126" t="s">
        <v>249</v>
      </c>
      <c r="B99" s="127" t="s">
        <v>250</v>
      </c>
      <c r="C99" s="126" t="s">
        <v>17</v>
      </c>
      <c r="D99" s="126" t="s">
        <v>251</v>
      </c>
      <c r="E99" s="128" t="s">
        <v>16</v>
      </c>
      <c r="F99" s="133">
        <v>11.29</v>
      </c>
      <c r="G99" s="134">
        <v>463.11</v>
      </c>
      <c r="H99" s="134">
        <f>'BM 07'!J99</f>
        <v>139.7062</v>
      </c>
      <c r="I99" s="134">
        <f>VLOOKUP(A99,'Memória 08'!$A$6:$E$283,5,FALSE)</f>
        <v>0</v>
      </c>
      <c r="J99" s="134">
        <f t="shared" si="11"/>
        <v>139.7062</v>
      </c>
      <c r="K99" s="134">
        <f t="shared" si="12"/>
        <v>5228.51</v>
      </c>
      <c r="L99" s="134">
        <f t="shared" si="13"/>
        <v>1577.28</v>
      </c>
      <c r="M99" s="134">
        <f t="shared" si="14"/>
        <v>0</v>
      </c>
      <c r="N99" s="134">
        <f t="shared" si="15"/>
        <v>1577.28</v>
      </c>
      <c r="O99" s="11"/>
      <c r="P99" s="111">
        <f t="shared" si="10"/>
        <v>0.30166911797051166</v>
      </c>
      <c r="Q99" s="17"/>
      <c r="R99" s="32"/>
    </row>
    <row r="100" spans="1:18" ht="25.5" x14ac:dyDescent="0.2">
      <c r="A100" s="126" t="s">
        <v>252</v>
      </c>
      <c r="B100" s="127" t="s">
        <v>253</v>
      </c>
      <c r="C100" s="126" t="s">
        <v>17</v>
      </c>
      <c r="D100" s="126" t="s">
        <v>254</v>
      </c>
      <c r="E100" s="128" t="s">
        <v>16</v>
      </c>
      <c r="F100" s="133">
        <v>11.78</v>
      </c>
      <c r="G100" s="134">
        <v>463.11</v>
      </c>
      <c r="H100" s="134">
        <f>'BM 07'!J100</f>
        <v>463.11</v>
      </c>
      <c r="I100" s="134">
        <f>VLOOKUP(A100,'Memória 08'!$A$6:$E$283,5,FALSE)</f>
        <v>0</v>
      </c>
      <c r="J100" s="134">
        <f t="shared" si="11"/>
        <v>463.11</v>
      </c>
      <c r="K100" s="134">
        <f t="shared" si="12"/>
        <v>5455.43</v>
      </c>
      <c r="L100" s="134">
        <f t="shared" si="13"/>
        <v>5455.43</v>
      </c>
      <c r="M100" s="134">
        <f t="shared" si="14"/>
        <v>0</v>
      </c>
      <c r="N100" s="134">
        <f t="shared" si="15"/>
        <v>5455.43</v>
      </c>
      <c r="O100" s="11"/>
      <c r="P100" s="111">
        <f t="shared" si="10"/>
        <v>1</v>
      </c>
      <c r="Q100" s="17"/>
      <c r="R100" s="32"/>
    </row>
    <row r="101" spans="1:18" ht="25.5" x14ac:dyDescent="0.2">
      <c r="A101" s="126" t="s">
        <v>255</v>
      </c>
      <c r="B101" s="127" t="s">
        <v>256</v>
      </c>
      <c r="C101" s="126" t="s">
        <v>14</v>
      </c>
      <c r="D101" s="126" t="s">
        <v>257</v>
      </c>
      <c r="E101" s="128" t="s">
        <v>16</v>
      </c>
      <c r="F101" s="133">
        <v>23.05</v>
      </c>
      <c r="G101" s="134">
        <v>6.48</v>
      </c>
      <c r="H101" s="134">
        <f>'BM 07'!J101</f>
        <v>6.48</v>
      </c>
      <c r="I101" s="134">
        <f>VLOOKUP(A101,'Memória 08'!$A$6:$E$283,5,FALSE)</f>
        <v>0</v>
      </c>
      <c r="J101" s="134">
        <f t="shared" si="11"/>
        <v>6.48</v>
      </c>
      <c r="K101" s="134">
        <f t="shared" si="12"/>
        <v>149.36000000000001</v>
      </c>
      <c r="L101" s="134">
        <f t="shared" si="13"/>
        <v>149.36000000000001</v>
      </c>
      <c r="M101" s="134">
        <f t="shared" si="14"/>
        <v>0</v>
      </c>
      <c r="N101" s="134">
        <f t="shared" si="15"/>
        <v>149.36000000000001</v>
      </c>
      <c r="O101" s="11"/>
      <c r="P101" s="111">
        <f t="shared" si="10"/>
        <v>1</v>
      </c>
      <c r="Q101" s="17"/>
      <c r="R101" s="32"/>
    </row>
    <row r="102" spans="1:18" ht="25.5" x14ac:dyDescent="0.2">
      <c r="A102" s="126" t="s">
        <v>258</v>
      </c>
      <c r="B102" s="127" t="s">
        <v>259</v>
      </c>
      <c r="C102" s="126" t="s">
        <v>17</v>
      </c>
      <c r="D102" s="126" t="s">
        <v>260</v>
      </c>
      <c r="E102" s="128" t="s">
        <v>16</v>
      </c>
      <c r="F102" s="133">
        <v>31.64</v>
      </c>
      <c r="G102" s="134">
        <v>6.48</v>
      </c>
      <c r="H102" s="134">
        <f>'BM 07'!J102</f>
        <v>6.48</v>
      </c>
      <c r="I102" s="134">
        <f>VLOOKUP(A102,'Memória 08'!$A$6:$E$283,5,FALSE)</f>
        <v>0</v>
      </c>
      <c r="J102" s="134">
        <f t="shared" si="11"/>
        <v>6.48</v>
      </c>
      <c r="K102" s="134">
        <f t="shared" si="12"/>
        <v>205.02</v>
      </c>
      <c r="L102" s="134">
        <f t="shared" si="13"/>
        <v>205.02</v>
      </c>
      <c r="M102" s="134">
        <f t="shared" si="14"/>
        <v>0</v>
      </c>
      <c r="N102" s="134">
        <f t="shared" si="15"/>
        <v>205.02</v>
      </c>
      <c r="O102" s="11"/>
      <c r="P102" s="111">
        <f t="shared" si="10"/>
        <v>1</v>
      </c>
      <c r="Q102" s="17"/>
      <c r="R102" s="32"/>
    </row>
    <row r="103" spans="1:18" ht="25.5" x14ac:dyDescent="0.2">
      <c r="A103" s="126" t="s">
        <v>261</v>
      </c>
      <c r="B103" s="127" t="s">
        <v>262</v>
      </c>
      <c r="C103" s="126" t="s">
        <v>17</v>
      </c>
      <c r="D103" s="126" t="s">
        <v>263</v>
      </c>
      <c r="E103" s="128" t="s">
        <v>16</v>
      </c>
      <c r="F103" s="133">
        <v>14.18</v>
      </c>
      <c r="G103" s="134">
        <v>6.48</v>
      </c>
      <c r="H103" s="134">
        <f>'BM 07'!J103</f>
        <v>6.48</v>
      </c>
      <c r="I103" s="134">
        <f>VLOOKUP(A103,'Memória 08'!$A$6:$E$283,5,FALSE)</f>
        <v>0</v>
      </c>
      <c r="J103" s="134">
        <f t="shared" si="11"/>
        <v>6.48</v>
      </c>
      <c r="K103" s="134">
        <f t="shared" si="12"/>
        <v>91.88</v>
      </c>
      <c r="L103" s="134">
        <f t="shared" si="13"/>
        <v>91.88</v>
      </c>
      <c r="M103" s="134">
        <f t="shared" si="14"/>
        <v>0</v>
      </c>
      <c r="N103" s="134">
        <f t="shared" si="15"/>
        <v>91.88</v>
      </c>
      <c r="O103" s="11"/>
      <c r="P103" s="111">
        <f t="shared" si="10"/>
        <v>1</v>
      </c>
      <c r="Q103" s="17"/>
      <c r="R103" s="32"/>
    </row>
    <row r="104" spans="1:18" ht="25.5" x14ac:dyDescent="0.2">
      <c r="A104" s="126" t="s">
        <v>264</v>
      </c>
      <c r="B104" s="127" t="s">
        <v>265</v>
      </c>
      <c r="C104" s="126" t="s">
        <v>17</v>
      </c>
      <c r="D104" s="126" t="s">
        <v>266</v>
      </c>
      <c r="E104" s="128" t="s">
        <v>16</v>
      </c>
      <c r="F104" s="133">
        <v>50.22</v>
      </c>
      <c r="G104" s="134">
        <v>340.38</v>
      </c>
      <c r="H104" s="134">
        <f>'BM 07'!J104</f>
        <v>0</v>
      </c>
      <c r="I104" s="134">
        <f>VLOOKUP(A104,'Memória 08'!$A$6:$E$283,5,FALSE)</f>
        <v>336.19199999999995</v>
      </c>
      <c r="J104" s="134">
        <f t="shared" si="11"/>
        <v>336.19199999999995</v>
      </c>
      <c r="K104" s="134">
        <f t="shared" si="12"/>
        <v>17093.88</v>
      </c>
      <c r="L104" s="134">
        <f t="shared" si="13"/>
        <v>0</v>
      </c>
      <c r="M104" s="134">
        <f t="shared" si="14"/>
        <v>16883.560000000001</v>
      </c>
      <c r="N104" s="134">
        <f t="shared" si="15"/>
        <v>16883.560000000001</v>
      </c>
      <c r="O104" s="11"/>
      <c r="P104" s="111">
        <f t="shared" si="10"/>
        <v>0.98769618132337422</v>
      </c>
      <c r="Q104" s="17"/>
      <c r="R104" s="32"/>
    </row>
    <row r="105" spans="1:18" ht="38.25" x14ac:dyDescent="0.2">
      <c r="A105" s="126" t="s">
        <v>267</v>
      </c>
      <c r="B105" s="127" t="s">
        <v>268</v>
      </c>
      <c r="C105" s="126" t="s">
        <v>14</v>
      </c>
      <c r="D105" s="126" t="s">
        <v>269</v>
      </c>
      <c r="E105" s="128" t="s">
        <v>16</v>
      </c>
      <c r="F105" s="133">
        <v>14.45</v>
      </c>
      <c r="G105" s="134">
        <v>340.38</v>
      </c>
      <c r="H105" s="134">
        <f>'BM 07'!J105</f>
        <v>0</v>
      </c>
      <c r="I105" s="134">
        <f>VLOOKUP(A105,'Memória 08'!$A$6:$E$283,5,FALSE)</f>
        <v>0</v>
      </c>
      <c r="J105" s="134">
        <f t="shared" si="11"/>
        <v>0</v>
      </c>
      <c r="K105" s="134">
        <f t="shared" si="12"/>
        <v>4918.49</v>
      </c>
      <c r="L105" s="134">
        <f t="shared" si="13"/>
        <v>0</v>
      </c>
      <c r="M105" s="134">
        <f t="shared" si="14"/>
        <v>0</v>
      </c>
      <c r="N105" s="134">
        <f t="shared" si="15"/>
        <v>0</v>
      </c>
      <c r="O105" s="11"/>
      <c r="P105" s="111">
        <f t="shared" si="10"/>
        <v>0</v>
      </c>
      <c r="Q105" s="17"/>
      <c r="R105" s="32"/>
    </row>
    <row r="106" spans="1:18" ht="38.25" x14ac:dyDescent="0.2">
      <c r="A106" s="126" t="s">
        <v>270</v>
      </c>
      <c r="B106" s="127" t="s">
        <v>271</v>
      </c>
      <c r="C106" s="126" t="s">
        <v>14</v>
      </c>
      <c r="D106" s="126" t="s">
        <v>272</v>
      </c>
      <c r="E106" s="128" t="s">
        <v>16</v>
      </c>
      <c r="F106" s="133">
        <v>18.68</v>
      </c>
      <c r="G106" s="134">
        <v>340.38</v>
      </c>
      <c r="H106" s="134">
        <f>'BM 07'!J106</f>
        <v>340.38</v>
      </c>
      <c r="I106" s="134">
        <f>VLOOKUP(A106,'Memória 08'!$A$6:$E$283,5,FALSE)</f>
        <v>0</v>
      </c>
      <c r="J106" s="134">
        <f t="shared" si="11"/>
        <v>340.38</v>
      </c>
      <c r="K106" s="134">
        <f t="shared" si="12"/>
        <v>6358.29</v>
      </c>
      <c r="L106" s="134">
        <f t="shared" si="13"/>
        <v>6358.29</v>
      </c>
      <c r="M106" s="134">
        <f t="shared" si="14"/>
        <v>0</v>
      </c>
      <c r="N106" s="134">
        <f t="shared" si="15"/>
        <v>6358.29</v>
      </c>
      <c r="O106" s="11"/>
      <c r="P106" s="111">
        <f t="shared" si="10"/>
        <v>1</v>
      </c>
      <c r="Q106" s="17"/>
      <c r="R106" s="32"/>
    </row>
    <row r="107" spans="1:18" x14ac:dyDescent="0.2">
      <c r="A107" s="124" t="s">
        <v>273</v>
      </c>
      <c r="B107" s="124"/>
      <c r="C107" s="124"/>
      <c r="D107" s="124" t="s">
        <v>274</v>
      </c>
      <c r="E107" s="124"/>
      <c r="F107" s="131"/>
      <c r="G107" s="131"/>
      <c r="H107" s="131"/>
      <c r="I107" s="131"/>
      <c r="J107" s="131"/>
      <c r="K107" s="131"/>
      <c r="L107" s="131"/>
      <c r="M107" s="131"/>
      <c r="N107" s="131"/>
      <c r="O107" s="11"/>
      <c r="P107" s="111" t="e">
        <f t="shared" si="10"/>
        <v>#DIV/0!</v>
      </c>
      <c r="Q107" s="17"/>
      <c r="R107" s="32"/>
    </row>
    <row r="108" spans="1:18" x14ac:dyDescent="0.2">
      <c r="A108" s="126" t="s">
        <v>275</v>
      </c>
      <c r="B108" s="127" t="s">
        <v>276</v>
      </c>
      <c r="C108" s="126" t="s">
        <v>17</v>
      </c>
      <c r="D108" s="126" t="s">
        <v>277</v>
      </c>
      <c r="E108" s="128" t="s">
        <v>7</v>
      </c>
      <c r="F108" s="133">
        <v>66.069999999999993</v>
      </c>
      <c r="G108" s="134">
        <v>1</v>
      </c>
      <c r="H108" s="134">
        <f>'BM 07'!J108</f>
        <v>0</v>
      </c>
      <c r="I108" s="134">
        <f>VLOOKUP(A108,'Memória 08'!$A$6:$E$283,5,FALSE)</f>
        <v>0</v>
      </c>
      <c r="J108" s="134">
        <f t="shared" si="11"/>
        <v>0</v>
      </c>
      <c r="K108" s="134">
        <f t="shared" si="12"/>
        <v>66.069999999999993</v>
      </c>
      <c r="L108" s="134">
        <f t="shared" si="13"/>
        <v>0</v>
      </c>
      <c r="M108" s="134">
        <f t="shared" si="14"/>
        <v>0</v>
      </c>
      <c r="N108" s="134">
        <f t="shared" si="15"/>
        <v>0</v>
      </c>
      <c r="O108" s="11"/>
      <c r="P108" s="111">
        <f t="shared" si="10"/>
        <v>0</v>
      </c>
      <c r="Q108" s="17"/>
      <c r="R108" s="32"/>
    </row>
    <row r="109" spans="1:18" ht="25.5" x14ac:dyDescent="0.2">
      <c r="A109" s="126" t="s">
        <v>278</v>
      </c>
      <c r="B109" s="127" t="s">
        <v>279</v>
      </c>
      <c r="C109" s="126" t="s">
        <v>17</v>
      </c>
      <c r="D109" s="126" t="s">
        <v>280</v>
      </c>
      <c r="E109" s="128" t="s">
        <v>7</v>
      </c>
      <c r="F109" s="133">
        <v>12.29</v>
      </c>
      <c r="G109" s="134">
        <v>1</v>
      </c>
      <c r="H109" s="134">
        <f>'BM 07'!J109</f>
        <v>1</v>
      </c>
      <c r="I109" s="134">
        <f>VLOOKUP(A109,'Memória 08'!$A$6:$E$283,5,FALSE)</f>
        <v>0</v>
      </c>
      <c r="J109" s="134">
        <f t="shared" si="11"/>
        <v>1</v>
      </c>
      <c r="K109" s="134">
        <f t="shared" si="12"/>
        <v>12.29</v>
      </c>
      <c r="L109" s="134">
        <f t="shared" si="13"/>
        <v>12.29</v>
      </c>
      <c r="M109" s="134">
        <f t="shared" si="14"/>
        <v>0</v>
      </c>
      <c r="N109" s="134">
        <f t="shared" si="15"/>
        <v>12.29</v>
      </c>
      <c r="O109" s="11"/>
      <c r="P109" s="111">
        <f t="shared" si="10"/>
        <v>1</v>
      </c>
      <c r="Q109" s="17"/>
      <c r="R109" s="32"/>
    </row>
    <row r="110" spans="1:18" ht="25.5" x14ac:dyDescent="0.2">
      <c r="A110" s="126" t="s">
        <v>281</v>
      </c>
      <c r="B110" s="127" t="s">
        <v>69</v>
      </c>
      <c r="C110" s="126" t="s">
        <v>17</v>
      </c>
      <c r="D110" s="126" t="s">
        <v>70</v>
      </c>
      <c r="E110" s="128" t="s">
        <v>7</v>
      </c>
      <c r="F110" s="133">
        <v>10.38</v>
      </c>
      <c r="G110" s="134">
        <v>7</v>
      </c>
      <c r="H110" s="134">
        <f>'BM 07'!J110</f>
        <v>2</v>
      </c>
      <c r="I110" s="134">
        <f>VLOOKUP(A110,'Memória 08'!$A$6:$E$283,5,FALSE)</f>
        <v>0</v>
      </c>
      <c r="J110" s="134">
        <f t="shared" si="11"/>
        <v>2</v>
      </c>
      <c r="K110" s="134">
        <f t="shared" si="12"/>
        <v>72.66</v>
      </c>
      <c r="L110" s="134">
        <f t="shared" si="13"/>
        <v>20.76</v>
      </c>
      <c r="M110" s="134">
        <f t="shared" si="14"/>
        <v>0</v>
      </c>
      <c r="N110" s="134">
        <f t="shared" si="15"/>
        <v>20.76</v>
      </c>
      <c r="O110" s="11"/>
      <c r="P110" s="111">
        <f t="shared" si="10"/>
        <v>0.28571428571428575</v>
      </c>
      <c r="Q110" s="17"/>
      <c r="R110" s="32"/>
    </row>
    <row r="111" spans="1:18" ht="25.5" x14ac:dyDescent="0.2">
      <c r="A111" s="126" t="s">
        <v>282</v>
      </c>
      <c r="B111" s="127" t="s">
        <v>283</v>
      </c>
      <c r="C111" s="126" t="s">
        <v>17</v>
      </c>
      <c r="D111" s="126" t="s">
        <v>284</v>
      </c>
      <c r="E111" s="128" t="s">
        <v>7</v>
      </c>
      <c r="F111" s="133">
        <v>11.03</v>
      </c>
      <c r="G111" s="134">
        <v>2</v>
      </c>
      <c r="H111" s="134">
        <f>'BM 07'!J111</f>
        <v>1</v>
      </c>
      <c r="I111" s="134">
        <f>VLOOKUP(A111,'Memória 08'!$A$6:$E$283,5,FALSE)</f>
        <v>0</v>
      </c>
      <c r="J111" s="134">
        <f t="shared" si="11"/>
        <v>1</v>
      </c>
      <c r="K111" s="134">
        <f t="shared" si="12"/>
        <v>22.06</v>
      </c>
      <c r="L111" s="134">
        <f t="shared" si="13"/>
        <v>11.03</v>
      </c>
      <c r="M111" s="134">
        <f t="shared" si="14"/>
        <v>0</v>
      </c>
      <c r="N111" s="134">
        <f t="shared" si="15"/>
        <v>11.03</v>
      </c>
      <c r="O111" s="11"/>
      <c r="P111" s="111">
        <f t="shared" si="10"/>
        <v>0.5</v>
      </c>
      <c r="Q111" s="17"/>
      <c r="R111" s="32"/>
    </row>
    <row r="112" spans="1:18" ht="38.25" x14ac:dyDescent="0.2">
      <c r="A112" s="126" t="s">
        <v>285</v>
      </c>
      <c r="B112" s="127" t="s">
        <v>286</v>
      </c>
      <c r="C112" s="126" t="s">
        <v>17</v>
      </c>
      <c r="D112" s="126" t="s">
        <v>287</v>
      </c>
      <c r="E112" s="128" t="s">
        <v>7</v>
      </c>
      <c r="F112" s="133">
        <v>313.2</v>
      </c>
      <c r="G112" s="134">
        <v>1</v>
      </c>
      <c r="H112" s="134">
        <f>'BM 07'!J112</f>
        <v>1</v>
      </c>
      <c r="I112" s="134">
        <f>VLOOKUP(A112,'Memória 08'!$A$6:$E$283,5,FALSE)</f>
        <v>0</v>
      </c>
      <c r="J112" s="134">
        <f t="shared" si="11"/>
        <v>1</v>
      </c>
      <c r="K112" s="134">
        <f t="shared" si="12"/>
        <v>313.2</v>
      </c>
      <c r="L112" s="134">
        <f t="shared" si="13"/>
        <v>313.2</v>
      </c>
      <c r="M112" s="134">
        <f t="shared" si="14"/>
        <v>0</v>
      </c>
      <c r="N112" s="134">
        <f t="shared" si="15"/>
        <v>313.2</v>
      </c>
      <c r="O112" s="11"/>
      <c r="P112" s="111">
        <f t="shared" si="10"/>
        <v>1</v>
      </c>
      <c r="Q112" s="17"/>
      <c r="R112" s="32"/>
    </row>
    <row r="113" spans="1:18" x14ac:dyDescent="0.2">
      <c r="A113" s="124" t="s">
        <v>288</v>
      </c>
      <c r="B113" s="124"/>
      <c r="C113" s="124"/>
      <c r="D113" s="124" t="s">
        <v>289</v>
      </c>
      <c r="E113" s="124"/>
      <c r="F113" s="131"/>
      <c r="G113" s="131"/>
      <c r="H113" s="131"/>
      <c r="I113" s="131"/>
      <c r="J113" s="131"/>
      <c r="K113" s="131"/>
      <c r="L113" s="131"/>
      <c r="M113" s="131"/>
      <c r="N113" s="131"/>
      <c r="O113" s="11"/>
      <c r="P113" s="111" t="e">
        <f t="shared" si="10"/>
        <v>#DIV/0!</v>
      </c>
      <c r="Q113" s="17"/>
      <c r="R113" s="32"/>
    </row>
    <row r="114" spans="1:18" ht="25.5" x14ac:dyDescent="0.2">
      <c r="A114" s="126" t="s">
        <v>290</v>
      </c>
      <c r="B114" s="127" t="s">
        <v>291</v>
      </c>
      <c r="C114" s="126" t="s">
        <v>17</v>
      </c>
      <c r="D114" s="126" t="s">
        <v>292</v>
      </c>
      <c r="E114" s="128" t="s">
        <v>11</v>
      </c>
      <c r="F114" s="133">
        <v>8.2899999999999991</v>
      </c>
      <c r="G114" s="134">
        <v>147.97999999999999</v>
      </c>
      <c r="H114" s="134">
        <f>'BM 07'!J114</f>
        <v>147.97999999999999</v>
      </c>
      <c r="I114" s="134">
        <f>VLOOKUP(A114,'Memória 08'!$A$6:$E$283,5,FALSE)</f>
        <v>0</v>
      </c>
      <c r="J114" s="134">
        <f t="shared" si="11"/>
        <v>147.97999999999999</v>
      </c>
      <c r="K114" s="134">
        <f t="shared" si="12"/>
        <v>1226.75</v>
      </c>
      <c r="L114" s="134">
        <f t="shared" si="13"/>
        <v>1226.75</v>
      </c>
      <c r="M114" s="134">
        <f t="shared" si="14"/>
        <v>0</v>
      </c>
      <c r="N114" s="134">
        <f t="shared" si="15"/>
        <v>1226.75</v>
      </c>
      <c r="O114" s="11"/>
      <c r="P114" s="111">
        <f t="shared" si="10"/>
        <v>1</v>
      </c>
      <c r="Q114" s="17"/>
      <c r="R114" s="32"/>
    </row>
    <row r="115" spans="1:18" ht="38.25" x14ac:dyDescent="0.2">
      <c r="A115" s="126" t="s">
        <v>293</v>
      </c>
      <c r="B115" s="127" t="s">
        <v>294</v>
      </c>
      <c r="C115" s="126" t="s">
        <v>17</v>
      </c>
      <c r="D115" s="126" t="s">
        <v>295</v>
      </c>
      <c r="E115" s="128" t="s">
        <v>11</v>
      </c>
      <c r="F115" s="133">
        <v>12.56</v>
      </c>
      <c r="G115" s="134">
        <v>36.9</v>
      </c>
      <c r="H115" s="134">
        <f>'BM 07'!J115</f>
        <v>36.9</v>
      </c>
      <c r="I115" s="134">
        <f>VLOOKUP(A115,'Memória 08'!$A$6:$E$283,5,FALSE)</f>
        <v>0</v>
      </c>
      <c r="J115" s="134">
        <f t="shared" si="11"/>
        <v>36.9</v>
      </c>
      <c r="K115" s="134">
        <f t="shared" si="12"/>
        <v>463.46</v>
      </c>
      <c r="L115" s="134">
        <f t="shared" si="13"/>
        <v>463.46</v>
      </c>
      <c r="M115" s="134">
        <f t="shared" si="14"/>
        <v>0</v>
      </c>
      <c r="N115" s="134">
        <f t="shared" si="15"/>
        <v>463.46</v>
      </c>
      <c r="O115" s="11"/>
      <c r="P115" s="111">
        <f t="shared" si="10"/>
        <v>1</v>
      </c>
      <c r="Q115" s="17"/>
      <c r="R115" s="32"/>
    </row>
    <row r="116" spans="1:18" ht="38.25" x14ac:dyDescent="0.2">
      <c r="A116" s="126" t="s">
        <v>296</v>
      </c>
      <c r="B116" s="127" t="s">
        <v>297</v>
      </c>
      <c r="C116" s="126" t="s">
        <v>17</v>
      </c>
      <c r="D116" s="126" t="s">
        <v>298</v>
      </c>
      <c r="E116" s="128" t="s">
        <v>11</v>
      </c>
      <c r="F116" s="133">
        <v>12.11</v>
      </c>
      <c r="G116" s="134">
        <v>147.97999999999999</v>
      </c>
      <c r="H116" s="134">
        <f>'BM 07'!J116</f>
        <v>147.97999999999999</v>
      </c>
      <c r="I116" s="134">
        <f>VLOOKUP(A116,'Memória 08'!$A$6:$E$283,5,FALSE)</f>
        <v>0</v>
      </c>
      <c r="J116" s="134">
        <f t="shared" si="11"/>
        <v>147.97999999999999</v>
      </c>
      <c r="K116" s="134">
        <f t="shared" si="12"/>
        <v>1792.03</v>
      </c>
      <c r="L116" s="134">
        <f t="shared" si="13"/>
        <v>1792.03</v>
      </c>
      <c r="M116" s="134">
        <f t="shared" si="14"/>
        <v>0</v>
      </c>
      <c r="N116" s="134">
        <f t="shared" si="15"/>
        <v>1792.03</v>
      </c>
      <c r="O116" s="11"/>
      <c r="P116" s="111">
        <f t="shared" si="10"/>
        <v>1</v>
      </c>
      <c r="Q116" s="17"/>
      <c r="R116" s="32"/>
    </row>
    <row r="117" spans="1:18" ht="25.5" x14ac:dyDescent="0.2">
      <c r="A117" s="126" t="s">
        <v>299</v>
      </c>
      <c r="B117" s="127" t="s">
        <v>63</v>
      </c>
      <c r="C117" s="126" t="s">
        <v>17</v>
      </c>
      <c r="D117" s="126" t="s">
        <v>64</v>
      </c>
      <c r="E117" s="128" t="s">
        <v>7</v>
      </c>
      <c r="F117" s="133">
        <v>13.62</v>
      </c>
      <c r="G117" s="134">
        <v>3</v>
      </c>
      <c r="H117" s="134">
        <f>'BM 07'!J117</f>
        <v>2</v>
      </c>
      <c r="I117" s="134">
        <f>VLOOKUP(A117,'Memória 08'!$A$6:$E$283,5,FALSE)</f>
        <v>0</v>
      </c>
      <c r="J117" s="134">
        <f t="shared" si="11"/>
        <v>2</v>
      </c>
      <c r="K117" s="134">
        <f t="shared" si="12"/>
        <v>40.86</v>
      </c>
      <c r="L117" s="134">
        <f t="shared" si="13"/>
        <v>27.24</v>
      </c>
      <c r="M117" s="134">
        <f t="shared" si="14"/>
        <v>0</v>
      </c>
      <c r="N117" s="134">
        <f t="shared" si="15"/>
        <v>27.24</v>
      </c>
      <c r="O117" s="11"/>
      <c r="P117" s="111">
        <f t="shared" si="10"/>
        <v>0.66666666666666663</v>
      </c>
      <c r="Q117" s="17"/>
      <c r="R117" s="32"/>
    </row>
    <row r="118" spans="1:18" ht="25.5" x14ac:dyDescent="0.2">
      <c r="A118" s="126" t="s">
        <v>300</v>
      </c>
      <c r="B118" s="127" t="s">
        <v>301</v>
      </c>
      <c r="C118" s="126" t="s">
        <v>17</v>
      </c>
      <c r="D118" s="126" t="s">
        <v>302</v>
      </c>
      <c r="E118" s="128" t="s">
        <v>7</v>
      </c>
      <c r="F118" s="133">
        <v>30.4</v>
      </c>
      <c r="G118" s="134">
        <v>2</v>
      </c>
      <c r="H118" s="134">
        <f>'BM 07'!J118</f>
        <v>1</v>
      </c>
      <c r="I118" s="134">
        <f>VLOOKUP(A118,'Memória 08'!$A$6:$E$283,5,FALSE)</f>
        <v>0</v>
      </c>
      <c r="J118" s="134">
        <f t="shared" si="11"/>
        <v>1</v>
      </c>
      <c r="K118" s="134">
        <f t="shared" si="12"/>
        <v>60.8</v>
      </c>
      <c r="L118" s="134">
        <f t="shared" si="13"/>
        <v>30.4</v>
      </c>
      <c r="M118" s="134">
        <f t="shared" si="14"/>
        <v>0</v>
      </c>
      <c r="N118" s="134">
        <f t="shared" si="15"/>
        <v>30.4</v>
      </c>
      <c r="O118" s="11"/>
      <c r="P118" s="111">
        <f t="shared" si="10"/>
        <v>0.5</v>
      </c>
      <c r="Q118" s="17"/>
      <c r="R118" s="32"/>
    </row>
    <row r="119" spans="1:18" ht="25.5" x14ac:dyDescent="0.2">
      <c r="A119" s="126" t="s">
        <v>303</v>
      </c>
      <c r="B119" s="127" t="s">
        <v>61</v>
      </c>
      <c r="C119" s="126" t="s">
        <v>17</v>
      </c>
      <c r="D119" s="126" t="s">
        <v>62</v>
      </c>
      <c r="E119" s="128" t="s">
        <v>7</v>
      </c>
      <c r="F119" s="133">
        <v>16.88</v>
      </c>
      <c r="G119" s="134">
        <v>1</v>
      </c>
      <c r="H119" s="134">
        <f>'BM 07'!J119</f>
        <v>1</v>
      </c>
      <c r="I119" s="134">
        <f>VLOOKUP(A119,'Memória 08'!$A$6:$E$283,5,FALSE)</f>
        <v>0</v>
      </c>
      <c r="J119" s="134">
        <f t="shared" si="11"/>
        <v>1</v>
      </c>
      <c r="K119" s="134">
        <f t="shared" si="12"/>
        <v>16.88</v>
      </c>
      <c r="L119" s="134">
        <f t="shared" si="13"/>
        <v>16.88</v>
      </c>
      <c r="M119" s="134">
        <f t="shared" si="14"/>
        <v>0</v>
      </c>
      <c r="N119" s="134">
        <f t="shared" si="15"/>
        <v>16.88</v>
      </c>
      <c r="O119" s="11"/>
      <c r="P119" s="111">
        <f t="shared" si="10"/>
        <v>1</v>
      </c>
      <c r="Q119" s="17"/>
      <c r="R119" s="32"/>
    </row>
    <row r="120" spans="1:18" ht="25.5" x14ac:dyDescent="0.2">
      <c r="A120" s="126" t="s">
        <v>304</v>
      </c>
      <c r="B120" s="127" t="s">
        <v>305</v>
      </c>
      <c r="C120" s="126" t="s">
        <v>17</v>
      </c>
      <c r="D120" s="126" t="s">
        <v>306</v>
      </c>
      <c r="E120" s="128" t="s">
        <v>7</v>
      </c>
      <c r="F120" s="133">
        <v>10.26</v>
      </c>
      <c r="G120" s="134">
        <v>2</v>
      </c>
      <c r="H120" s="134">
        <f>'BM 07'!J120</f>
        <v>2</v>
      </c>
      <c r="I120" s="134">
        <f>VLOOKUP(A120,'Memória 08'!$A$6:$E$283,5,FALSE)</f>
        <v>0</v>
      </c>
      <c r="J120" s="134">
        <f t="shared" si="11"/>
        <v>2</v>
      </c>
      <c r="K120" s="134">
        <f t="shared" si="12"/>
        <v>20.52</v>
      </c>
      <c r="L120" s="134">
        <f t="shared" si="13"/>
        <v>20.52</v>
      </c>
      <c r="M120" s="134">
        <f t="shared" si="14"/>
        <v>0</v>
      </c>
      <c r="N120" s="134">
        <f t="shared" si="15"/>
        <v>20.52</v>
      </c>
      <c r="O120" s="11"/>
      <c r="P120" s="111">
        <f t="shared" si="10"/>
        <v>1</v>
      </c>
      <c r="Q120" s="17"/>
      <c r="R120" s="32"/>
    </row>
    <row r="121" spans="1:18" ht="38.25" x14ac:dyDescent="0.2">
      <c r="A121" s="126" t="s">
        <v>741</v>
      </c>
      <c r="B121" s="127">
        <v>91868</v>
      </c>
      <c r="C121" s="126" t="s">
        <v>17</v>
      </c>
      <c r="D121" s="126" t="s">
        <v>742</v>
      </c>
      <c r="E121" s="128" t="s">
        <v>743</v>
      </c>
      <c r="F121" s="133">
        <v>12.4340182375</v>
      </c>
      <c r="G121" s="134">
        <v>25.4</v>
      </c>
      <c r="H121" s="134">
        <f>'BM 07'!J121</f>
        <v>0</v>
      </c>
      <c r="I121" s="134">
        <f>VLOOKUP(A121,'Memória 08'!$A$6:$E$283,5,FALSE)</f>
        <v>0</v>
      </c>
      <c r="J121" s="134">
        <f t="shared" si="11"/>
        <v>0</v>
      </c>
      <c r="K121" s="134">
        <f t="shared" si="12"/>
        <v>315.82</v>
      </c>
      <c r="L121" s="134">
        <f t="shared" si="13"/>
        <v>0</v>
      </c>
      <c r="M121" s="134">
        <f t="shared" si="14"/>
        <v>0</v>
      </c>
      <c r="N121" s="134">
        <f t="shared" si="15"/>
        <v>0</v>
      </c>
      <c r="O121" s="11"/>
      <c r="Q121" s="17"/>
      <c r="R121" s="32"/>
    </row>
    <row r="122" spans="1:18" x14ac:dyDescent="0.2">
      <c r="A122" s="124" t="s">
        <v>307</v>
      </c>
      <c r="B122" s="124"/>
      <c r="C122" s="124"/>
      <c r="D122" s="124" t="s">
        <v>308</v>
      </c>
      <c r="E122" s="124"/>
      <c r="F122" s="131"/>
      <c r="G122" s="131"/>
      <c r="H122" s="131"/>
      <c r="I122" s="134">
        <f>VLOOKUP(A122,'Memória 08'!$A$6:$E$283,5,FALSE)</f>
        <v>0</v>
      </c>
      <c r="J122" s="131"/>
      <c r="K122" s="131"/>
      <c r="L122" s="131"/>
      <c r="M122" s="131"/>
      <c r="N122" s="131"/>
      <c r="O122" s="11"/>
      <c r="P122" s="111" t="e">
        <f t="shared" si="10"/>
        <v>#DIV/0!</v>
      </c>
      <c r="Q122" s="17"/>
      <c r="R122" s="32"/>
    </row>
    <row r="123" spans="1:18" ht="25.5" x14ac:dyDescent="0.2">
      <c r="A123" s="126" t="s">
        <v>309</v>
      </c>
      <c r="B123" s="127" t="s">
        <v>310</v>
      </c>
      <c r="C123" s="126" t="s">
        <v>17</v>
      </c>
      <c r="D123" s="126" t="s">
        <v>311</v>
      </c>
      <c r="E123" s="128" t="s">
        <v>11</v>
      </c>
      <c r="F123" s="133">
        <v>2.88</v>
      </c>
      <c r="G123" s="134">
        <v>40.71</v>
      </c>
      <c r="H123" s="134">
        <f>'BM 07'!J123</f>
        <v>40.71</v>
      </c>
      <c r="I123" s="134">
        <f>VLOOKUP(A123,'Memória 08'!$A$6:$E$283,5,FALSE)</f>
        <v>0</v>
      </c>
      <c r="J123" s="134">
        <f t="shared" si="11"/>
        <v>40.71</v>
      </c>
      <c r="K123" s="134">
        <f t="shared" si="12"/>
        <v>117.24</v>
      </c>
      <c r="L123" s="134">
        <f t="shared" si="13"/>
        <v>117.24</v>
      </c>
      <c r="M123" s="134">
        <f t="shared" si="14"/>
        <v>0</v>
      </c>
      <c r="N123" s="134">
        <f t="shared" si="15"/>
        <v>117.24</v>
      </c>
      <c r="O123" s="11"/>
      <c r="P123" s="111">
        <f t="shared" si="10"/>
        <v>1</v>
      </c>
      <c r="Q123" s="17"/>
      <c r="R123" s="32"/>
    </row>
    <row r="124" spans="1:18" ht="25.5" x14ac:dyDescent="0.2">
      <c r="A124" s="126" t="s">
        <v>312</v>
      </c>
      <c r="B124" s="127" t="s">
        <v>313</v>
      </c>
      <c r="C124" s="126" t="s">
        <v>17</v>
      </c>
      <c r="D124" s="126" t="s">
        <v>314</v>
      </c>
      <c r="E124" s="128" t="s">
        <v>11</v>
      </c>
      <c r="F124" s="133">
        <v>4.1500000000000004</v>
      </c>
      <c r="G124" s="134">
        <v>666.97</v>
      </c>
      <c r="H124" s="134">
        <f>'BM 07'!J124</f>
        <v>666.97</v>
      </c>
      <c r="I124" s="134">
        <f>VLOOKUP(A124,'Memória 08'!$A$6:$E$283,5,FALSE)</f>
        <v>0</v>
      </c>
      <c r="J124" s="134">
        <f t="shared" si="11"/>
        <v>666.97</v>
      </c>
      <c r="K124" s="134">
        <f t="shared" si="12"/>
        <v>2767.92</v>
      </c>
      <c r="L124" s="134">
        <f t="shared" si="13"/>
        <v>2767.92</v>
      </c>
      <c r="M124" s="134">
        <f t="shared" si="14"/>
        <v>0</v>
      </c>
      <c r="N124" s="134">
        <f t="shared" si="15"/>
        <v>2767.92</v>
      </c>
      <c r="O124" s="11"/>
      <c r="P124" s="111">
        <f t="shared" si="10"/>
        <v>1</v>
      </c>
      <c r="Q124" s="17"/>
      <c r="R124" s="32"/>
    </row>
    <row r="125" spans="1:18" x14ac:dyDescent="0.2">
      <c r="A125" s="124" t="s">
        <v>315</v>
      </c>
      <c r="B125" s="124"/>
      <c r="C125" s="124"/>
      <c r="D125" s="124" t="s">
        <v>316</v>
      </c>
      <c r="E125" s="124"/>
      <c r="F125" s="131"/>
      <c r="G125" s="131"/>
      <c r="H125" s="131"/>
      <c r="I125" s="134">
        <f>VLOOKUP(A125,'Memória 08'!$A$6:$E$283,5,FALSE)</f>
        <v>0</v>
      </c>
      <c r="J125" s="131"/>
      <c r="K125" s="131"/>
      <c r="L125" s="131"/>
      <c r="M125" s="131"/>
      <c r="N125" s="131"/>
      <c r="O125" s="11"/>
      <c r="P125" s="111" t="e">
        <f t="shared" si="10"/>
        <v>#DIV/0!</v>
      </c>
      <c r="Q125" s="17"/>
      <c r="R125" s="32"/>
    </row>
    <row r="126" spans="1:18" ht="25.5" x14ac:dyDescent="0.2">
      <c r="A126" s="126" t="s">
        <v>317</v>
      </c>
      <c r="B126" s="127" t="s">
        <v>318</v>
      </c>
      <c r="C126" s="126" t="s">
        <v>17</v>
      </c>
      <c r="D126" s="126" t="s">
        <v>319</v>
      </c>
      <c r="E126" s="128" t="s">
        <v>7</v>
      </c>
      <c r="F126" s="133">
        <v>43.32</v>
      </c>
      <c r="G126" s="134">
        <v>2</v>
      </c>
      <c r="H126" s="134">
        <f>'BM 07'!J126</f>
        <v>2</v>
      </c>
      <c r="I126" s="134">
        <f>VLOOKUP(A126,'Memória 08'!$A$6:$E$283,5,FALSE)</f>
        <v>0</v>
      </c>
      <c r="J126" s="134">
        <f t="shared" si="11"/>
        <v>2</v>
      </c>
      <c r="K126" s="134">
        <f t="shared" si="12"/>
        <v>86.64</v>
      </c>
      <c r="L126" s="134">
        <f t="shared" si="13"/>
        <v>86.64</v>
      </c>
      <c r="M126" s="134">
        <f t="shared" si="14"/>
        <v>0</v>
      </c>
      <c r="N126" s="134">
        <f t="shared" si="15"/>
        <v>86.64</v>
      </c>
      <c r="O126" s="11"/>
      <c r="P126" s="111">
        <f t="shared" si="10"/>
        <v>1</v>
      </c>
      <c r="Q126" s="17"/>
      <c r="R126" s="32"/>
    </row>
    <row r="127" spans="1:18" ht="25.5" x14ac:dyDescent="0.2">
      <c r="A127" s="126" t="s">
        <v>320</v>
      </c>
      <c r="B127" s="127" t="s">
        <v>321</v>
      </c>
      <c r="C127" s="126" t="s">
        <v>17</v>
      </c>
      <c r="D127" s="126" t="s">
        <v>322</v>
      </c>
      <c r="E127" s="128" t="s">
        <v>7</v>
      </c>
      <c r="F127" s="133">
        <v>29.26</v>
      </c>
      <c r="G127" s="134">
        <v>2</v>
      </c>
      <c r="H127" s="134">
        <f>'BM 07'!J127</f>
        <v>1</v>
      </c>
      <c r="I127" s="134">
        <f>VLOOKUP(A127,'Memória 08'!$A$6:$E$283,5,FALSE)</f>
        <v>0</v>
      </c>
      <c r="J127" s="134">
        <f t="shared" si="11"/>
        <v>1</v>
      </c>
      <c r="K127" s="134">
        <f t="shared" si="12"/>
        <v>58.52</v>
      </c>
      <c r="L127" s="134">
        <f t="shared" si="13"/>
        <v>29.26</v>
      </c>
      <c r="M127" s="134">
        <f t="shared" si="14"/>
        <v>0</v>
      </c>
      <c r="N127" s="134">
        <f t="shared" si="15"/>
        <v>29.26</v>
      </c>
      <c r="O127" s="11"/>
      <c r="P127" s="111">
        <f t="shared" si="10"/>
        <v>0.5</v>
      </c>
      <c r="Q127" s="17"/>
      <c r="R127" s="32"/>
    </row>
    <row r="128" spans="1:18" ht="25.5" x14ac:dyDescent="0.2">
      <c r="A128" s="126" t="s">
        <v>323</v>
      </c>
      <c r="B128" s="127" t="s">
        <v>324</v>
      </c>
      <c r="C128" s="126" t="s">
        <v>17</v>
      </c>
      <c r="D128" s="126" t="s">
        <v>325</v>
      </c>
      <c r="E128" s="128" t="s">
        <v>7</v>
      </c>
      <c r="F128" s="133">
        <v>46.66</v>
      </c>
      <c r="G128" s="134">
        <v>1</v>
      </c>
      <c r="H128" s="134">
        <f>'BM 07'!J128</f>
        <v>1</v>
      </c>
      <c r="I128" s="134">
        <f>VLOOKUP(A128,'Memória 08'!$A$6:$E$283,5,FALSE)</f>
        <v>0</v>
      </c>
      <c r="J128" s="134">
        <f t="shared" si="11"/>
        <v>1</v>
      </c>
      <c r="K128" s="134">
        <f t="shared" si="12"/>
        <v>46.66</v>
      </c>
      <c r="L128" s="134">
        <f t="shared" si="13"/>
        <v>46.66</v>
      </c>
      <c r="M128" s="134">
        <f t="shared" si="14"/>
        <v>0</v>
      </c>
      <c r="N128" s="134">
        <f t="shared" si="15"/>
        <v>46.66</v>
      </c>
      <c r="O128" s="11"/>
      <c r="P128" s="111">
        <f t="shared" si="10"/>
        <v>1</v>
      </c>
      <c r="Q128" s="17"/>
      <c r="R128" s="32"/>
    </row>
    <row r="129" spans="1:18" ht="25.5" x14ac:dyDescent="0.2">
      <c r="A129" s="126" t="s">
        <v>326</v>
      </c>
      <c r="B129" s="127" t="s">
        <v>327</v>
      </c>
      <c r="C129" s="126" t="s">
        <v>17</v>
      </c>
      <c r="D129" s="126" t="s">
        <v>328</v>
      </c>
      <c r="E129" s="128" t="s">
        <v>7</v>
      </c>
      <c r="F129" s="133">
        <v>29.86</v>
      </c>
      <c r="G129" s="134">
        <v>3</v>
      </c>
      <c r="H129" s="134">
        <f>'BM 07'!J129</f>
        <v>1</v>
      </c>
      <c r="I129" s="134">
        <f>VLOOKUP(A129,'Memória 08'!$A$6:$E$283,5,FALSE)</f>
        <v>0</v>
      </c>
      <c r="J129" s="134">
        <f t="shared" si="11"/>
        <v>1</v>
      </c>
      <c r="K129" s="134">
        <f t="shared" si="12"/>
        <v>89.58</v>
      </c>
      <c r="L129" s="134">
        <f t="shared" si="13"/>
        <v>29.86</v>
      </c>
      <c r="M129" s="134">
        <f t="shared" si="14"/>
        <v>0</v>
      </c>
      <c r="N129" s="134">
        <f t="shared" si="15"/>
        <v>29.86</v>
      </c>
      <c r="O129" s="11"/>
      <c r="P129" s="111">
        <f t="shared" si="10"/>
        <v>0.33333333333333331</v>
      </c>
      <c r="Q129" s="17"/>
      <c r="R129" s="32"/>
    </row>
    <row r="130" spans="1:18" ht="25.5" x14ac:dyDescent="0.2">
      <c r="A130" s="126" t="s">
        <v>329</v>
      </c>
      <c r="B130" s="127" t="s">
        <v>330</v>
      </c>
      <c r="C130" s="126" t="s">
        <v>17</v>
      </c>
      <c r="D130" s="126" t="s">
        <v>331</v>
      </c>
      <c r="E130" s="128" t="s">
        <v>7</v>
      </c>
      <c r="F130" s="133">
        <v>831.88</v>
      </c>
      <c r="G130" s="134">
        <v>16</v>
      </c>
      <c r="H130" s="134">
        <f>'BM 07'!J130</f>
        <v>16</v>
      </c>
      <c r="I130" s="134">
        <f>VLOOKUP(A130,'Memória 08'!$A$6:$E$283,5,FALSE)</f>
        <v>0</v>
      </c>
      <c r="J130" s="134">
        <f t="shared" si="11"/>
        <v>16</v>
      </c>
      <c r="K130" s="134">
        <f t="shared" si="12"/>
        <v>13310.08</v>
      </c>
      <c r="L130" s="134">
        <f t="shared" si="13"/>
        <v>13310.08</v>
      </c>
      <c r="M130" s="134">
        <f t="shared" si="14"/>
        <v>0</v>
      </c>
      <c r="N130" s="134">
        <f t="shared" si="15"/>
        <v>13310.08</v>
      </c>
      <c r="O130" s="11"/>
      <c r="P130" s="111">
        <f t="shared" si="10"/>
        <v>1</v>
      </c>
      <c r="Q130" s="17"/>
      <c r="R130" s="32"/>
    </row>
    <row r="131" spans="1:18" x14ac:dyDescent="0.2">
      <c r="A131" s="124" t="s">
        <v>332</v>
      </c>
      <c r="B131" s="124"/>
      <c r="C131" s="124"/>
      <c r="D131" s="124" t="s">
        <v>333</v>
      </c>
      <c r="E131" s="124"/>
      <c r="F131" s="131"/>
      <c r="G131" s="131"/>
      <c r="H131" s="131"/>
      <c r="I131" s="131"/>
      <c r="J131" s="131"/>
      <c r="K131" s="131"/>
      <c r="L131" s="131"/>
      <c r="M131" s="131"/>
      <c r="N131" s="131"/>
      <c r="O131" s="11"/>
      <c r="P131" s="111" t="e">
        <f t="shared" si="10"/>
        <v>#DIV/0!</v>
      </c>
      <c r="Q131" s="17"/>
      <c r="R131" s="32"/>
    </row>
    <row r="132" spans="1:18" ht="51" x14ac:dyDescent="0.2">
      <c r="A132" s="126" t="s">
        <v>334</v>
      </c>
      <c r="B132" s="127" t="s">
        <v>335</v>
      </c>
      <c r="C132" s="126" t="s">
        <v>17</v>
      </c>
      <c r="D132" s="126" t="s">
        <v>336</v>
      </c>
      <c r="E132" s="128" t="s">
        <v>7</v>
      </c>
      <c r="F132" s="133">
        <v>3335.41</v>
      </c>
      <c r="G132" s="134">
        <v>1</v>
      </c>
      <c r="H132" s="134">
        <f>'BM 07'!J132</f>
        <v>0</v>
      </c>
      <c r="I132" s="134">
        <f>VLOOKUP(A132,'Memória 08'!$A$6:$E$283,5,FALSE)</f>
        <v>1</v>
      </c>
      <c r="J132" s="134">
        <f t="shared" si="11"/>
        <v>1</v>
      </c>
      <c r="K132" s="134">
        <f t="shared" si="12"/>
        <v>3335.41</v>
      </c>
      <c r="L132" s="134">
        <f t="shared" si="13"/>
        <v>0</v>
      </c>
      <c r="M132" s="134">
        <f t="shared" si="14"/>
        <v>3335.41</v>
      </c>
      <c r="N132" s="134">
        <f t="shared" si="15"/>
        <v>3335.41</v>
      </c>
      <c r="O132" s="11"/>
      <c r="P132" s="111">
        <f t="shared" si="10"/>
        <v>1</v>
      </c>
      <c r="Q132" s="17"/>
      <c r="R132" s="32"/>
    </row>
    <row r="133" spans="1:18" ht="38.25" x14ac:dyDescent="0.2">
      <c r="A133" s="126" t="s">
        <v>337</v>
      </c>
      <c r="B133" s="127" t="s">
        <v>338</v>
      </c>
      <c r="C133" s="126" t="s">
        <v>14</v>
      </c>
      <c r="D133" s="126" t="s">
        <v>339</v>
      </c>
      <c r="E133" s="128" t="s">
        <v>7</v>
      </c>
      <c r="F133" s="133">
        <v>6223.62</v>
      </c>
      <c r="G133" s="134">
        <v>1</v>
      </c>
      <c r="H133" s="134">
        <f>'BM 07'!J133</f>
        <v>0</v>
      </c>
      <c r="I133" s="134">
        <f>VLOOKUP(A133,'Memória 08'!$A$6:$E$283,5,FALSE)</f>
        <v>0</v>
      </c>
      <c r="J133" s="134">
        <f t="shared" si="11"/>
        <v>0</v>
      </c>
      <c r="K133" s="134">
        <f t="shared" si="12"/>
        <v>6223.62</v>
      </c>
      <c r="L133" s="134">
        <f t="shared" si="13"/>
        <v>0</v>
      </c>
      <c r="M133" s="134">
        <f t="shared" si="14"/>
        <v>0</v>
      </c>
      <c r="N133" s="134">
        <f t="shared" si="15"/>
        <v>0</v>
      </c>
      <c r="O133" s="11"/>
      <c r="P133" s="111">
        <f t="shared" si="10"/>
        <v>0</v>
      </c>
      <c r="Q133" s="17"/>
      <c r="R133" s="32"/>
    </row>
    <row r="134" spans="1:18" ht="51" x14ac:dyDescent="0.2">
      <c r="A134" s="126" t="s">
        <v>340</v>
      </c>
      <c r="B134" s="127" t="s">
        <v>341</v>
      </c>
      <c r="C134" s="126" t="s">
        <v>17</v>
      </c>
      <c r="D134" s="126" t="s">
        <v>342</v>
      </c>
      <c r="E134" s="128" t="s">
        <v>7</v>
      </c>
      <c r="F134" s="133">
        <v>2024.88</v>
      </c>
      <c r="G134" s="134">
        <v>1</v>
      </c>
      <c r="H134" s="134">
        <f>'BM 07'!J134</f>
        <v>0</v>
      </c>
      <c r="I134" s="134">
        <f>VLOOKUP(A134,'Memória 08'!$A$6:$E$283,5,FALSE)</f>
        <v>0</v>
      </c>
      <c r="J134" s="134">
        <f t="shared" si="11"/>
        <v>0</v>
      </c>
      <c r="K134" s="134">
        <f t="shared" si="12"/>
        <v>2024.88</v>
      </c>
      <c r="L134" s="134">
        <f t="shared" si="13"/>
        <v>0</v>
      </c>
      <c r="M134" s="134">
        <f t="shared" si="14"/>
        <v>0</v>
      </c>
      <c r="N134" s="134">
        <f t="shared" si="15"/>
        <v>0</v>
      </c>
      <c r="O134" s="11"/>
      <c r="P134" s="111">
        <f t="shared" si="10"/>
        <v>0</v>
      </c>
      <c r="Q134" s="17"/>
      <c r="R134" s="32"/>
    </row>
    <row r="135" spans="1:18" x14ac:dyDescent="0.2">
      <c r="A135" s="124" t="s">
        <v>343</v>
      </c>
      <c r="B135" s="124"/>
      <c r="C135" s="124"/>
      <c r="D135" s="124" t="s">
        <v>344</v>
      </c>
      <c r="E135" s="124"/>
      <c r="F135" s="131"/>
      <c r="G135" s="131"/>
      <c r="H135" s="131"/>
      <c r="I135" s="131"/>
      <c r="J135" s="131"/>
      <c r="K135" s="131"/>
      <c r="L135" s="131"/>
      <c r="M135" s="131"/>
      <c r="N135" s="131"/>
      <c r="O135" s="11"/>
      <c r="P135" s="111" t="e">
        <f t="shared" si="10"/>
        <v>#DIV/0!</v>
      </c>
      <c r="Q135" s="17"/>
      <c r="R135" s="32"/>
    </row>
    <row r="136" spans="1:18" ht="38.25" x14ac:dyDescent="0.2">
      <c r="A136" s="126" t="s">
        <v>345</v>
      </c>
      <c r="B136" s="127" t="s">
        <v>346</v>
      </c>
      <c r="C136" s="126" t="s">
        <v>17</v>
      </c>
      <c r="D136" s="126" t="s">
        <v>347</v>
      </c>
      <c r="E136" s="128" t="s">
        <v>7</v>
      </c>
      <c r="F136" s="133">
        <v>32.479999999999997</v>
      </c>
      <c r="G136" s="134">
        <v>6</v>
      </c>
      <c r="H136" s="134">
        <f>'BM 07'!J136</f>
        <v>0</v>
      </c>
      <c r="I136" s="134">
        <f>VLOOKUP(A136,'Memória 08'!$A$6:$E$283,5,FALSE)</f>
        <v>0</v>
      </c>
      <c r="J136" s="134">
        <f t="shared" si="11"/>
        <v>0</v>
      </c>
      <c r="K136" s="134">
        <f t="shared" si="12"/>
        <v>194.88</v>
      </c>
      <c r="L136" s="134">
        <f t="shared" si="13"/>
        <v>0</v>
      </c>
      <c r="M136" s="134">
        <f t="shared" si="14"/>
        <v>0</v>
      </c>
      <c r="N136" s="134">
        <f t="shared" si="15"/>
        <v>0</v>
      </c>
      <c r="O136" s="11"/>
      <c r="P136" s="111">
        <f t="shared" si="10"/>
        <v>0</v>
      </c>
      <c r="Q136" s="17"/>
      <c r="R136" s="32"/>
    </row>
    <row r="137" spans="1:18" ht="38.25" x14ac:dyDescent="0.2">
      <c r="A137" s="126" t="s">
        <v>348</v>
      </c>
      <c r="B137" s="127" t="s">
        <v>349</v>
      </c>
      <c r="C137" s="126" t="s">
        <v>17</v>
      </c>
      <c r="D137" s="126" t="s">
        <v>350</v>
      </c>
      <c r="E137" s="128" t="s">
        <v>7</v>
      </c>
      <c r="F137" s="133">
        <v>33.32</v>
      </c>
      <c r="G137" s="134">
        <v>6</v>
      </c>
      <c r="H137" s="134">
        <f>'BM 07'!J137</f>
        <v>0</v>
      </c>
      <c r="I137" s="134">
        <f>VLOOKUP(A137,'Memória 08'!$A$6:$E$283,5,FALSE)</f>
        <v>0</v>
      </c>
      <c r="J137" s="134">
        <f t="shared" si="11"/>
        <v>0</v>
      </c>
      <c r="K137" s="134">
        <f t="shared" si="12"/>
        <v>199.92</v>
      </c>
      <c r="L137" s="134">
        <f t="shared" si="13"/>
        <v>0</v>
      </c>
      <c r="M137" s="134">
        <f t="shared" si="14"/>
        <v>0</v>
      </c>
      <c r="N137" s="134">
        <f t="shared" si="15"/>
        <v>0</v>
      </c>
      <c r="O137" s="11"/>
      <c r="P137" s="111">
        <f t="shared" si="10"/>
        <v>0</v>
      </c>
      <c r="Q137" s="17"/>
      <c r="R137" s="32"/>
    </row>
    <row r="138" spans="1:18" ht="25.5" x14ac:dyDescent="0.2">
      <c r="A138" s="126" t="s">
        <v>351</v>
      </c>
      <c r="B138" s="127" t="s">
        <v>352</v>
      </c>
      <c r="C138" s="126" t="s">
        <v>17</v>
      </c>
      <c r="D138" s="126" t="s">
        <v>353</v>
      </c>
      <c r="E138" s="128" t="s">
        <v>11</v>
      </c>
      <c r="F138" s="133">
        <v>27.88</v>
      </c>
      <c r="G138" s="134">
        <v>32.380000000000003</v>
      </c>
      <c r="H138" s="134">
        <f>'BM 07'!J138</f>
        <v>0</v>
      </c>
      <c r="I138" s="134">
        <f>VLOOKUP(A138,'Memória 08'!$A$6:$E$283,5,FALSE)</f>
        <v>0</v>
      </c>
      <c r="J138" s="134">
        <f t="shared" si="11"/>
        <v>0</v>
      </c>
      <c r="K138" s="134">
        <f t="shared" si="12"/>
        <v>902.75</v>
      </c>
      <c r="L138" s="134">
        <f t="shared" si="13"/>
        <v>0</v>
      </c>
      <c r="M138" s="134">
        <f t="shared" si="14"/>
        <v>0</v>
      </c>
      <c r="N138" s="134">
        <f t="shared" si="15"/>
        <v>0</v>
      </c>
      <c r="O138" s="11"/>
      <c r="P138" s="111">
        <f t="shared" si="10"/>
        <v>0</v>
      </c>
      <c r="Q138" s="17"/>
      <c r="R138" s="32"/>
    </row>
    <row r="139" spans="1:18" ht="25.5" x14ac:dyDescent="0.2">
      <c r="A139" s="126" t="s">
        <v>354</v>
      </c>
      <c r="B139" s="127" t="s">
        <v>352</v>
      </c>
      <c r="C139" s="126" t="s">
        <v>17</v>
      </c>
      <c r="D139" s="126" t="s">
        <v>353</v>
      </c>
      <c r="E139" s="128" t="s">
        <v>11</v>
      </c>
      <c r="F139" s="133">
        <v>27.88</v>
      </c>
      <c r="G139" s="134">
        <v>1</v>
      </c>
      <c r="H139" s="134">
        <f>'BM 07'!J139</f>
        <v>0</v>
      </c>
      <c r="I139" s="134">
        <f>VLOOKUP(A139,'Memória 08'!$A$6:$E$283,5,FALSE)</f>
        <v>0</v>
      </c>
      <c r="J139" s="134">
        <f t="shared" si="11"/>
        <v>0</v>
      </c>
      <c r="K139" s="134">
        <f t="shared" si="12"/>
        <v>27.88</v>
      </c>
      <c r="L139" s="134">
        <f t="shared" si="13"/>
        <v>0</v>
      </c>
      <c r="M139" s="134">
        <f t="shared" si="14"/>
        <v>0</v>
      </c>
      <c r="N139" s="134">
        <f t="shared" si="15"/>
        <v>0</v>
      </c>
      <c r="O139" s="11"/>
      <c r="P139" s="111">
        <f t="shared" si="10"/>
        <v>0</v>
      </c>
      <c r="Q139" s="17"/>
      <c r="R139" s="32"/>
    </row>
    <row r="140" spans="1:18" ht="25.5" x14ac:dyDescent="0.2">
      <c r="A140" s="126" t="s">
        <v>355</v>
      </c>
      <c r="B140" s="127" t="s">
        <v>356</v>
      </c>
      <c r="C140" s="126" t="s">
        <v>14</v>
      </c>
      <c r="D140" s="126" t="s">
        <v>357</v>
      </c>
      <c r="E140" s="128" t="s">
        <v>7</v>
      </c>
      <c r="F140" s="133">
        <v>389.47</v>
      </c>
      <c r="G140" s="134">
        <v>1</v>
      </c>
      <c r="H140" s="134">
        <f>'BM 07'!J140</f>
        <v>0</v>
      </c>
      <c r="I140" s="134">
        <f>VLOOKUP(A140,'Memória 08'!$A$6:$E$283,5,FALSE)</f>
        <v>0</v>
      </c>
      <c r="J140" s="134">
        <f t="shared" si="11"/>
        <v>0</v>
      </c>
      <c r="K140" s="134">
        <f t="shared" si="12"/>
        <v>389.47</v>
      </c>
      <c r="L140" s="134">
        <f t="shared" si="13"/>
        <v>0</v>
      </c>
      <c r="M140" s="134">
        <f t="shared" si="14"/>
        <v>0</v>
      </c>
      <c r="N140" s="134">
        <f t="shared" si="15"/>
        <v>0</v>
      </c>
      <c r="O140" s="11"/>
      <c r="P140" s="111">
        <f t="shared" si="10"/>
        <v>0</v>
      </c>
      <c r="Q140" s="17"/>
      <c r="R140" s="32"/>
    </row>
    <row r="141" spans="1:18" x14ac:dyDescent="0.2">
      <c r="A141" s="124" t="s">
        <v>358</v>
      </c>
      <c r="B141" s="124"/>
      <c r="C141" s="124"/>
      <c r="D141" s="124" t="s">
        <v>359</v>
      </c>
      <c r="E141" s="124"/>
      <c r="F141" s="131"/>
      <c r="G141" s="131"/>
      <c r="H141" s="131"/>
      <c r="I141" s="131"/>
      <c r="J141" s="131"/>
      <c r="K141" s="131"/>
      <c r="L141" s="131"/>
      <c r="M141" s="131"/>
      <c r="N141" s="131"/>
      <c r="O141" s="11"/>
      <c r="P141" s="111" t="e">
        <f t="shared" si="10"/>
        <v>#DIV/0!</v>
      </c>
      <c r="Q141" s="17"/>
      <c r="R141" s="32"/>
    </row>
    <row r="142" spans="1:18" ht="25.5" x14ac:dyDescent="0.2">
      <c r="A142" s="126" t="s">
        <v>360</v>
      </c>
      <c r="B142" s="127" t="s">
        <v>361</v>
      </c>
      <c r="C142" s="126" t="s">
        <v>14</v>
      </c>
      <c r="D142" s="126" t="s">
        <v>362</v>
      </c>
      <c r="E142" s="128" t="s">
        <v>7</v>
      </c>
      <c r="F142" s="133">
        <v>256.19</v>
      </c>
      <c r="G142" s="134">
        <v>2</v>
      </c>
      <c r="H142" s="134">
        <f>'BM 07'!J142</f>
        <v>0</v>
      </c>
      <c r="I142" s="134">
        <f>VLOOKUP(A142,'Memória 08'!$A$6:$E$283,5,FALSE)</f>
        <v>0</v>
      </c>
      <c r="J142" s="134">
        <f t="shared" si="11"/>
        <v>0</v>
      </c>
      <c r="K142" s="134">
        <f t="shared" si="12"/>
        <v>512.38</v>
      </c>
      <c r="L142" s="134">
        <f t="shared" si="13"/>
        <v>0</v>
      </c>
      <c r="M142" s="134">
        <f t="shared" si="14"/>
        <v>0</v>
      </c>
      <c r="N142" s="134">
        <f t="shared" si="15"/>
        <v>0</v>
      </c>
      <c r="O142" s="11"/>
      <c r="P142" s="111">
        <f t="shared" si="10"/>
        <v>0</v>
      </c>
      <c r="Q142" s="17"/>
      <c r="R142" s="32"/>
    </row>
    <row r="143" spans="1:18" ht="25.5" x14ac:dyDescent="0.2">
      <c r="A143" s="126" t="s">
        <v>363</v>
      </c>
      <c r="B143" s="127" t="s">
        <v>364</v>
      </c>
      <c r="C143" s="126" t="s">
        <v>14</v>
      </c>
      <c r="D143" s="126" t="s">
        <v>365</v>
      </c>
      <c r="E143" s="128" t="s">
        <v>7</v>
      </c>
      <c r="F143" s="133">
        <v>264.08999999999997</v>
      </c>
      <c r="G143" s="134">
        <v>2</v>
      </c>
      <c r="H143" s="134">
        <f>'BM 07'!J143</f>
        <v>0</v>
      </c>
      <c r="I143" s="134">
        <f>VLOOKUP(A143,'Memória 08'!$A$6:$E$283,5,FALSE)</f>
        <v>0</v>
      </c>
      <c r="J143" s="134">
        <f t="shared" si="11"/>
        <v>0</v>
      </c>
      <c r="K143" s="134">
        <f t="shared" si="12"/>
        <v>528.17999999999995</v>
      </c>
      <c r="L143" s="134">
        <f t="shared" si="13"/>
        <v>0</v>
      </c>
      <c r="M143" s="134">
        <f t="shared" si="14"/>
        <v>0</v>
      </c>
      <c r="N143" s="134">
        <f t="shared" si="15"/>
        <v>0</v>
      </c>
      <c r="O143" s="11"/>
      <c r="P143" s="111">
        <f t="shared" si="10"/>
        <v>0</v>
      </c>
      <c r="Q143" s="17"/>
      <c r="R143" s="32"/>
    </row>
    <row r="144" spans="1:18" ht="51" x14ac:dyDescent="0.2">
      <c r="A144" s="126" t="s">
        <v>366</v>
      </c>
      <c r="B144" s="127" t="s">
        <v>367</v>
      </c>
      <c r="C144" s="126" t="s">
        <v>14</v>
      </c>
      <c r="D144" s="126" t="s">
        <v>368</v>
      </c>
      <c r="E144" s="128" t="s">
        <v>7</v>
      </c>
      <c r="F144" s="133">
        <v>26.15</v>
      </c>
      <c r="G144" s="134">
        <v>13</v>
      </c>
      <c r="H144" s="134">
        <f>'BM 07'!J144</f>
        <v>0</v>
      </c>
      <c r="I144" s="134">
        <f>VLOOKUP(A144,'Memória 08'!$A$6:$E$283,5,FALSE)</f>
        <v>0</v>
      </c>
      <c r="J144" s="134">
        <f t="shared" si="11"/>
        <v>0</v>
      </c>
      <c r="K144" s="134">
        <f t="shared" si="12"/>
        <v>339.95</v>
      </c>
      <c r="L144" s="134">
        <f t="shared" si="13"/>
        <v>0</v>
      </c>
      <c r="M144" s="134">
        <f t="shared" si="14"/>
        <v>0</v>
      </c>
      <c r="N144" s="134">
        <f t="shared" si="15"/>
        <v>0</v>
      </c>
      <c r="O144" s="11"/>
      <c r="P144" s="111">
        <f t="shared" si="10"/>
        <v>0</v>
      </c>
      <c r="Q144" s="17"/>
      <c r="R144" s="32"/>
    </row>
    <row r="145" spans="1:18" ht="25.5" x14ac:dyDescent="0.2">
      <c r="A145" s="126" t="s">
        <v>369</v>
      </c>
      <c r="B145" s="127" t="s">
        <v>370</v>
      </c>
      <c r="C145" s="126" t="s">
        <v>17</v>
      </c>
      <c r="D145" s="126" t="s">
        <v>371</v>
      </c>
      <c r="E145" s="128" t="s">
        <v>7</v>
      </c>
      <c r="F145" s="133">
        <v>18.46</v>
      </c>
      <c r="G145" s="134">
        <v>2</v>
      </c>
      <c r="H145" s="134">
        <f>'BM 07'!J145</f>
        <v>0</v>
      </c>
      <c r="I145" s="134">
        <f>VLOOKUP(A145,'Memória 08'!$A$6:$E$283,5,FALSE)</f>
        <v>0</v>
      </c>
      <c r="J145" s="134">
        <f t="shared" si="11"/>
        <v>0</v>
      </c>
      <c r="K145" s="134">
        <f t="shared" si="12"/>
        <v>36.92</v>
      </c>
      <c r="L145" s="134">
        <f t="shared" si="13"/>
        <v>0</v>
      </c>
      <c r="M145" s="134">
        <f t="shared" si="14"/>
        <v>0</v>
      </c>
      <c r="N145" s="134">
        <f t="shared" si="15"/>
        <v>0</v>
      </c>
      <c r="O145" s="11"/>
      <c r="P145" s="111">
        <f t="shared" si="10"/>
        <v>0</v>
      </c>
      <c r="Q145" s="17"/>
      <c r="R145" s="32"/>
    </row>
    <row r="146" spans="1:18" x14ac:dyDescent="0.2">
      <c r="A146" s="124" t="s">
        <v>372</v>
      </c>
      <c r="B146" s="124"/>
      <c r="C146" s="124"/>
      <c r="D146" s="124" t="s">
        <v>373</v>
      </c>
      <c r="E146" s="124"/>
      <c r="F146" s="131"/>
      <c r="G146" s="131"/>
      <c r="H146" s="131"/>
      <c r="I146" s="131"/>
      <c r="J146" s="131"/>
      <c r="K146" s="131"/>
      <c r="L146" s="131"/>
      <c r="M146" s="131"/>
      <c r="N146" s="131"/>
      <c r="O146" s="11"/>
      <c r="P146" s="111" t="e">
        <f t="shared" si="10"/>
        <v>#DIV/0!</v>
      </c>
      <c r="Q146" s="17"/>
      <c r="R146" s="32"/>
    </row>
    <row r="147" spans="1:18" ht="25.5" x14ac:dyDescent="0.2">
      <c r="A147" s="126" t="s">
        <v>374</v>
      </c>
      <c r="B147" s="127" t="s">
        <v>97</v>
      </c>
      <c r="C147" s="126" t="s">
        <v>14</v>
      </c>
      <c r="D147" s="126" t="s">
        <v>98</v>
      </c>
      <c r="E147" s="128" t="s">
        <v>87</v>
      </c>
      <c r="F147" s="133">
        <v>36.130000000000003</v>
      </c>
      <c r="G147" s="134">
        <v>4.32</v>
      </c>
      <c r="H147" s="134">
        <f>'BM 07'!J147</f>
        <v>3.9310000000000005</v>
      </c>
      <c r="I147" s="134">
        <f>VLOOKUP(A147,'Memória 08'!$A$6:$E$283,5,FALSE)</f>
        <v>0</v>
      </c>
      <c r="J147" s="134">
        <f t="shared" si="11"/>
        <v>3.9310000000000005</v>
      </c>
      <c r="K147" s="134">
        <f t="shared" si="12"/>
        <v>156.08000000000001</v>
      </c>
      <c r="L147" s="134">
        <f t="shared" si="13"/>
        <v>142.02000000000001</v>
      </c>
      <c r="M147" s="134">
        <f t="shared" si="14"/>
        <v>0</v>
      </c>
      <c r="N147" s="134">
        <f t="shared" si="15"/>
        <v>142.02000000000001</v>
      </c>
      <c r="O147" s="11"/>
      <c r="P147" s="111">
        <f t="shared" si="10"/>
        <v>0.90991799077396207</v>
      </c>
      <c r="Q147" s="17"/>
      <c r="R147" s="32"/>
    </row>
    <row r="148" spans="1:18" x14ac:dyDescent="0.2">
      <c r="A148" s="126" t="s">
        <v>375</v>
      </c>
      <c r="B148" s="127" t="s">
        <v>376</v>
      </c>
      <c r="C148" s="126" t="s">
        <v>17</v>
      </c>
      <c r="D148" s="126" t="s">
        <v>377</v>
      </c>
      <c r="E148" s="128" t="s">
        <v>15</v>
      </c>
      <c r="F148" s="133">
        <v>21.8</v>
      </c>
      <c r="G148" s="134">
        <v>2.04</v>
      </c>
      <c r="H148" s="134">
        <f>'BM 07'!J148</f>
        <v>0</v>
      </c>
      <c r="I148" s="134">
        <f>VLOOKUP(A148,'Memória 08'!$A$6:$E$283,5,FALSE)</f>
        <v>0</v>
      </c>
      <c r="J148" s="134">
        <f t="shared" si="11"/>
        <v>0</v>
      </c>
      <c r="K148" s="134">
        <f t="shared" si="12"/>
        <v>44.47</v>
      </c>
      <c r="L148" s="134">
        <f t="shared" si="13"/>
        <v>0</v>
      </c>
      <c r="M148" s="134">
        <f t="shared" si="14"/>
        <v>0</v>
      </c>
      <c r="N148" s="134">
        <f t="shared" si="15"/>
        <v>0</v>
      </c>
      <c r="O148" s="11"/>
      <c r="P148" s="111">
        <f t="shared" si="10"/>
        <v>0</v>
      </c>
      <c r="Q148" s="17"/>
      <c r="R148" s="32"/>
    </row>
    <row r="149" spans="1:18" ht="38.25" x14ac:dyDescent="0.2">
      <c r="A149" s="126" t="s">
        <v>378</v>
      </c>
      <c r="B149" s="127" t="s">
        <v>178</v>
      </c>
      <c r="C149" s="126" t="s">
        <v>17</v>
      </c>
      <c r="D149" s="126" t="s">
        <v>179</v>
      </c>
      <c r="E149" s="128" t="s">
        <v>16</v>
      </c>
      <c r="F149" s="133">
        <v>52.85</v>
      </c>
      <c r="G149" s="134">
        <v>60.12</v>
      </c>
      <c r="H149" s="134">
        <f>'BM 07'!J149</f>
        <v>46.8</v>
      </c>
      <c r="I149" s="134">
        <f>VLOOKUP(A149,'Memória 08'!$A$6:$E$283,5,FALSE)</f>
        <v>0</v>
      </c>
      <c r="J149" s="134">
        <f t="shared" si="11"/>
        <v>46.8</v>
      </c>
      <c r="K149" s="134">
        <f t="shared" si="12"/>
        <v>3177.34</v>
      </c>
      <c r="L149" s="134">
        <f t="shared" si="13"/>
        <v>2473.38</v>
      </c>
      <c r="M149" s="134">
        <f t="shared" si="14"/>
        <v>0</v>
      </c>
      <c r="N149" s="134">
        <f t="shared" si="15"/>
        <v>2473.38</v>
      </c>
      <c r="O149" s="11"/>
      <c r="P149" s="111">
        <f t="shared" si="10"/>
        <v>0.77844360376919053</v>
      </c>
      <c r="Q149" s="17"/>
      <c r="R149" s="32"/>
    </row>
    <row r="150" spans="1:18" ht="38.25" x14ac:dyDescent="0.2">
      <c r="A150" s="126" t="s">
        <v>379</v>
      </c>
      <c r="B150" s="127" t="s">
        <v>168</v>
      </c>
      <c r="C150" s="126" t="s">
        <v>17</v>
      </c>
      <c r="D150" s="126" t="s">
        <v>169</v>
      </c>
      <c r="E150" s="128" t="s">
        <v>16</v>
      </c>
      <c r="F150" s="133">
        <v>33.58</v>
      </c>
      <c r="G150" s="134">
        <v>57.6</v>
      </c>
      <c r="H150" s="134">
        <f>'BM 07'!J150</f>
        <v>57.6</v>
      </c>
      <c r="I150" s="134">
        <f>VLOOKUP(A150,'Memória 08'!$A$6:$E$283,5,FALSE)</f>
        <v>0</v>
      </c>
      <c r="J150" s="134">
        <f t="shared" si="11"/>
        <v>57.6</v>
      </c>
      <c r="K150" s="134">
        <f t="shared" si="12"/>
        <v>1934.2</v>
      </c>
      <c r="L150" s="134">
        <f t="shared" si="13"/>
        <v>1934.2</v>
      </c>
      <c r="M150" s="134">
        <f t="shared" si="14"/>
        <v>0</v>
      </c>
      <c r="N150" s="134">
        <f t="shared" si="15"/>
        <v>1934.2</v>
      </c>
      <c r="O150" s="11"/>
      <c r="P150" s="111">
        <f t="shared" si="10"/>
        <v>1</v>
      </c>
      <c r="Q150" s="17"/>
      <c r="R150" s="32"/>
    </row>
    <row r="151" spans="1:18" ht="25.5" x14ac:dyDescent="0.2">
      <c r="A151" s="126" t="s">
        <v>380</v>
      </c>
      <c r="B151" s="127" t="s">
        <v>45</v>
      </c>
      <c r="C151" s="126" t="s">
        <v>17</v>
      </c>
      <c r="D151" s="126" t="s">
        <v>122</v>
      </c>
      <c r="E151" s="128" t="s">
        <v>12</v>
      </c>
      <c r="F151" s="133">
        <v>19.05</v>
      </c>
      <c r="G151" s="134">
        <v>124</v>
      </c>
      <c r="H151" s="134">
        <f>'BM 07'!J151</f>
        <v>124</v>
      </c>
      <c r="I151" s="134">
        <f>VLOOKUP(A151,'Memória 08'!$A$6:$E$283,5,FALSE)</f>
        <v>0</v>
      </c>
      <c r="J151" s="134">
        <f t="shared" si="11"/>
        <v>124</v>
      </c>
      <c r="K151" s="134">
        <f t="shared" si="12"/>
        <v>2362.1999999999998</v>
      </c>
      <c r="L151" s="134">
        <f t="shared" si="13"/>
        <v>2362.1999999999998</v>
      </c>
      <c r="M151" s="134">
        <f t="shared" si="14"/>
        <v>0</v>
      </c>
      <c r="N151" s="134">
        <f t="shared" si="15"/>
        <v>2362.1999999999998</v>
      </c>
      <c r="O151" s="11"/>
      <c r="P151" s="111">
        <f t="shared" si="10"/>
        <v>1</v>
      </c>
      <c r="Q151" s="17"/>
      <c r="R151" s="32"/>
    </row>
    <row r="152" spans="1:18" ht="25.5" x14ac:dyDescent="0.2">
      <c r="A152" s="126" t="s">
        <v>381</v>
      </c>
      <c r="B152" s="127" t="s">
        <v>47</v>
      </c>
      <c r="C152" s="126" t="s">
        <v>17</v>
      </c>
      <c r="D152" s="126" t="s">
        <v>117</v>
      </c>
      <c r="E152" s="128" t="s">
        <v>12</v>
      </c>
      <c r="F152" s="133">
        <v>12.98</v>
      </c>
      <c r="G152" s="134">
        <v>308</v>
      </c>
      <c r="H152" s="134">
        <f>'BM 07'!J152</f>
        <v>308</v>
      </c>
      <c r="I152" s="134">
        <f>VLOOKUP(A152,'Memória 08'!$A$6:$E$283,5,FALSE)</f>
        <v>0</v>
      </c>
      <c r="J152" s="134">
        <f t="shared" si="11"/>
        <v>308</v>
      </c>
      <c r="K152" s="134">
        <f t="shared" si="12"/>
        <v>3997.84</v>
      </c>
      <c r="L152" s="134">
        <f t="shared" si="13"/>
        <v>3997.84</v>
      </c>
      <c r="M152" s="134">
        <f t="shared" si="14"/>
        <v>0</v>
      </c>
      <c r="N152" s="134">
        <f t="shared" si="15"/>
        <v>3997.84</v>
      </c>
      <c r="O152" s="11"/>
      <c r="P152" s="111">
        <f t="shared" si="10"/>
        <v>1</v>
      </c>
      <c r="Q152" s="17"/>
      <c r="R152" s="32"/>
    </row>
    <row r="153" spans="1:18" ht="38.25" x14ac:dyDescent="0.2">
      <c r="A153" s="126" t="s">
        <v>382</v>
      </c>
      <c r="B153" s="127" t="s">
        <v>383</v>
      </c>
      <c r="C153" s="126" t="s">
        <v>17</v>
      </c>
      <c r="D153" s="126" t="s">
        <v>384</v>
      </c>
      <c r="E153" s="128" t="s">
        <v>15</v>
      </c>
      <c r="F153" s="133">
        <v>399.96</v>
      </c>
      <c r="G153" s="134">
        <v>2.2799999999999998</v>
      </c>
      <c r="H153" s="134">
        <f>'BM 07'!J153</f>
        <v>2.2799999999999998</v>
      </c>
      <c r="I153" s="134">
        <f>VLOOKUP(A153,'Memória 08'!$A$6:$E$283,5,FALSE)</f>
        <v>0</v>
      </c>
      <c r="J153" s="134">
        <f t="shared" si="11"/>
        <v>2.2799999999999998</v>
      </c>
      <c r="K153" s="134">
        <f t="shared" si="12"/>
        <v>911.9</v>
      </c>
      <c r="L153" s="134">
        <f t="shared" si="13"/>
        <v>911.9</v>
      </c>
      <c r="M153" s="134">
        <f t="shared" si="14"/>
        <v>0</v>
      </c>
      <c r="N153" s="134">
        <f t="shared" si="15"/>
        <v>911.9</v>
      </c>
      <c r="O153" s="11"/>
      <c r="P153" s="111">
        <f t="shared" ref="P153:P221" si="16">N153/K153</f>
        <v>1</v>
      </c>
      <c r="Q153" s="17"/>
      <c r="R153" s="32"/>
    </row>
    <row r="154" spans="1:18" ht="25.5" x14ac:dyDescent="0.2">
      <c r="A154" s="126" t="s">
        <v>385</v>
      </c>
      <c r="B154" s="127" t="s">
        <v>127</v>
      </c>
      <c r="C154" s="126" t="s">
        <v>17</v>
      </c>
      <c r="D154" s="126" t="s">
        <v>128</v>
      </c>
      <c r="E154" s="128" t="s">
        <v>15</v>
      </c>
      <c r="F154" s="133">
        <v>302.18</v>
      </c>
      <c r="G154" s="134">
        <v>2.2799999999999998</v>
      </c>
      <c r="H154" s="134">
        <f>'BM 07'!J154</f>
        <v>2.2799999999999998</v>
      </c>
      <c r="I154" s="134">
        <f>VLOOKUP(A154,'Memória 08'!$A$6:$E$283,5,FALSE)</f>
        <v>0</v>
      </c>
      <c r="J154" s="134">
        <f t="shared" ref="J154:J218" si="17">I154+H154</f>
        <v>2.2799999999999998</v>
      </c>
      <c r="K154" s="134">
        <f t="shared" ref="K154:K218" si="18">TRUNC(G154*F154,2)</f>
        <v>688.97</v>
      </c>
      <c r="L154" s="134">
        <f t="shared" ref="L154:L218" si="19">TRUNC(H154*F154,2)</f>
        <v>688.97</v>
      </c>
      <c r="M154" s="134">
        <f t="shared" ref="M154:M218" si="20">TRUNC(I154*F154,2)</f>
        <v>0</v>
      </c>
      <c r="N154" s="134">
        <f t="shared" ref="N154:N218" si="21">M154+L154</f>
        <v>688.97</v>
      </c>
      <c r="O154" s="11"/>
      <c r="P154" s="111">
        <f t="shared" si="16"/>
        <v>1</v>
      </c>
      <c r="Q154" s="17"/>
      <c r="R154" s="32"/>
    </row>
    <row r="155" spans="1:18" ht="38.25" x14ac:dyDescent="0.2">
      <c r="A155" s="126" t="s">
        <v>386</v>
      </c>
      <c r="B155" s="127" t="s">
        <v>218</v>
      </c>
      <c r="C155" s="126" t="s">
        <v>17</v>
      </c>
      <c r="D155" s="126" t="s">
        <v>84</v>
      </c>
      <c r="E155" s="128" t="s">
        <v>16</v>
      </c>
      <c r="F155" s="133">
        <v>4.21</v>
      </c>
      <c r="G155" s="134">
        <v>21.6</v>
      </c>
      <c r="H155" s="134">
        <f>'BM 07'!J155</f>
        <v>21.6</v>
      </c>
      <c r="I155" s="134">
        <f>VLOOKUP(A155,'Memória 08'!$A$6:$E$283,5,FALSE)</f>
        <v>0</v>
      </c>
      <c r="J155" s="134">
        <f t="shared" si="17"/>
        <v>21.6</v>
      </c>
      <c r="K155" s="134">
        <f t="shared" si="18"/>
        <v>90.93</v>
      </c>
      <c r="L155" s="134">
        <f t="shared" si="19"/>
        <v>90.93</v>
      </c>
      <c r="M155" s="134">
        <f t="shared" si="20"/>
        <v>0</v>
      </c>
      <c r="N155" s="134">
        <f t="shared" si="21"/>
        <v>90.93</v>
      </c>
      <c r="O155" s="11"/>
      <c r="P155" s="111">
        <f t="shared" si="16"/>
        <v>1</v>
      </c>
      <c r="Q155" s="17"/>
      <c r="R155" s="32"/>
    </row>
    <row r="156" spans="1:18" ht="38.25" x14ac:dyDescent="0.2">
      <c r="A156" s="126" t="s">
        <v>387</v>
      </c>
      <c r="B156" s="127" t="s">
        <v>85</v>
      </c>
      <c r="C156" s="126" t="s">
        <v>17</v>
      </c>
      <c r="D156" s="126" t="s">
        <v>220</v>
      </c>
      <c r="E156" s="128" t="s">
        <v>16</v>
      </c>
      <c r="F156" s="133">
        <v>34.450000000000003</v>
      </c>
      <c r="G156" s="134">
        <v>21.6</v>
      </c>
      <c r="H156" s="134">
        <f>'BM 07'!J156</f>
        <v>21.6</v>
      </c>
      <c r="I156" s="134">
        <f>VLOOKUP(A156,'Memória 08'!$A$6:$E$283,5,FALSE)</f>
        <v>0</v>
      </c>
      <c r="J156" s="134">
        <f t="shared" si="17"/>
        <v>21.6</v>
      </c>
      <c r="K156" s="134">
        <f t="shared" si="18"/>
        <v>744.12</v>
      </c>
      <c r="L156" s="134">
        <f t="shared" si="19"/>
        <v>744.12</v>
      </c>
      <c r="M156" s="134">
        <f t="shared" si="20"/>
        <v>0</v>
      </c>
      <c r="N156" s="134">
        <f t="shared" si="21"/>
        <v>744.12</v>
      </c>
      <c r="O156" s="11"/>
      <c r="P156" s="111">
        <f t="shared" si="16"/>
        <v>1</v>
      </c>
      <c r="Q156" s="17"/>
      <c r="R156" s="32"/>
    </row>
    <row r="157" spans="1:18" ht="25.5" x14ac:dyDescent="0.2">
      <c r="A157" s="126" t="s">
        <v>388</v>
      </c>
      <c r="B157" s="127" t="s">
        <v>248</v>
      </c>
      <c r="C157" s="126" t="s">
        <v>17</v>
      </c>
      <c r="D157" s="126" t="s">
        <v>83</v>
      </c>
      <c r="E157" s="128" t="s">
        <v>16</v>
      </c>
      <c r="F157" s="133">
        <v>4.01</v>
      </c>
      <c r="G157" s="134">
        <v>21.6</v>
      </c>
      <c r="H157" s="134">
        <f>'BM 07'!J157</f>
        <v>21.6</v>
      </c>
      <c r="I157" s="134">
        <f>VLOOKUP(A157,'Memória 08'!$A$6:$E$283,5,FALSE)</f>
        <v>0</v>
      </c>
      <c r="J157" s="134">
        <f t="shared" si="17"/>
        <v>21.6</v>
      </c>
      <c r="K157" s="134">
        <f t="shared" si="18"/>
        <v>86.61</v>
      </c>
      <c r="L157" s="134">
        <f t="shared" si="19"/>
        <v>86.61</v>
      </c>
      <c r="M157" s="134">
        <f t="shared" si="20"/>
        <v>0</v>
      </c>
      <c r="N157" s="134">
        <f t="shared" si="21"/>
        <v>86.61</v>
      </c>
      <c r="O157" s="11"/>
      <c r="P157" s="111">
        <f t="shared" si="16"/>
        <v>1</v>
      </c>
      <c r="Q157" s="17"/>
      <c r="R157" s="32"/>
    </row>
    <row r="158" spans="1:18" ht="25.5" x14ac:dyDescent="0.2">
      <c r="A158" s="126" t="s">
        <v>389</v>
      </c>
      <c r="B158" s="127" t="s">
        <v>250</v>
      </c>
      <c r="C158" s="126" t="s">
        <v>17</v>
      </c>
      <c r="D158" s="126" t="s">
        <v>251</v>
      </c>
      <c r="E158" s="128" t="s">
        <v>16</v>
      </c>
      <c r="F158" s="133">
        <v>11.29</v>
      </c>
      <c r="G158" s="134">
        <v>21.6</v>
      </c>
      <c r="H158" s="134">
        <f>'BM 07'!J158</f>
        <v>21.6</v>
      </c>
      <c r="I158" s="134">
        <f>VLOOKUP(A158,'Memória 08'!$A$6:$E$283,5,FALSE)</f>
        <v>0</v>
      </c>
      <c r="J158" s="134">
        <f t="shared" si="17"/>
        <v>21.6</v>
      </c>
      <c r="K158" s="134">
        <f t="shared" si="18"/>
        <v>243.86</v>
      </c>
      <c r="L158" s="134">
        <f t="shared" si="19"/>
        <v>243.86</v>
      </c>
      <c r="M158" s="134">
        <f t="shared" si="20"/>
        <v>0</v>
      </c>
      <c r="N158" s="134">
        <f t="shared" si="21"/>
        <v>243.86</v>
      </c>
      <c r="O158" s="11"/>
      <c r="P158" s="111">
        <f t="shared" si="16"/>
        <v>1</v>
      </c>
      <c r="Q158" s="17"/>
      <c r="R158" s="32"/>
    </row>
    <row r="159" spans="1:18" ht="25.5" x14ac:dyDescent="0.2">
      <c r="A159" s="126" t="s">
        <v>390</v>
      </c>
      <c r="B159" s="127" t="s">
        <v>253</v>
      </c>
      <c r="C159" s="126" t="s">
        <v>17</v>
      </c>
      <c r="D159" s="126" t="s">
        <v>254</v>
      </c>
      <c r="E159" s="128" t="s">
        <v>16</v>
      </c>
      <c r="F159" s="133">
        <v>11.78</v>
      </c>
      <c r="G159" s="134">
        <v>21.6</v>
      </c>
      <c r="H159" s="134">
        <f>'BM 07'!J159</f>
        <v>21.6</v>
      </c>
      <c r="I159" s="134">
        <f>VLOOKUP(A159,'Memória 08'!$A$6:$E$283,5,FALSE)</f>
        <v>0</v>
      </c>
      <c r="J159" s="134">
        <f t="shared" si="17"/>
        <v>21.6</v>
      </c>
      <c r="K159" s="134">
        <f t="shared" si="18"/>
        <v>254.44</v>
      </c>
      <c r="L159" s="134">
        <f t="shared" si="19"/>
        <v>254.44</v>
      </c>
      <c r="M159" s="134">
        <f t="shared" si="20"/>
        <v>0</v>
      </c>
      <c r="N159" s="134">
        <f t="shared" si="21"/>
        <v>254.44</v>
      </c>
      <c r="O159" s="11"/>
      <c r="P159" s="111">
        <f t="shared" si="16"/>
        <v>1</v>
      </c>
      <c r="Q159" s="17"/>
      <c r="R159" s="32"/>
    </row>
    <row r="160" spans="1:18" ht="38.25" x14ac:dyDescent="0.2">
      <c r="A160" s="126" t="s">
        <v>709</v>
      </c>
      <c r="B160" s="127">
        <v>103800</v>
      </c>
      <c r="C160" s="126" t="s">
        <v>17</v>
      </c>
      <c r="D160" s="126" t="s">
        <v>710</v>
      </c>
      <c r="E160" s="128" t="s">
        <v>15</v>
      </c>
      <c r="F160" s="133">
        <v>444.36696333750007</v>
      </c>
      <c r="G160" s="134">
        <v>3.51</v>
      </c>
      <c r="H160" s="134">
        <f>'BM 07'!J160</f>
        <v>3.51</v>
      </c>
      <c r="I160" s="134">
        <f>VLOOKUP(A160,'Memória 08'!$A$6:$E$283,5,FALSE)</f>
        <v>0</v>
      </c>
      <c r="J160" s="134">
        <f t="shared" si="17"/>
        <v>3.51</v>
      </c>
      <c r="K160" s="134">
        <f t="shared" si="18"/>
        <v>1559.72</v>
      </c>
      <c r="L160" s="134">
        <f t="shared" si="19"/>
        <v>1559.72</v>
      </c>
      <c r="M160" s="134">
        <f t="shared" si="20"/>
        <v>0</v>
      </c>
      <c r="N160" s="134">
        <f t="shared" si="21"/>
        <v>1559.72</v>
      </c>
      <c r="O160" s="11"/>
      <c r="Q160" s="17"/>
      <c r="R160" s="32"/>
    </row>
    <row r="161" spans="1:18" x14ac:dyDescent="0.2">
      <c r="A161" s="124" t="s">
        <v>391</v>
      </c>
      <c r="B161" s="124"/>
      <c r="C161" s="124"/>
      <c r="D161" s="124" t="s">
        <v>392</v>
      </c>
      <c r="E161" s="124"/>
      <c r="F161" s="131"/>
      <c r="G161" s="131"/>
      <c r="H161" s="131"/>
      <c r="I161" s="131"/>
      <c r="J161" s="131"/>
      <c r="K161" s="131"/>
      <c r="L161" s="131"/>
      <c r="M161" s="131"/>
      <c r="N161" s="131"/>
      <c r="O161" s="11"/>
      <c r="P161" s="111" t="e">
        <f t="shared" si="16"/>
        <v>#DIV/0!</v>
      </c>
      <c r="Q161" s="17"/>
      <c r="R161" s="32"/>
    </row>
    <row r="162" spans="1:18" x14ac:dyDescent="0.2">
      <c r="A162" s="126" t="s">
        <v>393</v>
      </c>
      <c r="B162" s="127" t="s">
        <v>394</v>
      </c>
      <c r="C162" s="126" t="s">
        <v>14</v>
      </c>
      <c r="D162" s="126" t="s">
        <v>395</v>
      </c>
      <c r="E162" s="128" t="s">
        <v>82</v>
      </c>
      <c r="F162" s="133">
        <v>3.24</v>
      </c>
      <c r="G162" s="134">
        <v>476.23</v>
      </c>
      <c r="H162" s="134">
        <f>'BM 07'!J162</f>
        <v>0</v>
      </c>
      <c r="I162" s="134">
        <f>VLOOKUP(A162,'Memória 08'!$A$6:$E$283,5,FALSE)</f>
        <v>0</v>
      </c>
      <c r="J162" s="134">
        <f t="shared" si="17"/>
        <v>0</v>
      </c>
      <c r="K162" s="134">
        <f t="shared" si="18"/>
        <v>1542.98</v>
      </c>
      <c r="L162" s="134">
        <f t="shared" si="19"/>
        <v>0</v>
      </c>
      <c r="M162" s="134">
        <f t="shared" si="20"/>
        <v>0</v>
      </c>
      <c r="N162" s="134">
        <f t="shared" si="21"/>
        <v>0</v>
      </c>
      <c r="O162" s="11"/>
      <c r="P162" s="111">
        <f t="shared" si="16"/>
        <v>0</v>
      </c>
      <c r="Q162" s="17"/>
      <c r="R162" s="32"/>
    </row>
    <row r="163" spans="1:18" ht="25.5" x14ac:dyDescent="0.2">
      <c r="A163" s="126" t="s">
        <v>396</v>
      </c>
      <c r="B163" s="127" t="s">
        <v>397</v>
      </c>
      <c r="C163" s="126" t="s">
        <v>17</v>
      </c>
      <c r="D163" s="126" t="s">
        <v>398</v>
      </c>
      <c r="E163" s="128" t="s">
        <v>16</v>
      </c>
      <c r="F163" s="133">
        <v>348.25</v>
      </c>
      <c r="G163" s="134">
        <v>0.24</v>
      </c>
      <c r="H163" s="134">
        <f>'BM 07'!J163</f>
        <v>0</v>
      </c>
      <c r="I163" s="134">
        <f>VLOOKUP(A163,'Memória 08'!$A$6:$E$283,5,FALSE)</f>
        <v>0</v>
      </c>
      <c r="J163" s="134">
        <f t="shared" si="17"/>
        <v>0</v>
      </c>
      <c r="K163" s="134">
        <f t="shared" si="18"/>
        <v>83.58</v>
      </c>
      <c r="L163" s="134">
        <f t="shared" si="19"/>
        <v>0</v>
      </c>
      <c r="M163" s="134">
        <f t="shared" si="20"/>
        <v>0</v>
      </c>
      <c r="N163" s="134">
        <f t="shared" si="21"/>
        <v>0</v>
      </c>
      <c r="O163" s="11"/>
      <c r="P163" s="111">
        <f t="shared" si="16"/>
        <v>0</v>
      </c>
      <c r="Q163" s="17"/>
      <c r="R163" s="32"/>
    </row>
    <row r="164" spans="1:18" ht="51" x14ac:dyDescent="0.2">
      <c r="A164" s="126" t="s">
        <v>399</v>
      </c>
      <c r="B164" s="127" t="s">
        <v>400</v>
      </c>
      <c r="C164" s="126" t="s">
        <v>17</v>
      </c>
      <c r="D164" s="126" t="s">
        <v>401</v>
      </c>
      <c r="E164" s="128" t="s">
        <v>16</v>
      </c>
      <c r="F164" s="133">
        <v>158.87</v>
      </c>
      <c r="G164" s="134">
        <v>172.44</v>
      </c>
      <c r="H164" s="134">
        <f>'BM 07'!J164</f>
        <v>172.44</v>
      </c>
      <c r="I164" s="134">
        <f>VLOOKUP(A164,'Memória 08'!$A$6:$E$283,5,FALSE)</f>
        <v>0</v>
      </c>
      <c r="J164" s="134">
        <f t="shared" si="17"/>
        <v>172.44</v>
      </c>
      <c r="K164" s="134">
        <f t="shared" si="18"/>
        <v>27395.54</v>
      </c>
      <c r="L164" s="134">
        <f t="shared" si="19"/>
        <v>27395.54</v>
      </c>
      <c r="M164" s="134">
        <f t="shared" si="20"/>
        <v>0</v>
      </c>
      <c r="N164" s="134">
        <f t="shared" si="21"/>
        <v>27395.54</v>
      </c>
      <c r="O164" s="11"/>
      <c r="P164" s="111">
        <f t="shared" si="16"/>
        <v>1</v>
      </c>
      <c r="Q164" s="17"/>
      <c r="R164" s="32"/>
    </row>
    <row r="165" spans="1:18" x14ac:dyDescent="0.2">
      <c r="A165" s="124" t="s">
        <v>402</v>
      </c>
      <c r="B165" s="124"/>
      <c r="C165" s="124"/>
      <c r="D165" s="124" t="s">
        <v>403</v>
      </c>
      <c r="E165" s="124"/>
      <c r="F165" s="131"/>
      <c r="G165" s="131"/>
      <c r="H165" s="131"/>
      <c r="I165" s="131"/>
      <c r="J165" s="131"/>
      <c r="K165" s="131"/>
      <c r="L165" s="131"/>
      <c r="M165" s="131"/>
      <c r="N165" s="131"/>
      <c r="O165" s="11"/>
      <c r="P165" s="111" t="e">
        <f t="shared" si="16"/>
        <v>#DIV/0!</v>
      </c>
      <c r="Q165" s="17"/>
      <c r="R165" s="32"/>
    </row>
    <row r="166" spans="1:18" x14ac:dyDescent="0.2">
      <c r="A166" s="124" t="s">
        <v>404</v>
      </c>
      <c r="B166" s="124"/>
      <c r="C166" s="124"/>
      <c r="D166" s="124" t="s">
        <v>96</v>
      </c>
      <c r="E166" s="124"/>
      <c r="F166" s="131"/>
      <c r="G166" s="131"/>
      <c r="H166" s="131"/>
      <c r="I166" s="131"/>
      <c r="J166" s="131"/>
      <c r="K166" s="131"/>
      <c r="L166" s="131"/>
      <c r="M166" s="131"/>
      <c r="N166" s="131"/>
      <c r="O166" s="11"/>
      <c r="P166" s="111" t="e">
        <f t="shared" si="16"/>
        <v>#DIV/0!</v>
      </c>
      <c r="Q166" s="17"/>
      <c r="R166" s="32"/>
    </row>
    <row r="167" spans="1:18" ht="25.5" x14ac:dyDescent="0.2">
      <c r="A167" s="126" t="s">
        <v>405</v>
      </c>
      <c r="B167" s="127" t="s">
        <v>22</v>
      </c>
      <c r="C167" s="126" t="s">
        <v>17</v>
      </c>
      <c r="D167" s="126" t="s">
        <v>23</v>
      </c>
      <c r="E167" s="128" t="s">
        <v>15</v>
      </c>
      <c r="F167" s="133">
        <v>86.88</v>
      </c>
      <c r="G167" s="134">
        <v>7.7</v>
      </c>
      <c r="H167" s="134">
        <f>'BM 07'!J167</f>
        <v>6.3450000000000006</v>
      </c>
      <c r="I167" s="134">
        <f>VLOOKUP(A167,'Memória 08'!$A$6:$E$283,5,FALSE)</f>
        <v>0</v>
      </c>
      <c r="J167" s="134">
        <f t="shared" si="17"/>
        <v>6.3450000000000006</v>
      </c>
      <c r="K167" s="134">
        <f t="shared" si="18"/>
        <v>668.97</v>
      </c>
      <c r="L167" s="134">
        <f t="shared" si="19"/>
        <v>551.25</v>
      </c>
      <c r="M167" s="134">
        <f t="shared" si="20"/>
        <v>0</v>
      </c>
      <c r="N167" s="134">
        <f t="shared" si="21"/>
        <v>551.25</v>
      </c>
      <c r="O167" s="11"/>
      <c r="P167" s="111">
        <f t="shared" si="16"/>
        <v>0.82402798331763749</v>
      </c>
      <c r="Q167" s="17"/>
      <c r="R167" s="32"/>
    </row>
    <row r="168" spans="1:18" x14ac:dyDescent="0.2">
      <c r="A168" s="126" t="s">
        <v>406</v>
      </c>
      <c r="B168" s="127" t="s">
        <v>376</v>
      </c>
      <c r="C168" s="126" t="s">
        <v>17</v>
      </c>
      <c r="D168" s="126" t="s">
        <v>377</v>
      </c>
      <c r="E168" s="128" t="s">
        <v>15</v>
      </c>
      <c r="F168" s="133">
        <v>21.8</v>
      </c>
      <c r="G168" s="134">
        <v>4.17</v>
      </c>
      <c r="H168" s="134">
        <f>'BM 07'!J168</f>
        <v>4.1499999999999995</v>
      </c>
      <c r="I168" s="134">
        <f>VLOOKUP(A168,'Memória 08'!$A$6:$E$283,5,FALSE)</f>
        <v>0</v>
      </c>
      <c r="J168" s="134">
        <f t="shared" si="17"/>
        <v>4.1499999999999995</v>
      </c>
      <c r="K168" s="134">
        <f t="shared" si="18"/>
        <v>90.9</v>
      </c>
      <c r="L168" s="134">
        <f t="shared" si="19"/>
        <v>90.47</v>
      </c>
      <c r="M168" s="134">
        <f t="shared" si="20"/>
        <v>0</v>
      </c>
      <c r="N168" s="134">
        <f t="shared" si="21"/>
        <v>90.47</v>
      </c>
      <c r="O168" s="11"/>
      <c r="P168" s="111">
        <f t="shared" si="16"/>
        <v>0.99526952695269522</v>
      </c>
      <c r="Q168" s="17"/>
      <c r="R168" s="32"/>
    </row>
    <row r="169" spans="1:18" x14ac:dyDescent="0.2">
      <c r="A169" s="126" t="s">
        <v>407</v>
      </c>
      <c r="B169" s="127" t="s">
        <v>240</v>
      </c>
      <c r="C169" s="126" t="s">
        <v>17</v>
      </c>
      <c r="D169" s="126" t="s">
        <v>241</v>
      </c>
      <c r="E169" s="128" t="s">
        <v>15</v>
      </c>
      <c r="F169" s="133">
        <v>74.2</v>
      </c>
      <c r="G169" s="134">
        <v>12.97</v>
      </c>
      <c r="H169" s="134">
        <f>'BM 07'!J169</f>
        <v>0</v>
      </c>
      <c r="I169" s="134">
        <f>VLOOKUP(A169,'Memória 08'!$A$6:$E$283,5,FALSE)</f>
        <v>0</v>
      </c>
      <c r="J169" s="134">
        <f t="shared" si="17"/>
        <v>0</v>
      </c>
      <c r="K169" s="134">
        <f t="shared" si="18"/>
        <v>962.37</v>
      </c>
      <c r="L169" s="134">
        <f t="shared" si="19"/>
        <v>0</v>
      </c>
      <c r="M169" s="134">
        <f t="shared" si="20"/>
        <v>0</v>
      </c>
      <c r="N169" s="134">
        <f t="shared" si="21"/>
        <v>0</v>
      </c>
      <c r="O169" s="11"/>
      <c r="P169" s="111">
        <f t="shared" si="16"/>
        <v>0</v>
      </c>
      <c r="Q169" s="17"/>
      <c r="R169" s="32"/>
    </row>
    <row r="170" spans="1:18" x14ac:dyDescent="0.2">
      <c r="A170" s="124" t="s">
        <v>408</v>
      </c>
      <c r="B170" s="124"/>
      <c r="C170" s="124"/>
      <c r="D170" s="124" t="s">
        <v>409</v>
      </c>
      <c r="E170" s="124"/>
      <c r="F170" s="131"/>
      <c r="G170" s="131"/>
      <c r="H170" s="131"/>
      <c r="I170" s="131"/>
      <c r="J170" s="131"/>
      <c r="K170" s="131"/>
      <c r="L170" s="131"/>
      <c r="M170" s="131"/>
      <c r="N170" s="131"/>
      <c r="O170" s="11"/>
      <c r="P170" s="111" t="e">
        <f t="shared" si="16"/>
        <v>#DIV/0!</v>
      </c>
      <c r="Q170" s="17"/>
      <c r="R170" s="32"/>
    </row>
    <row r="171" spans="1:18" ht="25.5" x14ac:dyDescent="0.2">
      <c r="A171" s="126" t="s">
        <v>410</v>
      </c>
      <c r="B171" s="127" t="s">
        <v>48</v>
      </c>
      <c r="C171" s="126" t="s">
        <v>17</v>
      </c>
      <c r="D171" s="126" t="s">
        <v>95</v>
      </c>
      <c r="E171" s="128" t="s">
        <v>11</v>
      </c>
      <c r="F171" s="133">
        <v>62.24</v>
      </c>
      <c r="G171" s="134">
        <v>24.65</v>
      </c>
      <c r="H171" s="134">
        <f>'BM 07'!J171</f>
        <v>24.65</v>
      </c>
      <c r="I171" s="134">
        <f>VLOOKUP(A171,'Memória 08'!$A$6:$E$283,5,FALSE)</f>
        <v>0</v>
      </c>
      <c r="J171" s="134">
        <f t="shared" si="17"/>
        <v>24.65</v>
      </c>
      <c r="K171" s="134">
        <f t="shared" si="18"/>
        <v>1534.21</v>
      </c>
      <c r="L171" s="134">
        <f t="shared" si="19"/>
        <v>1534.21</v>
      </c>
      <c r="M171" s="134">
        <f t="shared" si="20"/>
        <v>0</v>
      </c>
      <c r="N171" s="134">
        <f t="shared" si="21"/>
        <v>1534.21</v>
      </c>
      <c r="O171" s="11"/>
      <c r="P171" s="111">
        <f t="shared" si="16"/>
        <v>1</v>
      </c>
      <c r="Q171" s="17"/>
      <c r="R171" s="32"/>
    </row>
    <row r="172" spans="1:18" ht="25.5" x14ac:dyDescent="0.2">
      <c r="A172" s="126" t="s">
        <v>411</v>
      </c>
      <c r="B172" s="127" t="s">
        <v>49</v>
      </c>
      <c r="C172" s="126" t="s">
        <v>17</v>
      </c>
      <c r="D172" s="126" t="s">
        <v>50</v>
      </c>
      <c r="E172" s="128" t="s">
        <v>16</v>
      </c>
      <c r="F172" s="133">
        <v>6.46</v>
      </c>
      <c r="G172" s="134">
        <v>7.75</v>
      </c>
      <c r="H172" s="134">
        <f>'BM 07'!J172</f>
        <v>4.2300000000000004</v>
      </c>
      <c r="I172" s="134">
        <f>VLOOKUP(A172,'Memória 08'!$A$6:$E$283,5,FALSE)</f>
        <v>0</v>
      </c>
      <c r="J172" s="134">
        <f t="shared" si="17"/>
        <v>4.2300000000000004</v>
      </c>
      <c r="K172" s="134">
        <f t="shared" si="18"/>
        <v>50.06</v>
      </c>
      <c r="L172" s="134">
        <f t="shared" si="19"/>
        <v>27.32</v>
      </c>
      <c r="M172" s="134">
        <f t="shared" si="20"/>
        <v>0</v>
      </c>
      <c r="N172" s="134">
        <f t="shared" si="21"/>
        <v>27.32</v>
      </c>
      <c r="O172" s="11"/>
      <c r="P172" s="111">
        <f t="shared" si="16"/>
        <v>0.54574510587295244</v>
      </c>
      <c r="Q172" s="17"/>
      <c r="R172" s="32"/>
    </row>
    <row r="173" spans="1:18" ht="25.5" x14ac:dyDescent="0.2">
      <c r="A173" s="126" t="s">
        <v>412</v>
      </c>
      <c r="B173" s="127" t="s">
        <v>51</v>
      </c>
      <c r="C173" s="126" t="s">
        <v>17</v>
      </c>
      <c r="D173" s="126" t="s">
        <v>413</v>
      </c>
      <c r="E173" s="128" t="s">
        <v>16</v>
      </c>
      <c r="F173" s="133">
        <v>34.04</v>
      </c>
      <c r="G173" s="134">
        <v>7.75</v>
      </c>
      <c r="H173" s="134">
        <f>'BM 07'!J173</f>
        <v>4.2300000000000004</v>
      </c>
      <c r="I173" s="134">
        <f>VLOOKUP(A173,'Memória 08'!$A$6:$E$283,5,FALSE)</f>
        <v>0</v>
      </c>
      <c r="J173" s="134">
        <f t="shared" si="17"/>
        <v>4.2300000000000004</v>
      </c>
      <c r="K173" s="134">
        <f t="shared" si="18"/>
        <v>263.81</v>
      </c>
      <c r="L173" s="134">
        <f t="shared" si="19"/>
        <v>143.97999999999999</v>
      </c>
      <c r="M173" s="134">
        <f t="shared" si="20"/>
        <v>0</v>
      </c>
      <c r="N173" s="134">
        <f t="shared" si="21"/>
        <v>143.97999999999999</v>
      </c>
      <c r="O173" s="11"/>
      <c r="P173" s="111">
        <f t="shared" si="16"/>
        <v>0.54577157802964249</v>
      </c>
      <c r="Q173" s="17"/>
      <c r="R173" s="32"/>
    </row>
    <row r="174" spans="1:18" ht="38.25" x14ac:dyDescent="0.2">
      <c r="A174" s="126" t="s">
        <v>414</v>
      </c>
      <c r="B174" s="127" t="s">
        <v>52</v>
      </c>
      <c r="C174" s="126" t="s">
        <v>17</v>
      </c>
      <c r="D174" s="126" t="s">
        <v>415</v>
      </c>
      <c r="E174" s="128" t="s">
        <v>16</v>
      </c>
      <c r="F174" s="133">
        <v>91.69</v>
      </c>
      <c r="G174" s="134">
        <v>38.599999999999994</v>
      </c>
      <c r="H174" s="134">
        <f>'BM 07'!J174</f>
        <v>38.599999999999994</v>
      </c>
      <c r="I174" s="134">
        <f>VLOOKUP(A174,'Memória 08'!$A$6:$E$283,5,FALSE)</f>
        <v>0</v>
      </c>
      <c r="J174" s="134">
        <f t="shared" si="17"/>
        <v>38.599999999999994</v>
      </c>
      <c r="K174" s="134">
        <f t="shared" si="18"/>
        <v>3539.23</v>
      </c>
      <c r="L174" s="134">
        <f t="shared" si="19"/>
        <v>3539.23</v>
      </c>
      <c r="M174" s="134">
        <f t="shared" si="20"/>
        <v>0</v>
      </c>
      <c r="N174" s="134">
        <f t="shared" si="21"/>
        <v>3539.23</v>
      </c>
      <c r="O174" s="11"/>
      <c r="P174" s="111">
        <f t="shared" si="16"/>
        <v>1</v>
      </c>
      <c r="Q174" s="17"/>
      <c r="R174" s="32"/>
    </row>
    <row r="175" spans="1:18" ht="25.5" x14ac:dyDescent="0.2">
      <c r="A175" s="126" t="s">
        <v>416</v>
      </c>
      <c r="B175" s="127" t="s">
        <v>45</v>
      </c>
      <c r="C175" s="126" t="s">
        <v>17</v>
      </c>
      <c r="D175" s="126" t="s">
        <v>122</v>
      </c>
      <c r="E175" s="128" t="s">
        <v>12</v>
      </c>
      <c r="F175" s="133">
        <v>19.05</v>
      </c>
      <c r="G175" s="134">
        <v>36.6</v>
      </c>
      <c r="H175" s="134">
        <f>'BM 07'!J175</f>
        <v>29.5</v>
      </c>
      <c r="I175" s="134">
        <f>VLOOKUP(A175,'Memória 08'!$A$6:$E$283,5,FALSE)</f>
        <v>0</v>
      </c>
      <c r="J175" s="134">
        <f t="shared" si="17"/>
        <v>29.5</v>
      </c>
      <c r="K175" s="134">
        <f t="shared" si="18"/>
        <v>697.23</v>
      </c>
      <c r="L175" s="134">
        <f t="shared" si="19"/>
        <v>561.97</v>
      </c>
      <c r="M175" s="134">
        <f t="shared" si="20"/>
        <v>0</v>
      </c>
      <c r="N175" s="134">
        <f t="shared" si="21"/>
        <v>561.97</v>
      </c>
      <c r="O175" s="11"/>
      <c r="P175" s="111">
        <f t="shared" si="16"/>
        <v>0.8060037577270055</v>
      </c>
      <c r="Q175" s="17"/>
      <c r="R175" s="32"/>
    </row>
    <row r="176" spans="1:18" ht="25.5" x14ac:dyDescent="0.2">
      <c r="A176" s="126" t="s">
        <v>417</v>
      </c>
      <c r="B176" s="127" t="s">
        <v>46</v>
      </c>
      <c r="C176" s="126" t="s">
        <v>17</v>
      </c>
      <c r="D176" s="126" t="s">
        <v>113</v>
      </c>
      <c r="E176" s="128" t="s">
        <v>12</v>
      </c>
      <c r="F176" s="133">
        <v>16.87</v>
      </c>
      <c r="G176" s="134">
        <v>0.7</v>
      </c>
      <c r="H176" s="134">
        <f>'BM 07'!J176</f>
        <v>0.7</v>
      </c>
      <c r="I176" s="134">
        <f>VLOOKUP(A176,'Memória 08'!$A$6:$E$283,5,FALSE)</f>
        <v>0</v>
      </c>
      <c r="J176" s="134">
        <f t="shared" si="17"/>
        <v>0.7</v>
      </c>
      <c r="K176" s="134">
        <f t="shared" si="18"/>
        <v>11.8</v>
      </c>
      <c r="L176" s="134">
        <f t="shared" si="19"/>
        <v>11.8</v>
      </c>
      <c r="M176" s="134">
        <f t="shared" si="20"/>
        <v>0</v>
      </c>
      <c r="N176" s="134">
        <f t="shared" si="21"/>
        <v>11.8</v>
      </c>
      <c r="O176" s="11"/>
      <c r="P176" s="111">
        <f t="shared" si="16"/>
        <v>1</v>
      </c>
      <c r="Q176" s="17"/>
      <c r="R176" s="32"/>
    </row>
    <row r="177" spans="1:18" ht="25.5" x14ac:dyDescent="0.2">
      <c r="A177" s="126" t="s">
        <v>418</v>
      </c>
      <c r="B177" s="127" t="s">
        <v>54</v>
      </c>
      <c r="C177" s="126" t="s">
        <v>17</v>
      </c>
      <c r="D177" s="126" t="s">
        <v>115</v>
      </c>
      <c r="E177" s="128" t="s">
        <v>12</v>
      </c>
      <c r="F177" s="133">
        <v>14.98</v>
      </c>
      <c r="G177" s="134">
        <v>93.6</v>
      </c>
      <c r="H177" s="134">
        <f>'BM 07'!J177</f>
        <v>80.199999999999989</v>
      </c>
      <c r="I177" s="134">
        <f>VLOOKUP(A177,'Memória 08'!$A$6:$E$283,5,FALSE)</f>
        <v>0</v>
      </c>
      <c r="J177" s="134">
        <f t="shared" si="17"/>
        <v>80.199999999999989</v>
      </c>
      <c r="K177" s="134">
        <f t="shared" si="18"/>
        <v>1402.12</v>
      </c>
      <c r="L177" s="134">
        <f t="shared" si="19"/>
        <v>1201.3900000000001</v>
      </c>
      <c r="M177" s="134">
        <f t="shared" si="20"/>
        <v>0</v>
      </c>
      <c r="N177" s="134">
        <f t="shared" si="21"/>
        <v>1201.3900000000001</v>
      </c>
      <c r="O177" s="11"/>
      <c r="P177" s="111">
        <f t="shared" si="16"/>
        <v>0.85683821641514291</v>
      </c>
      <c r="Q177" s="17"/>
      <c r="R177" s="32"/>
    </row>
    <row r="178" spans="1:18" ht="25.5" x14ac:dyDescent="0.2">
      <c r="A178" s="126" t="s">
        <v>419</v>
      </c>
      <c r="B178" s="127" t="s">
        <v>47</v>
      </c>
      <c r="C178" s="126" t="s">
        <v>17</v>
      </c>
      <c r="D178" s="126" t="s">
        <v>117</v>
      </c>
      <c r="E178" s="128" t="s">
        <v>12</v>
      </c>
      <c r="F178" s="133">
        <v>12.98</v>
      </c>
      <c r="G178" s="134">
        <v>68.900000000000006</v>
      </c>
      <c r="H178" s="134">
        <f>'BM 07'!J178</f>
        <v>61.8</v>
      </c>
      <c r="I178" s="134">
        <f>VLOOKUP(A178,'Memória 08'!$A$6:$E$283,5,FALSE)</f>
        <v>0</v>
      </c>
      <c r="J178" s="134">
        <f t="shared" si="17"/>
        <v>61.8</v>
      </c>
      <c r="K178" s="134">
        <f t="shared" si="18"/>
        <v>894.32</v>
      </c>
      <c r="L178" s="134">
        <f t="shared" si="19"/>
        <v>802.16</v>
      </c>
      <c r="M178" s="134">
        <f t="shared" si="20"/>
        <v>0</v>
      </c>
      <c r="N178" s="134">
        <f t="shared" si="21"/>
        <v>802.16</v>
      </c>
      <c r="O178" s="11"/>
      <c r="P178" s="111">
        <f t="shared" si="16"/>
        <v>0.89694963771356995</v>
      </c>
      <c r="Q178" s="17"/>
      <c r="R178" s="32"/>
    </row>
    <row r="179" spans="1:18" ht="25.5" x14ac:dyDescent="0.2">
      <c r="A179" s="126" t="s">
        <v>420</v>
      </c>
      <c r="B179" s="127" t="s">
        <v>119</v>
      </c>
      <c r="C179" s="126" t="s">
        <v>17</v>
      </c>
      <c r="D179" s="126" t="s">
        <v>120</v>
      </c>
      <c r="E179" s="128" t="s">
        <v>12</v>
      </c>
      <c r="F179" s="133">
        <v>9.89</v>
      </c>
      <c r="G179" s="134">
        <v>17</v>
      </c>
      <c r="H179" s="134">
        <f>'BM 07'!J179</f>
        <v>17</v>
      </c>
      <c r="I179" s="134">
        <f>VLOOKUP(A179,'Memória 08'!$A$6:$E$283,5,FALSE)</f>
        <v>0</v>
      </c>
      <c r="J179" s="134">
        <f t="shared" si="17"/>
        <v>17</v>
      </c>
      <c r="K179" s="134">
        <f t="shared" si="18"/>
        <v>168.13</v>
      </c>
      <c r="L179" s="134">
        <f t="shared" si="19"/>
        <v>168.13</v>
      </c>
      <c r="M179" s="134">
        <f t="shared" si="20"/>
        <v>0</v>
      </c>
      <c r="N179" s="134">
        <f t="shared" si="21"/>
        <v>168.13</v>
      </c>
      <c r="O179" s="11"/>
      <c r="P179" s="111">
        <f t="shared" si="16"/>
        <v>1</v>
      </c>
      <c r="Q179" s="17"/>
      <c r="R179" s="32"/>
    </row>
    <row r="180" spans="1:18" ht="38.25" x14ac:dyDescent="0.2">
      <c r="A180" s="126" t="s">
        <v>421</v>
      </c>
      <c r="B180" s="127" t="s">
        <v>55</v>
      </c>
      <c r="C180" s="126" t="s">
        <v>17</v>
      </c>
      <c r="D180" s="126" t="s">
        <v>422</v>
      </c>
      <c r="E180" s="128" t="s">
        <v>15</v>
      </c>
      <c r="F180" s="133">
        <v>664.54</v>
      </c>
      <c r="G180" s="134">
        <v>2.94</v>
      </c>
      <c r="H180" s="134">
        <f>'BM 07'!J180</f>
        <v>2.9400000000000004</v>
      </c>
      <c r="I180" s="134">
        <f>VLOOKUP(A180,'Memória 08'!$A$6:$E$283,5,FALSE)</f>
        <v>0</v>
      </c>
      <c r="J180" s="134">
        <f t="shared" si="17"/>
        <v>2.9400000000000004</v>
      </c>
      <c r="K180" s="134">
        <f t="shared" si="18"/>
        <v>1953.74</v>
      </c>
      <c r="L180" s="134">
        <f t="shared" si="19"/>
        <v>1953.74</v>
      </c>
      <c r="M180" s="134">
        <f t="shared" si="20"/>
        <v>0</v>
      </c>
      <c r="N180" s="134">
        <f t="shared" si="21"/>
        <v>1953.74</v>
      </c>
      <c r="O180" s="11"/>
      <c r="P180" s="111">
        <f t="shared" si="16"/>
        <v>1</v>
      </c>
      <c r="Q180" s="17"/>
      <c r="R180" s="32"/>
    </row>
    <row r="181" spans="1:18" ht="25.5" x14ac:dyDescent="0.2">
      <c r="A181" s="126" t="s">
        <v>423</v>
      </c>
      <c r="B181" s="127" t="s">
        <v>56</v>
      </c>
      <c r="C181" s="126" t="s">
        <v>17</v>
      </c>
      <c r="D181" s="126" t="s">
        <v>424</v>
      </c>
      <c r="E181" s="128" t="s">
        <v>16</v>
      </c>
      <c r="F181" s="133">
        <v>34.44</v>
      </c>
      <c r="G181" s="134">
        <v>13.42</v>
      </c>
      <c r="H181" s="134">
        <f>'BM 07'!J181</f>
        <v>0</v>
      </c>
      <c r="I181" s="134">
        <f>VLOOKUP(A181,'Memória 08'!$A$6:$E$283,5,FALSE)</f>
        <v>0</v>
      </c>
      <c r="J181" s="134">
        <f t="shared" si="17"/>
        <v>0</v>
      </c>
      <c r="K181" s="134">
        <f t="shared" si="18"/>
        <v>462.18</v>
      </c>
      <c r="L181" s="134">
        <f t="shared" si="19"/>
        <v>0</v>
      </c>
      <c r="M181" s="134">
        <f t="shared" si="20"/>
        <v>0</v>
      </c>
      <c r="N181" s="134">
        <f t="shared" si="21"/>
        <v>0</v>
      </c>
      <c r="O181" s="11"/>
      <c r="P181" s="111">
        <f t="shared" si="16"/>
        <v>0</v>
      </c>
      <c r="Q181" s="17"/>
      <c r="R181" s="32"/>
    </row>
    <row r="182" spans="1:18" x14ac:dyDescent="0.2">
      <c r="A182" s="126" t="s">
        <v>425</v>
      </c>
      <c r="B182" s="127" t="s">
        <v>376</v>
      </c>
      <c r="C182" s="126" t="s">
        <v>17</v>
      </c>
      <c r="D182" s="126" t="s">
        <v>377</v>
      </c>
      <c r="E182" s="128" t="s">
        <v>15</v>
      </c>
      <c r="F182" s="133">
        <v>21.8</v>
      </c>
      <c r="G182" s="134">
        <v>20.73</v>
      </c>
      <c r="H182" s="134">
        <f>'BM 07'!J182</f>
        <v>0</v>
      </c>
      <c r="I182" s="134">
        <f>VLOOKUP(A182,'Memória 08'!$A$6:$E$283,5,FALSE)</f>
        <v>0</v>
      </c>
      <c r="J182" s="134">
        <f t="shared" si="17"/>
        <v>0</v>
      </c>
      <c r="K182" s="134">
        <f t="shared" si="18"/>
        <v>451.91</v>
      </c>
      <c r="L182" s="134">
        <f t="shared" si="19"/>
        <v>0</v>
      </c>
      <c r="M182" s="134">
        <f t="shared" si="20"/>
        <v>0</v>
      </c>
      <c r="N182" s="134">
        <f t="shared" si="21"/>
        <v>0</v>
      </c>
      <c r="O182" s="11"/>
      <c r="P182" s="111">
        <f t="shared" si="16"/>
        <v>0</v>
      </c>
      <c r="Q182" s="17"/>
      <c r="R182" s="32"/>
    </row>
    <row r="183" spans="1:18" ht="51" x14ac:dyDescent="0.2">
      <c r="A183" s="126" t="s">
        <v>711</v>
      </c>
      <c r="B183" s="127" t="s">
        <v>104</v>
      </c>
      <c r="C183" s="126" t="s">
        <v>14</v>
      </c>
      <c r="D183" s="126" t="s">
        <v>105</v>
      </c>
      <c r="E183" s="128" t="s">
        <v>16</v>
      </c>
      <c r="F183" s="133">
        <v>86.62</v>
      </c>
      <c r="G183" s="134">
        <v>13.28</v>
      </c>
      <c r="H183" s="134">
        <f>'BM 07'!J183</f>
        <v>13.28</v>
      </c>
      <c r="I183" s="134">
        <f>VLOOKUP(A183,'Memória 08'!$A$6:$E$283,5,FALSE)</f>
        <v>0</v>
      </c>
      <c r="J183" s="134">
        <f t="shared" si="17"/>
        <v>13.28</v>
      </c>
      <c r="K183" s="134">
        <f t="shared" si="18"/>
        <v>1150.31</v>
      </c>
      <c r="L183" s="134">
        <f t="shared" si="19"/>
        <v>1150.31</v>
      </c>
      <c r="M183" s="134">
        <f t="shared" si="20"/>
        <v>0</v>
      </c>
      <c r="N183" s="134">
        <f t="shared" si="21"/>
        <v>1150.31</v>
      </c>
      <c r="O183" s="11"/>
      <c r="P183" s="111">
        <f t="shared" si="16"/>
        <v>1</v>
      </c>
      <c r="Q183" s="17"/>
      <c r="R183" s="32"/>
    </row>
    <row r="184" spans="1:18" x14ac:dyDescent="0.2">
      <c r="A184" s="124" t="s">
        <v>426</v>
      </c>
      <c r="B184" s="124"/>
      <c r="C184" s="124"/>
      <c r="D184" s="124" t="s">
        <v>57</v>
      </c>
      <c r="E184" s="124"/>
      <c r="F184" s="131"/>
      <c r="G184" s="131"/>
      <c r="H184" s="131"/>
      <c r="I184" s="131"/>
      <c r="J184" s="131"/>
      <c r="K184" s="131"/>
      <c r="L184" s="131"/>
      <c r="M184" s="131"/>
      <c r="N184" s="131"/>
      <c r="O184" s="11"/>
      <c r="P184" s="111" t="e">
        <f t="shared" si="16"/>
        <v>#DIV/0!</v>
      </c>
      <c r="Q184" s="17"/>
      <c r="R184" s="32"/>
    </row>
    <row r="185" spans="1:18" ht="25.5" x14ac:dyDescent="0.2">
      <c r="A185" s="137" t="s">
        <v>427</v>
      </c>
      <c r="B185" s="138" t="s">
        <v>43</v>
      </c>
      <c r="C185" s="137" t="s">
        <v>17</v>
      </c>
      <c r="D185" s="137" t="s">
        <v>44</v>
      </c>
      <c r="E185" s="139" t="s">
        <v>12</v>
      </c>
      <c r="F185" s="140">
        <v>12.62</v>
      </c>
      <c r="G185" s="141">
        <v>32.1</v>
      </c>
      <c r="H185" s="134">
        <f>'BM 07'!J185</f>
        <v>25.299999999999997</v>
      </c>
      <c r="I185" s="134">
        <f>VLOOKUP(A185,'Memória 08'!$A$6:$E$283,5,FALSE)</f>
        <v>0</v>
      </c>
      <c r="J185" s="141">
        <f t="shared" si="17"/>
        <v>25.299999999999997</v>
      </c>
      <c r="K185" s="141">
        <f t="shared" si="18"/>
        <v>405.1</v>
      </c>
      <c r="L185" s="141">
        <f t="shared" si="19"/>
        <v>319.27999999999997</v>
      </c>
      <c r="M185" s="141">
        <f t="shared" si="20"/>
        <v>0</v>
      </c>
      <c r="N185" s="141">
        <f t="shared" si="21"/>
        <v>319.27999999999997</v>
      </c>
      <c r="O185" s="11"/>
      <c r="P185" s="111">
        <f t="shared" si="16"/>
        <v>0.7881510738089359</v>
      </c>
      <c r="Q185" s="17"/>
      <c r="R185" s="32"/>
    </row>
    <row r="186" spans="1:18" ht="38.25" x14ac:dyDescent="0.2">
      <c r="A186" s="137" t="s">
        <v>428</v>
      </c>
      <c r="B186" s="138" t="s">
        <v>429</v>
      </c>
      <c r="C186" s="137" t="s">
        <v>17</v>
      </c>
      <c r="D186" s="137" t="s">
        <v>430</v>
      </c>
      <c r="E186" s="139" t="s">
        <v>16</v>
      </c>
      <c r="F186" s="140">
        <v>169.7</v>
      </c>
      <c r="G186" s="141">
        <v>32.450000000000003</v>
      </c>
      <c r="H186" s="134">
        <f>'BM 07'!J186</f>
        <v>32.43</v>
      </c>
      <c r="I186" s="134">
        <f>VLOOKUP(A186,'Memória 08'!$A$6:$E$283,5,FALSE)</f>
        <v>0</v>
      </c>
      <c r="J186" s="141">
        <f t="shared" si="17"/>
        <v>32.43</v>
      </c>
      <c r="K186" s="141">
        <f t="shared" si="18"/>
        <v>5506.76</v>
      </c>
      <c r="L186" s="141">
        <f t="shared" si="19"/>
        <v>5503.37</v>
      </c>
      <c r="M186" s="141">
        <f t="shared" si="20"/>
        <v>0</v>
      </c>
      <c r="N186" s="141">
        <f t="shared" si="21"/>
        <v>5503.37</v>
      </c>
      <c r="O186" s="11"/>
      <c r="P186" s="111">
        <f t="shared" si="16"/>
        <v>0.99938439300060289</v>
      </c>
      <c r="Q186" s="17"/>
      <c r="R186" s="32"/>
    </row>
    <row r="187" spans="1:18" ht="38.25" x14ac:dyDescent="0.2">
      <c r="A187" s="137" t="s">
        <v>431</v>
      </c>
      <c r="B187" s="138" t="s">
        <v>154</v>
      </c>
      <c r="C187" s="137" t="s">
        <v>17</v>
      </c>
      <c r="D187" s="137" t="s">
        <v>155</v>
      </c>
      <c r="E187" s="139" t="s">
        <v>16</v>
      </c>
      <c r="F187" s="140">
        <v>79.14</v>
      </c>
      <c r="G187" s="141">
        <v>83.88</v>
      </c>
      <c r="H187" s="134">
        <f>'BM 07'!J187</f>
        <v>70.77000000000001</v>
      </c>
      <c r="I187" s="134">
        <f>VLOOKUP(A187,'Memória 08'!$A$6:$E$283,5,FALSE)</f>
        <v>0</v>
      </c>
      <c r="J187" s="141">
        <f t="shared" si="17"/>
        <v>70.77000000000001</v>
      </c>
      <c r="K187" s="141">
        <f t="shared" si="18"/>
        <v>6638.26</v>
      </c>
      <c r="L187" s="141">
        <f t="shared" si="19"/>
        <v>5600.73</v>
      </c>
      <c r="M187" s="141">
        <f t="shared" si="20"/>
        <v>0</v>
      </c>
      <c r="N187" s="141">
        <f t="shared" si="21"/>
        <v>5600.73</v>
      </c>
      <c r="O187" s="11"/>
      <c r="P187" s="111">
        <f t="shared" si="16"/>
        <v>0.84370452498094373</v>
      </c>
      <c r="Q187" s="17"/>
      <c r="R187" s="32"/>
    </row>
    <row r="188" spans="1:18" ht="38.25" x14ac:dyDescent="0.2">
      <c r="A188" s="137" t="s">
        <v>432</v>
      </c>
      <c r="B188" s="138" t="s">
        <v>141</v>
      </c>
      <c r="C188" s="137" t="s">
        <v>17</v>
      </c>
      <c r="D188" s="137" t="s">
        <v>142</v>
      </c>
      <c r="E188" s="139" t="s">
        <v>12</v>
      </c>
      <c r="F188" s="140">
        <v>13.18</v>
      </c>
      <c r="G188" s="141">
        <v>98.9</v>
      </c>
      <c r="H188" s="134">
        <f>'BM 07'!J188</f>
        <v>82.5</v>
      </c>
      <c r="I188" s="134">
        <f>VLOOKUP(A188,'Memória 08'!$A$6:$E$283,5,FALSE)</f>
        <v>0</v>
      </c>
      <c r="J188" s="141">
        <f t="shared" si="17"/>
        <v>82.5</v>
      </c>
      <c r="K188" s="141">
        <f t="shared" si="18"/>
        <v>1303.5</v>
      </c>
      <c r="L188" s="141">
        <f t="shared" si="19"/>
        <v>1087.3499999999999</v>
      </c>
      <c r="M188" s="141">
        <f t="shared" si="20"/>
        <v>0</v>
      </c>
      <c r="N188" s="141">
        <f t="shared" si="21"/>
        <v>1087.3499999999999</v>
      </c>
      <c r="O188" s="11"/>
      <c r="P188" s="111">
        <f t="shared" si="16"/>
        <v>0.83417721518987331</v>
      </c>
      <c r="Q188" s="17"/>
      <c r="R188" s="32"/>
    </row>
    <row r="189" spans="1:18" ht="38.25" x14ac:dyDescent="0.2">
      <c r="A189" s="137" t="s">
        <v>433</v>
      </c>
      <c r="B189" s="138" t="s">
        <v>158</v>
      </c>
      <c r="C189" s="137" t="s">
        <v>17</v>
      </c>
      <c r="D189" s="137" t="s">
        <v>159</v>
      </c>
      <c r="E189" s="139" t="s">
        <v>12</v>
      </c>
      <c r="F189" s="140">
        <v>12.18</v>
      </c>
      <c r="G189" s="141">
        <v>0.7</v>
      </c>
      <c r="H189" s="134">
        <f>'BM 07'!J189</f>
        <v>0.7</v>
      </c>
      <c r="I189" s="134">
        <f>VLOOKUP(A189,'Memória 08'!$A$6:$E$283,5,FALSE)</f>
        <v>0</v>
      </c>
      <c r="J189" s="141">
        <f t="shared" si="17"/>
        <v>0.7</v>
      </c>
      <c r="K189" s="141">
        <f t="shared" si="18"/>
        <v>8.52</v>
      </c>
      <c r="L189" s="141">
        <f t="shared" si="19"/>
        <v>8.52</v>
      </c>
      <c r="M189" s="141">
        <f t="shared" si="20"/>
        <v>0</v>
      </c>
      <c r="N189" s="141">
        <f t="shared" si="21"/>
        <v>8.52</v>
      </c>
      <c r="O189" s="11"/>
      <c r="P189" s="111">
        <f t="shared" si="16"/>
        <v>1</v>
      </c>
      <c r="Q189" s="17"/>
      <c r="R189" s="32"/>
    </row>
    <row r="190" spans="1:18" ht="38.25" x14ac:dyDescent="0.2">
      <c r="A190" s="137" t="s">
        <v>434</v>
      </c>
      <c r="B190" s="138" t="s">
        <v>161</v>
      </c>
      <c r="C190" s="137" t="s">
        <v>17</v>
      </c>
      <c r="D190" s="137" t="s">
        <v>162</v>
      </c>
      <c r="E190" s="139" t="s">
        <v>12</v>
      </c>
      <c r="F190" s="140">
        <v>11.27</v>
      </c>
      <c r="G190" s="141">
        <v>102.1</v>
      </c>
      <c r="H190" s="134">
        <f>'BM 07'!J190</f>
        <v>91.5</v>
      </c>
      <c r="I190" s="134">
        <f>VLOOKUP(A190,'Memória 08'!$A$6:$E$283,5,FALSE)</f>
        <v>0</v>
      </c>
      <c r="J190" s="141">
        <f t="shared" si="17"/>
        <v>91.5</v>
      </c>
      <c r="K190" s="141">
        <f t="shared" si="18"/>
        <v>1150.6600000000001</v>
      </c>
      <c r="L190" s="141">
        <f t="shared" si="19"/>
        <v>1031.2</v>
      </c>
      <c r="M190" s="141">
        <f t="shared" si="20"/>
        <v>0</v>
      </c>
      <c r="N190" s="141">
        <f t="shared" si="21"/>
        <v>1031.2</v>
      </c>
      <c r="O190" s="11"/>
      <c r="P190" s="111">
        <f t="shared" si="16"/>
        <v>0.8961813220238819</v>
      </c>
      <c r="Q190" s="17"/>
      <c r="R190" s="32"/>
    </row>
    <row r="191" spans="1:18" ht="38.25" x14ac:dyDescent="0.2">
      <c r="A191" s="137" t="s">
        <v>435</v>
      </c>
      <c r="B191" s="138" t="s">
        <v>41</v>
      </c>
      <c r="C191" s="137" t="s">
        <v>17</v>
      </c>
      <c r="D191" s="137" t="s">
        <v>42</v>
      </c>
      <c r="E191" s="139" t="s">
        <v>12</v>
      </c>
      <c r="F191" s="140">
        <v>9.99</v>
      </c>
      <c r="G191" s="141">
        <v>130.6</v>
      </c>
      <c r="H191" s="134">
        <f>'BM 07'!J191</f>
        <v>108.2</v>
      </c>
      <c r="I191" s="134">
        <f>VLOOKUP(A191,'Memória 08'!$A$6:$E$283,5,FALSE)</f>
        <v>0</v>
      </c>
      <c r="J191" s="141">
        <f t="shared" si="17"/>
        <v>108.2</v>
      </c>
      <c r="K191" s="141">
        <f t="shared" si="18"/>
        <v>1304.69</v>
      </c>
      <c r="L191" s="141">
        <f t="shared" si="19"/>
        <v>1080.9100000000001</v>
      </c>
      <c r="M191" s="141">
        <f t="shared" si="20"/>
        <v>0</v>
      </c>
      <c r="N191" s="141">
        <f t="shared" si="21"/>
        <v>1080.9100000000001</v>
      </c>
      <c r="O191" s="11"/>
      <c r="P191" s="111">
        <f t="shared" si="16"/>
        <v>0.82848032866044807</v>
      </c>
      <c r="Q191" s="17"/>
      <c r="R191" s="32"/>
    </row>
    <row r="192" spans="1:18" ht="38.25" x14ac:dyDescent="0.2">
      <c r="A192" s="137" t="s">
        <v>436</v>
      </c>
      <c r="B192" s="138" t="s">
        <v>145</v>
      </c>
      <c r="C192" s="137" t="s">
        <v>17</v>
      </c>
      <c r="D192" s="137" t="s">
        <v>146</v>
      </c>
      <c r="E192" s="139" t="s">
        <v>12</v>
      </c>
      <c r="F192" s="140">
        <v>8.34</v>
      </c>
      <c r="G192" s="141">
        <v>26</v>
      </c>
      <c r="H192" s="134">
        <f>'BM 07'!J192</f>
        <v>26</v>
      </c>
      <c r="I192" s="134">
        <f>VLOOKUP(A192,'Memória 08'!$A$6:$E$283,5,FALSE)</f>
        <v>0</v>
      </c>
      <c r="J192" s="141">
        <f t="shared" si="17"/>
        <v>26</v>
      </c>
      <c r="K192" s="141">
        <f t="shared" si="18"/>
        <v>216.84</v>
      </c>
      <c r="L192" s="141">
        <f t="shared" si="19"/>
        <v>216.84</v>
      </c>
      <c r="M192" s="141">
        <f t="shared" si="20"/>
        <v>0</v>
      </c>
      <c r="N192" s="141">
        <f t="shared" si="21"/>
        <v>216.84</v>
      </c>
      <c r="O192" s="11"/>
      <c r="P192" s="111">
        <f t="shared" si="16"/>
        <v>1</v>
      </c>
      <c r="Q192" s="17"/>
      <c r="R192" s="32"/>
    </row>
    <row r="193" spans="1:18" ht="51" x14ac:dyDescent="0.2">
      <c r="A193" s="137" t="s">
        <v>437</v>
      </c>
      <c r="B193" s="138" t="s">
        <v>438</v>
      </c>
      <c r="C193" s="137" t="s">
        <v>17</v>
      </c>
      <c r="D193" s="137" t="s">
        <v>439</v>
      </c>
      <c r="E193" s="139" t="s">
        <v>15</v>
      </c>
      <c r="F193" s="140">
        <v>725.78</v>
      </c>
      <c r="G193" s="141">
        <v>4.5</v>
      </c>
      <c r="H193" s="134">
        <f>'BM 07'!J193</f>
        <v>3.8099999999999996</v>
      </c>
      <c r="I193" s="134">
        <f>VLOOKUP(A193,'Memória 08'!$A$6:$E$283,5,FALSE)</f>
        <v>0</v>
      </c>
      <c r="J193" s="141">
        <f t="shared" si="17"/>
        <v>3.8099999999999996</v>
      </c>
      <c r="K193" s="141">
        <f t="shared" si="18"/>
        <v>3266.01</v>
      </c>
      <c r="L193" s="141">
        <f t="shared" si="19"/>
        <v>2765.22</v>
      </c>
      <c r="M193" s="141">
        <f t="shared" si="20"/>
        <v>0</v>
      </c>
      <c r="N193" s="141">
        <f t="shared" si="21"/>
        <v>2765.22</v>
      </c>
      <c r="O193" s="11"/>
      <c r="P193" s="111">
        <f t="shared" si="16"/>
        <v>0.84666611553546978</v>
      </c>
      <c r="Q193" s="17"/>
      <c r="R193" s="32"/>
    </row>
    <row r="194" spans="1:18" x14ac:dyDescent="0.2">
      <c r="A194" s="124" t="s">
        <v>440</v>
      </c>
      <c r="B194" s="124"/>
      <c r="C194" s="124"/>
      <c r="D194" s="124" t="s">
        <v>441</v>
      </c>
      <c r="E194" s="124"/>
      <c r="F194" s="131"/>
      <c r="G194" s="131"/>
      <c r="H194" s="131"/>
      <c r="I194" s="131"/>
      <c r="J194" s="131"/>
      <c r="K194" s="131"/>
      <c r="L194" s="131"/>
      <c r="M194" s="131"/>
      <c r="N194" s="131"/>
      <c r="O194" s="11"/>
      <c r="P194" s="111" t="e">
        <f t="shared" si="16"/>
        <v>#DIV/0!</v>
      </c>
      <c r="Q194" s="17"/>
      <c r="R194" s="32"/>
    </row>
    <row r="195" spans="1:18" ht="38.25" x14ac:dyDescent="0.2">
      <c r="A195" s="137" t="s">
        <v>442</v>
      </c>
      <c r="B195" s="138" t="s">
        <v>178</v>
      </c>
      <c r="C195" s="137" t="s">
        <v>17</v>
      </c>
      <c r="D195" s="137" t="s">
        <v>179</v>
      </c>
      <c r="E195" s="139" t="s">
        <v>16</v>
      </c>
      <c r="F195" s="140">
        <v>52.85</v>
      </c>
      <c r="G195" s="141">
        <v>135.18</v>
      </c>
      <c r="H195" s="134">
        <f>'BM 07'!J195</f>
        <v>135.19300000000004</v>
      </c>
      <c r="I195" s="134">
        <f>VLOOKUP(A195,'Memória 08'!$A$6:$E$283,5,FALSE)</f>
        <v>0</v>
      </c>
      <c r="J195" s="141">
        <f t="shared" si="17"/>
        <v>135.19300000000004</v>
      </c>
      <c r="K195" s="141">
        <f t="shared" si="18"/>
        <v>7144.26</v>
      </c>
      <c r="L195" s="141">
        <f t="shared" si="19"/>
        <v>7144.95</v>
      </c>
      <c r="M195" s="141">
        <f t="shared" si="20"/>
        <v>0</v>
      </c>
      <c r="N195" s="141">
        <f t="shared" si="21"/>
        <v>7144.95</v>
      </c>
      <c r="O195" s="11"/>
      <c r="P195" s="111">
        <f t="shared" si="16"/>
        <v>1.0000965810314855</v>
      </c>
      <c r="Q195" s="17"/>
      <c r="R195" s="32"/>
    </row>
    <row r="196" spans="1:18" x14ac:dyDescent="0.2">
      <c r="A196" s="137" t="s">
        <v>443</v>
      </c>
      <c r="B196" s="138" t="s">
        <v>444</v>
      </c>
      <c r="C196" s="137" t="s">
        <v>17</v>
      </c>
      <c r="D196" s="137" t="s">
        <v>445</v>
      </c>
      <c r="E196" s="139" t="s">
        <v>11</v>
      </c>
      <c r="F196" s="140">
        <v>21.66</v>
      </c>
      <c r="G196" s="141">
        <v>0</v>
      </c>
      <c r="H196" s="134">
        <f>'BM 07'!J196</f>
        <v>0</v>
      </c>
      <c r="I196" s="134">
        <f>VLOOKUP(A196,'Memória 08'!$A$6:$E$283,5,FALSE)</f>
        <v>0</v>
      </c>
      <c r="J196" s="141">
        <f t="shared" si="17"/>
        <v>0</v>
      </c>
      <c r="K196" s="141">
        <f t="shared" si="18"/>
        <v>0</v>
      </c>
      <c r="L196" s="141">
        <f t="shared" si="19"/>
        <v>0</v>
      </c>
      <c r="M196" s="141">
        <f t="shared" si="20"/>
        <v>0</v>
      </c>
      <c r="N196" s="141">
        <f t="shared" si="21"/>
        <v>0</v>
      </c>
      <c r="O196" s="11"/>
      <c r="P196" s="111" t="e">
        <f t="shared" si="16"/>
        <v>#DIV/0!</v>
      </c>
      <c r="Q196" s="17"/>
      <c r="R196" s="32"/>
    </row>
    <row r="197" spans="1:18" ht="25.5" x14ac:dyDescent="0.2">
      <c r="A197" s="137" t="s">
        <v>446</v>
      </c>
      <c r="B197" s="138" t="s">
        <v>447</v>
      </c>
      <c r="C197" s="137" t="s">
        <v>17</v>
      </c>
      <c r="D197" s="137" t="s">
        <v>448</v>
      </c>
      <c r="E197" s="139" t="s">
        <v>11</v>
      </c>
      <c r="F197" s="140">
        <v>59.75</v>
      </c>
      <c r="G197" s="141">
        <v>3.5999999999999996</v>
      </c>
      <c r="H197" s="134">
        <f>'BM 07'!J197</f>
        <v>3.6</v>
      </c>
      <c r="I197" s="134">
        <f>VLOOKUP(A197,'Memória 08'!$A$6:$E$283,5,FALSE)</f>
        <v>0</v>
      </c>
      <c r="J197" s="141">
        <f t="shared" si="17"/>
        <v>3.6</v>
      </c>
      <c r="K197" s="141">
        <f t="shared" si="18"/>
        <v>215.1</v>
      </c>
      <c r="L197" s="141">
        <f t="shared" si="19"/>
        <v>215.1</v>
      </c>
      <c r="M197" s="141">
        <f t="shared" si="20"/>
        <v>0</v>
      </c>
      <c r="N197" s="141">
        <f t="shared" si="21"/>
        <v>215.1</v>
      </c>
      <c r="O197" s="11"/>
      <c r="P197" s="111">
        <f t="shared" si="16"/>
        <v>1</v>
      </c>
      <c r="Q197" s="17"/>
      <c r="R197" s="32"/>
    </row>
    <row r="198" spans="1:18" x14ac:dyDescent="0.2">
      <c r="A198" s="142" t="s">
        <v>449</v>
      </c>
      <c r="B198" s="142"/>
      <c r="C198" s="142"/>
      <c r="D198" s="142" t="s">
        <v>450</v>
      </c>
      <c r="E198" s="142"/>
      <c r="F198" s="143"/>
      <c r="G198" s="143"/>
      <c r="H198" s="143"/>
      <c r="I198" s="143"/>
      <c r="J198" s="143"/>
      <c r="K198" s="143"/>
      <c r="L198" s="143"/>
      <c r="M198" s="143"/>
      <c r="N198" s="143"/>
      <c r="O198" s="11"/>
      <c r="P198" s="111" t="e">
        <f t="shared" si="16"/>
        <v>#DIV/0!</v>
      </c>
      <c r="Q198" s="17"/>
      <c r="R198" s="32"/>
    </row>
    <row r="199" spans="1:18" ht="38.25" x14ac:dyDescent="0.2">
      <c r="A199" s="137" t="s">
        <v>451</v>
      </c>
      <c r="B199" s="138" t="s">
        <v>452</v>
      </c>
      <c r="C199" s="137" t="s">
        <v>17</v>
      </c>
      <c r="D199" s="137" t="s">
        <v>453</v>
      </c>
      <c r="E199" s="139" t="s">
        <v>16</v>
      </c>
      <c r="F199" s="140">
        <v>7.88</v>
      </c>
      <c r="G199" s="141">
        <v>149.08000000000001</v>
      </c>
      <c r="H199" s="134">
        <f>'BM 07'!J199</f>
        <v>149.02450000000002</v>
      </c>
      <c r="I199" s="134">
        <f>VLOOKUP(A199,'Memória 08'!$A$6:$E$283,5,FALSE)</f>
        <v>0</v>
      </c>
      <c r="J199" s="141">
        <f t="shared" si="17"/>
        <v>149.02450000000002</v>
      </c>
      <c r="K199" s="141">
        <f t="shared" si="18"/>
        <v>1174.75</v>
      </c>
      <c r="L199" s="141">
        <f t="shared" si="19"/>
        <v>1174.31</v>
      </c>
      <c r="M199" s="141">
        <f t="shared" si="20"/>
        <v>0</v>
      </c>
      <c r="N199" s="141">
        <f t="shared" si="21"/>
        <v>1174.31</v>
      </c>
      <c r="O199" s="11"/>
      <c r="P199" s="111">
        <f t="shared" si="16"/>
        <v>0.99962545222387733</v>
      </c>
      <c r="Q199" s="17"/>
      <c r="R199" s="32"/>
    </row>
    <row r="200" spans="1:18" ht="38.25" x14ac:dyDescent="0.2">
      <c r="A200" s="126" t="s">
        <v>454</v>
      </c>
      <c r="B200" s="127" t="s">
        <v>218</v>
      </c>
      <c r="C200" s="126" t="s">
        <v>17</v>
      </c>
      <c r="D200" s="126" t="s">
        <v>84</v>
      </c>
      <c r="E200" s="128" t="s">
        <v>16</v>
      </c>
      <c r="F200" s="133">
        <v>4.21</v>
      </c>
      <c r="G200" s="134">
        <v>174.22</v>
      </c>
      <c r="H200" s="134">
        <f>'BM 07'!J200</f>
        <v>111.96</v>
      </c>
      <c r="I200" s="134">
        <f>VLOOKUP(A200,'Memória 08'!$A$6:$E$283,5,FALSE)</f>
        <v>0</v>
      </c>
      <c r="J200" s="134">
        <f t="shared" si="17"/>
        <v>111.96</v>
      </c>
      <c r="K200" s="134">
        <f t="shared" si="18"/>
        <v>733.46</v>
      </c>
      <c r="L200" s="134">
        <f t="shared" si="19"/>
        <v>471.35</v>
      </c>
      <c r="M200" s="134">
        <f t="shared" si="20"/>
        <v>0</v>
      </c>
      <c r="N200" s="134">
        <f t="shared" si="21"/>
        <v>471.35</v>
      </c>
      <c r="O200" s="11"/>
      <c r="P200" s="111">
        <f t="shared" si="16"/>
        <v>0.64263899871840313</v>
      </c>
      <c r="Q200" s="17"/>
      <c r="R200" s="32"/>
    </row>
    <row r="201" spans="1:18" ht="38.25" x14ac:dyDescent="0.2">
      <c r="A201" s="126" t="s">
        <v>455</v>
      </c>
      <c r="B201" s="127" t="s">
        <v>456</v>
      </c>
      <c r="C201" s="126" t="s">
        <v>17</v>
      </c>
      <c r="D201" s="126" t="s">
        <v>457</v>
      </c>
      <c r="E201" s="128" t="s">
        <v>16</v>
      </c>
      <c r="F201" s="133">
        <v>27.94</v>
      </c>
      <c r="G201" s="134">
        <v>323.3</v>
      </c>
      <c r="H201" s="134">
        <f>'BM 07'!J201</f>
        <v>270.38200000000001</v>
      </c>
      <c r="I201" s="134">
        <f>VLOOKUP(A201,'Memória 08'!$A$6:$E$283,5,FALSE)</f>
        <v>0</v>
      </c>
      <c r="J201" s="134">
        <f t="shared" si="17"/>
        <v>270.38200000000001</v>
      </c>
      <c r="K201" s="134">
        <f t="shared" si="18"/>
        <v>9033</v>
      </c>
      <c r="L201" s="134">
        <f t="shared" si="19"/>
        <v>7554.47</v>
      </c>
      <c r="M201" s="134">
        <f t="shared" si="20"/>
        <v>0</v>
      </c>
      <c r="N201" s="134">
        <f t="shared" si="21"/>
        <v>7554.47</v>
      </c>
      <c r="O201" s="11"/>
      <c r="P201" s="111">
        <f t="shared" si="16"/>
        <v>0.83631905236355586</v>
      </c>
      <c r="Q201" s="17"/>
      <c r="R201" s="32"/>
    </row>
    <row r="202" spans="1:18" ht="38.25" x14ac:dyDescent="0.2">
      <c r="A202" s="126" t="s">
        <v>458</v>
      </c>
      <c r="B202" s="127" t="s">
        <v>459</v>
      </c>
      <c r="C202" s="126" t="s">
        <v>17</v>
      </c>
      <c r="D202" s="126" t="s">
        <v>460</v>
      </c>
      <c r="E202" s="128" t="s">
        <v>16</v>
      </c>
      <c r="F202" s="133">
        <v>55</v>
      </c>
      <c r="G202" s="134">
        <v>133.16</v>
      </c>
      <c r="H202" s="134">
        <f>'BM 07'!J202</f>
        <v>132.06279999999998</v>
      </c>
      <c r="I202" s="134">
        <f>VLOOKUP(A202,'Memória 08'!$A$6:$E$283,5,FALSE)</f>
        <v>0</v>
      </c>
      <c r="J202" s="134">
        <f t="shared" si="17"/>
        <v>132.06279999999998</v>
      </c>
      <c r="K202" s="134">
        <f t="shared" si="18"/>
        <v>7323.8</v>
      </c>
      <c r="L202" s="134">
        <f t="shared" si="19"/>
        <v>7263.45</v>
      </c>
      <c r="M202" s="134">
        <f t="shared" si="20"/>
        <v>0</v>
      </c>
      <c r="N202" s="134">
        <f t="shared" si="21"/>
        <v>7263.45</v>
      </c>
      <c r="O202" s="11"/>
      <c r="P202" s="111">
        <f t="shared" si="16"/>
        <v>0.99175974221032792</v>
      </c>
      <c r="Q202" s="17"/>
      <c r="R202" s="32"/>
    </row>
    <row r="203" spans="1:18" ht="25.5" x14ac:dyDescent="0.2">
      <c r="A203" s="126" t="s">
        <v>461</v>
      </c>
      <c r="B203" s="127" t="s">
        <v>462</v>
      </c>
      <c r="C203" s="126" t="s">
        <v>17</v>
      </c>
      <c r="D203" s="126" t="s">
        <v>463</v>
      </c>
      <c r="E203" s="128" t="s">
        <v>16</v>
      </c>
      <c r="F203" s="133">
        <v>12.34</v>
      </c>
      <c r="G203" s="134">
        <v>170.35</v>
      </c>
      <c r="H203" s="134">
        <f>'BM 07'!J203</f>
        <v>99.51</v>
      </c>
      <c r="I203" s="134">
        <f>VLOOKUP(A203,'Memória 08'!$A$6:$E$283,5,FALSE)</f>
        <v>0</v>
      </c>
      <c r="J203" s="134">
        <f t="shared" si="17"/>
        <v>99.51</v>
      </c>
      <c r="K203" s="134">
        <f t="shared" si="18"/>
        <v>2102.11</v>
      </c>
      <c r="L203" s="134">
        <f t="shared" si="19"/>
        <v>1227.95</v>
      </c>
      <c r="M203" s="134">
        <f t="shared" si="20"/>
        <v>0</v>
      </c>
      <c r="N203" s="134">
        <f t="shared" si="21"/>
        <v>1227.95</v>
      </c>
      <c r="O203" s="11"/>
      <c r="P203" s="111">
        <f t="shared" si="16"/>
        <v>0.58415116240348985</v>
      </c>
      <c r="Q203" s="17"/>
      <c r="R203" s="32"/>
    </row>
    <row r="204" spans="1:18" ht="38.25" x14ac:dyDescent="0.2">
      <c r="A204" s="126" t="s">
        <v>464</v>
      </c>
      <c r="B204" s="127" t="s">
        <v>465</v>
      </c>
      <c r="C204" s="126" t="s">
        <v>17</v>
      </c>
      <c r="D204" s="126" t="s">
        <v>466</v>
      </c>
      <c r="E204" s="128" t="s">
        <v>16</v>
      </c>
      <c r="F204" s="133">
        <v>4.51</v>
      </c>
      <c r="G204" s="134">
        <v>170.35</v>
      </c>
      <c r="H204" s="134">
        <f>'BM 07'!J204</f>
        <v>99.51</v>
      </c>
      <c r="I204" s="134">
        <f>VLOOKUP(A204,'Memória 08'!$A$6:$E$283,5,FALSE)</f>
        <v>0</v>
      </c>
      <c r="J204" s="134">
        <f t="shared" si="17"/>
        <v>99.51</v>
      </c>
      <c r="K204" s="134">
        <f t="shared" si="18"/>
        <v>768.27</v>
      </c>
      <c r="L204" s="134">
        <f t="shared" si="19"/>
        <v>448.79</v>
      </c>
      <c r="M204" s="134">
        <f t="shared" si="20"/>
        <v>0</v>
      </c>
      <c r="N204" s="134">
        <f t="shared" si="21"/>
        <v>448.79</v>
      </c>
      <c r="O204" s="11"/>
      <c r="P204" s="111">
        <f t="shared" si="16"/>
        <v>0.58415661160789834</v>
      </c>
      <c r="Q204" s="17"/>
      <c r="R204" s="32"/>
    </row>
    <row r="205" spans="1:18" ht="25.5" x14ac:dyDescent="0.2">
      <c r="A205" s="126" t="s">
        <v>467</v>
      </c>
      <c r="B205" s="127" t="s">
        <v>253</v>
      </c>
      <c r="C205" s="126" t="s">
        <v>17</v>
      </c>
      <c r="D205" s="126" t="s">
        <v>254</v>
      </c>
      <c r="E205" s="128" t="s">
        <v>16</v>
      </c>
      <c r="F205" s="133">
        <v>11.78</v>
      </c>
      <c r="G205" s="134">
        <v>170.35</v>
      </c>
      <c r="H205" s="134">
        <f>'BM 07'!J205</f>
        <v>99.51</v>
      </c>
      <c r="I205" s="134">
        <f>VLOOKUP(A205,'Memória 08'!$A$6:$E$283,5,FALSE)</f>
        <v>0</v>
      </c>
      <c r="J205" s="134">
        <f t="shared" si="17"/>
        <v>99.51</v>
      </c>
      <c r="K205" s="134">
        <f t="shared" si="18"/>
        <v>2006.72</v>
      </c>
      <c r="L205" s="134">
        <f t="shared" si="19"/>
        <v>1172.22</v>
      </c>
      <c r="M205" s="134">
        <f t="shared" si="20"/>
        <v>0</v>
      </c>
      <c r="N205" s="134">
        <f t="shared" si="21"/>
        <v>1172.22</v>
      </c>
      <c r="O205" s="11"/>
      <c r="P205" s="111">
        <f t="shared" si="16"/>
        <v>0.58414726518896509</v>
      </c>
      <c r="Q205" s="17"/>
      <c r="R205" s="32"/>
    </row>
    <row r="206" spans="1:18" ht="25.5" x14ac:dyDescent="0.2">
      <c r="A206" s="126" t="s">
        <v>468</v>
      </c>
      <c r="B206" s="127" t="s">
        <v>210</v>
      </c>
      <c r="C206" s="126" t="s">
        <v>17</v>
      </c>
      <c r="D206" s="126" t="s">
        <v>211</v>
      </c>
      <c r="E206" s="128" t="s">
        <v>16</v>
      </c>
      <c r="F206" s="133">
        <v>45.89</v>
      </c>
      <c r="G206" s="134">
        <v>31.24</v>
      </c>
      <c r="H206" s="134">
        <f>'BM 07'!J206</f>
        <v>25.7</v>
      </c>
      <c r="I206" s="134">
        <f>VLOOKUP(A206,'Memória 08'!$A$6:$E$283,5,FALSE)</f>
        <v>0</v>
      </c>
      <c r="J206" s="134">
        <f t="shared" si="17"/>
        <v>25.7</v>
      </c>
      <c r="K206" s="134">
        <f t="shared" si="18"/>
        <v>1433.6</v>
      </c>
      <c r="L206" s="134">
        <f t="shared" si="19"/>
        <v>1179.3699999999999</v>
      </c>
      <c r="M206" s="134">
        <f t="shared" si="20"/>
        <v>0</v>
      </c>
      <c r="N206" s="134">
        <f t="shared" si="21"/>
        <v>1179.3699999999999</v>
      </c>
      <c r="O206" s="11"/>
      <c r="P206" s="111">
        <f t="shared" si="16"/>
        <v>0.82266322544642856</v>
      </c>
      <c r="Q206" s="17"/>
      <c r="R206" s="32"/>
    </row>
    <row r="207" spans="1:18" ht="25.5" x14ac:dyDescent="0.2">
      <c r="A207" s="126" t="s">
        <v>469</v>
      </c>
      <c r="B207" s="127" t="s">
        <v>470</v>
      </c>
      <c r="C207" s="126" t="s">
        <v>17</v>
      </c>
      <c r="D207" s="126" t="s">
        <v>471</v>
      </c>
      <c r="E207" s="128" t="s">
        <v>16</v>
      </c>
      <c r="F207" s="133">
        <v>4.99</v>
      </c>
      <c r="G207" s="134">
        <v>31.24</v>
      </c>
      <c r="H207" s="134">
        <f>'BM 07'!J207</f>
        <v>0</v>
      </c>
      <c r="I207" s="134">
        <f>VLOOKUP(A207,'Memória 08'!$A$6:$E$283,5,FALSE)</f>
        <v>0</v>
      </c>
      <c r="J207" s="134">
        <f t="shared" si="17"/>
        <v>0</v>
      </c>
      <c r="K207" s="134">
        <f t="shared" si="18"/>
        <v>155.88</v>
      </c>
      <c r="L207" s="134">
        <f t="shared" si="19"/>
        <v>0</v>
      </c>
      <c r="M207" s="134">
        <f t="shared" si="20"/>
        <v>0</v>
      </c>
      <c r="N207" s="134">
        <f t="shared" si="21"/>
        <v>0</v>
      </c>
      <c r="O207" s="11"/>
      <c r="P207" s="111">
        <f t="shared" si="16"/>
        <v>0</v>
      </c>
      <c r="Q207" s="17"/>
      <c r="R207" s="32"/>
    </row>
    <row r="208" spans="1:18" ht="25.5" x14ac:dyDescent="0.2">
      <c r="A208" s="126" t="s">
        <v>472</v>
      </c>
      <c r="B208" s="127" t="s">
        <v>262</v>
      </c>
      <c r="C208" s="126" t="s">
        <v>17</v>
      </c>
      <c r="D208" s="126" t="s">
        <v>263</v>
      </c>
      <c r="E208" s="128" t="s">
        <v>16</v>
      </c>
      <c r="F208" s="133">
        <v>14.18</v>
      </c>
      <c r="G208" s="134">
        <v>31.24</v>
      </c>
      <c r="H208" s="134">
        <f>'BM 07'!J208</f>
        <v>0</v>
      </c>
      <c r="I208" s="134">
        <f>VLOOKUP(A208,'Memória 08'!$A$6:$E$283,5,FALSE)</f>
        <v>0</v>
      </c>
      <c r="J208" s="134">
        <f t="shared" si="17"/>
        <v>0</v>
      </c>
      <c r="K208" s="134">
        <f t="shared" si="18"/>
        <v>442.98</v>
      </c>
      <c r="L208" s="134">
        <f t="shared" si="19"/>
        <v>0</v>
      </c>
      <c r="M208" s="134">
        <f t="shared" si="20"/>
        <v>0</v>
      </c>
      <c r="N208" s="134">
        <f t="shared" si="21"/>
        <v>0</v>
      </c>
      <c r="O208" s="11"/>
      <c r="P208" s="111">
        <f t="shared" si="16"/>
        <v>0</v>
      </c>
      <c r="Q208" s="17"/>
      <c r="R208" s="32"/>
    </row>
    <row r="209" spans="1:18" ht="38.25" x14ac:dyDescent="0.2">
      <c r="A209" s="126" t="s">
        <v>473</v>
      </c>
      <c r="B209" s="127" t="s">
        <v>474</v>
      </c>
      <c r="C209" s="126" t="s">
        <v>17</v>
      </c>
      <c r="D209" s="126" t="s">
        <v>475</v>
      </c>
      <c r="E209" s="128" t="s">
        <v>16</v>
      </c>
      <c r="F209" s="133">
        <v>136.58000000000001</v>
      </c>
      <c r="G209" s="134">
        <v>0</v>
      </c>
      <c r="H209" s="134">
        <f>'BM 07'!J209</f>
        <v>0</v>
      </c>
      <c r="I209" s="134">
        <f>VLOOKUP(A209,'Memória 08'!$A$6:$E$283,5,FALSE)</f>
        <v>0</v>
      </c>
      <c r="J209" s="134">
        <f t="shared" si="17"/>
        <v>0</v>
      </c>
      <c r="K209" s="134">
        <f t="shared" si="18"/>
        <v>0</v>
      </c>
      <c r="L209" s="134">
        <f t="shared" si="19"/>
        <v>0</v>
      </c>
      <c r="M209" s="134">
        <f t="shared" si="20"/>
        <v>0</v>
      </c>
      <c r="N209" s="134">
        <f t="shared" si="21"/>
        <v>0</v>
      </c>
      <c r="O209" s="11"/>
      <c r="P209" s="111" t="e">
        <f t="shared" si="16"/>
        <v>#DIV/0!</v>
      </c>
      <c r="Q209" s="17"/>
      <c r="R209" s="32"/>
    </row>
    <row r="210" spans="1:18" x14ac:dyDescent="0.2">
      <c r="A210" s="124" t="s">
        <v>476</v>
      </c>
      <c r="B210" s="124"/>
      <c r="C210" s="124"/>
      <c r="D210" s="124" t="s">
        <v>81</v>
      </c>
      <c r="E210" s="124"/>
      <c r="F210" s="131"/>
      <c r="G210" s="131"/>
      <c r="H210" s="131"/>
      <c r="I210" s="131"/>
      <c r="J210" s="131"/>
      <c r="K210" s="131"/>
      <c r="L210" s="131"/>
      <c r="M210" s="131"/>
      <c r="N210" s="131"/>
      <c r="O210" s="11"/>
      <c r="P210" s="111" t="e">
        <f t="shared" si="16"/>
        <v>#DIV/0!</v>
      </c>
      <c r="Q210" s="17"/>
      <c r="R210" s="32"/>
    </row>
    <row r="211" spans="1:18" ht="38.25" x14ac:dyDescent="0.2">
      <c r="A211" s="126" t="s">
        <v>477</v>
      </c>
      <c r="B211" s="127" t="s">
        <v>478</v>
      </c>
      <c r="C211" s="126" t="s">
        <v>17</v>
      </c>
      <c r="D211" s="126" t="s">
        <v>479</v>
      </c>
      <c r="E211" s="128" t="s">
        <v>16</v>
      </c>
      <c r="F211" s="133">
        <v>43.5</v>
      </c>
      <c r="G211" s="134">
        <v>31.24</v>
      </c>
      <c r="H211" s="134">
        <f>'BM 07'!J211</f>
        <v>25.700700000000001</v>
      </c>
      <c r="I211" s="134">
        <f>VLOOKUP(A211,'Memória 08'!$A$6:$E$283,5,FALSE)</f>
        <v>0</v>
      </c>
      <c r="J211" s="134">
        <f t="shared" si="17"/>
        <v>25.700700000000001</v>
      </c>
      <c r="K211" s="134">
        <f t="shared" si="18"/>
        <v>1358.94</v>
      </c>
      <c r="L211" s="134">
        <f t="shared" si="19"/>
        <v>1117.98</v>
      </c>
      <c r="M211" s="134">
        <f t="shared" si="20"/>
        <v>0</v>
      </c>
      <c r="N211" s="134">
        <f t="shared" si="21"/>
        <v>1117.98</v>
      </c>
      <c r="O211" s="11"/>
      <c r="P211" s="111">
        <f t="shared" si="16"/>
        <v>0.82268532827056384</v>
      </c>
      <c r="Q211" s="17"/>
      <c r="R211" s="32"/>
    </row>
    <row r="212" spans="1:18" ht="38.25" x14ac:dyDescent="0.2">
      <c r="A212" s="126" t="s">
        <v>480</v>
      </c>
      <c r="B212" s="127" t="s">
        <v>481</v>
      </c>
      <c r="C212" s="126" t="s">
        <v>17</v>
      </c>
      <c r="D212" s="126" t="s">
        <v>482</v>
      </c>
      <c r="E212" s="128" t="s">
        <v>16</v>
      </c>
      <c r="F212" s="133">
        <v>55.53</v>
      </c>
      <c r="G212" s="134">
        <v>31.24</v>
      </c>
      <c r="H212" s="134">
        <f>'BM 07'!J212</f>
        <v>25.700700000000001</v>
      </c>
      <c r="I212" s="134">
        <f>VLOOKUP(A212,'Memória 08'!$A$6:$E$283,5,FALSE)</f>
        <v>0</v>
      </c>
      <c r="J212" s="134">
        <f t="shared" si="17"/>
        <v>25.700700000000001</v>
      </c>
      <c r="K212" s="134">
        <f t="shared" si="18"/>
        <v>1734.75</v>
      </c>
      <c r="L212" s="134">
        <f t="shared" si="19"/>
        <v>1427.15</v>
      </c>
      <c r="M212" s="134">
        <f t="shared" si="20"/>
        <v>0</v>
      </c>
      <c r="N212" s="134">
        <f t="shared" si="21"/>
        <v>1427.15</v>
      </c>
      <c r="O212" s="11"/>
      <c r="P212" s="111">
        <f t="shared" si="16"/>
        <v>0.82268338377287797</v>
      </c>
      <c r="Q212" s="17"/>
      <c r="R212" s="32"/>
    </row>
    <row r="213" spans="1:18" ht="25.5" x14ac:dyDescent="0.2">
      <c r="A213" s="126" t="s">
        <v>744</v>
      </c>
      <c r="B213" s="127">
        <v>95241</v>
      </c>
      <c r="C213" s="126" t="s">
        <v>17</v>
      </c>
      <c r="D213" s="126" t="s">
        <v>413</v>
      </c>
      <c r="E213" s="128" t="s">
        <v>16</v>
      </c>
      <c r="F213" s="133">
        <v>31.588863012499999</v>
      </c>
      <c r="G213" s="134">
        <v>31.24</v>
      </c>
      <c r="H213" s="134">
        <f>'BM 07'!J213</f>
        <v>25.700700000000001</v>
      </c>
      <c r="I213" s="134">
        <f>VLOOKUP(A213,'Memória 08'!$A$6:$E$283,5,FALSE)</f>
        <v>0</v>
      </c>
      <c r="J213" s="134">
        <f t="shared" si="17"/>
        <v>25.700700000000001</v>
      </c>
      <c r="K213" s="134">
        <f t="shared" si="18"/>
        <v>986.83</v>
      </c>
      <c r="L213" s="134">
        <f t="shared" si="19"/>
        <v>811.85</v>
      </c>
      <c r="M213" s="134">
        <f t="shared" si="20"/>
        <v>0</v>
      </c>
      <c r="N213" s="134">
        <f t="shared" si="21"/>
        <v>811.85</v>
      </c>
      <c r="O213" s="11"/>
      <c r="P213" s="111">
        <f t="shared" si="16"/>
        <v>0.82268475826636811</v>
      </c>
      <c r="Q213" s="17"/>
      <c r="R213" s="32"/>
    </row>
    <row r="214" spans="1:18" x14ac:dyDescent="0.2">
      <c r="A214" s="124" t="s">
        <v>483</v>
      </c>
      <c r="B214" s="124"/>
      <c r="C214" s="124"/>
      <c r="D214" s="124" t="s">
        <v>189</v>
      </c>
      <c r="E214" s="124"/>
      <c r="F214" s="131"/>
      <c r="G214" s="131"/>
      <c r="H214" s="131"/>
      <c r="I214" s="131"/>
      <c r="J214" s="131"/>
      <c r="K214" s="131"/>
      <c r="L214" s="131"/>
      <c r="M214" s="131"/>
      <c r="N214" s="131"/>
      <c r="O214" s="11"/>
      <c r="P214" s="111" t="e">
        <f t="shared" si="16"/>
        <v>#DIV/0!</v>
      </c>
      <c r="Q214" s="17"/>
      <c r="R214" s="32"/>
    </row>
    <row r="215" spans="1:18" ht="51" x14ac:dyDescent="0.2">
      <c r="A215" s="126" t="s">
        <v>484</v>
      </c>
      <c r="B215" s="127" t="s">
        <v>485</v>
      </c>
      <c r="C215" s="126" t="s">
        <v>17</v>
      </c>
      <c r="D215" s="126" t="s">
        <v>486</v>
      </c>
      <c r="E215" s="128" t="s">
        <v>7</v>
      </c>
      <c r="F215" s="133">
        <v>1037.46</v>
      </c>
      <c r="G215" s="134">
        <v>0</v>
      </c>
      <c r="H215" s="134">
        <f>'BM 07'!J215</f>
        <v>0</v>
      </c>
      <c r="I215" s="134">
        <f>VLOOKUP(A215,'Memória 08'!$A$6:$E$283,5,FALSE)</f>
        <v>0</v>
      </c>
      <c r="J215" s="134">
        <f t="shared" si="17"/>
        <v>0</v>
      </c>
      <c r="K215" s="134">
        <f t="shared" si="18"/>
        <v>0</v>
      </c>
      <c r="L215" s="134">
        <f t="shared" si="19"/>
        <v>0</v>
      </c>
      <c r="M215" s="134">
        <f t="shared" si="20"/>
        <v>0</v>
      </c>
      <c r="N215" s="134">
        <f t="shared" si="21"/>
        <v>0</v>
      </c>
      <c r="O215" s="11"/>
      <c r="P215" s="111" t="e">
        <f t="shared" si="16"/>
        <v>#DIV/0!</v>
      </c>
      <c r="Q215" s="17"/>
      <c r="R215" s="32"/>
    </row>
    <row r="216" spans="1:18" ht="51" x14ac:dyDescent="0.2">
      <c r="A216" s="126" t="s">
        <v>487</v>
      </c>
      <c r="B216" s="127" t="s">
        <v>488</v>
      </c>
      <c r="C216" s="126" t="s">
        <v>17</v>
      </c>
      <c r="D216" s="126" t="s">
        <v>489</v>
      </c>
      <c r="E216" s="128" t="s">
        <v>7</v>
      </c>
      <c r="F216" s="133">
        <v>917.8</v>
      </c>
      <c r="G216" s="134">
        <v>0</v>
      </c>
      <c r="H216" s="134">
        <f>'BM 07'!J216</f>
        <v>0</v>
      </c>
      <c r="I216" s="134">
        <f>VLOOKUP(A216,'Memória 08'!$A$6:$E$283,5,FALSE)</f>
        <v>0</v>
      </c>
      <c r="J216" s="134">
        <f t="shared" si="17"/>
        <v>0</v>
      </c>
      <c r="K216" s="134">
        <f t="shared" si="18"/>
        <v>0</v>
      </c>
      <c r="L216" s="134">
        <f t="shared" si="19"/>
        <v>0</v>
      </c>
      <c r="M216" s="134">
        <f t="shared" si="20"/>
        <v>0</v>
      </c>
      <c r="N216" s="134">
        <f t="shared" si="21"/>
        <v>0</v>
      </c>
      <c r="O216" s="11"/>
      <c r="P216" s="111" t="e">
        <f t="shared" si="16"/>
        <v>#DIV/0!</v>
      </c>
      <c r="Q216" s="17"/>
      <c r="R216" s="32"/>
    </row>
    <row r="217" spans="1:18" ht="51" x14ac:dyDescent="0.2">
      <c r="A217" s="126" t="s">
        <v>490</v>
      </c>
      <c r="B217" s="127" t="s">
        <v>491</v>
      </c>
      <c r="C217" s="126" t="s">
        <v>17</v>
      </c>
      <c r="D217" s="126" t="s">
        <v>492</v>
      </c>
      <c r="E217" s="128" t="s">
        <v>16</v>
      </c>
      <c r="F217" s="133">
        <v>331.89</v>
      </c>
      <c r="G217" s="134">
        <v>0</v>
      </c>
      <c r="H217" s="134">
        <f>'BM 07'!J217</f>
        <v>0</v>
      </c>
      <c r="I217" s="134">
        <f>VLOOKUP(A217,'Memória 08'!$A$6:$E$283,5,FALSE)</f>
        <v>0</v>
      </c>
      <c r="J217" s="134">
        <f t="shared" si="17"/>
        <v>0</v>
      </c>
      <c r="K217" s="134">
        <f t="shared" si="18"/>
        <v>0</v>
      </c>
      <c r="L217" s="134">
        <f t="shared" si="19"/>
        <v>0</v>
      </c>
      <c r="M217" s="134">
        <f t="shared" si="20"/>
        <v>0</v>
      </c>
      <c r="N217" s="134">
        <f t="shared" si="21"/>
        <v>0</v>
      </c>
      <c r="O217" s="11"/>
      <c r="P217" s="111" t="e">
        <f t="shared" si="16"/>
        <v>#DIV/0!</v>
      </c>
      <c r="Q217" s="17"/>
      <c r="R217" s="32"/>
    </row>
    <row r="218" spans="1:18" ht="51" x14ac:dyDescent="0.2">
      <c r="A218" s="126" t="s">
        <v>493</v>
      </c>
      <c r="B218" s="127" t="s">
        <v>494</v>
      </c>
      <c r="C218" s="126" t="s">
        <v>17</v>
      </c>
      <c r="D218" s="126" t="s">
        <v>495</v>
      </c>
      <c r="E218" s="128" t="s">
        <v>7</v>
      </c>
      <c r="F218" s="133">
        <v>749.08</v>
      </c>
      <c r="G218" s="134">
        <v>6</v>
      </c>
      <c r="H218" s="134">
        <f>'BM 07'!J218</f>
        <v>6</v>
      </c>
      <c r="I218" s="134">
        <f>VLOOKUP(A218,'Memória 08'!$A$6:$E$283,5,FALSE)</f>
        <v>0</v>
      </c>
      <c r="J218" s="134">
        <f t="shared" si="17"/>
        <v>6</v>
      </c>
      <c r="K218" s="134">
        <f t="shared" si="18"/>
        <v>4494.4799999999996</v>
      </c>
      <c r="L218" s="134">
        <f t="shared" si="19"/>
        <v>4494.4799999999996</v>
      </c>
      <c r="M218" s="134">
        <f t="shared" si="20"/>
        <v>0</v>
      </c>
      <c r="N218" s="134">
        <f t="shared" si="21"/>
        <v>4494.4799999999996</v>
      </c>
      <c r="O218" s="11"/>
      <c r="P218" s="111">
        <f t="shared" si="16"/>
        <v>1</v>
      </c>
      <c r="Q218" s="17"/>
      <c r="R218" s="32"/>
    </row>
    <row r="219" spans="1:18" ht="25.5" x14ac:dyDescent="0.2">
      <c r="A219" s="126" t="s">
        <v>745</v>
      </c>
      <c r="B219" s="127" t="s">
        <v>196</v>
      </c>
      <c r="C219" s="126" t="s">
        <v>14</v>
      </c>
      <c r="D219" s="126" t="s">
        <v>197</v>
      </c>
      <c r="E219" s="128" t="s">
        <v>82</v>
      </c>
      <c r="F219" s="133">
        <v>215.31</v>
      </c>
      <c r="G219" s="134">
        <v>7.1400000000000006</v>
      </c>
      <c r="H219" s="134">
        <f>'BM 07'!J219</f>
        <v>7.14</v>
      </c>
      <c r="I219" s="134">
        <f>VLOOKUP(A219,'Memória 08'!$A$6:$E$283,5,FALSE)</f>
        <v>0</v>
      </c>
      <c r="J219" s="134">
        <f t="shared" ref="J219:J220" si="22">I219+H219</f>
        <v>7.14</v>
      </c>
      <c r="K219" s="134">
        <f t="shared" ref="K219:K220" si="23">TRUNC(G219*F219,2)</f>
        <v>1537.31</v>
      </c>
      <c r="L219" s="134">
        <f t="shared" ref="L219:L220" si="24">TRUNC(H219*F219,2)</f>
        <v>1537.31</v>
      </c>
      <c r="M219" s="134">
        <f t="shared" ref="M219:M220" si="25">TRUNC(I219*F219,2)</f>
        <v>0</v>
      </c>
      <c r="N219" s="134">
        <f t="shared" ref="N219:N220" si="26">M219+L219</f>
        <v>1537.31</v>
      </c>
      <c r="O219" s="11"/>
      <c r="P219" s="111">
        <f t="shared" si="16"/>
        <v>1</v>
      </c>
      <c r="Q219" s="17"/>
      <c r="R219" s="32"/>
    </row>
    <row r="220" spans="1:18" ht="38.25" x14ac:dyDescent="0.2">
      <c r="A220" s="126" t="s">
        <v>746</v>
      </c>
      <c r="B220" s="127" t="s">
        <v>271</v>
      </c>
      <c r="C220" s="126" t="s">
        <v>14</v>
      </c>
      <c r="D220" s="126" t="s">
        <v>272</v>
      </c>
      <c r="E220" s="128" t="s">
        <v>16</v>
      </c>
      <c r="F220" s="133">
        <v>18.68</v>
      </c>
      <c r="G220" s="134">
        <v>14.280000000000001</v>
      </c>
      <c r="H220" s="134">
        <f>'BM 07'!J220</f>
        <v>14.28</v>
      </c>
      <c r="I220" s="134">
        <f>VLOOKUP(A220,'Memória 08'!$A$6:$E$283,5,FALSE)</f>
        <v>0</v>
      </c>
      <c r="J220" s="134">
        <f t="shared" si="22"/>
        <v>14.28</v>
      </c>
      <c r="K220" s="134">
        <f t="shared" si="23"/>
        <v>266.75</v>
      </c>
      <c r="L220" s="134">
        <f t="shared" si="24"/>
        <v>266.75</v>
      </c>
      <c r="M220" s="134">
        <f t="shared" si="25"/>
        <v>0</v>
      </c>
      <c r="N220" s="134">
        <f t="shared" si="26"/>
        <v>266.75</v>
      </c>
      <c r="O220" s="11"/>
      <c r="P220" s="111">
        <f t="shared" si="16"/>
        <v>1</v>
      </c>
      <c r="Q220" s="17"/>
      <c r="R220" s="32"/>
    </row>
    <row r="221" spans="1:18" x14ac:dyDescent="0.2">
      <c r="A221" s="124" t="s">
        <v>496</v>
      </c>
      <c r="B221" s="124"/>
      <c r="C221" s="124"/>
      <c r="D221" s="124" t="s">
        <v>58</v>
      </c>
      <c r="E221" s="124"/>
      <c r="F221" s="131"/>
      <c r="G221" s="131"/>
      <c r="H221" s="131"/>
      <c r="I221" s="131"/>
      <c r="J221" s="131"/>
      <c r="K221" s="131"/>
      <c r="L221" s="131"/>
      <c r="M221" s="131"/>
      <c r="N221" s="131"/>
      <c r="O221" s="11"/>
      <c r="P221" s="111" t="e">
        <f t="shared" si="16"/>
        <v>#DIV/0!</v>
      </c>
      <c r="Q221" s="17"/>
      <c r="R221" s="32"/>
    </row>
    <row r="222" spans="1:18" ht="63.75" x14ac:dyDescent="0.2">
      <c r="A222" s="126" t="s">
        <v>497</v>
      </c>
      <c r="B222" s="127" t="s">
        <v>498</v>
      </c>
      <c r="C222" s="126" t="s">
        <v>14</v>
      </c>
      <c r="D222" s="126" t="s">
        <v>499</v>
      </c>
      <c r="E222" s="128" t="s">
        <v>16</v>
      </c>
      <c r="F222" s="133">
        <v>18.579999999999998</v>
      </c>
      <c r="G222" s="134">
        <v>27.72</v>
      </c>
      <c r="H222" s="134">
        <f>'BM 07'!J222</f>
        <v>27.7225</v>
      </c>
      <c r="I222" s="134">
        <f>VLOOKUP(A222,'Memória 08'!$A$6:$E$283,5,FALSE)</f>
        <v>0</v>
      </c>
      <c r="J222" s="134">
        <f t="shared" ref="J222:J267" si="27">I222+H222</f>
        <v>27.7225</v>
      </c>
      <c r="K222" s="134">
        <f t="shared" ref="K222:K267" si="28">TRUNC(G222*F222,2)</f>
        <v>515.03</v>
      </c>
      <c r="L222" s="134">
        <f t="shared" ref="L222:L267" si="29">TRUNC(H222*F222,2)</f>
        <v>515.08000000000004</v>
      </c>
      <c r="M222" s="134">
        <f t="shared" ref="M222:M267" si="30">TRUNC(I222*F222,2)</f>
        <v>0</v>
      </c>
      <c r="N222" s="134">
        <f t="shared" ref="N222:N267" si="31">M222+L222</f>
        <v>515.08000000000004</v>
      </c>
      <c r="O222" s="11"/>
      <c r="P222" s="111">
        <f t="shared" ref="P222:P296" si="32">N222/K222</f>
        <v>1.000097081723395</v>
      </c>
      <c r="Q222" s="17"/>
      <c r="R222" s="32"/>
    </row>
    <row r="223" spans="1:18" ht="51" x14ac:dyDescent="0.2">
      <c r="A223" s="126" t="s">
        <v>500</v>
      </c>
      <c r="B223" s="127" t="s">
        <v>501</v>
      </c>
      <c r="C223" s="126" t="s">
        <v>17</v>
      </c>
      <c r="D223" s="126" t="s">
        <v>502</v>
      </c>
      <c r="E223" s="128" t="s">
        <v>16</v>
      </c>
      <c r="F223" s="133">
        <v>55.66</v>
      </c>
      <c r="G223" s="134">
        <v>27.72</v>
      </c>
      <c r="H223" s="134">
        <f>'BM 07'!J223</f>
        <v>27.7225</v>
      </c>
      <c r="I223" s="134">
        <f>VLOOKUP(A223,'Memória 08'!$A$6:$E$283,5,FALSE)</f>
        <v>0</v>
      </c>
      <c r="J223" s="134">
        <f t="shared" si="27"/>
        <v>27.7225</v>
      </c>
      <c r="K223" s="134">
        <f t="shared" si="28"/>
        <v>1542.89</v>
      </c>
      <c r="L223" s="134">
        <f t="shared" si="29"/>
        <v>1543.03</v>
      </c>
      <c r="M223" s="134">
        <f t="shared" si="30"/>
        <v>0</v>
      </c>
      <c r="N223" s="134">
        <f t="shared" si="31"/>
        <v>1543.03</v>
      </c>
      <c r="O223" s="11"/>
      <c r="P223" s="111">
        <f t="shared" si="32"/>
        <v>1.0000907388083402</v>
      </c>
      <c r="Q223" s="17"/>
      <c r="R223" s="32"/>
    </row>
    <row r="224" spans="1:18" ht="25.5" x14ac:dyDescent="0.2">
      <c r="A224" s="126" t="s">
        <v>503</v>
      </c>
      <c r="B224" s="127" t="s">
        <v>504</v>
      </c>
      <c r="C224" s="126" t="s">
        <v>17</v>
      </c>
      <c r="D224" s="126" t="s">
        <v>505</v>
      </c>
      <c r="E224" s="128" t="s">
        <v>11</v>
      </c>
      <c r="F224" s="133">
        <v>69.52</v>
      </c>
      <c r="G224" s="134">
        <v>0</v>
      </c>
      <c r="H224" s="134">
        <f>'BM 07'!J224</f>
        <v>0</v>
      </c>
      <c r="I224" s="134">
        <f>VLOOKUP(A224,'Memória 08'!$A$6:$E$283,5,FALSE)</f>
        <v>0</v>
      </c>
      <c r="J224" s="134">
        <f t="shared" si="27"/>
        <v>0</v>
      </c>
      <c r="K224" s="134">
        <f t="shared" si="28"/>
        <v>0</v>
      </c>
      <c r="L224" s="134">
        <f t="shared" si="29"/>
        <v>0</v>
      </c>
      <c r="M224" s="134">
        <f t="shared" si="30"/>
        <v>0</v>
      </c>
      <c r="N224" s="134">
        <f t="shared" si="31"/>
        <v>0</v>
      </c>
      <c r="O224" s="11"/>
      <c r="P224" s="111" t="e">
        <f t="shared" si="32"/>
        <v>#DIV/0!</v>
      </c>
      <c r="Q224" s="17"/>
      <c r="R224" s="32"/>
    </row>
    <row r="225" spans="1:18" ht="38.25" x14ac:dyDescent="0.2">
      <c r="A225" s="126" t="s">
        <v>506</v>
      </c>
      <c r="B225" s="127" t="s">
        <v>507</v>
      </c>
      <c r="C225" s="126" t="s">
        <v>17</v>
      </c>
      <c r="D225" s="126" t="s">
        <v>86</v>
      </c>
      <c r="E225" s="128" t="s">
        <v>11</v>
      </c>
      <c r="F225" s="133">
        <v>72.41</v>
      </c>
      <c r="G225" s="134">
        <v>8.8000000000000007</v>
      </c>
      <c r="H225" s="134">
        <f>'BM 07'!J225</f>
        <v>7.05</v>
      </c>
      <c r="I225" s="134">
        <f>VLOOKUP(A225,'Memória 08'!$A$6:$E$283,5,FALSE)</f>
        <v>0</v>
      </c>
      <c r="J225" s="134">
        <f t="shared" si="27"/>
        <v>7.05</v>
      </c>
      <c r="K225" s="134">
        <f t="shared" si="28"/>
        <v>637.20000000000005</v>
      </c>
      <c r="L225" s="134">
        <f t="shared" si="29"/>
        <v>510.49</v>
      </c>
      <c r="M225" s="134">
        <f t="shared" si="30"/>
        <v>0</v>
      </c>
      <c r="N225" s="134">
        <f t="shared" si="31"/>
        <v>510.49</v>
      </c>
      <c r="O225" s="11"/>
      <c r="P225" s="111">
        <f t="shared" si="32"/>
        <v>0.80114563716258624</v>
      </c>
      <c r="Q225" s="17"/>
      <c r="R225" s="32"/>
    </row>
    <row r="226" spans="1:18" x14ac:dyDescent="0.2">
      <c r="A226" s="126" t="s">
        <v>747</v>
      </c>
      <c r="B226" s="127">
        <v>304</v>
      </c>
      <c r="C226" s="126" t="s">
        <v>706</v>
      </c>
      <c r="D226" s="126" t="s">
        <v>748</v>
      </c>
      <c r="E226" s="128" t="s">
        <v>11</v>
      </c>
      <c r="F226" s="133">
        <v>36.392248500000001</v>
      </c>
      <c r="G226" s="134">
        <v>23.200000000000003</v>
      </c>
      <c r="H226" s="134">
        <f>'BM 07'!J226</f>
        <v>0</v>
      </c>
      <c r="I226" s="134">
        <f>VLOOKUP(A226,'Memória 08'!$A$6:$E$283,5,FALSE)</f>
        <v>0</v>
      </c>
      <c r="J226" s="134">
        <f t="shared" si="27"/>
        <v>0</v>
      </c>
      <c r="K226" s="134">
        <f t="shared" si="28"/>
        <v>844.3</v>
      </c>
      <c r="L226" s="134">
        <f t="shared" si="29"/>
        <v>0</v>
      </c>
      <c r="M226" s="134">
        <f t="shared" si="30"/>
        <v>0</v>
      </c>
      <c r="N226" s="134">
        <f t="shared" si="31"/>
        <v>0</v>
      </c>
      <c r="O226" s="11"/>
      <c r="Q226" s="17"/>
      <c r="R226" s="32"/>
    </row>
    <row r="227" spans="1:18" x14ac:dyDescent="0.2">
      <c r="A227" s="124" t="s">
        <v>508</v>
      </c>
      <c r="B227" s="124"/>
      <c r="C227" s="124"/>
      <c r="D227" s="124" t="s">
        <v>509</v>
      </c>
      <c r="E227" s="124"/>
      <c r="F227" s="131"/>
      <c r="G227" s="131"/>
      <c r="H227" s="131"/>
      <c r="I227" s="131"/>
      <c r="J227" s="131"/>
      <c r="K227" s="131"/>
      <c r="L227" s="131"/>
      <c r="M227" s="131"/>
      <c r="N227" s="131"/>
      <c r="O227" s="11"/>
      <c r="P227" s="111" t="e">
        <f t="shared" si="32"/>
        <v>#DIV/0!</v>
      </c>
      <c r="Q227" s="17"/>
      <c r="R227" s="32"/>
    </row>
    <row r="228" spans="1:18" ht="51" x14ac:dyDescent="0.2">
      <c r="A228" s="126" t="s">
        <v>510</v>
      </c>
      <c r="B228" s="127" t="s">
        <v>511</v>
      </c>
      <c r="C228" s="126" t="s">
        <v>17</v>
      </c>
      <c r="D228" s="126" t="s">
        <v>512</v>
      </c>
      <c r="E228" s="128" t="s">
        <v>7</v>
      </c>
      <c r="F228" s="133">
        <v>732.09</v>
      </c>
      <c r="G228" s="134">
        <v>2</v>
      </c>
      <c r="H228" s="134">
        <f>'BM 07'!J228</f>
        <v>0</v>
      </c>
      <c r="I228" s="134">
        <f>VLOOKUP(A228,'Memória 08'!$A$6:$E$283,5,FALSE)</f>
        <v>0</v>
      </c>
      <c r="J228" s="134">
        <f t="shared" si="27"/>
        <v>0</v>
      </c>
      <c r="K228" s="134">
        <f t="shared" si="28"/>
        <v>1464.18</v>
      </c>
      <c r="L228" s="134">
        <f t="shared" si="29"/>
        <v>0</v>
      </c>
      <c r="M228" s="134">
        <f t="shared" si="30"/>
        <v>0</v>
      </c>
      <c r="N228" s="134">
        <f t="shared" si="31"/>
        <v>0</v>
      </c>
      <c r="O228" s="11"/>
      <c r="P228" s="111">
        <f t="shared" si="32"/>
        <v>0</v>
      </c>
      <c r="Q228" s="17"/>
      <c r="R228" s="32"/>
    </row>
    <row r="229" spans="1:18" ht="38.25" x14ac:dyDescent="0.2">
      <c r="A229" s="126" t="s">
        <v>513</v>
      </c>
      <c r="B229" s="127" t="s">
        <v>514</v>
      </c>
      <c r="C229" s="126" t="s">
        <v>17</v>
      </c>
      <c r="D229" s="126" t="s">
        <v>515</v>
      </c>
      <c r="E229" s="128" t="s">
        <v>7</v>
      </c>
      <c r="F229" s="133">
        <v>292</v>
      </c>
      <c r="G229" s="134">
        <v>4</v>
      </c>
      <c r="H229" s="134">
        <f>'BM 07'!J229</f>
        <v>0</v>
      </c>
      <c r="I229" s="134">
        <f>VLOOKUP(A229,'Memória 08'!$A$6:$E$283,5,FALSE)</f>
        <v>0</v>
      </c>
      <c r="J229" s="134">
        <f t="shared" si="27"/>
        <v>0</v>
      </c>
      <c r="K229" s="134">
        <f t="shared" si="28"/>
        <v>1168</v>
      </c>
      <c r="L229" s="134">
        <f t="shared" si="29"/>
        <v>0</v>
      </c>
      <c r="M229" s="134">
        <f t="shared" si="30"/>
        <v>0</v>
      </c>
      <c r="N229" s="134">
        <f t="shared" si="31"/>
        <v>0</v>
      </c>
      <c r="O229" s="11"/>
      <c r="P229" s="111">
        <f t="shared" si="32"/>
        <v>0</v>
      </c>
      <c r="Q229" s="17"/>
      <c r="R229" s="32"/>
    </row>
    <row r="230" spans="1:18" ht="25.5" x14ac:dyDescent="0.2">
      <c r="A230" s="126" t="s">
        <v>516</v>
      </c>
      <c r="B230" s="127" t="s">
        <v>517</v>
      </c>
      <c r="C230" s="126" t="s">
        <v>17</v>
      </c>
      <c r="D230" s="126" t="s">
        <v>518</v>
      </c>
      <c r="E230" s="128" t="s">
        <v>7</v>
      </c>
      <c r="F230" s="133">
        <v>658.3</v>
      </c>
      <c r="G230" s="134">
        <v>2</v>
      </c>
      <c r="H230" s="134">
        <f>'BM 07'!J230</f>
        <v>0</v>
      </c>
      <c r="I230" s="134">
        <f>VLOOKUP(A230,'Memória 08'!$A$6:$E$283,5,FALSE)</f>
        <v>0</v>
      </c>
      <c r="J230" s="134">
        <f t="shared" si="27"/>
        <v>0</v>
      </c>
      <c r="K230" s="134">
        <f t="shared" si="28"/>
        <v>1316.6</v>
      </c>
      <c r="L230" s="134">
        <f t="shared" si="29"/>
        <v>0</v>
      </c>
      <c r="M230" s="134">
        <f t="shared" si="30"/>
        <v>0</v>
      </c>
      <c r="N230" s="134">
        <f t="shared" si="31"/>
        <v>0</v>
      </c>
      <c r="O230" s="11"/>
      <c r="P230" s="111">
        <f t="shared" si="32"/>
        <v>0</v>
      </c>
      <c r="Q230" s="17"/>
      <c r="R230" s="32"/>
    </row>
    <row r="231" spans="1:18" ht="51" x14ac:dyDescent="0.2">
      <c r="A231" s="126" t="s">
        <v>519</v>
      </c>
      <c r="B231" s="127" t="s">
        <v>520</v>
      </c>
      <c r="C231" s="126" t="s">
        <v>17</v>
      </c>
      <c r="D231" s="126" t="s">
        <v>521</v>
      </c>
      <c r="E231" s="128" t="s">
        <v>7</v>
      </c>
      <c r="F231" s="133">
        <v>239.99</v>
      </c>
      <c r="G231" s="134">
        <v>2</v>
      </c>
      <c r="H231" s="134">
        <f>'BM 07'!J231</f>
        <v>0</v>
      </c>
      <c r="I231" s="134">
        <f>VLOOKUP(A231,'Memória 08'!$A$6:$E$283,5,FALSE)</f>
        <v>0</v>
      </c>
      <c r="J231" s="134">
        <f t="shared" si="27"/>
        <v>0</v>
      </c>
      <c r="K231" s="134">
        <f t="shared" si="28"/>
        <v>479.98</v>
      </c>
      <c r="L231" s="134">
        <f t="shared" si="29"/>
        <v>0</v>
      </c>
      <c r="M231" s="134">
        <f t="shared" si="30"/>
        <v>0</v>
      </c>
      <c r="N231" s="134">
        <f t="shared" si="31"/>
        <v>0</v>
      </c>
      <c r="O231" s="11"/>
      <c r="P231" s="111">
        <f t="shared" si="32"/>
        <v>0</v>
      </c>
      <c r="Q231" s="17"/>
      <c r="R231" s="32"/>
    </row>
    <row r="232" spans="1:18" ht="38.25" x14ac:dyDescent="0.2">
      <c r="A232" s="126" t="s">
        <v>522</v>
      </c>
      <c r="B232" s="127" t="s">
        <v>523</v>
      </c>
      <c r="C232" s="126" t="s">
        <v>17</v>
      </c>
      <c r="D232" s="126" t="s">
        <v>524</v>
      </c>
      <c r="E232" s="128" t="s">
        <v>7</v>
      </c>
      <c r="F232" s="133">
        <v>379.29</v>
      </c>
      <c r="G232" s="134">
        <v>4</v>
      </c>
      <c r="H232" s="134">
        <f>'BM 07'!J232</f>
        <v>0</v>
      </c>
      <c r="I232" s="134">
        <f>VLOOKUP(A232,'Memória 08'!$A$6:$E$283,5,FALSE)</f>
        <v>0</v>
      </c>
      <c r="J232" s="134">
        <f t="shared" si="27"/>
        <v>0</v>
      </c>
      <c r="K232" s="134">
        <f t="shared" si="28"/>
        <v>1517.16</v>
      </c>
      <c r="L232" s="134">
        <f t="shared" si="29"/>
        <v>0</v>
      </c>
      <c r="M232" s="134">
        <f t="shared" si="30"/>
        <v>0</v>
      </c>
      <c r="N232" s="134">
        <f t="shared" si="31"/>
        <v>0</v>
      </c>
      <c r="O232" s="11"/>
      <c r="P232" s="111">
        <f t="shared" si="32"/>
        <v>0</v>
      </c>
      <c r="Q232" s="17"/>
      <c r="R232" s="32"/>
    </row>
    <row r="233" spans="1:18" ht="25.5" x14ac:dyDescent="0.2">
      <c r="A233" s="126" t="s">
        <v>525</v>
      </c>
      <c r="B233" s="127" t="s">
        <v>526</v>
      </c>
      <c r="C233" s="126" t="s">
        <v>14</v>
      </c>
      <c r="D233" s="126" t="s">
        <v>527</v>
      </c>
      <c r="E233" s="128" t="s">
        <v>82</v>
      </c>
      <c r="F233" s="133">
        <v>611.27</v>
      </c>
      <c r="G233" s="134">
        <v>1.88</v>
      </c>
      <c r="H233" s="134">
        <f>'BM 07'!J233</f>
        <v>0</v>
      </c>
      <c r="I233" s="134">
        <f>VLOOKUP(A233,'Memória 08'!$A$6:$E$283,5,FALSE)</f>
        <v>0</v>
      </c>
      <c r="J233" s="134">
        <f t="shared" si="27"/>
        <v>0</v>
      </c>
      <c r="K233" s="134">
        <f t="shared" si="28"/>
        <v>1149.18</v>
      </c>
      <c r="L233" s="134">
        <f t="shared" si="29"/>
        <v>0</v>
      </c>
      <c r="M233" s="134">
        <f t="shared" si="30"/>
        <v>0</v>
      </c>
      <c r="N233" s="134">
        <f t="shared" si="31"/>
        <v>0</v>
      </c>
      <c r="O233" s="11"/>
      <c r="P233" s="111">
        <f t="shared" si="32"/>
        <v>0</v>
      </c>
      <c r="Q233" s="17"/>
      <c r="R233" s="32"/>
    </row>
    <row r="234" spans="1:18" ht="25.5" x14ac:dyDescent="0.2">
      <c r="A234" s="126" t="s">
        <v>528</v>
      </c>
      <c r="B234" s="127" t="s">
        <v>529</v>
      </c>
      <c r="C234" s="126" t="s">
        <v>17</v>
      </c>
      <c r="D234" s="126" t="s">
        <v>530</v>
      </c>
      <c r="E234" s="128" t="s">
        <v>7</v>
      </c>
      <c r="F234" s="133">
        <v>68.95</v>
      </c>
      <c r="G234" s="134">
        <v>4</v>
      </c>
      <c r="H234" s="134">
        <f>'BM 07'!J234</f>
        <v>0</v>
      </c>
      <c r="I234" s="134">
        <f>VLOOKUP(A234,'Memória 08'!$A$6:$E$283,5,FALSE)</f>
        <v>0</v>
      </c>
      <c r="J234" s="134">
        <f t="shared" si="27"/>
        <v>0</v>
      </c>
      <c r="K234" s="134">
        <f t="shared" si="28"/>
        <v>275.8</v>
      </c>
      <c r="L234" s="134">
        <f t="shared" si="29"/>
        <v>0</v>
      </c>
      <c r="M234" s="134">
        <f t="shared" si="30"/>
        <v>0</v>
      </c>
      <c r="N234" s="134">
        <f t="shared" si="31"/>
        <v>0</v>
      </c>
      <c r="O234" s="11"/>
      <c r="P234" s="111">
        <f t="shared" si="32"/>
        <v>0</v>
      </c>
      <c r="Q234" s="17"/>
      <c r="R234" s="32"/>
    </row>
    <row r="235" spans="1:18" ht="25.5" x14ac:dyDescent="0.2">
      <c r="A235" s="126" t="s">
        <v>531</v>
      </c>
      <c r="B235" s="127" t="s">
        <v>532</v>
      </c>
      <c r="C235" s="126" t="s">
        <v>17</v>
      </c>
      <c r="D235" s="126" t="s">
        <v>533</v>
      </c>
      <c r="E235" s="128" t="s">
        <v>7</v>
      </c>
      <c r="F235" s="133">
        <v>99.68</v>
      </c>
      <c r="G235" s="134">
        <v>2</v>
      </c>
      <c r="H235" s="134">
        <f>'BM 07'!J235</f>
        <v>0</v>
      </c>
      <c r="I235" s="134">
        <f>VLOOKUP(A235,'Memória 08'!$A$6:$E$283,5,FALSE)</f>
        <v>0</v>
      </c>
      <c r="J235" s="134">
        <f t="shared" si="27"/>
        <v>0</v>
      </c>
      <c r="K235" s="134">
        <f t="shared" si="28"/>
        <v>199.36</v>
      </c>
      <c r="L235" s="134">
        <f t="shared" si="29"/>
        <v>0</v>
      </c>
      <c r="M235" s="134">
        <f t="shared" si="30"/>
        <v>0</v>
      </c>
      <c r="N235" s="134">
        <f t="shared" si="31"/>
        <v>0</v>
      </c>
      <c r="O235" s="11"/>
      <c r="P235" s="111">
        <f t="shared" si="32"/>
        <v>0</v>
      </c>
      <c r="Q235" s="17"/>
      <c r="R235" s="32"/>
    </row>
    <row r="236" spans="1:18" x14ac:dyDescent="0.2">
      <c r="A236" s="124" t="s">
        <v>534</v>
      </c>
      <c r="B236" s="124"/>
      <c r="C236" s="124"/>
      <c r="D236" s="124" t="s">
        <v>535</v>
      </c>
      <c r="E236" s="124"/>
      <c r="F236" s="131"/>
      <c r="G236" s="131"/>
      <c r="H236" s="131"/>
      <c r="I236" s="131"/>
      <c r="J236" s="131"/>
      <c r="K236" s="131"/>
      <c r="L236" s="131"/>
      <c r="M236" s="131"/>
      <c r="N236" s="131"/>
      <c r="O236" s="11"/>
      <c r="P236" s="111" t="e">
        <f t="shared" si="32"/>
        <v>#DIV/0!</v>
      </c>
      <c r="Q236" s="17"/>
      <c r="R236" s="32"/>
    </row>
    <row r="237" spans="1:18" ht="38.25" x14ac:dyDescent="0.2">
      <c r="A237" s="126" t="s">
        <v>536</v>
      </c>
      <c r="B237" s="127" t="s">
        <v>537</v>
      </c>
      <c r="C237" s="126" t="s">
        <v>17</v>
      </c>
      <c r="D237" s="126" t="s">
        <v>538</v>
      </c>
      <c r="E237" s="128" t="s">
        <v>7</v>
      </c>
      <c r="F237" s="133">
        <v>95.03</v>
      </c>
      <c r="G237" s="134">
        <v>5</v>
      </c>
      <c r="H237" s="134">
        <f>'BM 07'!J237</f>
        <v>2</v>
      </c>
      <c r="I237" s="134">
        <f>VLOOKUP(A237,'Memória 08'!$A$6:$E$283,5,FALSE)</f>
        <v>0</v>
      </c>
      <c r="J237" s="134">
        <f t="shared" si="27"/>
        <v>2</v>
      </c>
      <c r="K237" s="134">
        <f t="shared" si="28"/>
        <v>475.15</v>
      </c>
      <c r="L237" s="134">
        <f t="shared" si="29"/>
        <v>190.06</v>
      </c>
      <c r="M237" s="134">
        <f t="shared" si="30"/>
        <v>0</v>
      </c>
      <c r="N237" s="134">
        <f t="shared" si="31"/>
        <v>190.06</v>
      </c>
      <c r="O237" s="11"/>
      <c r="P237" s="111">
        <f t="shared" si="32"/>
        <v>0.4</v>
      </c>
      <c r="Q237" s="17"/>
      <c r="R237" s="32"/>
    </row>
    <row r="238" spans="1:18" ht="38.25" x14ac:dyDescent="0.2">
      <c r="A238" s="126" t="s">
        <v>539</v>
      </c>
      <c r="B238" s="127" t="s">
        <v>540</v>
      </c>
      <c r="C238" s="126" t="s">
        <v>17</v>
      </c>
      <c r="D238" s="126" t="s">
        <v>541</v>
      </c>
      <c r="E238" s="128" t="s">
        <v>7</v>
      </c>
      <c r="F238" s="133">
        <v>88.08</v>
      </c>
      <c r="G238" s="134">
        <v>1</v>
      </c>
      <c r="H238" s="134">
        <f>'BM 07'!J238</f>
        <v>1</v>
      </c>
      <c r="I238" s="134">
        <f>VLOOKUP(A238,'Memória 08'!$A$6:$E$283,5,FALSE)</f>
        <v>0</v>
      </c>
      <c r="J238" s="134">
        <f t="shared" si="27"/>
        <v>1</v>
      </c>
      <c r="K238" s="134">
        <f t="shared" si="28"/>
        <v>88.08</v>
      </c>
      <c r="L238" s="134">
        <f t="shared" si="29"/>
        <v>88.08</v>
      </c>
      <c r="M238" s="134">
        <f t="shared" si="30"/>
        <v>0</v>
      </c>
      <c r="N238" s="134">
        <f t="shared" si="31"/>
        <v>88.08</v>
      </c>
      <c r="O238" s="11"/>
      <c r="P238" s="111">
        <f t="shared" si="32"/>
        <v>1</v>
      </c>
      <c r="Q238" s="17"/>
      <c r="R238" s="32"/>
    </row>
    <row r="239" spans="1:18" ht="25.5" x14ac:dyDescent="0.2">
      <c r="A239" s="126" t="s">
        <v>542</v>
      </c>
      <c r="B239" s="127" t="s">
        <v>543</v>
      </c>
      <c r="C239" s="126" t="s">
        <v>17</v>
      </c>
      <c r="D239" s="126" t="s">
        <v>544</v>
      </c>
      <c r="E239" s="128" t="s">
        <v>7</v>
      </c>
      <c r="F239" s="133">
        <v>112.33</v>
      </c>
      <c r="G239" s="134">
        <v>1</v>
      </c>
      <c r="H239" s="134">
        <f>'BM 07'!J239</f>
        <v>1</v>
      </c>
      <c r="I239" s="134">
        <f>VLOOKUP(A239,'Memória 08'!$A$6:$E$283,5,FALSE)</f>
        <v>0</v>
      </c>
      <c r="J239" s="134">
        <f t="shared" si="27"/>
        <v>1</v>
      </c>
      <c r="K239" s="134">
        <f t="shared" si="28"/>
        <v>112.33</v>
      </c>
      <c r="L239" s="134">
        <f t="shared" si="29"/>
        <v>112.33</v>
      </c>
      <c r="M239" s="134">
        <f t="shared" si="30"/>
        <v>0</v>
      </c>
      <c r="N239" s="134">
        <f t="shared" si="31"/>
        <v>112.33</v>
      </c>
      <c r="O239" s="11"/>
      <c r="P239" s="111">
        <f t="shared" si="32"/>
        <v>1</v>
      </c>
      <c r="Q239" s="17"/>
      <c r="R239" s="32"/>
    </row>
    <row r="240" spans="1:18" ht="25.5" x14ac:dyDescent="0.2">
      <c r="A240" s="126" t="s">
        <v>545</v>
      </c>
      <c r="B240" s="127" t="s">
        <v>546</v>
      </c>
      <c r="C240" s="126" t="s">
        <v>17</v>
      </c>
      <c r="D240" s="126" t="s">
        <v>547</v>
      </c>
      <c r="E240" s="128" t="s">
        <v>11</v>
      </c>
      <c r="F240" s="133">
        <v>23.24</v>
      </c>
      <c r="G240" s="134">
        <v>94.63</v>
      </c>
      <c r="H240" s="134">
        <f>'BM 07'!J240</f>
        <v>99.63</v>
      </c>
      <c r="I240" s="134">
        <f>VLOOKUP(A240,'Memória 08'!$A$6:$E$283,5,FALSE)</f>
        <v>0</v>
      </c>
      <c r="J240" s="134">
        <f t="shared" si="27"/>
        <v>99.63</v>
      </c>
      <c r="K240" s="134">
        <f t="shared" si="28"/>
        <v>2199.1999999999998</v>
      </c>
      <c r="L240" s="134">
        <f t="shared" si="29"/>
        <v>2315.4</v>
      </c>
      <c r="M240" s="134">
        <f t="shared" si="30"/>
        <v>0</v>
      </c>
      <c r="N240" s="134">
        <f t="shared" si="31"/>
        <v>2315.4</v>
      </c>
      <c r="O240" s="11"/>
      <c r="P240" s="111">
        <f t="shared" si="32"/>
        <v>1.0528373954165153</v>
      </c>
      <c r="Q240" s="17"/>
      <c r="R240" s="32"/>
    </row>
    <row r="241" spans="1:18" ht="25.5" x14ac:dyDescent="0.2">
      <c r="A241" s="126" t="s">
        <v>548</v>
      </c>
      <c r="B241" s="127" t="s">
        <v>549</v>
      </c>
      <c r="C241" s="126" t="s">
        <v>17</v>
      </c>
      <c r="D241" s="126" t="s">
        <v>550</v>
      </c>
      <c r="E241" s="128" t="s">
        <v>7</v>
      </c>
      <c r="F241" s="133">
        <v>288.72000000000003</v>
      </c>
      <c r="G241" s="134">
        <v>2</v>
      </c>
      <c r="H241" s="134">
        <f>'BM 07'!J241</f>
        <v>2</v>
      </c>
      <c r="I241" s="134">
        <f>VLOOKUP(A241,'Memória 08'!$A$6:$E$283,5,FALSE)</f>
        <v>0</v>
      </c>
      <c r="J241" s="134">
        <f t="shared" si="27"/>
        <v>2</v>
      </c>
      <c r="K241" s="134">
        <f t="shared" si="28"/>
        <v>577.44000000000005</v>
      </c>
      <c r="L241" s="134">
        <f t="shared" si="29"/>
        <v>577.44000000000005</v>
      </c>
      <c r="M241" s="134">
        <f t="shared" si="30"/>
        <v>0</v>
      </c>
      <c r="N241" s="134">
        <f t="shared" si="31"/>
        <v>577.44000000000005</v>
      </c>
      <c r="O241" s="11"/>
      <c r="P241" s="111">
        <f t="shared" si="32"/>
        <v>1</v>
      </c>
      <c r="Q241" s="17"/>
      <c r="R241" s="32"/>
    </row>
    <row r="242" spans="1:18" ht="25.5" x14ac:dyDescent="0.2">
      <c r="A242" s="126" t="s">
        <v>749</v>
      </c>
      <c r="B242" s="127">
        <v>102137</v>
      </c>
      <c r="C242" s="126" t="s">
        <v>17</v>
      </c>
      <c r="D242" s="126" t="s">
        <v>750</v>
      </c>
      <c r="E242" s="128" t="s">
        <v>7</v>
      </c>
      <c r="F242" s="133">
        <v>63.2657717875</v>
      </c>
      <c r="G242" s="134">
        <v>2</v>
      </c>
      <c r="H242" s="134">
        <f>'BM 07'!J242</f>
        <v>0</v>
      </c>
      <c r="I242" s="134">
        <f>VLOOKUP(A242,'Memória 08'!$A$6:$E$283,5,FALSE)</f>
        <v>0</v>
      </c>
      <c r="J242" s="134">
        <f t="shared" si="27"/>
        <v>0</v>
      </c>
      <c r="K242" s="134">
        <f t="shared" si="28"/>
        <v>126.53</v>
      </c>
      <c r="L242" s="134">
        <f t="shared" si="29"/>
        <v>0</v>
      </c>
      <c r="M242" s="134">
        <f t="shared" si="30"/>
        <v>0</v>
      </c>
      <c r="N242" s="134">
        <f t="shared" si="31"/>
        <v>0</v>
      </c>
      <c r="O242" s="11"/>
      <c r="P242" s="111">
        <f t="shared" si="32"/>
        <v>0</v>
      </c>
      <c r="Q242" s="17"/>
      <c r="R242" s="32"/>
    </row>
    <row r="243" spans="1:18" ht="25.5" x14ac:dyDescent="0.2">
      <c r="A243" s="126" t="s">
        <v>751</v>
      </c>
      <c r="B243" s="127">
        <v>102111</v>
      </c>
      <c r="C243" s="126" t="s">
        <v>17</v>
      </c>
      <c r="D243" s="126" t="s">
        <v>752</v>
      </c>
      <c r="E243" s="128" t="s">
        <v>7</v>
      </c>
      <c r="F243" s="133">
        <v>1013.2795491625</v>
      </c>
      <c r="G243" s="134">
        <v>1</v>
      </c>
      <c r="H243" s="134">
        <f>'BM 07'!J243</f>
        <v>0</v>
      </c>
      <c r="I243" s="134">
        <f>VLOOKUP(A243,'Memória 08'!$A$6:$E$283,5,FALSE)</f>
        <v>0</v>
      </c>
      <c r="J243" s="134">
        <f t="shared" si="27"/>
        <v>0</v>
      </c>
      <c r="K243" s="134">
        <f t="shared" si="28"/>
        <v>1013.27</v>
      </c>
      <c r="L243" s="134">
        <f t="shared" si="29"/>
        <v>0</v>
      </c>
      <c r="M243" s="134">
        <f t="shared" si="30"/>
        <v>0</v>
      </c>
      <c r="N243" s="134">
        <f t="shared" si="31"/>
        <v>0</v>
      </c>
      <c r="O243" s="11"/>
      <c r="P243" s="111">
        <f t="shared" si="32"/>
        <v>0</v>
      </c>
      <c r="Q243" s="17"/>
      <c r="R243" s="32"/>
    </row>
    <row r="244" spans="1:18" x14ac:dyDescent="0.2">
      <c r="A244" s="124" t="s">
        <v>551</v>
      </c>
      <c r="B244" s="124"/>
      <c r="C244" s="124"/>
      <c r="D244" s="124" t="s">
        <v>552</v>
      </c>
      <c r="E244" s="124"/>
      <c r="F244" s="131"/>
      <c r="G244" s="131"/>
      <c r="H244" s="131"/>
      <c r="I244" s="131"/>
      <c r="J244" s="131"/>
      <c r="K244" s="131"/>
      <c r="L244" s="131"/>
      <c r="M244" s="131"/>
      <c r="N244" s="131"/>
      <c r="O244" s="11"/>
      <c r="P244" s="111" t="e">
        <f t="shared" si="32"/>
        <v>#DIV/0!</v>
      </c>
      <c r="Q244" s="17"/>
      <c r="R244" s="32"/>
    </row>
    <row r="245" spans="1:18" ht="38.25" x14ac:dyDescent="0.2">
      <c r="A245" s="126" t="s">
        <v>553</v>
      </c>
      <c r="B245" s="127" t="s">
        <v>554</v>
      </c>
      <c r="C245" s="126" t="s">
        <v>17</v>
      </c>
      <c r="D245" s="126" t="s">
        <v>555</v>
      </c>
      <c r="E245" s="128" t="s">
        <v>7</v>
      </c>
      <c r="F245" s="133">
        <v>172.62</v>
      </c>
      <c r="G245" s="134">
        <v>1</v>
      </c>
      <c r="H245" s="134">
        <f>'BM 07'!J245</f>
        <v>1</v>
      </c>
      <c r="I245" s="134">
        <f>VLOOKUP(A245,'Memória 08'!$A$6:$E$283,5,FALSE)</f>
        <v>0</v>
      </c>
      <c r="J245" s="134">
        <f t="shared" si="27"/>
        <v>1</v>
      </c>
      <c r="K245" s="134">
        <f t="shared" si="28"/>
        <v>172.62</v>
      </c>
      <c r="L245" s="134">
        <f t="shared" si="29"/>
        <v>172.62</v>
      </c>
      <c r="M245" s="134">
        <f t="shared" si="30"/>
        <v>0</v>
      </c>
      <c r="N245" s="134">
        <f t="shared" si="31"/>
        <v>172.62</v>
      </c>
      <c r="O245" s="11"/>
      <c r="P245" s="111">
        <f t="shared" si="32"/>
        <v>1</v>
      </c>
      <c r="Q245" s="17"/>
      <c r="R245" s="32"/>
    </row>
    <row r="246" spans="1:18" ht="38.25" x14ac:dyDescent="0.2">
      <c r="A246" s="126" t="s">
        <v>556</v>
      </c>
      <c r="B246" s="127" t="s">
        <v>557</v>
      </c>
      <c r="C246" s="126" t="s">
        <v>17</v>
      </c>
      <c r="D246" s="126" t="s">
        <v>558</v>
      </c>
      <c r="E246" s="128" t="s">
        <v>7</v>
      </c>
      <c r="F246" s="133">
        <v>47.1</v>
      </c>
      <c r="G246" s="134">
        <v>4</v>
      </c>
      <c r="H246" s="134">
        <f>'BM 07'!J246</f>
        <v>0</v>
      </c>
      <c r="I246" s="134">
        <f>VLOOKUP(A246,'Memória 08'!$A$6:$E$283,5,FALSE)</f>
        <v>0</v>
      </c>
      <c r="J246" s="134">
        <f t="shared" si="27"/>
        <v>0</v>
      </c>
      <c r="K246" s="134">
        <f t="shared" si="28"/>
        <v>188.4</v>
      </c>
      <c r="L246" s="134">
        <f t="shared" si="29"/>
        <v>0</v>
      </c>
      <c r="M246" s="134">
        <f t="shared" si="30"/>
        <v>0</v>
      </c>
      <c r="N246" s="134">
        <f t="shared" si="31"/>
        <v>0</v>
      </c>
      <c r="O246" s="11"/>
      <c r="P246" s="111">
        <f t="shared" si="32"/>
        <v>0</v>
      </c>
      <c r="Q246" s="17"/>
      <c r="R246" s="32"/>
    </row>
    <row r="247" spans="1:18" ht="38.25" x14ac:dyDescent="0.2">
      <c r="A247" s="126" t="s">
        <v>559</v>
      </c>
      <c r="B247" s="127" t="s">
        <v>560</v>
      </c>
      <c r="C247" s="126" t="s">
        <v>17</v>
      </c>
      <c r="D247" s="126" t="s">
        <v>561</v>
      </c>
      <c r="E247" s="128" t="s">
        <v>7</v>
      </c>
      <c r="F247" s="133">
        <v>20.66</v>
      </c>
      <c r="G247" s="134">
        <v>2</v>
      </c>
      <c r="H247" s="134">
        <f>'BM 07'!J247</f>
        <v>0</v>
      </c>
      <c r="I247" s="134">
        <f>VLOOKUP(A247,'Memória 08'!$A$6:$E$283,5,FALSE)</f>
        <v>0</v>
      </c>
      <c r="J247" s="134">
        <f t="shared" si="27"/>
        <v>0</v>
      </c>
      <c r="K247" s="134">
        <f t="shared" si="28"/>
        <v>41.32</v>
      </c>
      <c r="L247" s="134">
        <f t="shared" si="29"/>
        <v>0</v>
      </c>
      <c r="M247" s="134">
        <f t="shared" si="30"/>
        <v>0</v>
      </c>
      <c r="N247" s="134">
        <f t="shared" si="31"/>
        <v>0</v>
      </c>
      <c r="O247" s="11"/>
      <c r="P247" s="111">
        <f t="shared" si="32"/>
        <v>0</v>
      </c>
      <c r="Q247" s="17"/>
      <c r="R247" s="32"/>
    </row>
    <row r="248" spans="1:18" ht="38.25" x14ac:dyDescent="0.2">
      <c r="A248" s="126" t="s">
        <v>562</v>
      </c>
      <c r="B248" s="127" t="s">
        <v>563</v>
      </c>
      <c r="C248" s="126" t="s">
        <v>17</v>
      </c>
      <c r="D248" s="126" t="s">
        <v>564</v>
      </c>
      <c r="E248" s="128" t="s">
        <v>11</v>
      </c>
      <c r="F248" s="133">
        <v>20.28</v>
      </c>
      <c r="G248" s="134">
        <v>7.75</v>
      </c>
      <c r="H248" s="134">
        <f>'BM 07'!J248</f>
        <v>7.75</v>
      </c>
      <c r="I248" s="134">
        <f>VLOOKUP(A248,'Memória 08'!$A$6:$E$283,5,FALSE)</f>
        <v>0</v>
      </c>
      <c r="J248" s="134">
        <f t="shared" si="27"/>
        <v>7.75</v>
      </c>
      <c r="K248" s="134">
        <f t="shared" si="28"/>
        <v>157.16999999999999</v>
      </c>
      <c r="L248" s="134">
        <f t="shared" si="29"/>
        <v>157.16999999999999</v>
      </c>
      <c r="M248" s="134">
        <f t="shared" si="30"/>
        <v>0</v>
      </c>
      <c r="N248" s="134">
        <f t="shared" si="31"/>
        <v>157.16999999999999</v>
      </c>
      <c r="O248" s="11"/>
      <c r="P248" s="111">
        <f t="shared" si="32"/>
        <v>1</v>
      </c>
      <c r="Q248" s="17"/>
      <c r="R248" s="32"/>
    </row>
    <row r="249" spans="1:18" ht="38.25" x14ac:dyDescent="0.2">
      <c r="A249" s="126" t="s">
        <v>565</v>
      </c>
      <c r="B249" s="127" t="s">
        <v>566</v>
      </c>
      <c r="C249" s="126" t="s">
        <v>17</v>
      </c>
      <c r="D249" s="126" t="s">
        <v>567</v>
      </c>
      <c r="E249" s="128" t="s">
        <v>11</v>
      </c>
      <c r="F249" s="133">
        <v>25.24</v>
      </c>
      <c r="G249" s="134">
        <v>33.659999999999997</v>
      </c>
      <c r="H249" s="134">
        <f>'BM 07'!J249</f>
        <v>33.659999999999997</v>
      </c>
      <c r="I249" s="134">
        <f>VLOOKUP(A249,'Memória 08'!$A$6:$E$283,5,FALSE)</f>
        <v>0</v>
      </c>
      <c r="J249" s="134">
        <f t="shared" si="27"/>
        <v>33.659999999999997</v>
      </c>
      <c r="K249" s="134">
        <f t="shared" si="28"/>
        <v>849.57</v>
      </c>
      <c r="L249" s="134">
        <f t="shared" si="29"/>
        <v>849.57</v>
      </c>
      <c r="M249" s="134">
        <f t="shared" si="30"/>
        <v>0</v>
      </c>
      <c r="N249" s="134">
        <f t="shared" si="31"/>
        <v>849.57</v>
      </c>
      <c r="O249" s="11"/>
      <c r="P249" s="111">
        <f t="shared" si="32"/>
        <v>1</v>
      </c>
      <c r="Q249" s="17"/>
      <c r="R249" s="32"/>
    </row>
    <row r="250" spans="1:18" ht="38.25" x14ac:dyDescent="0.2">
      <c r="A250" s="126" t="s">
        <v>568</v>
      </c>
      <c r="B250" s="127" t="s">
        <v>569</v>
      </c>
      <c r="C250" s="126" t="s">
        <v>17</v>
      </c>
      <c r="D250" s="126" t="s">
        <v>570</v>
      </c>
      <c r="E250" s="128" t="s">
        <v>11</v>
      </c>
      <c r="F250" s="133">
        <v>35.19</v>
      </c>
      <c r="G250" s="134">
        <v>48.79</v>
      </c>
      <c r="H250" s="134">
        <f>'BM 07'!J250</f>
        <v>48.79</v>
      </c>
      <c r="I250" s="134">
        <f>VLOOKUP(A250,'Memória 08'!$A$6:$E$283,5,FALSE)</f>
        <v>0</v>
      </c>
      <c r="J250" s="134">
        <f t="shared" si="27"/>
        <v>48.79</v>
      </c>
      <c r="K250" s="134">
        <f t="shared" si="28"/>
        <v>1716.92</v>
      </c>
      <c r="L250" s="134">
        <f t="shared" si="29"/>
        <v>1716.92</v>
      </c>
      <c r="M250" s="134">
        <f t="shared" si="30"/>
        <v>0</v>
      </c>
      <c r="N250" s="134">
        <f t="shared" si="31"/>
        <v>1716.92</v>
      </c>
      <c r="O250" s="11"/>
      <c r="P250" s="111">
        <f t="shared" si="32"/>
        <v>1</v>
      </c>
      <c r="Q250" s="17"/>
      <c r="R250" s="32"/>
    </row>
    <row r="251" spans="1:18" x14ac:dyDescent="0.2">
      <c r="A251" s="126" t="s">
        <v>571</v>
      </c>
      <c r="B251" s="127" t="s">
        <v>572</v>
      </c>
      <c r="C251" s="126" t="s">
        <v>17</v>
      </c>
      <c r="D251" s="126" t="s">
        <v>573</v>
      </c>
      <c r="E251" s="128" t="s">
        <v>7</v>
      </c>
      <c r="F251" s="133">
        <v>7.55</v>
      </c>
      <c r="G251" s="134">
        <v>4</v>
      </c>
      <c r="H251" s="134">
        <f>'BM 07'!J251</f>
        <v>0</v>
      </c>
      <c r="I251" s="134">
        <f>VLOOKUP(A251,'Memória 08'!$A$6:$E$283,5,FALSE)</f>
        <v>0</v>
      </c>
      <c r="J251" s="134">
        <f t="shared" si="27"/>
        <v>0</v>
      </c>
      <c r="K251" s="134">
        <f t="shared" si="28"/>
        <v>30.2</v>
      </c>
      <c r="L251" s="134">
        <f t="shared" si="29"/>
        <v>0</v>
      </c>
      <c r="M251" s="134">
        <f t="shared" si="30"/>
        <v>0</v>
      </c>
      <c r="N251" s="134">
        <f t="shared" si="31"/>
        <v>0</v>
      </c>
      <c r="O251" s="11"/>
      <c r="P251" s="111">
        <f t="shared" si="32"/>
        <v>0</v>
      </c>
      <c r="Q251" s="17"/>
      <c r="R251" s="32"/>
    </row>
    <row r="252" spans="1:18" ht="38.25" x14ac:dyDescent="0.2">
      <c r="A252" s="126" t="s">
        <v>753</v>
      </c>
      <c r="B252" s="127">
        <v>104345</v>
      </c>
      <c r="C252" s="126" t="s">
        <v>17</v>
      </c>
      <c r="D252" s="126" t="s">
        <v>754</v>
      </c>
      <c r="E252" s="128" t="s">
        <v>7</v>
      </c>
      <c r="F252" s="133">
        <v>36.940088799999998</v>
      </c>
      <c r="G252" s="134">
        <v>5</v>
      </c>
      <c r="H252" s="134">
        <f>'BM 07'!J252</f>
        <v>5</v>
      </c>
      <c r="I252" s="134">
        <f>VLOOKUP(A252,'Memória 08'!$A$6:$E$283,5,FALSE)</f>
        <v>0</v>
      </c>
      <c r="J252" s="134">
        <f t="shared" si="27"/>
        <v>5</v>
      </c>
      <c r="K252" s="134">
        <f t="shared" si="28"/>
        <v>184.7</v>
      </c>
      <c r="L252" s="134">
        <f t="shared" si="29"/>
        <v>184.7</v>
      </c>
      <c r="M252" s="134">
        <f t="shared" si="30"/>
        <v>0</v>
      </c>
      <c r="N252" s="134">
        <f t="shared" si="31"/>
        <v>184.7</v>
      </c>
      <c r="O252" s="11"/>
      <c r="P252" s="111">
        <f t="shared" si="32"/>
        <v>1</v>
      </c>
      <c r="Q252" s="17"/>
      <c r="R252" s="32"/>
    </row>
    <row r="253" spans="1:18" ht="38.25" x14ac:dyDescent="0.2">
      <c r="A253" s="126" t="s">
        <v>755</v>
      </c>
      <c r="B253" s="127">
        <v>89744</v>
      </c>
      <c r="C253" s="126" t="s">
        <v>17</v>
      </c>
      <c r="D253" s="126" t="s">
        <v>756</v>
      </c>
      <c r="E253" s="128" t="s">
        <v>7</v>
      </c>
      <c r="F253" s="133">
        <v>23.664744387500001</v>
      </c>
      <c r="G253" s="134">
        <v>6</v>
      </c>
      <c r="H253" s="134">
        <f>'BM 07'!J253</f>
        <v>6</v>
      </c>
      <c r="I253" s="134">
        <f>VLOOKUP(A253,'Memória 08'!$A$6:$E$283,5,FALSE)</f>
        <v>0</v>
      </c>
      <c r="J253" s="134">
        <f t="shared" si="27"/>
        <v>6</v>
      </c>
      <c r="K253" s="134">
        <f t="shared" si="28"/>
        <v>141.97999999999999</v>
      </c>
      <c r="L253" s="134">
        <f t="shared" si="29"/>
        <v>141.97999999999999</v>
      </c>
      <c r="M253" s="134">
        <f t="shared" si="30"/>
        <v>0</v>
      </c>
      <c r="N253" s="134">
        <f t="shared" si="31"/>
        <v>141.97999999999999</v>
      </c>
      <c r="O253" s="11"/>
      <c r="P253" s="111">
        <f t="shared" si="32"/>
        <v>1</v>
      </c>
      <c r="Q253" s="17"/>
      <c r="R253" s="32"/>
    </row>
    <row r="254" spans="1:18" ht="38.25" x14ac:dyDescent="0.2">
      <c r="A254" s="126" t="s">
        <v>757</v>
      </c>
      <c r="B254" s="127">
        <v>89724</v>
      </c>
      <c r="C254" s="126" t="s">
        <v>17</v>
      </c>
      <c r="D254" s="126" t="s">
        <v>758</v>
      </c>
      <c r="E254" s="128" t="s">
        <v>7</v>
      </c>
      <c r="F254" s="133">
        <v>7.9534672125000005</v>
      </c>
      <c r="G254" s="134">
        <v>6</v>
      </c>
      <c r="H254" s="134">
        <f>'BM 07'!J254</f>
        <v>6</v>
      </c>
      <c r="I254" s="134">
        <f>VLOOKUP(A254,'Memória 08'!$A$6:$E$283,5,FALSE)</f>
        <v>0</v>
      </c>
      <c r="J254" s="134">
        <f t="shared" si="27"/>
        <v>6</v>
      </c>
      <c r="K254" s="134">
        <f t="shared" si="28"/>
        <v>47.72</v>
      </c>
      <c r="L254" s="134">
        <f t="shared" si="29"/>
        <v>47.72</v>
      </c>
      <c r="M254" s="134">
        <f t="shared" si="30"/>
        <v>0</v>
      </c>
      <c r="N254" s="134">
        <f t="shared" si="31"/>
        <v>47.72</v>
      </c>
      <c r="O254" s="11"/>
      <c r="P254" s="111">
        <f t="shared" si="32"/>
        <v>1</v>
      </c>
      <c r="Q254" s="17"/>
      <c r="R254" s="32"/>
    </row>
    <row r="255" spans="1:18" x14ac:dyDescent="0.2">
      <c r="A255" s="124" t="s">
        <v>574</v>
      </c>
      <c r="B255" s="124"/>
      <c r="C255" s="124"/>
      <c r="D255" s="124" t="s">
        <v>60</v>
      </c>
      <c r="E255" s="124"/>
      <c r="F255" s="131"/>
      <c r="G255" s="131"/>
      <c r="H255" s="131"/>
      <c r="I255" s="131"/>
      <c r="J255" s="131"/>
      <c r="K255" s="131"/>
      <c r="L255" s="131"/>
      <c r="M255" s="131"/>
      <c r="N255" s="131"/>
      <c r="O255" s="11"/>
      <c r="P255" s="111" t="e">
        <f t="shared" si="32"/>
        <v>#DIV/0!</v>
      </c>
      <c r="Q255" s="17"/>
      <c r="R255" s="32"/>
    </row>
    <row r="256" spans="1:18" ht="25.5" x14ac:dyDescent="0.2">
      <c r="A256" s="126" t="s">
        <v>575</v>
      </c>
      <c r="B256" s="127" t="s">
        <v>65</v>
      </c>
      <c r="C256" s="126" t="s">
        <v>17</v>
      </c>
      <c r="D256" s="126" t="s">
        <v>66</v>
      </c>
      <c r="E256" s="128" t="s">
        <v>11</v>
      </c>
      <c r="F256" s="133">
        <v>3.44</v>
      </c>
      <c r="G256" s="134">
        <v>53.7</v>
      </c>
      <c r="H256" s="134">
        <f>'BM 07'!J256</f>
        <v>53.7</v>
      </c>
      <c r="I256" s="134">
        <f>VLOOKUP(A256,'Memória 08'!$A$6:$E$283,5,FALSE)</f>
        <v>0</v>
      </c>
      <c r="J256" s="134">
        <f t="shared" si="27"/>
        <v>53.7</v>
      </c>
      <c r="K256" s="134">
        <f t="shared" si="28"/>
        <v>184.72</v>
      </c>
      <c r="L256" s="134">
        <f t="shared" si="29"/>
        <v>184.72</v>
      </c>
      <c r="M256" s="134">
        <f t="shared" si="30"/>
        <v>0</v>
      </c>
      <c r="N256" s="134">
        <f t="shared" si="31"/>
        <v>184.72</v>
      </c>
      <c r="O256" s="11"/>
      <c r="P256" s="111">
        <f t="shared" si="32"/>
        <v>1</v>
      </c>
      <c r="Q256" s="17"/>
      <c r="R256" s="32"/>
    </row>
    <row r="257" spans="1:18" ht="25.5" x14ac:dyDescent="0.2">
      <c r="A257" s="126" t="s">
        <v>576</v>
      </c>
      <c r="B257" s="127" t="s">
        <v>67</v>
      </c>
      <c r="C257" s="126" t="s">
        <v>17</v>
      </c>
      <c r="D257" s="126" t="s">
        <v>68</v>
      </c>
      <c r="E257" s="128" t="s">
        <v>11</v>
      </c>
      <c r="F257" s="133">
        <v>4.6399999999999997</v>
      </c>
      <c r="G257" s="134">
        <v>20.8</v>
      </c>
      <c r="H257" s="134">
        <f>'BM 07'!J257</f>
        <v>20.8</v>
      </c>
      <c r="I257" s="134">
        <f>VLOOKUP(A257,'Memória 08'!$A$6:$E$283,5,FALSE)</f>
        <v>0</v>
      </c>
      <c r="J257" s="134">
        <f t="shared" si="27"/>
        <v>20.8</v>
      </c>
      <c r="K257" s="134">
        <f t="shared" si="28"/>
        <v>96.51</v>
      </c>
      <c r="L257" s="134">
        <f t="shared" si="29"/>
        <v>96.51</v>
      </c>
      <c r="M257" s="134">
        <f t="shared" si="30"/>
        <v>0</v>
      </c>
      <c r="N257" s="134">
        <f t="shared" si="31"/>
        <v>96.51</v>
      </c>
      <c r="O257" s="11"/>
      <c r="P257" s="111">
        <f t="shared" si="32"/>
        <v>1</v>
      </c>
      <c r="Q257" s="17"/>
      <c r="R257" s="32"/>
    </row>
    <row r="258" spans="1:18" ht="25.5" x14ac:dyDescent="0.2">
      <c r="A258" s="126" t="s">
        <v>577</v>
      </c>
      <c r="B258" s="127" t="s">
        <v>578</v>
      </c>
      <c r="C258" s="126" t="s">
        <v>17</v>
      </c>
      <c r="D258" s="126" t="s">
        <v>579</v>
      </c>
      <c r="E258" s="128" t="s">
        <v>7</v>
      </c>
      <c r="F258" s="133">
        <v>56.68</v>
      </c>
      <c r="G258" s="134">
        <v>1</v>
      </c>
      <c r="H258" s="134">
        <f>'BM 07'!J258</f>
        <v>1</v>
      </c>
      <c r="I258" s="134">
        <f>VLOOKUP(A258,'Memória 08'!$A$6:$E$283,5,FALSE)</f>
        <v>0</v>
      </c>
      <c r="J258" s="134">
        <f t="shared" si="27"/>
        <v>1</v>
      </c>
      <c r="K258" s="134">
        <f t="shared" si="28"/>
        <v>56.68</v>
      </c>
      <c r="L258" s="134">
        <f t="shared" si="29"/>
        <v>56.68</v>
      </c>
      <c r="M258" s="134">
        <f t="shared" si="30"/>
        <v>0</v>
      </c>
      <c r="N258" s="134">
        <f t="shared" si="31"/>
        <v>56.68</v>
      </c>
      <c r="O258" s="11"/>
      <c r="P258" s="111">
        <f t="shared" si="32"/>
        <v>1</v>
      </c>
      <c r="Q258" s="17"/>
      <c r="R258" s="32"/>
    </row>
    <row r="259" spans="1:18" ht="25.5" x14ac:dyDescent="0.2">
      <c r="A259" s="126" t="s">
        <v>580</v>
      </c>
      <c r="B259" s="127" t="s">
        <v>581</v>
      </c>
      <c r="C259" s="126" t="s">
        <v>17</v>
      </c>
      <c r="D259" s="126" t="s">
        <v>582</v>
      </c>
      <c r="E259" s="128" t="s">
        <v>7</v>
      </c>
      <c r="F259" s="133">
        <v>27.98</v>
      </c>
      <c r="G259" s="134">
        <v>3</v>
      </c>
      <c r="H259" s="134">
        <f>'BM 07'!J259</f>
        <v>0</v>
      </c>
      <c r="I259" s="134">
        <f>VLOOKUP(A259,'Memória 08'!$A$6:$E$283,5,FALSE)</f>
        <v>0</v>
      </c>
      <c r="J259" s="134">
        <f t="shared" si="27"/>
        <v>0</v>
      </c>
      <c r="K259" s="134">
        <f t="shared" si="28"/>
        <v>83.94</v>
      </c>
      <c r="L259" s="134">
        <f t="shared" si="29"/>
        <v>0</v>
      </c>
      <c r="M259" s="134">
        <f t="shared" si="30"/>
        <v>0</v>
      </c>
      <c r="N259" s="134">
        <f t="shared" si="31"/>
        <v>0</v>
      </c>
      <c r="O259" s="11"/>
      <c r="P259" s="111">
        <f t="shared" si="32"/>
        <v>0</v>
      </c>
      <c r="Q259" s="17"/>
      <c r="R259" s="32"/>
    </row>
    <row r="260" spans="1:18" ht="25.5" x14ac:dyDescent="0.2">
      <c r="A260" s="126" t="s">
        <v>583</v>
      </c>
      <c r="B260" s="127" t="s">
        <v>584</v>
      </c>
      <c r="C260" s="126" t="s">
        <v>17</v>
      </c>
      <c r="D260" s="126" t="s">
        <v>585</v>
      </c>
      <c r="E260" s="128" t="s">
        <v>7</v>
      </c>
      <c r="F260" s="133">
        <v>67.86</v>
      </c>
      <c r="G260" s="134">
        <v>2</v>
      </c>
      <c r="H260" s="134">
        <f>'BM 07'!J260</f>
        <v>0</v>
      </c>
      <c r="I260" s="134">
        <f>VLOOKUP(A260,'Memória 08'!$A$6:$E$283,5,FALSE)</f>
        <v>0</v>
      </c>
      <c r="J260" s="134">
        <f t="shared" si="27"/>
        <v>0</v>
      </c>
      <c r="K260" s="134">
        <f t="shared" si="28"/>
        <v>135.72</v>
      </c>
      <c r="L260" s="134">
        <f t="shared" si="29"/>
        <v>0</v>
      </c>
      <c r="M260" s="134">
        <f t="shared" si="30"/>
        <v>0</v>
      </c>
      <c r="N260" s="134">
        <f t="shared" si="31"/>
        <v>0</v>
      </c>
      <c r="O260" s="11"/>
      <c r="P260" s="111">
        <f t="shared" si="32"/>
        <v>0</v>
      </c>
      <c r="Q260" s="17"/>
      <c r="R260" s="32"/>
    </row>
    <row r="261" spans="1:18" ht="25.5" x14ac:dyDescent="0.2">
      <c r="A261" s="126" t="s">
        <v>586</v>
      </c>
      <c r="B261" s="127" t="s">
        <v>69</v>
      </c>
      <c r="C261" s="126" t="s">
        <v>17</v>
      </c>
      <c r="D261" s="126" t="s">
        <v>70</v>
      </c>
      <c r="E261" s="128" t="s">
        <v>7</v>
      </c>
      <c r="F261" s="133">
        <v>10.38</v>
      </c>
      <c r="G261" s="134">
        <v>1</v>
      </c>
      <c r="H261" s="134">
        <f>'BM 07'!J261</f>
        <v>1</v>
      </c>
      <c r="I261" s="134">
        <f>VLOOKUP(A261,'Memória 08'!$A$6:$E$283,5,FALSE)</f>
        <v>0</v>
      </c>
      <c r="J261" s="134">
        <f t="shared" si="27"/>
        <v>1</v>
      </c>
      <c r="K261" s="134">
        <f t="shared" si="28"/>
        <v>10.38</v>
      </c>
      <c r="L261" s="134">
        <f t="shared" si="29"/>
        <v>10.38</v>
      </c>
      <c r="M261" s="134">
        <f t="shared" si="30"/>
        <v>0</v>
      </c>
      <c r="N261" s="134">
        <f t="shared" si="31"/>
        <v>10.38</v>
      </c>
      <c r="O261" s="11"/>
      <c r="P261" s="111">
        <f t="shared" si="32"/>
        <v>1</v>
      </c>
      <c r="Q261" s="17"/>
      <c r="R261" s="32"/>
    </row>
    <row r="262" spans="1:18" ht="38.25" x14ac:dyDescent="0.2">
      <c r="A262" s="126" t="s">
        <v>587</v>
      </c>
      <c r="B262" s="127" t="s">
        <v>588</v>
      </c>
      <c r="C262" s="126" t="s">
        <v>17</v>
      </c>
      <c r="D262" s="126" t="s">
        <v>589</v>
      </c>
      <c r="E262" s="128" t="s">
        <v>11</v>
      </c>
      <c r="F262" s="133">
        <v>7.89</v>
      </c>
      <c r="G262" s="134">
        <v>26.5</v>
      </c>
      <c r="H262" s="134">
        <f>'BM 07'!J262</f>
        <v>26.5</v>
      </c>
      <c r="I262" s="134">
        <f>VLOOKUP(A262,'Memória 08'!$A$6:$E$283,5,FALSE)</f>
        <v>0</v>
      </c>
      <c r="J262" s="134">
        <f t="shared" si="27"/>
        <v>26.5</v>
      </c>
      <c r="K262" s="134">
        <f t="shared" si="28"/>
        <v>209.08</v>
      </c>
      <c r="L262" s="134">
        <f t="shared" si="29"/>
        <v>209.08</v>
      </c>
      <c r="M262" s="134">
        <f t="shared" si="30"/>
        <v>0</v>
      </c>
      <c r="N262" s="134">
        <f t="shared" si="31"/>
        <v>209.08</v>
      </c>
      <c r="O262" s="11"/>
      <c r="P262" s="111">
        <f t="shared" si="32"/>
        <v>1</v>
      </c>
      <c r="Q262" s="17"/>
      <c r="R262" s="32"/>
    </row>
    <row r="263" spans="1:18" ht="38.25" x14ac:dyDescent="0.2">
      <c r="A263" s="126" t="s">
        <v>590</v>
      </c>
      <c r="B263" s="127" t="s">
        <v>591</v>
      </c>
      <c r="C263" s="126" t="s">
        <v>17</v>
      </c>
      <c r="D263" s="126" t="s">
        <v>592</v>
      </c>
      <c r="E263" s="128" t="s">
        <v>11</v>
      </c>
      <c r="F263" s="133">
        <v>14.78</v>
      </c>
      <c r="G263" s="134">
        <v>10.4</v>
      </c>
      <c r="H263" s="134">
        <f>'BM 07'!J263</f>
        <v>10.4</v>
      </c>
      <c r="I263" s="134">
        <f>VLOOKUP(A263,'Memória 08'!$A$6:$E$283,5,FALSE)</f>
        <v>0</v>
      </c>
      <c r="J263" s="134">
        <f t="shared" si="27"/>
        <v>10.4</v>
      </c>
      <c r="K263" s="134">
        <f t="shared" si="28"/>
        <v>153.71</v>
      </c>
      <c r="L263" s="134">
        <f t="shared" si="29"/>
        <v>153.71</v>
      </c>
      <c r="M263" s="134">
        <f t="shared" si="30"/>
        <v>0</v>
      </c>
      <c r="N263" s="134">
        <f t="shared" si="31"/>
        <v>153.71</v>
      </c>
      <c r="O263" s="11"/>
      <c r="P263" s="111">
        <f t="shared" si="32"/>
        <v>1</v>
      </c>
      <c r="Q263" s="17"/>
      <c r="R263" s="32"/>
    </row>
    <row r="264" spans="1:18" ht="25.5" x14ac:dyDescent="0.2">
      <c r="A264" s="126" t="s">
        <v>593</v>
      </c>
      <c r="B264" s="127" t="s">
        <v>594</v>
      </c>
      <c r="C264" s="126" t="s">
        <v>17</v>
      </c>
      <c r="D264" s="126" t="s">
        <v>595</v>
      </c>
      <c r="E264" s="128" t="s">
        <v>7</v>
      </c>
      <c r="F264" s="133">
        <v>20.65</v>
      </c>
      <c r="G264" s="134">
        <v>0</v>
      </c>
      <c r="H264" s="134">
        <f>'BM 07'!J264</f>
        <v>0</v>
      </c>
      <c r="I264" s="134">
        <f>VLOOKUP(A264,'Memória 08'!$A$6:$E$283,5,FALSE)</f>
        <v>0</v>
      </c>
      <c r="J264" s="134">
        <f t="shared" si="27"/>
        <v>0</v>
      </c>
      <c r="K264" s="134">
        <f t="shared" si="28"/>
        <v>0</v>
      </c>
      <c r="L264" s="134">
        <f t="shared" si="29"/>
        <v>0</v>
      </c>
      <c r="M264" s="134">
        <f t="shared" si="30"/>
        <v>0</v>
      </c>
      <c r="N264" s="134">
        <f t="shared" si="31"/>
        <v>0</v>
      </c>
      <c r="O264" s="11"/>
      <c r="P264" s="111" t="e">
        <f t="shared" si="32"/>
        <v>#DIV/0!</v>
      </c>
      <c r="Q264" s="17"/>
      <c r="R264" s="32"/>
    </row>
    <row r="265" spans="1:18" ht="25.5" x14ac:dyDescent="0.2">
      <c r="A265" s="126" t="s">
        <v>596</v>
      </c>
      <c r="B265" s="127" t="s">
        <v>71</v>
      </c>
      <c r="C265" s="126" t="s">
        <v>17</v>
      </c>
      <c r="D265" s="126" t="s">
        <v>72</v>
      </c>
      <c r="E265" s="128" t="s">
        <v>7</v>
      </c>
      <c r="F265" s="133">
        <v>23.32</v>
      </c>
      <c r="G265" s="134">
        <v>0</v>
      </c>
      <c r="H265" s="134">
        <f>'BM 07'!J265</f>
        <v>0</v>
      </c>
      <c r="I265" s="134">
        <f>VLOOKUP(A265,'Memória 08'!$A$6:$E$283,5,FALSE)</f>
        <v>0</v>
      </c>
      <c r="J265" s="134">
        <f t="shared" si="27"/>
        <v>0</v>
      </c>
      <c r="K265" s="134">
        <f t="shared" si="28"/>
        <v>0</v>
      </c>
      <c r="L265" s="134">
        <f t="shared" si="29"/>
        <v>0</v>
      </c>
      <c r="M265" s="134">
        <f t="shared" si="30"/>
        <v>0</v>
      </c>
      <c r="N265" s="134">
        <f t="shared" si="31"/>
        <v>0</v>
      </c>
      <c r="O265" s="11"/>
      <c r="P265" s="111" t="e">
        <f t="shared" si="32"/>
        <v>#DIV/0!</v>
      </c>
      <c r="Q265" s="17"/>
      <c r="R265" s="32"/>
    </row>
    <row r="266" spans="1:18" ht="25.5" x14ac:dyDescent="0.2">
      <c r="A266" s="126" t="s">
        <v>760</v>
      </c>
      <c r="B266" s="127">
        <v>97609</v>
      </c>
      <c r="C266" s="126" t="s">
        <v>17</v>
      </c>
      <c r="D266" s="126" t="s">
        <v>761</v>
      </c>
      <c r="E266" s="128" t="s">
        <v>7</v>
      </c>
      <c r="F266" s="133">
        <v>11.5731263375</v>
      </c>
      <c r="G266" s="134">
        <v>10</v>
      </c>
      <c r="H266" s="134">
        <f>'BM 07'!J266</f>
        <v>0</v>
      </c>
      <c r="I266" s="134">
        <f>VLOOKUP(A266,'Memória 08'!$A$6:$E$283,5,FALSE)</f>
        <v>0</v>
      </c>
      <c r="J266" s="134">
        <f t="shared" si="27"/>
        <v>0</v>
      </c>
      <c r="K266" s="134">
        <f t="shared" si="28"/>
        <v>115.73</v>
      </c>
      <c r="L266" s="134">
        <f t="shared" si="29"/>
        <v>0</v>
      </c>
      <c r="M266" s="134">
        <f t="shared" si="30"/>
        <v>0</v>
      </c>
      <c r="N266" s="134">
        <f t="shared" si="31"/>
        <v>0</v>
      </c>
      <c r="O266" s="11"/>
      <c r="P266" s="111">
        <f t="shared" si="32"/>
        <v>0</v>
      </c>
      <c r="Q266" s="17"/>
      <c r="R266" s="32"/>
    </row>
    <row r="267" spans="1:18" ht="38.25" x14ac:dyDescent="0.2">
      <c r="A267" s="126" t="s">
        <v>759</v>
      </c>
      <c r="B267" s="127" t="s">
        <v>598</v>
      </c>
      <c r="C267" s="126" t="s">
        <v>17</v>
      </c>
      <c r="D267" s="126" t="s">
        <v>599</v>
      </c>
      <c r="E267" s="128" t="s">
        <v>7</v>
      </c>
      <c r="F267" s="133">
        <v>443.04</v>
      </c>
      <c r="G267" s="134">
        <v>1</v>
      </c>
      <c r="H267" s="134">
        <f>'BM 07'!J267</f>
        <v>1</v>
      </c>
      <c r="I267" s="134">
        <f>VLOOKUP(A267,'Memória 08'!$A$6:$E$283,5,FALSE)</f>
        <v>0</v>
      </c>
      <c r="J267" s="134">
        <f t="shared" si="27"/>
        <v>1</v>
      </c>
      <c r="K267" s="134">
        <f t="shared" si="28"/>
        <v>443.04</v>
      </c>
      <c r="L267" s="134">
        <f t="shared" si="29"/>
        <v>443.04</v>
      </c>
      <c r="M267" s="134">
        <f t="shared" si="30"/>
        <v>0</v>
      </c>
      <c r="N267" s="134">
        <f t="shared" si="31"/>
        <v>443.04</v>
      </c>
      <c r="O267" s="11"/>
      <c r="P267" s="111">
        <f t="shared" si="32"/>
        <v>1</v>
      </c>
      <c r="Q267" s="17"/>
      <c r="R267" s="32"/>
    </row>
    <row r="268" spans="1:18" x14ac:dyDescent="0.2">
      <c r="A268" s="124">
        <v>3</v>
      </c>
      <c r="B268" s="124"/>
      <c r="C268" s="124"/>
      <c r="D268" s="124" t="s">
        <v>762</v>
      </c>
      <c r="E268" s="124"/>
      <c r="F268" s="125"/>
      <c r="G268" s="125"/>
      <c r="H268" s="125"/>
      <c r="I268" s="125"/>
      <c r="J268" s="125"/>
      <c r="K268" s="125"/>
      <c r="L268" s="125"/>
      <c r="M268" s="125"/>
      <c r="N268" s="125"/>
      <c r="O268" s="11"/>
      <c r="P268" s="111" t="e">
        <f t="shared" si="32"/>
        <v>#DIV/0!</v>
      </c>
      <c r="Q268" s="17"/>
      <c r="R268" s="32"/>
    </row>
    <row r="269" spans="1:18" ht="38.25" x14ac:dyDescent="0.2">
      <c r="A269" s="126" t="s">
        <v>763</v>
      </c>
      <c r="B269" s="127">
        <v>2374</v>
      </c>
      <c r="C269" s="126" t="s">
        <v>706</v>
      </c>
      <c r="D269" s="126" t="s">
        <v>824</v>
      </c>
      <c r="E269" s="128" t="s">
        <v>16</v>
      </c>
      <c r="F269" s="129">
        <v>204.51074056250002</v>
      </c>
      <c r="G269" s="134">
        <v>221.79000000000002</v>
      </c>
      <c r="H269" s="134">
        <f>'BM 07'!J269</f>
        <v>205.76</v>
      </c>
      <c r="I269" s="134">
        <f>VLOOKUP(A269,'Memória 08'!$A$6:$E$283,5,FALSE)</f>
        <v>0</v>
      </c>
      <c r="J269" s="134">
        <f>I269+H269</f>
        <v>205.76</v>
      </c>
      <c r="K269" s="134">
        <f t="shared" ref="K269:K295" si="33">TRUNC(G269*F269,2)</f>
        <v>45358.43</v>
      </c>
      <c r="L269" s="134">
        <f t="shared" ref="L269:L295" si="34">TRUNC(H269*F269,2)</f>
        <v>42080.12</v>
      </c>
      <c r="M269" s="134">
        <f t="shared" ref="M269:M295" si="35">TRUNC(I269*F269,2)</f>
        <v>0</v>
      </c>
      <c r="N269" s="134">
        <f t="shared" ref="N269:N295" si="36">M269+L269</f>
        <v>42080.12</v>
      </c>
      <c r="O269" s="11"/>
      <c r="P269" s="111">
        <f t="shared" si="32"/>
        <v>0.9277243502475726</v>
      </c>
      <c r="Q269" s="17"/>
      <c r="R269" s="32"/>
    </row>
    <row r="270" spans="1:18" ht="51" x14ac:dyDescent="0.2">
      <c r="A270" s="126" t="s">
        <v>765</v>
      </c>
      <c r="B270" s="127">
        <v>94275</v>
      </c>
      <c r="C270" s="126" t="s">
        <v>17</v>
      </c>
      <c r="D270" s="126" t="s">
        <v>766</v>
      </c>
      <c r="E270" s="128" t="s">
        <v>743</v>
      </c>
      <c r="F270" s="129">
        <v>34.171538712500002</v>
      </c>
      <c r="G270" s="134">
        <v>109.61999999999999</v>
      </c>
      <c r="H270" s="134">
        <f>'BM 07'!J270</f>
        <v>0</v>
      </c>
      <c r="I270" s="134">
        <f>VLOOKUP(A270,'Memória 08'!$A$6:$E$283,5,FALSE)</f>
        <v>0</v>
      </c>
      <c r="J270" s="134">
        <f t="shared" ref="J270:J295" si="37">I270+H270</f>
        <v>0</v>
      </c>
      <c r="K270" s="134">
        <f t="shared" si="33"/>
        <v>3745.88</v>
      </c>
      <c r="L270" s="134">
        <f t="shared" si="34"/>
        <v>0</v>
      </c>
      <c r="M270" s="134">
        <f t="shared" si="35"/>
        <v>0</v>
      </c>
      <c r="N270" s="134">
        <f t="shared" si="36"/>
        <v>0</v>
      </c>
      <c r="O270" s="11"/>
      <c r="P270" s="111">
        <f t="shared" si="32"/>
        <v>0</v>
      </c>
      <c r="Q270" s="17"/>
      <c r="R270" s="32"/>
    </row>
    <row r="271" spans="1:18" x14ac:dyDescent="0.2">
      <c r="A271" s="126" t="s">
        <v>767</v>
      </c>
      <c r="B271" s="127">
        <v>98504</v>
      </c>
      <c r="C271" s="126" t="s">
        <v>17</v>
      </c>
      <c r="D271" s="126" t="s">
        <v>768</v>
      </c>
      <c r="E271" s="128" t="s">
        <v>16</v>
      </c>
      <c r="F271" s="129">
        <v>15.202568324999998</v>
      </c>
      <c r="G271" s="134">
        <v>56.53</v>
      </c>
      <c r="H271" s="134">
        <f>'BM 07'!J271</f>
        <v>0</v>
      </c>
      <c r="I271" s="134">
        <f>VLOOKUP(A271,'Memória 08'!$A$6:$E$283,5,FALSE)</f>
        <v>0</v>
      </c>
      <c r="J271" s="134">
        <f t="shared" si="37"/>
        <v>0</v>
      </c>
      <c r="K271" s="134">
        <f t="shared" si="33"/>
        <v>859.4</v>
      </c>
      <c r="L271" s="134">
        <f t="shared" si="34"/>
        <v>0</v>
      </c>
      <c r="M271" s="134">
        <f t="shared" si="35"/>
        <v>0</v>
      </c>
      <c r="N271" s="134">
        <f t="shared" si="36"/>
        <v>0</v>
      </c>
      <c r="O271" s="11"/>
      <c r="P271" s="111">
        <f t="shared" si="32"/>
        <v>0</v>
      </c>
      <c r="Q271" s="17"/>
      <c r="R271" s="32"/>
    </row>
    <row r="272" spans="1:18" x14ac:dyDescent="0.2">
      <c r="A272" s="126" t="s">
        <v>769</v>
      </c>
      <c r="B272" s="127">
        <v>11137</v>
      </c>
      <c r="C272" s="126" t="s">
        <v>706</v>
      </c>
      <c r="D272" s="126" t="s">
        <v>770</v>
      </c>
      <c r="E272" s="128" t="s">
        <v>7</v>
      </c>
      <c r="F272" s="129">
        <v>2155.4580946250003</v>
      </c>
      <c r="G272" s="134">
        <v>1</v>
      </c>
      <c r="H272" s="134">
        <f>'BM 07'!J272</f>
        <v>0</v>
      </c>
      <c r="I272" s="134">
        <f>VLOOKUP(A272,'Memória 08'!$A$6:$E$283,5,FALSE)</f>
        <v>0</v>
      </c>
      <c r="J272" s="134">
        <f t="shared" si="37"/>
        <v>0</v>
      </c>
      <c r="K272" s="134">
        <f t="shared" si="33"/>
        <v>2155.4499999999998</v>
      </c>
      <c r="L272" s="134">
        <f t="shared" si="34"/>
        <v>0</v>
      </c>
      <c r="M272" s="134">
        <f t="shared" si="35"/>
        <v>0</v>
      </c>
      <c r="N272" s="134">
        <f t="shared" si="36"/>
        <v>0</v>
      </c>
      <c r="O272" s="11"/>
      <c r="P272" s="111">
        <f t="shared" si="32"/>
        <v>0</v>
      </c>
      <c r="Q272" s="17"/>
      <c r="R272" s="32"/>
    </row>
    <row r="273" spans="1:18" ht="38.25" x14ac:dyDescent="0.2">
      <c r="A273" s="126" t="s">
        <v>771</v>
      </c>
      <c r="B273" s="127">
        <v>100623</v>
      </c>
      <c r="C273" s="126" t="s">
        <v>17</v>
      </c>
      <c r="D273" s="126" t="s">
        <v>772</v>
      </c>
      <c r="E273" s="128" t="s">
        <v>7</v>
      </c>
      <c r="F273" s="129">
        <v>1968.6641180499998</v>
      </c>
      <c r="G273" s="134">
        <v>4</v>
      </c>
      <c r="H273" s="134">
        <f>'BM 07'!J273</f>
        <v>4</v>
      </c>
      <c r="I273" s="134">
        <f>VLOOKUP(A273,'Memória 08'!$A$6:$E$283,5,FALSE)</f>
        <v>0</v>
      </c>
      <c r="J273" s="134">
        <f t="shared" si="37"/>
        <v>4</v>
      </c>
      <c r="K273" s="134">
        <f t="shared" si="33"/>
        <v>7874.65</v>
      </c>
      <c r="L273" s="134">
        <f t="shared" si="34"/>
        <v>7874.65</v>
      </c>
      <c r="M273" s="134">
        <f t="shared" si="35"/>
        <v>0</v>
      </c>
      <c r="N273" s="134">
        <f t="shared" si="36"/>
        <v>7874.65</v>
      </c>
      <c r="O273" s="11"/>
      <c r="P273" s="111">
        <f t="shared" si="32"/>
        <v>1</v>
      </c>
      <c r="Q273" s="17"/>
      <c r="R273" s="32"/>
    </row>
    <row r="274" spans="1:18" ht="25.5" x14ac:dyDescent="0.2">
      <c r="A274" s="126" t="s">
        <v>773</v>
      </c>
      <c r="B274" s="127">
        <v>101655</v>
      </c>
      <c r="C274" s="126" t="s">
        <v>17</v>
      </c>
      <c r="D274" s="126" t="s">
        <v>774</v>
      </c>
      <c r="E274" s="128" t="s">
        <v>7</v>
      </c>
      <c r="F274" s="129">
        <v>299.04254090000001</v>
      </c>
      <c r="G274" s="134">
        <v>8</v>
      </c>
      <c r="H274" s="134">
        <f>'BM 07'!J274</f>
        <v>8</v>
      </c>
      <c r="I274" s="134">
        <f>VLOOKUP(A274,'Memória 08'!$A$6:$E$283,5,FALSE)</f>
        <v>0</v>
      </c>
      <c r="J274" s="134">
        <f t="shared" si="37"/>
        <v>8</v>
      </c>
      <c r="K274" s="134">
        <f t="shared" si="33"/>
        <v>2392.34</v>
      </c>
      <c r="L274" s="134">
        <f t="shared" si="34"/>
        <v>2392.34</v>
      </c>
      <c r="M274" s="134">
        <f t="shared" si="35"/>
        <v>0</v>
      </c>
      <c r="N274" s="134">
        <f t="shared" si="36"/>
        <v>2392.34</v>
      </c>
      <c r="O274" s="11"/>
      <c r="P274" s="111">
        <f t="shared" si="32"/>
        <v>1</v>
      </c>
      <c r="Q274" s="17"/>
      <c r="R274" s="32"/>
    </row>
    <row r="275" spans="1:18" ht="25.5" x14ac:dyDescent="0.2">
      <c r="A275" s="126" t="s">
        <v>775</v>
      </c>
      <c r="B275" s="127">
        <v>10288</v>
      </c>
      <c r="C275" s="126" t="s">
        <v>706</v>
      </c>
      <c r="D275" s="126" t="s">
        <v>776</v>
      </c>
      <c r="E275" s="128" t="s">
        <v>7</v>
      </c>
      <c r="F275" s="129">
        <v>545.61959021249993</v>
      </c>
      <c r="G275" s="134">
        <v>7</v>
      </c>
      <c r="H275" s="134">
        <f>'BM 07'!J275</f>
        <v>0</v>
      </c>
      <c r="I275" s="134">
        <f>VLOOKUP(A275,'Memória 08'!$A$6:$E$283,5,FALSE)</f>
        <v>0</v>
      </c>
      <c r="J275" s="134">
        <f t="shared" si="37"/>
        <v>0</v>
      </c>
      <c r="K275" s="134">
        <f t="shared" si="33"/>
        <v>3819.33</v>
      </c>
      <c r="L275" s="134">
        <f t="shared" si="34"/>
        <v>0</v>
      </c>
      <c r="M275" s="134">
        <f t="shared" si="35"/>
        <v>0</v>
      </c>
      <c r="N275" s="134">
        <f t="shared" si="36"/>
        <v>0</v>
      </c>
      <c r="O275" s="11"/>
      <c r="P275" s="111">
        <f t="shared" si="32"/>
        <v>0</v>
      </c>
      <c r="Q275" s="17"/>
      <c r="R275" s="32"/>
    </row>
    <row r="276" spans="1:18" ht="38.25" x14ac:dyDescent="0.2">
      <c r="A276" s="126" t="s">
        <v>777</v>
      </c>
      <c r="B276" s="127">
        <v>105004</v>
      </c>
      <c r="C276" s="126" t="s">
        <v>17</v>
      </c>
      <c r="D276" s="126" t="s">
        <v>778</v>
      </c>
      <c r="E276" s="128" t="s">
        <v>16</v>
      </c>
      <c r="F276" s="129">
        <v>102.90593063750001</v>
      </c>
      <c r="G276" s="134">
        <v>0.92</v>
      </c>
      <c r="H276" s="134">
        <f>'BM 07'!J276</f>
        <v>0</v>
      </c>
      <c r="I276" s="134">
        <f>VLOOKUP(A276,'Memória 08'!$A$6:$E$283,5,FALSE)</f>
        <v>0</v>
      </c>
      <c r="J276" s="134">
        <f t="shared" si="37"/>
        <v>0</v>
      </c>
      <c r="K276" s="134">
        <f t="shared" si="33"/>
        <v>94.67</v>
      </c>
      <c r="L276" s="134">
        <f t="shared" si="34"/>
        <v>0</v>
      </c>
      <c r="M276" s="134">
        <f t="shared" si="35"/>
        <v>0</v>
      </c>
      <c r="N276" s="134">
        <f t="shared" si="36"/>
        <v>0</v>
      </c>
      <c r="O276" s="11"/>
      <c r="P276" s="111">
        <f t="shared" si="32"/>
        <v>0</v>
      </c>
      <c r="Q276" s="17"/>
      <c r="R276" s="32"/>
    </row>
    <row r="277" spans="1:18" ht="38.25" x14ac:dyDescent="0.2">
      <c r="A277" s="126" t="s">
        <v>779</v>
      </c>
      <c r="B277" s="127">
        <v>94990</v>
      </c>
      <c r="C277" s="126" t="s">
        <v>17</v>
      </c>
      <c r="D277" s="126" t="s">
        <v>780</v>
      </c>
      <c r="E277" s="128" t="s">
        <v>15</v>
      </c>
      <c r="F277" s="129">
        <v>687.30478779999999</v>
      </c>
      <c r="G277" s="134">
        <v>2.9699999999999998</v>
      </c>
      <c r="H277" s="134">
        <f>'BM 07'!J277</f>
        <v>0</v>
      </c>
      <c r="I277" s="134">
        <f>VLOOKUP(A277,'Memória 08'!$A$6:$E$283,5,FALSE)</f>
        <v>0</v>
      </c>
      <c r="J277" s="134">
        <f t="shared" si="37"/>
        <v>0</v>
      </c>
      <c r="K277" s="134">
        <f t="shared" si="33"/>
        <v>2041.29</v>
      </c>
      <c r="L277" s="134">
        <f t="shared" si="34"/>
        <v>0</v>
      </c>
      <c r="M277" s="134">
        <f t="shared" si="35"/>
        <v>0</v>
      </c>
      <c r="N277" s="134">
        <f t="shared" si="36"/>
        <v>0</v>
      </c>
      <c r="O277" s="11"/>
      <c r="P277" s="111">
        <f t="shared" si="32"/>
        <v>0</v>
      </c>
      <c r="Q277" s="17"/>
      <c r="R277" s="32"/>
    </row>
    <row r="278" spans="1:18" ht="25.5" x14ac:dyDescent="0.2">
      <c r="A278" s="126" t="s">
        <v>781</v>
      </c>
      <c r="B278" s="127">
        <v>6456</v>
      </c>
      <c r="C278" s="126" t="s">
        <v>706</v>
      </c>
      <c r="D278" s="126" t="s">
        <v>782</v>
      </c>
      <c r="E278" s="128" t="s">
        <v>15</v>
      </c>
      <c r="F278" s="129">
        <v>2291.5377120000003</v>
      </c>
      <c r="G278" s="134">
        <v>3.9904999999999995</v>
      </c>
      <c r="H278" s="134">
        <f>'BM 07'!J278</f>
        <v>3.9890000000000003</v>
      </c>
      <c r="I278" s="134">
        <f>VLOOKUP(A278,'Memória 08'!$A$6:$E$283,5,FALSE)</f>
        <v>0</v>
      </c>
      <c r="J278" s="134">
        <f t="shared" si="37"/>
        <v>3.9890000000000003</v>
      </c>
      <c r="K278" s="134">
        <f t="shared" si="33"/>
        <v>9144.3799999999992</v>
      </c>
      <c r="L278" s="134">
        <f t="shared" si="34"/>
        <v>9140.94</v>
      </c>
      <c r="M278" s="134">
        <f t="shared" si="35"/>
        <v>0</v>
      </c>
      <c r="N278" s="134">
        <f t="shared" si="36"/>
        <v>9140.94</v>
      </c>
      <c r="O278" s="11"/>
      <c r="P278" s="111">
        <f t="shared" si="32"/>
        <v>0.99962381265870415</v>
      </c>
      <c r="Q278" s="17"/>
      <c r="R278" s="32"/>
    </row>
    <row r="279" spans="1:18" ht="38.25" x14ac:dyDescent="0.2">
      <c r="A279" s="126" t="s">
        <v>783</v>
      </c>
      <c r="B279" s="127">
        <v>101963</v>
      </c>
      <c r="C279" s="126" t="s">
        <v>17</v>
      </c>
      <c r="D279" s="126" t="s">
        <v>430</v>
      </c>
      <c r="E279" s="128" t="s">
        <v>16</v>
      </c>
      <c r="F279" s="129">
        <v>169.7</v>
      </c>
      <c r="G279" s="134">
        <v>79.253999999999991</v>
      </c>
      <c r="H279" s="134">
        <f>'BM 07'!J279</f>
        <v>75.325000000000003</v>
      </c>
      <c r="I279" s="134">
        <f>VLOOKUP(A279,'Memória 08'!$A$6:$E$283,5,FALSE)</f>
        <v>0</v>
      </c>
      <c r="J279" s="134">
        <f t="shared" si="37"/>
        <v>75.325000000000003</v>
      </c>
      <c r="K279" s="134">
        <f t="shared" si="33"/>
        <v>13449.4</v>
      </c>
      <c r="L279" s="134">
        <f t="shared" si="34"/>
        <v>12782.65</v>
      </c>
      <c r="M279" s="134">
        <f t="shared" si="35"/>
        <v>0</v>
      </c>
      <c r="N279" s="134">
        <f t="shared" si="36"/>
        <v>12782.65</v>
      </c>
      <c r="O279" s="11"/>
      <c r="P279" s="111">
        <f t="shared" si="32"/>
        <v>0.95042529778280072</v>
      </c>
      <c r="Q279" s="17"/>
      <c r="R279" s="32"/>
    </row>
    <row r="280" spans="1:18" ht="25.5" x14ac:dyDescent="0.2">
      <c r="A280" s="126" t="s">
        <v>784</v>
      </c>
      <c r="B280" s="127">
        <v>88415</v>
      </c>
      <c r="C280" s="126" t="s">
        <v>17</v>
      </c>
      <c r="D280" s="126" t="s">
        <v>785</v>
      </c>
      <c r="E280" s="128" t="s">
        <v>16</v>
      </c>
      <c r="F280" s="129">
        <v>4.2848937750000005</v>
      </c>
      <c r="G280" s="134">
        <v>443.58</v>
      </c>
      <c r="H280" s="134">
        <f>'BM 07'!J280</f>
        <v>411.52</v>
      </c>
      <c r="I280" s="134">
        <f>VLOOKUP(A280,'Memória 08'!$A$6:$E$283,5,FALSE)</f>
        <v>0</v>
      </c>
      <c r="J280" s="134">
        <f t="shared" si="37"/>
        <v>411.52</v>
      </c>
      <c r="K280" s="134">
        <f t="shared" si="33"/>
        <v>1900.69</v>
      </c>
      <c r="L280" s="134">
        <f t="shared" si="34"/>
        <v>1763.31</v>
      </c>
      <c r="M280" s="134">
        <f t="shared" si="35"/>
        <v>0</v>
      </c>
      <c r="N280" s="134">
        <f t="shared" si="36"/>
        <v>1763.31</v>
      </c>
      <c r="O280" s="11"/>
      <c r="P280" s="111">
        <f t="shared" si="32"/>
        <v>0.92772098553683136</v>
      </c>
      <c r="Q280" s="17"/>
      <c r="R280" s="32"/>
    </row>
    <row r="281" spans="1:18" ht="25.5" x14ac:dyDescent="0.2">
      <c r="A281" s="126" t="s">
        <v>786</v>
      </c>
      <c r="B281" s="127">
        <v>95305</v>
      </c>
      <c r="C281" s="126" t="s">
        <v>17</v>
      </c>
      <c r="D281" s="126" t="s">
        <v>463</v>
      </c>
      <c r="E281" s="128" t="s">
        <v>16</v>
      </c>
      <c r="F281" s="129">
        <v>11.299206187500001</v>
      </c>
      <c r="G281" s="134">
        <v>320.78999999999996</v>
      </c>
      <c r="H281" s="134">
        <f>'BM 07'!J281</f>
        <v>320.79000000000002</v>
      </c>
      <c r="I281" s="134">
        <f>VLOOKUP(A281,'Memória 08'!$A$6:$E$283,5,FALSE)</f>
        <v>0</v>
      </c>
      <c r="J281" s="134">
        <f t="shared" si="37"/>
        <v>320.79000000000002</v>
      </c>
      <c r="K281" s="134">
        <f t="shared" si="33"/>
        <v>3624.67</v>
      </c>
      <c r="L281" s="134">
        <f t="shared" si="34"/>
        <v>3624.67</v>
      </c>
      <c r="M281" s="134">
        <f t="shared" si="35"/>
        <v>0</v>
      </c>
      <c r="N281" s="134">
        <f t="shared" si="36"/>
        <v>3624.67</v>
      </c>
      <c r="O281" s="11"/>
      <c r="P281" s="111">
        <f t="shared" si="32"/>
        <v>1</v>
      </c>
      <c r="Q281" s="17"/>
      <c r="R281" s="32"/>
    </row>
    <row r="282" spans="1:18" ht="25.5" x14ac:dyDescent="0.2">
      <c r="A282" s="126" t="s">
        <v>787</v>
      </c>
      <c r="B282" s="127">
        <v>95626</v>
      </c>
      <c r="C282" s="126" t="s">
        <v>17</v>
      </c>
      <c r="D282" s="126" t="s">
        <v>788</v>
      </c>
      <c r="E282" s="128" t="s">
        <v>16</v>
      </c>
      <c r="F282" s="129">
        <v>12.795984150000001</v>
      </c>
      <c r="G282" s="134">
        <v>443.58</v>
      </c>
      <c r="H282" s="134">
        <f>'BM 07'!J282</f>
        <v>411.52</v>
      </c>
      <c r="I282" s="134">
        <f>VLOOKUP(A282,'Memória 08'!$A$6:$E$283,5,FALSE)</f>
        <v>0</v>
      </c>
      <c r="J282" s="134">
        <f t="shared" si="37"/>
        <v>411.52</v>
      </c>
      <c r="K282" s="134">
        <f t="shared" si="33"/>
        <v>5676.04</v>
      </c>
      <c r="L282" s="134">
        <f t="shared" si="34"/>
        <v>5265.8</v>
      </c>
      <c r="M282" s="134">
        <f t="shared" si="35"/>
        <v>0</v>
      </c>
      <c r="N282" s="134">
        <f t="shared" si="36"/>
        <v>5265.8</v>
      </c>
      <c r="O282" s="11"/>
      <c r="P282" s="111">
        <f t="shared" si="32"/>
        <v>0.92772425846188544</v>
      </c>
      <c r="Q282" s="17"/>
      <c r="R282" s="32"/>
    </row>
    <row r="283" spans="1:18" ht="25.5" x14ac:dyDescent="0.2">
      <c r="A283" s="126" t="s">
        <v>789</v>
      </c>
      <c r="B283" s="127">
        <v>98563</v>
      </c>
      <c r="C283" s="126" t="s">
        <v>17</v>
      </c>
      <c r="D283" s="126" t="s">
        <v>790</v>
      </c>
      <c r="E283" s="128" t="s">
        <v>16</v>
      </c>
      <c r="F283" s="129">
        <v>32.459537775000001</v>
      </c>
      <c r="G283" s="134">
        <v>79.253999999999991</v>
      </c>
      <c r="H283" s="134">
        <f>'BM 07'!J283</f>
        <v>66.83</v>
      </c>
      <c r="I283" s="134">
        <f>VLOOKUP(A283,'Memória 08'!$A$6:$E$283,5,FALSE)</f>
        <v>0</v>
      </c>
      <c r="J283" s="134">
        <f t="shared" si="37"/>
        <v>66.83</v>
      </c>
      <c r="K283" s="134">
        <f t="shared" si="33"/>
        <v>2572.54</v>
      </c>
      <c r="L283" s="134">
        <f t="shared" si="34"/>
        <v>2169.27</v>
      </c>
      <c r="M283" s="134">
        <f t="shared" si="35"/>
        <v>0</v>
      </c>
      <c r="N283" s="134">
        <f t="shared" si="36"/>
        <v>2169.27</v>
      </c>
      <c r="O283" s="11"/>
      <c r="P283" s="111">
        <f t="shared" si="32"/>
        <v>0.84324053270308719</v>
      </c>
      <c r="Q283" s="17"/>
      <c r="R283" s="32"/>
    </row>
    <row r="284" spans="1:18" ht="38.25" x14ac:dyDescent="0.2">
      <c r="A284" s="126" t="s">
        <v>791</v>
      </c>
      <c r="B284" s="127">
        <v>98546</v>
      </c>
      <c r="C284" s="126" t="s">
        <v>17</v>
      </c>
      <c r="D284" s="126" t="s">
        <v>475</v>
      </c>
      <c r="E284" s="128" t="s">
        <v>16</v>
      </c>
      <c r="F284" s="129">
        <v>133.5458559875</v>
      </c>
      <c r="G284" s="134">
        <v>79.253999999999991</v>
      </c>
      <c r="H284" s="134">
        <f>'BM 07'!J284</f>
        <v>79.25</v>
      </c>
      <c r="I284" s="134">
        <f>VLOOKUP(A284,'Memória 08'!$A$6:$E$283,5,FALSE)</f>
        <v>0</v>
      </c>
      <c r="J284" s="134">
        <f t="shared" si="37"/>
        <v>79.25</v>
      </c>
      <c r="K284" s="134">
        <f t="shared" si="33"/>
        <v>10584.04</v>
      </c>
      <c r="L284" s="134">
        <f t="shared" si="34"/>
        <v>10583.5</v>
      </c>
      <c r="M284" s="134">
        <f t="shared" si="35"/>
        <v>0</v>
      </c>
      <c r="N284" s="134">
        <f t="shared" si="36"/>
        <v>10583.5</v>
      </c>
      <c r="O284" s="11"/>
      <c r="P284" s="111">
        <f t="shared" si="32"/>
        <v>0.9999489797846568</v>
      </c>
      <c r="Q284" s="17"/>
      <c r="R284" s="32"/>
    </row>
    <row r="285" spans="1:18" ht="38.25" x14ac:dyDescent="0.2">
      <c r="A285" s="126" t="s">
        <v>792</v>
      </c>
      <c r="B285" s="127" t="str">
        <f>B26</f>
        <v xml:space="preserve"> 94316 </v>
      </c>
      <c r="C285" s="126" t="str">
        <f>C26</f>
        <v>SINAPI</v>
      </c>
      <c r="D285" s="126" t="str">
        <f>D26</f>
        <v>ATERRO MECANIZADO DE VALA COM RETROESCAVADEIRA (CAPACIDADE DA CAÇAMBA DA RETRO: 0,26 M³ / POTÊNCIA: 88 HP), LARGURA ATÉ 1,5 M, PROFUNDIDADE ATÉ 1,5 M, COM SOLO ARGILO-ARENOSO. AF_08/2023</v>
      </c>
      <c r="E285" s="128" t="str">
        <f>E26</f>
        <v>m³</v>
      </c>
      <c r="F285" s="129">
        <v>65.11</v>
      </c>
      <c r="G285" s="134">
        <v>315.44800000000004</v>
      </c>
      <c r="H285" s="134">
        <f>'BM 07'!J285</f>
        <v>315.44800000000004</v>
      </c>
      <c r="I285" s="134">
        <f>VLOOKUP(A285,'Memória 08'!$A$6:$E$283,5,FALSE)</f>
        <v>0</v>
      </c>
      <c r="J285" s="134">
        <f t="shared" si="37"/>
        <v>315.44800000000004</v>
      </c>
      <c r="K285" s="134">
        <f t="shared" si="33"/>
        <v>20538.810000000001</v>
      </c>
      <c r="L285" s="134">
        <f t="shared" si="34"/>
        <v>20538.810000000001</v>
      </c>
      <c r="M285" s="134">
        <f t="shared" si="35"/>
        <v>0</v>
      </c>
      <c r="N285" s="134">
        <f t="shared" si="36"/>
        <v>20538.810000000001</v>
      </c>
      <c r="O285" s="11"/>
      <c r="P285" s="111">
        <f t="shared" si="32"/>
        <v>1</v>
      </c>
      <c r="Q285" s="17"/>
      <c r="R285" s="32"/>
    </row>
    <row r="286" spans="1:18" ht="25.5" x14ac:dyDescent="0.2">
      <c r="A286" s="126" t="s">
        <v>793</v>
      </c>
      <c r="B286" s="127">
        <v>93588</v>
      </c>
      <c r="C286" s="126" t="s">
        <v>17</v>
      </c>
      <c r="D286" s="126" t="s">
        <v>794</v>
      </c>
      <c r="E286" s="128" t="s">
        <v>795</v>
      </c>
      <c r="F286" s="129">
        <v>2.915293025</v>
      </c>
      <c r="G286" s="134">
        <v>9547.0800000000017</v>
      </c>
      <c r="H286" s="134">
        <f>'BM 07'!J286</f>
        <v>9547.0800000000017</v>
      </c>
      <c r="I286" s="134">
        <f>VLOOKUP(A286,'Memória 08'!$A$6:$E$283,5,FALSE)</f>
        <v>0</v>
      </c>
      <c r="J286" s="134">
        <f t="shared" si="37"/>
        <v>9547.0800000000017</v>
      </c>
      <c r="K286" s="134">
        <f t="shared" si="33"/>
        <v>27832.53</v>
      </c>
      <c r="L286" s="134">
        <f t="shared" si="34"/>
        <v>27832.53</v>
      </c>
      <c r="M286" s="134">
        <f t="shared" si="35"/>
        <v>0</v>
      </c>
      <c r="N286" s="134">
        <f t="shared" si="36"/>
        <v>27832.53</v>
      </c>
      <c r="O286" s="11"/>
      <c r="P286" s="111">
        <f t="shared" si="32"/>
        <v>1</v>
      </c>
      <c r="Q286" s="17"/>
      <c r="R286" s="32"/>
    </row>
    <row r="287" spans="1:18" ht="25.5" x14ac:dyDescent="0.2">
      <c r="A287" s="126" t="s">
        <v>796</v>
      </c>
      <c r="B287" s="127" t="s">
        <v>210</v>
      </c>
      <c r="C287" s="126" t="s">
        <v>17</v>
      </c>
      <c r="D287" s="126" t="s">
        <v>211</v>
      </c>
      <c r="E287" s="128" t="s">
        <v>16</v>
      </c>
      <c r="F287" s="129">
        <v>45.89</v>
      </c>
      <c r="G287" s="134">
        <v>75.498499999999993</v>
      </c>
      <c r="H287" s="134">
        <f>'BM 07'!J287</f>
        <v>0</v>
      </c>
      <c r="I287" s="134">
        <f>VLOOKUP(A287,'Memória 08'!$A$6:$E$283,5,FALSE)</f>
        <v>0</v>
      </c>
      <c r="J287" s="134">
        <f t="shared" si="37"/>
        <v>0</v>
      </c>
      <c r="K287" s="134">
        <f t="shared" si="33"/>
        <v>3464.62</v>
      </c>
      <c r="L287" s="134">
        <f t="shared" si="34"/>
        <v>0</v>
      </c>
      <c r="M287" s="134">
        <f t="shared" si="35"/>
        <v>0</v>
      </c>
      <c r="N287" s="134">
        <f t="shared" si="36"/>
        <v>0</v>
      </c>
      <c r="O287" s="11"/>
      <c r="P287" s="111">
        <f t="shared" si="32"/>
        <v>0</v>
      </c>
      <c r="Q287" s="17"/>
      <c r="R287" s="32"/>
    </row>
    <row r="288" spans="1:18" ht="25.5" x14ac:dyDescent="0.2">
      <c r="A288" s="126" t="s">
        <v>797</v>
      </c>
      <c r="B288" s="127">
        <v>88494</v>
      </c>
      <c r="C288" s="126" t="s">
        <v>17</v>
      </c>
      <c r="D288" s="126" t="s">
        <v>798</v>
      </c>
      <c r="E288" s="128" t="s">
        <v>16</v>
      </c>
      <c r="F288" s="129">
        <v>16.748260600000002</v>
      </c>
      <c r="G288" s="134">
        <v>75.498499999999993</v>
      </c>
      <c r="H288" s="134">
        <f>'BM 07'!J288</f>
        <v>0</v>
      </c>
      <c r="I288" s="134">
        <f>VLOOKUP(A288,'Memória 08'!$A$6:$E$283,5,FALSE)</f>
        <v>0</v>
      </c>
      <c r="J288" s="134">
        <f t="shared" si="37"/>
        <v>0</v>
      </c>
      <c r="K288" s="134">
        <f t="shared" si="33"/>
        <v>1264.46</v>
      </c>
      <c r="L288" s="134">
        <f t="shared" si="34"/>
        <v>0</v>
      </c>
      <c r="M288" s="134">
        <f t="shared" si="35"/>
        <v>0</v>
      </c>
      <c r="N288" s="134">
        <f t="shared" si="36"/>
        <v>0</v>
      </c>
      <c r="O288" s="11"/>
      <c r="P288" s="111">
        <f t="shared" si="32"/>
        <v>0</v>
      </c>
      <c r="Q288" s="17"/>
      <c r="R288" s="32"/>
    </row>
    <row r="289" spans="1:19" ht="25.5" x14ac:dyDescent="0.2">
      <c r="A289" s="126" t="s">
        <v>799</v>
      </c>
      <c r="B289" s="127" t="s">
        <v>262</v>
      </c>
      <c r="C289" s="126" t="s">
        <v>17</v>
      </c>
      <c r="D289" s="126" t="s">
        <v>263</v>
      </c>
      <c r="E289" s="128" t="s">
        <v>16</v>
      </c>
      <c r="F289" s="129">
        <v>14.18</v>
      </c>
      <c r="G289" s="134">
        <v>75.498499999999993</v>
      </c>
      <c r="H289" s="134">
        <f>'BM 07'!J289</f>
        <v>0</v>
      </c>
      <c r="I289" s="134">
        <f>VLOOKUP(A289,'Memória 08'!$A$6:$E$283,5,FALSE)</f>
        <v>0</v>
      </c>
      <c r="J289" s="134">
        <f t="shared" si="37"/>
        <v>0</v>
      </c>
      <c r="K289" s="134">
        <f t="shared" si="33"/>
        <v>1070.56</v>
      </c>
      <c r="L289" s="134">
        <f t="shared" si="34"/>
        <v>0</v>
      </c>
      <c r="M289" s="134">
        <f t="shared" si="35"/>
        <v>0</v>
      </c>
      <c r="N289" s="134">
        <f t="shared" si="36"/>
        <v>0</v>
      </c>
      <c r="O289" s="11"/>
      <c r="P289" s="111">
        <f t="shared" si="32"/>
        <v>0</v>
      </c>
      <c r="Q289" s="17"/>
      <c r="R289" s="32"/>
    </row>
    <row r="290" spans="1:19" ht="38.25" x14ac:dyDescent="0.2">
      <c r="A290" s="126" t="s">
        <v>800</v>
      </c>
      <c r="B290" s="127">
        <v>91867</v>
      </c>
      <c r="C290" s="126" t="s">
        <v>17</v>
      </c>
      <c r="D290" s="126" t="s">
        <v>801</v>
      </c>
      <c r="E290" s="128" t="s">
        <v>743</v>
      </c>
      <c r="F290" s="129">
        <v>8.7947933875000004</v>
      </c>
      <c r="G290" s="134">
        <v>81.5</v>
      </c>
      <c r="H290" s="134">
        <f>'BM 07'!J290</f>
        <v>81.5</v>
      </c>
      <c r="I290" s="134">
        <f>VLOOKUP(A290,'Memória 08'!$A$6:$E$283,5,FALSE)</f>
        <v>0</v>
      </c>
      <c r="J290" s="134">
        <f t="shared" si="37"/>
        <v>81.5</v>
      </c>
      <c r="K290" s="134">
        <f t="shared" si="33"/>
        <v>716.77</v>
      </c>
      <c r="L290" s="134">
        <f t="shared" si="34"/>
        <v>716.77</v>
      </c>
      <c r="M290" s="134">
        <f t="shared" si="35"/>
        <v>0</v>
      </c>
      <c r="N290" s="134">
        <f t="shared" si="36"/>
        <v>716.77</v>
      </c>
      <c r="O290" s="11"/>
      <c r="P290" s="111">
        <f t="shared" si="32"/>
        <v>1</v>
      </c>
      <c r="Q290" s="17"/>
      <c r="R290" s="32"/>
    </row>
    <row r="291" spans="1:19" ht="38.25" x14ac:dyDescent="0.2">
      <c r="A291" s="126" t="s">
        <v>802</v>
      </c>
      <c r="B291" s="127">
        <v>97882</v>
      </c>
      <c r="C291" s="126" t="s">
        <v>17</v>
      </c>
      <c r="D291" s="126" t="s">
        <v>803</v>
      </c>
      <c r="E291" s="128" t="s">
        <v>7</v>
      </c>
      <c r="F291" s="129">
        <v>207.87604526250001</v>
      </c>
      <c r="G291" s="134">
        <v>5</v>
      </c>
      <c r="H291" s="134">
        <f>'BM 07'!J291</f>
        <v>4</v>
      </c>
      <c r="I291" s="134">
        <f>VLOOKUP(A291,'Memória 08'!$A$6:$E$283,5,FALSE)</f>
        <v>0</v>
      </c>
      <c r="J291" s="134">
        <f t="shared" si="37"/>
        <v>4</v>
      </c>
      <c r="K291" s="134">
        <f t="shared" si="33"/>
        <v>1039.3800000000001</v>
      </c>
      <c r="L291" s="134">
        <f t="shared" si="34"/>
        <v>831.5</v>
      </c>
      <c r="M291" s="134">
        <f t="shared" si="35"/>
        <v>0</v>
      </c>
      <c r="N291" s="134">
        <f t="shared" si="36"/>
        <v>831.5</v>
      </c>
      <c r="O291" s="11"/>
      <c r="P291" s="111">
        <f t="shared" si="32"/>
        <v>0.79999615155188664</v>
      </c>
      <c r="Q291" s="17"/>
      <c r="R291" s="32"/>
    </row>
    <row r="292" spans="1:19" ht="25.5" x14ac:dyDescent="0.2">
      <c r="A292" s="126" t="s">
        <v>804</v>
      </c>
      <c r="B292" s="127">
        <v>101632</v>
      </c>
      <c r="C292" s="126" t="s">
        <v>17</v>
      </c>
      <c r="D292" s="126" t="s">
        <v>805</v>
      </c>
      <c r="E292" s="128" t="s">
        <v>7</v>
      </c>
      <c r="F292" s="129">
        <v>36.959654525000005</v>
      </c>
      <c r="G292" s="134">
        <v>4</v>
      </c>
      <c r="H292" s="134">
        <f>'BM 07'!J292</f>
        <v>4</v>
      </c>
      <c r="I292" s="134">
        <f>VLOOKUP(A292,'Memória 08'!$A$6:$E$283,5,FALSE)</f>
        <v>0</v>
      </c>
      <c r="J292" s="134">
        <f t="shared" si="37"/>
        <v>4</v>
      </c>
      <c r="K292" s="134">
        <f t="shared" si="33"/>
        <v>147.83000000000001</v>
      </c>
      <c r="L292" s="134">
        <f t="shared" si="34"/>
        <v>147.83000000000001</v>
      </c>
      <c r="M292" s="134">
        <f t="shared" si="35"/>
        <v>0</v>
      </c>
      <c r="N292" s="134">
        <f t="shared" si="36"/>
        <v>147.83000000000001</v>
      </c>
      <c r="O292" s="11"/>
      <c r="P292" s="111">
        <f t="shared" si="32"/>
        <v>1</v>
      </c>
      <c r="Q292" s="17"/>
      <c r="R292" s="32"/>
    </row>
    <row r="293" spans="1:19" ht="25.5" x14ac:dyDescent="0.2">
      <c r="A293" s="126" t="s">
        <v>806</v>
      </c>
      <c r="B293" s="127">
        <v>91929</v>
      </c>
      <c r="C293" s="126" t="s">
        <v>17</v>
      </c>
      <c r="D293" s="126" t="s">
        <v>807</v>
      </c>
      <c r="E293" s="128" t="s">
        <v>743</v>
      </c>
      <c r="F293" s="129">
        <v>6.5740835999999998</v>
      </c>
      <c r="G293" s="134">
        <v>185</v>
      </c>
      <c r="H293" s="134">
        <f>'BM 07'!J293</f>
        <v>0</v>
      </c>
      <c r="I293" s="134">
        <f>VLOOKUP(A293,'Memória 08'!$A$6:$E$283,5,FALSE)</f>
        <v>0</v>
      </c>
      <c r="J293" s="134">
        <f t="shared" si="37"/>
        <v>0</v>
      </c>
      <c r="K293" s="134">
        <f t="shared" si="33"/>
        <v>1216.2</v>
      </c>
      <c r="L293" s="134">
        <f t="shared" si="34"/>
        <v>0</v>
      </c>
      <c r="M293" s="134">
        <f t="shared" si="35"/>
        <v>0</v>
      </c>
      <c r="N293" s="134">
        <f t="shared" si="36"/>
        <v>0</v>
      </c>
      <c r="O293" s="11"/>
      <c r="P293" s="111">
        <f t="shared" si="32"/>
        <v>0</v>
      </c>
      <c r="Q293" s="17"/>
      <c r="R293" s="32"/>
    </row>
    <row r="294" spans="1:19" ht="25.5" x14ac:dyDescent="0.2">
      <c r="A294" s="126" t="s">
        <v>808</v>
      </c>
      <c r="B294" s="127">
        <v>92982</v>
      </c>
      <c r="C294" s="126" t="s">
        <v>17</v>
      </c>
      <c r="D294" s="126" t="s">
        <v>809</v>
      </c>
      <c r="E294" s="128" t="s">
        <v>743</v>
      </c>
      <c r="F294" s="129">
        <v>16.23955175</v>
      </c>
      <c r="G294" s="134">
        <v>93</v>
      </c>
      <c r="H294" s="134">
        <f>'BM 07'!J294</f>
        <v>0</v>
      </c>
      <c r="I294" s="134">
        <f>VLOOKUP(A294,'Memória 08'!$A$6:$E$283,5,FALSE)</f>
        <v>0</v>
      </c>
      <c r="J294" s="134">
        <f t="shared" si="37"/>
        <v>0</v>
      </c>
      <c r="K294" s="134">
        <f t="shared" si="33"/>
        <v>1510.27</v>
      </c>
      <c r="L294" s="134">
        <f t="shared" si="34"/>
        <v>0</v>
      </c>
      <c r="M294" s="134">
        <f t="shared" si="35"/>
        <v>0</v>
      </c>
      <c r="N294" s="134">
        <f t="shared" si="36"/>
        <v>0</v>
      </c>
      <c r="O294" s="11"/>
      <c r="P294" s="111">
        <f t="shared" si="32"/>
        <v>0</v>
      </c>
      <c r="Q294" s="17"/>
      <c r="R294" s="32"/>
    </row>
    <row r="295" spans="1:19" ht="25.5" x14ac:dyDescent="0.2">
      <c r="A295" s="126" t="s">
        <v>810</v>
      </c>
      <c r="B295" s="127">
        <v>100903</v>
      </c>
      <c r="C295" s="126" t="s">
        <v>17</v>
      </c>
      <c r="D295" s="126" t="s">
        <v>72</v>
      </c>
      <c r="E295" s="128" t="s">
        <v>7</v>
      </c>
      <c r="F295" s="129">
        <v>21.600560399999999</v>
      </c>
      <c r="G295" s="134">
        <v>6</v>
      </c>
      <c r="H295" s="134">
        <f>'BM 07'!J295</f>
        <v>0</v>
      </c>
      <c r="I295" s="134">
        <f>VLOOKUP(A295,'Memória 08'!$A$6:$E$283,5,FALSE)</f>
        <v>0</v>
      </c>
      <c r="J295" s="134">
        <f t="shared" si="37"/>
        <v>0</v>
      </c>
      <c r="K295" s="134">
        <f t="shared" si="33"/>
        <v>129.6</v>
      </c>
      <c r="L295" s="134">
        <f t="shared" si="34"/>
        <v>0</v>
      </c>
      <c r="M295" s="134">
        <f t="shared" si="35"/>
        <v>0</v>
      </c>
      <c r="N295" s="134">
        <f t="shared" si="36"/>
        <v>0</v>
      </c>
      <c r="O295" s="11"/>
      <c r="P295" s="111">
        <f t="shared" si="32"/>
        <v>0</v>
      </c>
      <c r="Q295" s="17"/>
      <c r="R295" s="32"/>
    </row>
    <row r="296" spans="1:19" ht="15" x14ac:dyDescent="0.25">
      <c r="A296" s="187" t="s">
        <v>13</v>
      </c>
      <c r="B296" s="188"/>
      <c r="C296" s="188"/>
      <c r="D296" s="188"/>
      <c r="E296" s="188"/>
      <c r="F296" s="188"/>
      <c r="G296" s="188"/>
      <c r="H296" s="188"/>
      <c r="I296" s="188"/>
      <c r="J296" s="189"/>
      <c r="K296" s="65">
        <f>SUM(K20:K295)</f>
        <v>888464.3899999999</v>
      </c>
      <c r="L296" s="65">
        <f>SUM(L20:L295)-0.12</f>
        <v>791847.12999999966</v>
      </c>
      <c r="M296" s="65">
        <f>SUM(M20:M295)</f>
        <v>20218.97</v>
      </c>
      <c r="N296" s="65">
        <f>SUM(N20:N295)-0.12</f>
        <v>812066.09999999974</v>
      </c>
      <c r="O296" s="11"/>
      <c r="P296" s="111">
        <f t="shared" si="32"/>
        <v>0.91401085866817899</v>
      </c>
      <c r="Q296" s="17">
        <f>K296-N296</f>
        <v>76398.290000000154</v>
      </c>
      <c r="R296" s="32"/>
    </row>
    <row r="297" spans="1:19" x14ac:dyDescent="0.2">
      <c r="A297" s="9"/>
      <c r="B297" s="9"/>
      <c r="C297" s="9"/>
      <c r="D297" s="10"/>
      <c r="E297" s="9"/>
      <c r="F297" s="9"/>
      <c r="G297" s="9"/>
      <c r="H297" s="9"/>
      <c r="I297" s="9"/>
      <c r="J297" s="9"/>
      <c r="K297" s="9"/>
      <c r="L297" s="11"/>
      <c r="M297" s="11"/>
      <c r="N297" s="11"/>
      <c r="O297" s="11"/>
      <c r="P297" s="112"/>
      <c r="Q297" s="123"/>
    </row>
    <row r="298" spans="1:19" x14ac:dyDescent="0.2">
      <c r="Q298" s="123">
        <f>Q296-'[35]Readequação 03'!$R$272-'[35]Readequação 03'!$R$142-'[35]Readequação 03'!$R$143-'[35]Readequação 03'!$R$144-'[35]Readequação 03'!$R$145-'[35]Readequação 03'!$R$80-'[35]Readequação 03'!$R$136-'[35]Readequação 03'!$R$138-'[35]Readequação 03'!$R$139</f>
        <v>66560.060000000158</v>
      </c>
      <c r="R298" s="123">
        <f>Q298+7660</f>
        <v>74220.060000000158</v>
      </c>
      <c r="S298" s="123">
        <f>Q296-R298</f>
        <v>2178.2299999999959</v>
      </c>
    </row>
    <row r="300" spans="1:19" x14ac:dyDescent="0.2">
      <c r="M300" s="122"/>
    </row>
    <row r="301" spans="1:19" x14ac:dyDescent="0.2">
      <c r="M301" s="122"/>
    </row>
    <row r="302" spans="1:19" x14ac:dyDescent="0.2">
      <c r="M302" s="122"/>
    </row>
    <row r="303" spans="1:19" x14ac:dyDescent="0.2">
      <c r="M303" s="122"/>
    </row>
    <row r="304" spans="1:19" x14ac:dyDescent="0.2">
      <c r="M304" s="122"/>
    </row>
    <row r="305" spans="1:1008" x14ac:dyDescent="0.2">
      <c r="M305" s="17"/>
    </row>
    <row r="310" spans="1:1008" s="111" customFormat="1" x14ac:dyDescent="0.2">
      <c r="A310" s="1"/>
      <c r="B310" s="183" t="s">
        <v>655</v>
      </c>
      <c r="C310" s="183"/>
      <c r="D310" s="183"/>
      <c r="E310" s="183" t="s">
        <v>658</v>
      </c>
      <c r="F310" s="183"/>
      <c r="G310" s="183"/>
      <c r="H310" s="183"/>
      <c r="I310" s="183"/>
      <c r="J310" s="183"/>
      <c r="K310" s="183" t="s">
        <v>659</v>
      </c>
      <c r="L310" s="183"/>
      <c r="M310" s="183"/>
      <c r="N310" s="183"/>
      <c r="O310" s="183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  <c r="AT310" s="1"/>
      <c r="AU310" s="1"/>
      <c r="AV310" s="1"/>
      <c r="AW310" s="1"/>
      <c r="AX310" s="1"/>
      <c r="AY310" s="1"/>
      <c r="AZ310" s="1"/>
      <c r="BA310" s="1"/>
      <c r="BB310" s="1"/>
      <c r="BC310" s="1"/>
      <c r="BD310" s="1"/>
      <c r="BE310" s="1"/>
      <c r="BF310" s="1"/>
      <c r="BG310" s="1"/>
      <c r="BH310" s="1"/>
      <c r="BI310" s="1"/>
      <c r="BJ310" s="1"/>
      <c r="BK310" s="1"/>
      <c r="BL310" s="1"/>
      <c r="BM310" s="1"/>
      <c r="BN310" s="1"/>
      <c r="BO310" s="1"/>
      <c r="BP310" s="1"/>
      <c r="BQ310" s="1"/>
      <c r="BR310" s="1"/>
      <c r="BS310" s="1"/>
      <c r="BT310" s="1"/>
      <c r="BU310" s="1"/>
      <c r="BV310" s="1"/>
      <c r="BW310" s="1"/>
      <c r="BX310" s="1"/>
      <c r="BY310" s="1"/>
      <c r="BZ310" s="1"/>
      <c r="CA310" s="1"/>
      <c r="CB310" s="1"/>
      <c r="CC310" s="1"/>
      <c r="CD310" s="1"/>
      <c r="CE310" s="1"/>
      <c r="CF310" s="1"/>
      <c r="CG310" s="1"/>
      <c r="CH310" s="1"/>
      <c r="CI310" s="1"/>
      <c r="CJ310" s="1"/>
      <c r="CK310" s="1"/>
      <c r="CL310" s="1"/>
      <c r="CM310" s="1"/>
      <c r="CN310" s="1"/>
      <c r="CO310" s="1"/>
      <c r="CP310" s="1"/>
      <c r="CQ310" s="1"/>
      <c r="CR310" s="1"/>
      <c r="CS310" s="1"/>
      <c r="CT310" s="1"/>
      <c r="CU310" s="1"/>
      <c r="CV310" s="1"/>
      <c r="CW310" s="1"/>
      <c r="CX310" s="1"/>
      <c r="CY310" s="1"/>
      <c r="CZ310" s="1"/>
      <c r="DA310" s="1"/>
      <c r="DB310" s="1"/>
      <c r="DC310" s="1"/>
      <c r="DD310" s="1"/>
      <c r="DE310" s="1"/>
      <c r="DF310" s="1"/>
      <c r="DG310" s="1"/>
      <c r="DH310" s="1"/>
      <c r="DI310" s="1"/>
      <c r="DJ310" s="1"/>
      <c r="DK310" s="1"/>
      <c r="DL310" s="1"/>
      <c r="DM310" s="1"/>
      <c r="DN310" s="1"/>
      <c r="DO310" s="1"/>
      <c r="DP310" s="1"/>
      <c r="DQ310" s="1"/>
      <c r="DR310" s="1"/>
      <c r="DS310" s="1"/>
      <c r="DT310" s="1"/>
      <c r="DU310" s="1"/>
      <c r="DV310" s="1"/>
      <c r="DW310" s="1"/>
      <c r="DX310" s="1"/>
      <c r="DY310" s="1"/>
      <c r="DZ310" s="1"/>
      <c r="EA310" s="1"/>
      <c r="EB310" s="1"/>
      <c r="EC310" s="1"/>
      <c r="ED310" s="1"/>
      <c r="EE310" s="1"/>
      <c r="EF310" s="1"/>
      <c r="EG310" s="1"/>
      <c r="EH310" s="1"/>
      <c r="EI310" s="1"/>
      <c r="EJ310" s="1"/>
      <c r="EK310" s="1"/>
      <c r="EL310" s="1"/>
      <c r="EM310" s="1"/>
      <c r="EN310" s="1"/>
      <c r="EO310" s="1"/>
      <c r="EP310" s="1"/>
      <c r="EQ310" s="1"/>
      <c r="ER310" s="1"/>
      <c r="ES310" s="1"/>
      <c r="ET310" s="1"/>
      <c r="EU310" s="1"/>
      <c r="EV310" s="1"/>
      <c r="EW310" s="1"/>
      <c r="EX310" s="1"/>
      <c r="EY310" s="1"/>
      <c r="EZ310" s="1"/>
      <c r="FA310" s="1"/>
      <c r="FB310" s="1"/>
      <c r="FC310" s="1"/>
      <c r="FD310" s="1"/>
      <c r="FE310" s="1"/>
      <c r="FF310" s="1"/>
      <c r="FG310" s="1"/>
      <c r="FH310" s="1"/>
      <c r="FI310" s="1"/>
      <c r="FJ310" s="1"/>
      <c r="FK310" s="1"/>
      <c r="FL310" s="1"/>
      <c r="FM310" s="1"/>
      <c r="FN310" s="1"/>
      <c r="FO310" s="1"/>
      <c r="FP310" s="1"/>
      <c r="FQ310" s="1"/>
      <c r="FR310" s="1"/>
      <c r="FS310" s="1"/>
      <c r="FT310" s="1"/>
      <c r="FU310" s="1"/>
      <c r="FV310" s="1"/>
      <c r="FW310" s="1"/>
      <c r="FX310" s="1"/>
      <c r="FY310" s="1"/>
      <c r="FZ310" s="1"/>
      <c r="GA310" s="1"/>
      <c r="GB310" s="1"/>
      <c r="GC310" s="1"/>
      <c r="GD310" s="1"/>
      <c r="GE310" s="1"/>
      <c r="GF310" s="1"/>
      <c r="GG310" s="1"/>
      <c r="GH310" s="1"/>
      <c r="GI310" s="1"/>
      <c r="GJ310" s="1"/>
      <c r="GK310" s="1"/>
      <c r="GL310" s="1"/>
      <c r="GM310" s="1"/>
      <c r="GN310" s="1"/>
      <c r="GO310" s="1"/>
      <c r="GP310" s="1"/>
      <c r="GQ310" s="1"/>
      <c r="GR310" s="1"/>
      <c r="GS310" s="1"/>
      <c r="GT310" s="1"/>
      <c r="GU310" s="1"/>
      <c r="GV310" s="1"/>
      <c r="GW310" s="1"/>
      <c r="GX310" s="1"/>
      <c r="GY310" s="1"/>
      <c r="GZ310" s="1"/>
      <c r="HA310" s="1"/>
      <c r="HB310" s="1"/>
      <c r="HC310" s="1"/>
      <c r="HD310" s="1"/>
      <c r="HE310" s="1"/>
      <c r="HF310" s="1"/>
      <c r="HG310" s="1"/>
      <c r="HH310" s="1"/>
      <c r="HI310" s="1"/>
      <c r="HJ310" s="1"/>
      <c r="HK310" s="1"/>
      <c r="HL310" s="1"/>
      <c r="HM310" s="1"/>
      <c r="HN310" s="1"/>
      <c r="HO310" s="1"/>
      <c r="HP310" s="1"/>
      <c r="HQ310" s="1"/>
      <c r="HR310" s="1"/>
      <c r="HS310" s="1"/>
      <c r="HT310" s="1"/>
      <c r="HU310" s="1"/>
      <c r="HV310" s="1"/>
      <c r="HW310" s="1"/>
      <c r="HX310" s="1"/>
      <c r="HY310" s="1"/>
      <c r="HZ310" s="1"/>
      <c r="IA310" s="1"/>
      <c r="IB310" s="1"/>
      <c r="IC310" s="1"/>
      <c r="ID310" s="1"/>
      <c r="IE310" s="1"/>
      <c r="IF310" s="1"/>
      <c r="IG310" s="1"/>
      <c r="IH310" s="1"/>
      <c r="II310" s="1"/>
      <c r="IJ310" s="1"/>
      <c r="IK310" s="1"/>
      <c r="IL310" s="1"/>
      <c r="IM310" s="1"/>
      <c r="IN310" s="1"/>
      <c r="IO310" s="1"/>
      <c r="IP310" s="1"/>
      <c r="IQ310" s="1"/>
      <c r="IR310" s="1"/>
      <c r="IS310" s="1"/>
      <c r="IT310" s="1"/>
      <c r="IU310" s="1"/>
      <c r="IV310" s="1"/>
      <c r="IW310" s="1"/>
      <c r="IX310" s="1"/>
      <c r="IY310" s="1"/>
      <c r="IZ310" s="1"/>
      <c r="JA310" s="1"/>
      <c r="JB310" s="1"/>
      <c r="JC310" s="1"/>
      <c r="JD310" s="1"/>
      <c r="JE310" s="1"/>
      <c r="JF310" s="1"/>
      <c r="JG310" s="1"/>
      <c r="JH310" s="1"/>
      <c r="JI310" s="1"/>
      <c r="JJ310" s="1"/>
      <c r="JK310" s="1"/>
      <c r="JL310" s="1"/>
      <c r="JM310" s="1"/>
      <c r="JN310" s="1"/>
      <c r="JO310" s="1"/>
      <c r="JP310" s="1"/>
      <c r="JQ310" s="1"/>
      <c r="JR310" s="1"/>
      <c r="JS310" s="1"/>
      <c r="JT310" s="1"/>
      <c r="JU310" s="1"/>
      <c r="JV310" s="1"/>
      <c r="JW310" s="1"/>
      <c r="JX310" s="1"/>
      <c r="JY310" s="1"/>
      <c r="JZ310" s="1"/>
      <c r="KA310" s="1"/>
      <c r="KB310" s="1"/>
      <c r="KC310" s="1"/>
      <c r="KD310" s="1"/>
      <c r="KE310" s="1"/>
      <c r="KF310" s="1"/>
      <c r="KG310" s="1"/>
      <c r="KH310" s="1"/>
      <c r="KI310" s="1"/>
      <c r="KJ310" s="1"/>
      <c r="KK310" s="1"/>
      <c r="KL310" s="1"/>
      <c r="KM310" s="1"/>
      <c r="KN310" s="1"/>
      <c r="KO310" s="1"/>
      <c r="KP310" s="1"/>
      <c r="KQ310" s="1"/>
      <c r="KR310" s="1"/>
      <c r="KS310" s="1"/>
      <c r="KT310" s="1"/>
      <c r="KU310" s="1"/>
      <c r="KV310" s="1"/>
      <c r="KW310" s="1"/>
      <c r="KX310" s="1"/>
      <c r="KY310" s="1"/>
      <c r="KZ310" s="1"/>
      <c r="LA310" s="1"/>
      <c r="LB310" s="1"/>
      <c r="LC310" s="1"/>
      <c r="LD310" s="1"/>
      <c r="LE310" s="1"/>
      <c r="LF310" s="1"/>
      <c r="LG310" s="1"/>
      <c r="LH310" s="1"/>
      <c r="LI310" s="1"/>
      <c r="LJ310" s="1"/>
      <c r="LK310" s="1"/>
      <c r="LL310" s="1"/>
      <c r="LM310" s="1"/>
      <c r="LN310" s="1"/>
      <c r="LO310" s="1"/>
      <c r="LP310" s="1"/>
      <c r="LQ310" s="1"/>
      <c r="LR310" s="1"/>
      <c r="LS310" s="1"/>
      <c r="LT310" s="1"/>
      <c r="LU310" s="1"/>
      <c r="LV310" s="1"/>
      <c r="LW310" s="1"/>
      <c r="LX310" s="1"/>
      <c r="LY310" s="1"/>
      <c r="LZ310" s="1"/>
      <c r="MA310" s="1"/>
      <c r="MB310" s="1"/>
      <c r="MC310" s="1"/>
      <c r="MD310" s="1"/>
      <c r="ME310" s="1"/>
      <c r="MF310" s="1"/>
      <c r="MG310" s="1"/>
      <c r="MH310" s="1"/>
      <c r="MI310" s="1"/>
      <c r="MJ310" s="1"/>
      <c r="MK310" s="1"/>
      <c r="ML310" s="1"/>
      <c r="MM310" s="1"/>
      <c r="MN310" s="1"/>
      <c r="MO310" s="1"/>
      <c r="MP310" s="1"/>
      <c r="MQ310" s="1"/>
      <c r="MR310" s="1"/>
      <c r="MS310" s="1"/>
      <c r="MT310" s="1"/>
      <c r="MU310" s="1"/>
      <c r="MV310" s="1"/>
      <c r="MW310" s="1"/>
      <c r="MX310" s="1"/>
      <c r="MY310" s="1"/>
      <c r="MZ310" s="1"/>
      <c r="NA310" s="1"/>
      <c r="NB310" s="1"/>
      <c r="NC310" s="1"/>
      <c r="ND310" s="1"/>
      <c r="NE310" s="1"/>
      <c r="NF310" s="1"/>
      <c r="NG310" s="1"/>
      <c r="NH310" s="1"/>
      <c r="NI310" s="1"/>
      <c r="NJ310" s="1"/>
      <c r="NK310" s="1"/>
      <c r="NL310" s="1"/>
      <c r="NM310" s="1"/>
      <c r="NN310" s="1"/>
      <c r="NO310" s="1"/>
      <c r="NP310" s="1"/>
      <c r="NQ310" s="1"/>
      <c r="NR310" s="1"/>
      <c r="NS310" s="1"/>
      <c r="NT310" s="1"/>
      <c r="NU310" s="1"/>
      <c r="NV310" s="1"/>
      <c r="NW310" s="1"/>
      <c r="NX310" s="1"/>
      <c r="NY310" s="1"/>
      <c r="NZ310" s="1"/>
      <c r="OA310" s="1"/>
      <c r="OB310" s="1"/>
      <c r="OC310" s="1"/>
      <c r="OD310" s="1"/>
      <c r="OE310" s="1"/>
      <c r="OF310" s="1"/>
      <c r="OG310" s="1"/>
      <c r="OH310" s="1"/>
      <c r="OI310" s="1"/>
      <c r="OJ310" s="1"/>
      <c r="OK310" s="1"/>
      <c r="OL310" s="1"/>
      <c r="OM310" s="1"/>
      <c r="ON310" s="1"/>
      <c r="OO310" s="1"/>
      <c r="OP310" s="1"/>
      <c r="OQ310" s="1"/>
      <c r="OR310" s="1"/>
      <c r="OS310" s="1"/>
      <c r="OT310" s="1"/>
      <c r="OU310" s="1"/>
      <c r="OV310" s="1"/>
      <c r="OW310" s="1"/>
      <c r="OX310" s="1"/>
      <c r="OY310" s="1"/>
      <c r="OZ310" s="1"/>
      <c r="PA310" s="1"/>
      <c r="PB310" s="1"/>
      <c r="PC310" s="1"/>
      <c r="PD310" s="1"/>
      <c r="PE310" s="1"/>
      <c r="PF310" s="1"/>
      <c r="PG310" s="1"/>
      <c r="PH310" s="1"/>
      <c r="PI310" s="1"/>
      <c r="PJ310" s="1"/>
      <c r="PK310" s="1"/>
      <c r="PL310" s="1"/>
      <c r="PM310" s="1"/>
      <c r="PN310" s="1"/>
      <c r="PO310" s="1"/>
      <c r="PP310" s="1"/>
      <c r="PQ310" s="1"/>
      <c r="PR310" s="1"/>
      <c r="PS310" s="1"/>
      <c r="PT310" s="1"/>
      <c r="PU310" s="1"/>
      <c r="PV310" s="1"/>
      <c r="PW310" s="1"/>
      <c r="PX310" s="1"/>
      <c r="PY310" s="1"/>
      <c r="PZ310" s="1"/>
      <c r="QA310" s="1"/>
      <c r="QB310" s="1"/>
      <c r="QC310" s="1"/>
      <c r="QD310" s="1"/>
      <c r="QE310" s="1"/>
      <c r="QF310" s="1"/>
      <c r="QG310" s="1"/>
      <c r="QH310" s="1"/>
      <c r="QI310" s="1"/>
      <c r="QJ310" s="1"/>
      <c r="QK310" s="1"/>
      <c r="QL310" s="1"/>
      <c r="QM310" s="1"/>
      <c r="QN310" s="1"/>
      <c r="QO310" s="1"/>
      <c r="QP310" s="1"/>
      <c r="QQ310" s="1"/>
      <c r="QR310" s="1"/>
      <c r="QS310" s="1"/>
      <c r="QT310" s="1"/>
      <c r="QU310" s="1"/>
      <c r="QV310" s="1"/>
      <c r="QW310" s="1"/>
      <c r="QX310" s="1"/>
      <c r="QY310" s="1"/>
      <c r="QZ310" s="1"/>
      <c r="RA310" s="1"/>
      <c r="RB310" s="1"/>
      <c r="RC310" s="1"/>
      <c r="RD310" s="1"/>
      <c r="RE310" s="1"/>
      <c r="RF310" s="1"/>
      <c r="RG310" s="1"/>
      <c r="RH310" s="1"/>
      <c r="RI310" s="1"/>
      <c r="RJ310" s="1"/>
      <c r="RK310" s="1"/>
      <c r="RL310" s="1"/>
      <c r="RM310" s="1"/>
      <c r="RN310" s="1"/>
      <c r="RO310" s="1"/>
      <c r="RP310" s="1"/>
      <c r="RQ310" s="1"/>
      <c r="RR310" s="1"/>
      <c r="RS310" s="1"/>
      <c r="RT310" s="1"/>
      <c r="RU310" s="1"/>
      <c r="RV310" s="1"/>
      <c r="RW310" s="1"/>
      <c r="RX310" s="1"/>
      <c r="RY310" s="1"/>
      <c r="RZ310" s="1"/>
      <c r="SA310" s="1"/>
      <c r="SB310" s="1"/>
      <c r="SC310" s="1"/>
      <c r="SD310" s="1"/>
      <c r="SE310" s="1"/>
      <c r="SF310" s="1"/>
      <c r="SG310" s="1"/>
      <c r="SH310" s="1"/>
      <c r="SI310" s="1"/>
      <c r="SJ310" s="1"/>
      <c r="SK310" s="1"/>
      <c r="SL310" s="1"/>
      <c r="SM310" s="1"/>
      <c r="SN310" s="1"/>
      <c r="SO310" s="1"/>
      <c r="SP310" s="1"/>
      <c r="SQ310" s="1"/>
      <c r="SR310" s="1"/>
      <c r="SS310" s="1"/>
      <c r="ST310" s="1"/>
      <c r="SU310" s="1"/>
      <c r="SV310" s="1"/>
      <c r="SW310" s="1"/>
      <c r="SX310" s="1"/>
      <c r="SY310" s="1"/>
      <c r="SZ310" s="1"/>
      <c r="TA310" s="1"/>
      <c r="TB310" s="1"/>
      <c r="TC310" s="1"/>
      <c r="TD310" s="1"/>
      <c r="TE310" s="1"/>
      <c r="TF310" s="1"/>
      <c r="TG310" s="1"/>
      <c r="TH310" s="1"/>
      <c r="TI310" s="1"/>
      <c r="TJ310" s="1"/>
      <c r="TK310" s="1"/>
      <c r="TL310" s="1"/>
      <c r="TM310" s="1"/>
      <c r="TN310" s="1"/>
      <c r="TO310" s="1"/>
      <c r="TP310" s="1"/>
      <c r="TQ310" s="1"/>
      <c r="TR310" s="1"/>
      <c r="TS310" s="1"/>
      <c r="TT310" s="1"/>
      <c r="TU310" s="1"/>
      <c r="TV310" s="1"/>
      <c r="TW310" s="1"/>
      <c r="TX310" s="1"/>
      <c r="TY310" s="1"/>
      <c r="TZ310" s="1"/>
      <c r="UA310" s="1"/>
      <c r="UB310" s="1"/>
      <c r="UC310" s="1"/>
      <c r="UD310" s="1"/>
      <c r="UE310" s="1"/>
      <c r="UF310" s="1"/>
      <c r="UG310" s="1"/>
      <c r="UH310" s="1"/>
      <c r="UI310" s="1"/>
      <c r="UJ310" s="1"/>
      <c r="UK310" s="1"/>
      <c r="UL310" s="1"/>
      <c r="UM310" s="1"/>
      <c r="UN310" s="1"/>
      <c r="UO310" s="1"/>
      <c r="UP310" s="1"/>
      <c r="UQ310" s="1"/>
      <c r="UR310" s="1"/>
      <c r="US310" s="1"/>
      <c r="UT310" s="1"/>
      <c r="UU310" s="1"/>
      <c r="UV310" s="1"/>
      <c r="UW310" s="1"/>
      <c r="UX310" s="1"/>
      <c r="UY310" s="1"/>
      <c r="UZ310" s="1"/>
      <c r="VA310" s="1"/>
      <c r="VB310" s="1"/>
      <c r="VC310" s="1"/>
      <c r="VD310" s="1"/>
      <c r="VE310" s="1"/>
      <c r="VF310" s="1"/>
      <c r="VG310" s="1"/>
      <c r="VH310" s="1"/>
      <c r="VI310" s="1"/>
      <c r="VJ310" s="1"/>
      <c r="VK310" s="1"/>
      <c r="VL310" s="1"/>
      <c r="VM310" s="1"/>
      <c r="VN310" s="1"/>
      <c r="VO310" s="1"/>
      <c r="VP310" s="1"/>
      <c r="VQ310" s="1"/>
      <c r="VR310" s="1"/>
      <c r="VS310" s="1"/>
      <c r="VT310" s="1"/>
      <c r="VU310" s="1"/>
      <c r="VV310" s="1"/>
      <c r="VW310" s="1"/>
      <c r="VX310" s="1"/>
      <c r="VY310" s="1"/>
      <c r="VZ310" s="1"/>
      <c r="WA310" s="1"/>
      <c r="WB310" s="1"/>
      <c r="WC310" s="1"/>
      <c r="WD310" s="1"/>
      <c r="WE310" s="1"/>
      <c r="WF310" s="1"/>
      <c r="WG310" s="1"/>
      <c r="WH310" s="1"/>
      <c r="WI310" s="1"/>
      <c r="WJ310" s="1"/>
      <c r="WK310" s="1"/>
      <c r="WL310" s="1"/>
      <c r="WM310" s="1"/>
      <c r="WN310" s="1"/>
      <c r="WO310" s="1"/>
      <c r="WP310" s="1"/>
      <c r="WQ310" s="1"/>
      <c r="WR310" s="1"/>
      <c r="WS310" s="1"/>
      <c r="WT310" s="1"/>
      <c r="WU310" s="1"/>
      <c r="WV310" s="1"/>
      <c r="WW310" s="1"/>
      <c r="WX310" s="1"/>
      <c r="WY310" s="1"/>
      <c r="WZ310" s="1"/>
      <c r="XA310" s="1"/>
      <c r="XB310" s="1"/>
      <c r="XC310" s="1"/>
      <c r="XD310" s="1"/>
      <c r="XE310" s="1"/>
      <c r="XF310" s="1"/>
      <c r="XG310" s="1"/>
      <c r="XH310" s="1"/>
      <c r="XI310" s="1"/>
      <c r="XJ310" s="1"/>
      <c r="XK310" s="1"/>
      <c r="XL310" s="1"/>
      <c r="XM310" s="1"/>
      <c r="XN310" s="1"/>
      <c r="XO310" s="1"/>
      <c r="XP310" s="1"/>
      <c r="XQ310" s="1"/>
      <c r="XR310" s="1"/>
      <c r="XS310" s="1"/>
      <c r="XT310" s="1"/>
      <c r="XU310" s="1"/>
      <c r="XV310" s="1"/>
      <c r="XW310" s="1"/>
      <c r="XX310" s="1"/>
      <c r="XY310" s="1"/>
      <c r="XZ310" s="1"/>
      <c r="YA310" s="1"/>
      <c r="YB310" s="1"/>
      <c r="YC310" s="1"/>
      <c r="YD310" s="1"/>
      <c r="YE310" s="1"/>
      <c r="YF310" s="1"/>
      <c r="YG310" s="1"/>
      <c r="YH310" s="1"/>
      <c r="YI310" s="1"/>
      <c r="YJ310" s="1"/>
      <c r="YK310" s="1"/>
      <c r="YL310" s="1"/>
      <c r="YM310" s="1"/>
      <c r="YN310" s="1"/>
      <c r="YO310" s="1"/>
      <c r="YP310" s="1"/>
      <c r="YQ310" s="1"/>
      <c r="YR310" s="1"/>
      <c r="YS310" s="1"/>
      <c r="YT310" s="1"/>
      <c r="YU310" s="1"/>
      <c r="YV310" s="1"/>
      <c r="YW310" s="1"/>
      <c r="YX310" s="1"/>
      <c r="YY310" s="1"/>
      <c r="YZ310" s="1"/>
      <c r="ZA310" s="1"/>
      <c r="ZB310" s="1"/>
      <c r="ZC310" s="1"/>
      <c r="ZD310" s="1"/>
      <c r="ZE310" s="1"/>
      <c r="ZF310" s="1"/>
      <c r="ZG310" s="1"/>
      <c r="ZH310" s="1"/>
      <c r="ZI310" s="1"/>
      <c r="ZJ310" s="1"/>
      <c r="ZK310" s="1"/>
      <c r="ZL310" s="1"/>
      <c r="ZM310" s="1"/>
      <c r="ZN310" s="1"/>
      <c r="ZO310" s="1"/>
      <c r="ZP310" s="1"/>
      <c r="ZQ310" s="1"/>
      <c r="ZR310" s="1"/>
      <c r="ZS310" s="1"/>
      <c r="ZT310" s="1"/>
      <c r="ZU310" s="1"/>
      <c r="ZV310" s="1"/>
      <c r="ZW310" s="1"/>
      <c r="ZX310" s="1"/>
      <c r="ZY310" s="1"/>
      <c r="ZZ310" s="1"/>
      <c r="AAA310" s="1"/>
      <c r="AAB310" s="1"/>
      <c r="AAC310" s="1"/>
      <c r="AAD310" s="1"/>
      <c r="AAE310" s="1"/>
      <c r="AAF310" s="1"/>
      <c r="AAG310" s="1"/>
      <c r="AAH310" s="1"/>
      <c r="AAI310" s="1"/>
      <c r="AAJ310" s="1"/>
      <c r="AAK310" s="1"/>
      <c r="AAL310" s="1"/>
      <c r="AAM310" s="1"/>
      <c r="AAN310" s="1"/>
      <c r="AAO310" s="1"/>
      <c r="AAP310" s="1"/>
      <c r="AAQ310" s="1"/>
      <c r="AAR310" s="1"/>
      <c r="AAS310" s="1"/>
      <c r="AAT310" s="1"/>
      <c r="AAU310" s="1"/>
      <c r="AAV310" s="1"/>
      <c r="AAW310" s="1"/>
      <c r="AAX310" s="1"/>
      <c r="AAY310" s="1"/>
      <c r="AAZ310" s="1"/>
      <c r="ABA310" s="1"/>
      <c r="ABB310" s="1"/>
      <c r="ABC310" s="1"/>
      <c r="ABD310" s="1"/>
      <c r="ABE310" s="1"/>
      <c r="ABF310" s="1"/>
      <c r="ABG310" s="1"/>
      <c r="ABH310" s="1"/>
      <c r="ABI310" s="1"/>
      <c r="ABJ310" s="1"/>
      <c r="ABK310" s="1"/>
      <c r="ABL310" s="1"/>
      <c r="ABM310" s="1"/>
      <c r="ABN310" s="1"/>
      <c r="ABO310" s="1"/>
      <c r="ABP310" s="1"/>
      <c r="ABQ310" s="1"/>
      <c r="ABR310" s="1"/>
      <c r="ABS310" s="1"/>
      <c r="ABT310" s="1"/>
      <c r="ABU310" s="1"/>
      <c r="ABV310" s="1"/>
      <c r="ABW310" s="1"/>
      <c r="ABX310" s="1"/>
      <c r="ABY310" s="1"/>
      <c r="ABZ310" s="1"/>
      <c r="ACA310" s="1"/>
      <c r="ACB310" s="1"/>
      <c r="ACC310" s="1"/>
      <c r="ACD310" s="1"/>
      <c r="ACE310" s="1"/>
      <c r="ACF310" s="1"/>
      <c r="ACG310" s="1"/>
      <c r="ACH310" s="1"/>
      <c r="ACI310" s="1"/>
      <c r="ACJ310" s="1"/>
      <c r="ACK310" s="1"/>
      <c r="ACL310" s="1"/>
      <c r="ACM310" s="1"/>
      <c r="ACN310" s="1"/>
      <c r="ACO310" s="1"/>
      <c r="ACP310" s="1"/>
      <c r="ACQ310" s="1"/>
      <c r="ACR310" s="1"/>
      <c r="ACS310" s="1"/>
      <c r="ACT310" s="1"/>
      <c r="ACU310" s="1"/>
      <c r="ACV310" s="1"/>
      <c r="ACW310" s="1"/>
      <c r="ACX310" s="1"/>
      <c r="ACY310" s="1"/>
      <c r="ACZ310" s="1"/>
      <c r="ADA310" s="1"/>
      <c r="ADB310" s="1"/>
      <c r="ADC310" s="1"/>
      <c r="ADD310" s="1"/>
      <c r="ADE310" s="1"/>
      <c r="ADF310" s="1"/>
      <c r="ADG310" s="1"/>
      <c r="ADH310" s="1"/>
      <c r="ADI310" s="1"/>
      <c r="ADJ310" s="1"/>
      <c r="ADK310" s="1"/>
      <c r="ADL310" s="1"/>
      <c r="ADM310" s="1"/>
      <c r="ADN310" s="1"/>
      <c r="ADO310" s="1"/>
      <c r="ADP310" s="1"/>
      <c r="ADQ310" s="1"/>
      <c r="ADR310" s="1"/>
      <c r="ADS310" s="1"/>
      <c r="ADT310" s="1"/>
      <c r="ADU310" s="1"/>
      <c r="ADV310" s="1"/>
      <c r="ADW310" s="1"/>
      <c r="ADX310" s="1"/>
      <c r="ADY310" s="1"/>
      <c r="ADZ310" s="1"/>
      <c r="AEA310" s="1"/>
      <c r="AEB310" s="1"/>
      <c r="AEC310" s="1"/>
      <c r="AED310" s="1"/>
      <c r="AEE310" s="1"/>
      <c r="AEF310" s="1"/>
      <c r="AEG310" s="1"/>
      <c r="AEH310" s="1"/>
      <c r="AEI310" s="1"/>
      <c r="AEJ310" s="1"/>
      <c r="AEK310" s="1"/>
      <c r="AEL310" s="1"/>
      <c r="AEM310" s="1"/>
      <c r="AEN310" s="1"/>
      <c r="AEO310" s="1"/>
      <c r="AEP310" s="1"/>
      <c r="AEQ310" s="1"/>
      <c r="AER310" s="1"/>
      <c r="AES310" s="1"/>
      <c r="AET310" s="1"/>
      <c r="AEU310" s="1"/>
      <c r="AEV310" s="1"/>
      <c r="AEW310" s="1"/>
      <c r="AEX310" s="1"/>
      <c r="AEY310" s="1"/>
      <c r="AEZ310" s="1"/>
      <c r="AFA310" s="1"/>
      <c r="AFB310" s="1"/>
      <c r="AFC310" s="1"/>
      <c r="AFD310" s="1"/>
      <c r="AFE310" s="1"/>
      <c r="AFF310" s="1"/>
      <c r="AFG310" s="1"/>
      <c r="AFH310" s="1"/>
      <c r="AFI310" s="1"/>
      <c r="AFJ310" s="1"/>
      <c r="AFK310" s="1"/>
      <c r="AFL310" s="1"/>
      <c r="AFM310" s="1"/>
      <c r="AFN310" s="1"/>
      <c r="AFO310" s="1"/>
      <c r="AFP310" s="1"/>
      <c r="AFQ310" s="1"/>
      <c r="AFR310" s="1"/>
      <c r="AFS310" s="1"/>
      <c r="AFT310" s="1"/>
      <c r="AFU310" s="1"/>
      <c r="AFV310" s="1"/>
      <c r="AFW310" s="1"/>
      <c r="AFX310" s="1"/>
      <c r="AFY310" s="1"/>
      <c r="AFZ310" s="1"/>
      <c r="AGA310" s="1"/>
      <c r="AGB310" s="1"/>
      <c r="AGC310" s="1"/>
      <c r="AGD310" s="1"/>
      <c r="AGE310" s="1"/>
      <c r="AGF310" s="1"/>
      <c r="AGG310" s="1"/>
      <c r="AGH310" s="1"/>
      <c r="AGI310" s="1"/>
      <c r="AGJ310" s="1"/>
      <c r="AGK310" s="1"/>
      <c r="AGL310" s="1"/>
      <c r="AGM310" s="1"/>
      <c r="AGN310" s="1"/>
      <c r="AGO310" s="1"/>
      <c r="AGP310" s="1"/>
      <c r="AGQ310" s="1"/>
      <c r="AGR310" s="1"/>
      <c r="AGS310" s="1"/>
      <c r="AGT310" s="1"/>
      <c r="AGU310" s="1"/>
      <c r="AGV310" s="1"/>
      <c r="AGW310" s="1"/>
      <c r="AGX310" s="1"/>
      <c r="AGY310" s="1"/>
      <c r="AGZ310" s="1"/>
      <c r="AHA310" s="1"/>
      <c r="AHB310" s="1"/>
      <c r="AHC310" s="1"/>
      <c r="AHD310" s="1"/>
      <c r="AHE310" s="1"/>
      <c r="AHF310" s="1"/>
      <c r="AHG310" s="1"/>
      <c r="AHH310" s="1"/>
      <c r="AHI310" s="1"/>
      <c r="AHJ310" s="1"/>
      <c r="AHK310" s="1"/>
      <c r="AHL310" s="1"/>
      <c r="AHM310" s="1"/>
      <c r="AHN310" s="1"/>
      <c r="AHO310" s="1"/>
      <c r="AHP310" s="1"/>
      <c r="AHQ310" s="1"/>
      <c r="AHR310" s="1"/>
      <c r="AHS310" s="1"/>
      <c r="AHT310" s="1"/>
      <c r="AHU310" s="1"/>
      <c r="AHV310" s="1"/>
      <c r="AHW310" s="1"/>
      <c r="AHX310" s="1"/>
      <c r="AHY310" s="1"/>
      <c r="AHZ310" s="1"/>
      <c r="AIA310" s="1"/>
      <c r="AIB310" s="1"/>
      <c r="AIC310" s="1"/>
      <c r="AID310" s="1"/>
      <c r="AIE310" s="1"/>
      <c r="AIF310" s="1"/>
      <c r="AIG310" s="1"/>
      <c r="AIH310" s="1"/>
      <c r="AII310" s="1"/>
      <c r="AIJ310" s="1"/>
      <c r="AIK310" s="1"/>
      <c r="AIL310" s="1"/>
      <c r="AIM310" s="1"/>
      <c r="AIN310" s="1"/>
      <c r="AIO310" s="1"/>
      <c r="AIP310" s="1"/>
      <c r="AIQ310" s="1"/>
      <c r="AIR310" s="1"/>
      <c r="AIS310" s="1"/>
      <c r="AIT310" s="1"/>
      <c r="AIU310" s="1"/>
      <c r="AIV310" s="1"/>
      <c r="AIW310" s="1"/>
      <c r="AIX310" s="1"/>
      <c r="AIY310" s="1"/>
      <c r="AIZ310" s="1"/>
      <c r="AJA310" s="1"/>
      <c r="AJB310" s="1"/>
      <c r="AJC310" s="1"/>
      <c r="AJD310" s="1"/>
      <c r="AJE310" s="1"/>
      <c r="AJF310" s="1"/>
      <c r="AJG310" s="1"/>
      <c r="AJH310" s="1"/>
      <c r="AJI310" s="1"/>
      <c r="AJJ310" s="1"/>
      <c r="AJK310" s="1"/>
      <c r="AJL310" s="1"/>
      <c r="AJM310" s="1"/>
      <c r="AJN310" s="1"/>
      <c r="AJO310" s="1"/>
      <c r="AJP310" s="1"/>
      <c r="AJQ310" s="1"/>
      <c r="AJR310" s="1"/>
      <c r="AJS310" s="1"/>
      <c r="AJT310" s="1"/>
      <c r="AJU310" s="1"/>
      <c r="AJV310" s="1"/>
      <c r="AJW310" s="1"/>
      <c r="AJX310" s="1"/>
      <c r="AJY310" s="1"/>
      <c r="AJZ310" s="1"/>
      <c r="AKA310" s="1"/>
      <c r="AKB310" s="1"/>
      <c r="AKC310" s="1"/>
      <c r="AKD310" s="1"/>
      <c r="AKE310" s="1"/>
      <c r="AKF310" s="1"/>
      <c r="AKG310" s="1"/>
      <c r="AKH310" s="1"/>
      <c r="AKI310" s="1"/>
      <c r="AKJ310" s="1"/>
      <c r="AKK310" s="1"/>
      <c r="AKL310" s="1"/>
      <c r="AKM310" s="1"/>
      <c r="AKN310" s="1"/>
      <c r="AKO310" s="1"/>
      <c r="AKP310" s="1"/>
      <c r="AKQ310" s="1"/>
      <c r="AKR310" s="1"/>
      <c r="AKS310" s="1"/>
      <c r="AKT310" s="1"/>
      <c r="AKU310" s="1"/>
      <c r="AKV310" s="1"/>
      <c r="AKW310" s="1"/>
      <c r="AKX310" s="1"/>
      <c r="AKY310" s="1"/>
      <c r="AKZ310" s="1"/>
      <c r="ALA310" s="1"/>
      <c r="ALB310" s="1"/>
      <c r="ALC310" s="1"/>
      <c r="ALD310" s="1"/>
      <c r="ALE310" s="1"/>
      <c r="ALF310" s="1"/>
      <c r="ALG310" s="1"/>
      <c r="ALH310" s="1"/>
      <c r="ALI310" s="1"/>
      <c r="ALJ310" s="1"/>
      <c r="ALK310" s="1"/>
      <c r="ALL310" s="1"/>
      <c r="ALM310" s="1"/>
      <c r="ALN310" s="1"/>
      <c r="ALO310" s="1"/>
      <c r="ALP310" s="1"/>
      <c r="ALQ310" s="1"/>
      <c r="ALR310" s="1"/>
      <c r="ALS310" s="1"/>
      <c r="ALT310" s="1"/>
    </row>
    <row r="311" spans="1:1008" s="111" customFormat="1" x14ac:dyDescent="0.2">
      <c r="A311" s="1"/>
      <c r="B311" s="183" t="s">
        <v>656</v>
      </c>
      <c r="C311" s="183"/>
      <c r="D311" s="183"/>
      <c r="E311" s="183" t="s">
        <v>657</v>
      </c>
      <c r="F311" s="183"/>
      <c r="G311" s="183"/>
      <c r="H311" s="183"/>
      <c r="I311" s="183"/>
      <c r="J311" s="183"/>
      <c r="K311" s="183" t="s">
        <v>660</v>
      </c>
      <c r="L311" s="183"/>
      <c r="M311" s="183"/>
      <c r="N311" s="183"/>
      <c r="O311" s="183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  <c r="AT311" s="1"/>
      <c r="AU311" s="1"/>
      <c r="AV311" s="1"/>
      <c r="AW311" s="1"/>
      <c r="AX311" s="1"/>
      <c r="AY311" s="1"/>
      <c r="AZ311" s="1"/>
      <c r="BA311" s="1"/>
      <c r="BB311" s="1"/>
      <c r="BC311" s="1"/>
      <c r="BD311" s="1"/>
      <c r="BE311" s="1"/>
      <c r="BF311" s="1"/>
      <c r="BG311" s="1"/>
      <c r="BH311" s="1"/>
      <c r="BI311" s="1"/>
      <c r="BJ311" s="1"/>
      <c r="BK311" s="1"/>
      <c r="BL311" s="1"/>
      <c r="BM311" s="1"/>
      <c r="BN311" s="1"/>
      <c r="BO311" s="1"/>
      <c r="BP311" s="1"/>
      <c r="BQ311" s="1"/>
      <c r="BR311" s="1"/>
      <c r="BS311" s="1"/>
      <c r="BT311" s="1"/>
      <c r="BU311" s="1"/>
      <c r="BV311" s="1"/>
      <c r="BW311" s="1"/>
      <c r="BX311" s="1"/>
      <c r="BY311" s="1"/>
      <c r="BZ311" s="1"/>
      <c r="CA311" s="1"/>
      <c r="CB311" s="1"/>
      <c r="CC311" s="1"/>
      <c r="CD311" s="1"/>
      <c r="CE311" s="1"/>
      <c r="CF311" s="1"/>
      <c r="CG311" s="1"/>
      <c r="CH311" s="1"/>
      <c r="CI311" s="1"/>
      <c r="CJ311" s="1"/>
      <c r="CK311" s="1"/>
      <c r="CL311" s="1"/>
      <c r="CM311" s="1"/>
      <c r="CN311" s="1"/>
      <c r="CO311" s="1"/>
      <c r="CP311" s="1"/>
      <c r="CQ311" s="1"/>
      <c r="CR311" s="1"/>
      <c r="CS311" s="1"/>
      <c r="CT311" s="1"/>
      <c r="CU311" s="1"/>
      <c r="CV311" s="1"/>
      <c r="CW311" s="1"/>
      <c r="CX311" s="1"/>
      <c r="CY311" s="1"/>
      <c r="CZ311" s="1"/>
      <c r="DA311" s="1"/>
      <c r="DB311" s="1"/>
      <c r="DC311" s="1"/>
      <c r="DD311" s="1"/>
      <c r="DE311" s="1"/>
      <c r="DF311" s="1"/>
      <c r="DG311" s="1"/>
      <c r="DH311" s="1"/>
      <c r="DI311" s="1"/>
      <c r="DJ311" s="1"/>
      <c r="DK311" s="1"/>
      <c r="DL311" s="1"/>
      <c r="DM311" s="1"/>
      <c r="DN311" s="1"/>
      <c r="DO311" s="1"/>
      <c r="DP311" s="1"/>
      <c r="DQ311" s="1"/>
      <c r="DR311" s="1"/>
      <c r="DS311" s="1"/>
      <c r="DT311" s="1"/>
      <c r="DU311" s="1"/>
      <c r="DV311" s="1"/>
      <c r="DW311" s="1"/>
      <c r="DX311" s="1"/>
      <c r="DY311" s="1"/>
      <c r="DZ311" s="1"/>
      <c r="EA311" s="1"/>
      <c r="EB311" s="1"/>
      <c r="EC311" s="1"/>
      <c r="ED311" s="1"/>
      <c r="EE311" s="1"/>
      <c r="EF311" s="1"/>
      <c r="EG311" s="1"/>
      <c r="EH311" s="1"/>
      <c r="EI311" s="1"/>
      <c r="EJ311" s="1"/>
      <c r="EK311" s="1"/>
      <c r="EL311" s="1"/>
      <c r="EM311" s="1"/>
      <c r="EN311" s="1"/>
      <c r="EO311" s="1"/>
      <c r="EP311" s="1"/>
      <c r="EQ311" s="1"/>
      <c r="ER311" s="1"/>
      <c r="ES311" s="1"/>
      <c r="ET311" s="1"/>
      <c r="EU311" s="1"/>
      <c r="EV311" s="1"/>
      <c r="EW311" s="1"/>
      <c r="EX311" s="1"/>
      <c r="EY311" s="1"/>
      <c r="EZ311" s="1"/>
      <c r="FA311" s="1"/>
      <c r="FB311" s="1"/>
      <c r="FC311" s="1"/>
      <c r="FD311" s="1"/>
      <c r="FE311" s="1"/>
      <c r="FF311" s="1"/>
      <c r="FG311" s="1"/>
      <c r="FH311" s="1"/>
      <c r="FI311" s="1"/>
      <c r="FJ311" s="1"/>
      <c r="FK311" s="1"/>
      <c r="FL311" s="1"/>
      <c r="FM311" s="1"/>
      <c r="FN311" s="1"/>
      <c r="FO311" s="1"/>
      <c r="FP311" s="1"/>
      <c r="FQ311" s="1"/>
      <c r="FR311" s="1"/>
      <c r="FS311" s="1"/>
      <c r="FT311" s="1"/>
      <c r="FU311" s="1"/>
      <c r="FV311" s="1"/>
      <c r="FW311" s="1"/>
      <c r="FX311" s="1"/>
      <c r="FY311" s="1"/>
      <c r="FZ311" s="1"/>
      <c r="GA311" s="1"/>
      <c r="GB311" s="1"/>
      <c r="GC311" s="1"/>
      <c r="GD311" s="1"/>
      <c r="GE311" s="1"/>
      <c r="GF311" s="1"/>
      <c r="GG311" s="1"/>
      <c r="GH311" s="1"/>
      <c r="GI311" s="1"/>
      <c r="GJ311" s="1"/>
      <c r="GK311" s="1"/>
      <c r="GL311" s="1"/>
      <c r="GM311" s="1"/>
      <c r="GN311" s="1"/>
      <c r="GO311" s="1"/>
      <c r="GP311" s="1"/>
      <c r="GQ311" s="1"/>
      <c r="GR311" s="1"/>
      <c r="GS311" s="1"/>
      <c r="GT311" s="1"/>
      <c r="GU311" s="1"/>
      <c r="GV311" s="1"/>
      <c r="GW311" s="1"/>
      <c r="GX311" s="1"/>
      <c r="GY311" s="1"/>
      <c r="GZ311" s="1"/>
      <c r="HA311" s="1"/>
      <c r="HB311" s="1"/>
      <c r="HC311" s="1"/>
      <c r="HD311" s="1"/>
      <c r="HE311" s="1"/>
      <c r="HF311" s="1"/>
      <c r="HG311" s="1"/>
      <c r="HH311" s="1"/>
      <c r="HI311" s="1"/>
      <c r="HJ311" s="1"/>
      <c r="HK311" s="1"/>
      <c r="HL311" s="1"/>
      <c r="HM311" s="1"/>
      <c r="HN311" s="1"/>
      <c r="HO311" s="1"/>
      <c r="HP311" s="1"/>
      <c r="HQ311" s="1"/>
      <c r="HR311" s="1"/>
      <c r="HS311" s="1"/>
      <c r="HT311" s="1"/>
      <c r="HU311" s="1"/>
      <c r="HV311" s="1"/>
      <c r="HW311" s="1"/>
      <c r="HX311" s="1"/>
      <c r="HY311" s="1"/>
      <c r="HZ311" s="1"/>
      <c r="IA311" s="1"/>
      <c r="IB311" s="1"/>
      <c r="IC311" s="1"/>
      <c r="ID311" s="1"/>
      <c r="IE311" s="1"/>
      <c r="IF311" s="1"/>
      <c r="IG311" s="1"/>
      <c r="IH311" s="1"/>
      <c r="II311" s="1"/>
      <c r="IJ311" s="1"/>
      <c r="IK311" s="1"/>
      <c r="IL311" s="1"/>
      <c r="IM311" s="1"/>
      <c r="IN311" s="1"/>
      <c r="IO311" s="1"/>
      <c r="IP311" s="1"/>
      <c r="IQ311" s="1"/>
      <c r="IR311" s="1"/>
      <c r="IS311" s="1"/>
      <c r="IT311" s="1"/>
      <c r="IU311" s="1"/>
      <c r="IV311" s="1"/>
      <c r="IW311" s="1"/>
      <c r="IX311" s="1"/>
      <c r="IY311" s="1"/>
      <c r="IZ311" s="1"/>
      <c r="JA311" s="1"/>
      <c r="JB311" s="1"/>
      <c r="JC311" s="1"/>
      <c r="JD311" s="1"/>
      <c r="JE311" s="1"/>
      <c r="JF311" s="1"/>
      <c r="JG311" s="1"/>
      <c r="JH311" s="1"/>
      <c r="JI311" s="1"/>
      <c r="JJ311" s="1"/>
      <c r="JK311" s="1"/>
      <c r="JL311" s="1"/>
      <c r="JM311" s="1"/>
      <c r="JN311" s="1"/>
      <c r="JO311" s="1"/>
      <c r="JP311" s="1"/>
      <c r="JQ311" s="1"/>
      <c r="JR311" s="1"/>
      <c r="JS311" s="1"/>
      <c r="JT311" s="1"/>
      <c r="JU311" s="1"/>
      <c r="JV311" s="1"/>
      <c r="JW311" s="1"/>
      <c r="JX311" s="1"/>
      <c r="JY311" s="1"/>
      <c r="JZ311" s="1"/>
      <c r="KA311" s="1"/>
      <c r="KB311" s="1"/>
      <c r="KC311" s="1"/>
      <c r="KD311" s="1"/>
      <c r="KE311" s="1"/>
      <c r="KF311" s="1"/>
      <c r="KG311" s="1"/>
      <c r="KH311" s="1"/>
      <c r="KI311" s="1"/>
      <c r="KJ311" s="1"/>
      <c r="KK311" s="1"/>
      <c r="KL311" s="1"/>
      <c r="KM311" s="1"/>
      <c r="KN311" s="1"/>
      <c r="KO311" s="1"/>
      <c r="KP311" s="1"/>
      <c r="KQ311" s="1"/>
      <c r="KR311" s="1"/>
      <c r="KS311" s="1"/>
      <c r="KT311" s="1"/>
      <c r="KU311" s="1"/>
      <c r="KV311" s="1"/>
      <c r="KW311" s="1"/>
      <c r="KX311" s="1"/>
      <c r="KY311" s="1"/>
      <c r="KZ311" s="1"/>
      <c r="LA311" s="1"/>
      <c r="LB311" s="1"/>
      <c r="LC311" s="1"/>
      <c r="LD311" s="1"/>
      <c r="LE311" s="1"/>
      <c r="LF311" s="1"/>
      <c r="LG311" s="1"/>
      <c r="LH311" s="1"/>
      <c r="LI311" s="1"/>
      <c r="LJ311" s="1"/>
      <c r="LK311" s="1"/>
      <c r="LL311" s="1"/>
      <c r="LM311" s="1"/>
      <c r="LN311" s="1"/>
      <c r="LO311" s="1"/>
      <c r="LP311" s="1"/>
      <c r="LQ311" s="1"/>
      <c r="LR311" s="1"/>
      <c r="LS311" s="1"/>
      <c r="LT311" s="1"/>
      <c r="LU311" s="1"/>
      <c r="LV311" s="1"/>
      <c r="LW311" s="1"/>
      <c r="LX311" s="1"/>
      <c r="LY311" s="1"/>
      <c r="LZ311" s="1"/>
      <c r="MA311" s="1"/>
      <c r="MB311" s="1"/>
      <c r="MC311" s="1"/>
      <c r="MD311" s="1"/>
      <c r="ME311" s="1"/>
      <c r="MF311" s="1"/>
      <c r="MG311" s="1"/>
      <c r="MH311" s="1"/>
      <c r="MI311" s="1"/>
      <c r="MJ311" s="1"/>
      <c r="MK311" s="1"/>
      <c r="ML311" s="1"/>
      <c r="MM311" s="1"/>
      <c r="MN311" s="1"/>
      <c r="MO311" s="1"/>
      <c r="MP311" s="1"/>
      <c r="MQ311" s="1"/>
      <c r="MR311" s="1"/>
      <c r="MS311" s="1"/>
      <c r="MT311" s="1"/>
      <c r="MU311" s="1"/>
      <c r="MV311" s="1"/>
      <c r="MW311" s="1"/>
      <c r="MX311" s="1"/>
      <c r="MY311" s="1"/>
      <c r="MZ311" s="1"/>
      <c r="NA311" s="1"/>
      <c r="NB311" s="1"/>
      <c r="NC311" s="1"/>
      <c r="ND311" s="1"/>
      <c r="NE311" s="1"/>
      <c r="NF311" s="1"/>
      <c r="NG311" s="1"/>
      <c r="NH311" s="1"/>
      <c r="NI311" s="1"/>
      <c r="NJ311" s="1"/>
      <c r="NK311" s="1"/>
      <c r="NL311" s="1"/>
      <c r="NM311" s="1"/>
      <c r="NN311" s="1"/>
      <c r="NO311" s="1"/>
      <c r="NP311" s="1"/>
      <c r="NQ311" s="1"/>
      <c r="NR311" s="1"/>
      <c r="NS311" s="1"/>
      <c r="NT311" s="1"/>
      <c r="NU311" s="1"/>
      <c r="NV311" s="1"/>
      <c r="NW311" s="1"/>
      <c r="NX311" s="1"/>
      <c r="NY311" s="1"/>
      <c r="NZ311" s="1"/>
      <c r="OA311" s="1"/>
      <c r="OB311" s="1"/>
      <c r="OC311" s="1"/>
      <c r="OD311" s="1"/>
      <c r="OE311" s="1"/>
      <c r="OF311" s="1"/>
      <c r="OG311" s="1"/>
      <c r="OH311" s="1"/>
      <c r="OI311" s="1"/>
      <c r="OJ311" s="1"/>
      <c r="OK311" s="1"/>
      <c r="OL311" s="1"/>
      <c r="OM311" s="1"/>
      <c r="ON311" s="1"/>
      <c r="OO311" s="1"/>
      <c r="OP311" s="1"/>
      <c r="OQ311" s="1"/>
      <c r="OR311" s="1"/>
      <c r="OS311" s="1"/>
      <c r="OT311" s="1"/>
      <c r="OU311" s="1"/>
      <c r="OV311" s="1"/>
      <c r="OW311" s="1"/>
      <c r="OX311" s="1"/>
      <c r="OY311" s="1"/>
      <c r="OZ311" s="1"/>
      <c r="PA311" s="1"/>
      <c r="PB311" s="1"/>
      <c r="PC311" s="1"/>
      <c r="PD311" s="1"/>
      <c r="PE311" s="1"/>
      <c r="PF311" s="1"/>
      <c r="PG311" s="1"/>
      <c r="PH311" s="1"/>
      <c r="PI311" s="1"/>
      <c r="PJ311" s="1"/>
      <c r="PK311" s="1"/>
      <c r="PL311" s="1"/>
      <c r="PM311" s="1"/>
      <c r="PN311" s="1"/>
      <c r="PO311" s="1"/>
      <c r="PP311" s="1"/>
      <c r="PQ311" s="1"/>
      <c r="PR311" s="1"/>
      <c r="PS311" s="1"/>
      <c r="PT311" s="1"/>
      <c r="PU311" s="1"/>
      <c r="PV311" s="1"/>
      <c r="PW311" s="1"/>
      <c r="PX311" s="1"/>
      <c r="PY311" s="1"/>
      <c r="PZ311" s="1"/>
      <c r="QA311" s="1"/>
      <c r="QB311" s="1"/>
      <c r="QC311" s="1"/>
      <c r="QD311" s="1"/>
      <c r="QE311" s="1"/>
      <c r="QF311" s="1"/>
      <c r="QG311" s="1"/>
      <c r="QH311" s="1"/>
      <c r="QI311" s="1"/>
      <c r="QJ311" s="1"/>
      <c r="QK311" s="1"/>
      <c r="QL311" s="1"/>
      <c r="QM311" s="1"/>
      <c r="QN311" s="1"/>
      <c r="QO311" s="1"/>
      <c r="QP311" s="1"/>
      <c r="QQ311" s="1"/>
      <c r="QR311" s="1"/>
      <c r="QS311" s="1"/>
      <c r="QT311" s="1"/>
      <c r="QU311" s="1"/>
      <c r="QV311" s="1"/>
      <c r="QW311" s="1"/>
      <c r="QX311" s="1"/>
      <c r="QY311" s="1"/>
      <c r="QZ311" s="1"/>
      <c r="RA311" s="1"/>
      <c r="RB311" s="1"/>
      <c r="RC311" s="1"/>
      <c r="RD311" s="1"/>
      <c r="RE311" s="1"/>
      <c r="RF311" s="1"/>
      <c r="RG311" s="1"/>
      <c r="RH311" s="1"/>
      <c r="RI311" s="1"/>
      <c r="RJ311" s="1"/>
      <c r="RK311" s="1"/>
      <c r="RL311" s="1"/>
      <c r="RM311" s="1"/>
      <c r="RN311" s="1"/>
      <c r="RO311" s="1"/>
      <c r="RP311" s="1"/>
      <c r="RQ311" s="1"/>
      <c r="RR311" s="1"/>
      <c r="RS311" s="1"/>
      <c r="RT311" s="1"/>
      <c r="RU311" s="1"/>
      <c r="RV311" s="1"/>
      <c r="RW311" s="1"/>
      <c r="RX311" s="1"/>
      <c r="RY311" s="1"/>
      <c r="RZ311" s="1"/>
      <c r="SA311" s="1"/>
      <c r="SB311" s="1"/>
      <c r="SC311" s="1"/>
      <c r="SD311" s="1"/>
      <c r="SE311" s="1"/>
      <c r="SF311" s="1"/>
      <c r="SG311" s="1"/>
      <c r="SH311" s="1"/>
      <c r="SI311" s="1"/>
      <c r="SJ311" s="1"/>
      <c r="SK311" s="1"/>
      <c r="SL311" s="1"/>
      <c r="SM311" s="1"/>
      <c r="SN311" s="1"/>
      <c r="SO311" s="1"/>
      <c r="SP311" s="1"/>
      <c r="SQ311" s="1"/>
      <c r="SR311" s="1"/>
      <c r="SS311" s="1"/>
      <c r="ST311" s="1"/>
      <c r="SU311" s="1"/>
      <c r="SV311" s="1"/>
      <c r="SW311" s="1"/>
      <c r="SX311" s="1"/>
      <c r="SY311" s="1"/>
      <c r="SZ311" s="1"/>
      <c r="TA311" s="1"/>
      <c r="TB311" s="1"/>
      <c r="TC311" s="1"/>
      <c r="TD311" s="1"/>
      <c r="TE311" s="1"/>
      <c r="TF311" s="1"/>
      <c r="TG311" s="1"/>
      <c r="TH311" s="1"/>
      <c r="TI311" s="1"/>
      <c r="TJ311" s="1"/>
      <c r="TK311" s="1"/>
      <c r="TL311" s="1"/>
      <c r="TM311" s="1"/>
      <c r="TN311" s="1"/>
      <c r="TO311" s="1"/>
      <c r="TP311" s="1"/>
      <c r="TQ311" s="1"/>
      <c r="TR311" s="1"/>
      <c r="TS311" s="1"/>
      <c r="TT311" s="1"/>
      <c r="TU311" s="1"/>
      <c r="TV311" s="1"/>
      <c r="TW311" s="1"/>
      <c r="TX311" s="1"/>
      <c r="TY311" s="1"/>
      <c r="TZ311" s="1"/>
      <c r="UA311" s="1"/>
      <c r="UB311" s="1"/>
      <c r="UC311" s="1"/>
      <c r="UD311" s="1"/>
      <c r="UE311" s="1"/>
      <c r="UF311" s="1"/>
      <c r="UG311" s="1"/>
      <c r="UH311" s="1"/>
      <c r="UI311" s="1"/>
      <c r="UJ311" s="1"/>
      <c r="UK311" s="1"/>
      <c r="UL311" s="1"/>
      <c r="UM311" s="1"/>
      <c r="UN311" s="1"/>
      <c r="UO311" s="1"/>
      <c r="UP311" s="1"/>
      <c r="UQ311" s="1"/>
      <c r="UR311" s="1"/>
      <c r="US311" s="1"/>
      <c r="UT311" s="1"/>
      <c r="UU311" s="1"/>
      <c r="UV311" s="1"/>
      <c r="UW311" s="1"/>
      <c r="UX311" s="1"/>
      <c r="UY311" s="1"/>
      <c r="UZ311" s="1"/>
      <c r="VA311" s="1"/>
      <c r="VB311" s="1"/>
      <c r="VC311" s="1"/>
      <c r="VD311" s="1"/>
      <c r="VE311" s="1"/>
      <c r="VF311" s="1"/>
      <c r="VG311" s="1"/>
      <c r="VH311" s="1"/>
      <c r="VI311" s="1"/>
      <c r="VJ311" s="1"/>
      <c r="VK311" s="1"/>
      <c r="VL311" s="1"/>
      <c r="VM311" s="1"/>
      <c r="VN311" s="1"/>
      <c r="VO311" s="1"/>
      <c r="VP311" s="1"/>
      <c r="VQ311" s="1"/>
      <c r="VR311" s="1"/>
      <c r="VS311" s="1"/>
      <c r="VT311" s="1"/>
      <c r="VU311" s="1"/>
      <c r="VV311" s="1"/>
      <c r="VW311" s="1"/>
      <c r="VX311" s="1"/>
      <c r="VY311" s="1"/>
      <c r="VZ311" s="1"/>
      <c r="WA311" s="1"/>
      <c r="WB311" s="1"/>
      <c r="WC311" s="1"/>
      <c r="WD311" s="1"/>
      <c r="WE311" s="1"/>
      <c r="WF311" s="1"/>
      <c r="WG311" s="1"/>
      <c r="WH311" s="1"/>
      <c r="WI311" s="1"/>
      <c r="WJ311" s="1"/>
      <c r="WK311" s="1"/>
      <c r="WL311" s="1"/>
      <c r="WM311" s="1"/>
      <c r="WN311" s="1"/>
      <c r="WO311" s="1"/>
      <c r="WP311" s="1"/>
      <c r="WQ311" s="1"/>
      <c r="WR311" s="1"/>
      <c r="WS311" s="1"/>
      <c r="WT311" s="1"/>
      <c r="WU311" s="1"/>
      <c r="WV311" s="1"/>
      <c r="WW311" s="1"/>
      <c r="WX311" s="1"/>
      <c r="WY311" s="1"/>
      <c r="WZ311" s="1"/>
      <c r="XA311" s="1"/>
      <c r="XB311" s="1"/>
      <c r="XC311" s="1"/>
      <c r="XD311" s="1"/>
      <c r="XE311" s="1"/>
      <c r="XF311" s="1"/>
      <c r="XG311" s="1"/>
      <c r="XH311" s="1"/>
      <c r="XI311" s="1"/>
      <c r="XJ311" s="1"/>
      <c r="XK311" s="1"/>
      <c r="XL311" s="1"/>
      <c r="XM311" s="1"/>
      <c r="XN311" s="1"/>
      <c r="XO311" s="1"/>
      <c r="XP311" s="1"/>
      <c r="XQ311" s="1"/>
      <c r="XR311" s="1"/>
      <c r="XS311" s="1"/>
      <c r="XT311" s="1"/>
      <c r="XU311" s="1"/>
      <c r="XV311" s="1"/>
      <c r="XW311" s="1"/>
      <c r="XX311" s="1"/>
      <c r="XY311" s="1"/>
      <c r="XZ311" s="1"/>
      <c r="YA311" s="1"/>
      <c r="YB311" s="1"/>
      <c r="YC311" s="1"/>
      <c r="YD311" s="1"/>
      <c r="YE311" s="1"/>
      <c r="YF311" s="1"/>
      <c r="YG311" s="1"/>
      <c r="YH311" s="1"/>
      <c r="YI311" s="1"/>
      <c r="YJ311" s="1"/>
      <c r="YK311" s="1"/>
      <c r="YL311" s="1"/>
      <c r="YM311" s="1"/>
      <c r="YN311" s="1"/>
      <c r="YO311" s="1"/>
      <c r="YP311" s="1"/>
      <c r="YQ311" s="1"/>
      <c r="YR311" s="1"/>
      <c r="YS311" s="1"/>
      <c r="YT311" s="1"/>
      <c r="YU311" s="1"/>
      <c r="YV311" s="1"/>
      <c r="YW311" s="1"/>
      <c r="YX311" s="1"/>
      <c r="YY311" s="1"/>
      <c r="YZ311" s="1"/>
      <c r="ZA311" s="1"/>
      <c r="ZB311" s="1"/>
      <c r="ZC311" s="1"/>
      <c r="ZD311" s="1"/>
      <c r="ZE311" s="1"/>
      <c r="ZF311" s="1"/>
      <c r="ZG311" s="1"/>
      <c r="ZH311" s="1"/>
      <c r="ZI311" s="1"/>
      <c r="ZJ311" s="1"/>
      <c r="ZK311" s="1"/>
      <c r="ZL311" s="1"/>
      <c r="ZM311" s="1"/>
      <c r="ZN311" s="1"/>
      <c r="ZO311" s="1"/>
      <c r="ZP311" s="1"/>
      <c r="ZQ311" s="1"/>
      <c r="ZR311" s="1"/>
      <c r="ZS311" s="1"/>
      <c r="ZT311" s="1"/>
      <c r="ZU311" s="1"/>
      <c r="ZV311" s="1"/>
      <c r="ZW311" s="1"/>
      <c r="ZX311" s="1"/>
      <c r="ZY311" s="1"/>
      <c r="ZZ311" s="1"/>
      <c r="AAA311" s="1"/>
      <c r="AAB311" s="1"/>
      <c r="AAC311" s="1"/>
      <c r="AAD311" s="1"/>
      <c r="AAE311" s="1"/>
      <c r="AAF311" s="1"/>
      <c r="AAG311" s="1"/>
      <c r="AAH311" s="1"/>
      <c r="AAI311" s="1"/>
      <c r="AAJ311" s="1"/>
      <c r="AAK311" s="1"/>
      <c r="AAL311" s="1"/>
      <c r="AAM311" s="1"/>
      <c r="AAN311" s="1"/>
      <c r="AAO311" s="1"/>
      <c r="AAP311" s="1"/>
      <c r="AAQ311" s="1"/>
      <c r="AAR311" s="1"/>
      <c r="AAS311" s="1"/>
      <c r="AAT311" s="1"/>
      <c r="AAU311" s="1"/>
      <c r="AAV311" s="1"/>
      <c r="AAW311" s="1"/>
      <c r="AAX311" s="1"/>
      <c r="AAY311" s="1"/>
      <c r="AAZ311" s="1"/>
      <c r="ABA311" s="1"/>
      <c r="ABB311" s="1"/>
      <c r="ABC311" s="1"/>
      <c r="ABD311" s="1"/>
      <c r="ABE311" s="1"/>
      <c r="ABF311" s="1"/>
      <c r="ABG311" s="1"/>
      <c r="ABH311" s="1"/>
      <c r="ABI311" s="1"/>
      <c r="ABJ311" s="1"/>
      <c r="ABK311" s="1"/>
      <c r="ABL311" s="1"/>
      <c r="ABM311" s="1"/>
      <c r="ABN311" s="1"/>
      <c r="ABO311" s="1"/>
      <c r="ABP311" s="1"/>
      <c r="ABQ311" s="1"/>
      <c r="ABR311" s="1"/>
      <c r="ABS311" s="1"/>
      <c r="ABT311" s="1"/>
      <c r="ABU311" s="1"/>
      <c r="ABV311" s="1"/>
      <c r="ABW311" s="1"/>
      <c r="ABX311" s="1"/>
      <c r="ABY311" s="1"/>
      <c r="ABZ311" s="1"/>
      <c r="ACA311" s="1"/>
      <c r="ACB311" s="1"/>
      <c r="ACC311" s="1"/>
      <c r="ACD311" s="1"/>
      <c r="ACE311" s="1"/>
      <c r="ACF311" s="1"/>
      <c r="ACG311" s="1"/>
      <c r="ACH311" s="1"/>
      <c r="ACI311" s="1"/>
      <c r="ACJ311" s="1"/>
      <c r="ACK311" s="1"/>
      <c r="ACL311" s="1"/>
      <c r="ACM311" s="1"/>
      <c r="ACN311" s="1"/>
      <c r="ACO311" s="1"/>
      <c r="ACP311" s="1"/>
      <c r="ACQ311" s="1"/>
      <c r="ACR311" s="1"/>
      <c r="ACS311" s="1"/>
      <c r="ACT311" s="1"/>
      <c r="ACU311" s="1"/>
      <c r="ACV311" s="1"/>
      <c r="ACW311" s="1"/>
      <c r="ACX311" s="1"/>
      <c r="ACY311" s="1"/>
      <c r="ACZ311" s="1"/>
      <c r="ADA311" s="1"/>
      <c r="ADB311" s="1"/>
      <c r="ADC311" s="1"/>
      <c r="ADD311" s="1"/>
      <c r="ADE311" s="1"/>
      <c r="ADF311" s="1"/>
      <c r="ADG311" s="1"/>
      <c r="ADH311" s="1"/>
      <c r="ADI311" s="1"/>
      <c r="ADJ311" s="1"/>
      <c r="ADK311" s="1"/>
      <c r="ADL311" s="1"/>
      <c r="ADM311" s="1"/>
      <c r="ADN311" s="1"/>
      <c r="ADO311" s="1"/>
      <c r="ADP311" s="1"/>
      <c r="ADQ311" s="1"/>
      <c r="ADR311" s="1"/>
      <c r="ADS311" s="1"/>
      <c r="ADT311" s="1"/>
      <c r="ADU311" s="1"/>
      <c r="ADV311" s="1"/>
      <c r="ADW311" s="1"/>
      <c r="ADX311" s="1"/>
      <c r="ADY311" s="1"/>
      <c r="ADZ311" s="1"/>
      <c r="AEA311" s="1"/>
      <c r="AEB311" s="1"/>
      <c r="AEC311" s="1"/>
      <c r="AED311" s="1"/>
      <c r="AEE311" s="1"/>
      <c r="AEF311" s="1"/>
      <c r="AEG311" s="1"/>
      <c r="AEH311" s="1"/>
      <c r="AEI311" s="1"/>
      <c r="AEJ311" s="1"/>
      <c r="AEK311" s="1"/>
      <c r="AEL311" s="1"/>
      <c r="AEM311" s="1"/>
      <c r="AEN311" s="1"/>
      <c r="AEO311" s="1"/>
      <c r="AEP311" s="1"/>
      <c r="AEQ311" s="1"/>
      <c r="AER311" s="1"/>
      <c r="AES311" s="1"/>
      <c r="AET311" s="1"/>
      <c r="AEU311" s="1"/>
      <c r="AEV311" s="1"/>
      <c r="AEW311" s="1"/>
      <c r="AEX311" s="1"/>
      <c r="AEY311" s="1"/>
      <c r="AEZ311" s="1"/>
      <c r="AFA311" s="1"/>
      <c r="AFB311" s="1"/>
      <c r="AFC311" s="1"/>
      <c r="AFD311" s="1"/>
      <c r="AFE311" s="1"/>
      <c r="AFF311" s="1"/>
      <c r="AFG311" s="1"/>
      <c r="AFH311" s="1"/>
      <c r="AFI311" s="1"/>
      <c r="AFJ311" s="1"/>
      <c r="AFK311" s="1"/>
      <c r="AFL311" s="1"/>
      <c r="AFM311" s="1"/>
      <c r="AFN311" s="1"/>
      <c r="AFO311" s="1"/>
      <c r="AFP311" s="1"/>
      <c r="AFQ311" s="1"/>
      <c r="AFR311" s="1"/>
      <c r="AFS311" s="1"/>
      <c r="AFT311" s="1"/>
      <c r="AFU311" s="1"/>
      <c r="AFV311" s="1"/>
      <c r="AFW311" s="1"/>
      <c r="AFX311" s="1"/>
      <c r="AFY311" s="1"/>
      <c r="AFZ311" s="1"/>
      <c r="AGA311" s="1"/>
      <c r="AGB311" s="1"/>
      <c r="AGC311" s="1"/>
      <c r="AGD311" s="1"/>
      <c r="AGE311" s="1"/>
      <c r="AGF311" s="1"/>
      <c r="AGG311" s="1"/>
      <c r="AGH311" s="1"/>
      <c r="AGI311" s="1"/>
      <c r="AGJ311" s="1"/>
      <c r="AGK311" s="1"/>
      <c r="AGL311" s="1"/>
      <c r="AGM311" s="1"/>
      <c r="AGN311" s="1"/>
      <c r="AGO311" s="1"/>
      <c r="AGP311" s="1"/>
      <c r="AGQ311" s="1"/>
      <c r="AGR311" s="1"/>
      <c r="AGS311" s="1"/>
      <c r="AGT311" s="1"/>
      <c r="AGU311" s="1"/>
      <c r="AGV311" s="1"/>
      <c r="AGW311" s="1"/>
      <c r="AGX311" s="1"/>
      <c r="AGY311" s="1"/>
      <c r="AGZ311" s="1"/>
      <c r="AHA311" s="1"/>
      <c r="AHB311" s="1"/>
      <c r="AHC311" s="1"/>
      <c r="AHD311" s="1"/>
      <c r="AHE311" s="1"/>
      <c r="AHF311" s="1"/>
      <c r="AHG311" s="1"/>
      <c r="AHH311" s="1"/>
      <c r="AHI311" s="1"/>
      <c r="AHJ311" s="1"/>
      <c r="AHK311" s="1"/>
      <c r="AHL311" s="1"/>
      <c r="AHM311" s="1"/>
      <c r="AHN311" s="1"/>
      <c r="AHO311" s="1"/>
      <c r="AHP311" s="1"/>
      <c r="AHQ311" s="1"/>
      <c r="AHR311" s="1"/>
      <c r="AHS311" s="1"/>
      <c r="AHT311" s="1"/>
      <c r="AHU311" s="1"/>
      <c r="AHV311" s="1"/>
      <c r="AHW311" s="1"/>
      <c r="AHX311" s="1"/>
      <c r="AHY311" s="1"/>
      <c r="AHZ311" s="1"/>
      <c r="AIA311" s="1"/>
      <c r="AIB311" s="1"/>
      <c r="AIC311" s="1"/>
      <c r="AID311" s="1"/>
      <c r="AIE311" s="1"/>
      <c r="AIF311" s="1"/>
      <c r="AIG311" s="1"/>
      <c r="AIH311" s="1"/>
      <c r="AII311" s="1"/>
      <c r="AIJ311" s="1"/>
      <c r="AIK311" s="1"/>
      <c r="AIL311" s="1"/>
      <c r="AIM311" s="1"/>
      <c r="AIN311" s="1"/>
      <c r="AIO311" s="1"/>
      <c r="AIP311" s="1"/>
      <c r="AIQ311" s="1"/>
      <c r="AIR311" s="1"/>
      <c r="AIS311" s="1"/>
      <c r="AIT311" s="1"/>
      <c r="AIU311" s="1"/>
      <c r="AIV311" s="1"/>
      <c r="AIW311" s="1"/>
      <c r="AIX311" s="1"/>
      <c r="AIY311" s="1"/>
      <c r="AIZ311" s="1"/>
      <c r="AJA311" s="1"/>
      <c r="AJB311" s="1"/>
      <c r="AJC311" s="1"/>
      <c r="AJD311" s="1"/>
      <c r="AJE311" s="1"/>
      <c r="AJF311" s="1"/>
      <c r="AJG311" s="1"/>
      <c r="AJH311" s="1"/>
      <c r="AJI311" s="1"/>
      <c r="AJJ311" s="1"/>
      <c r="AJK311" s="1"/>
      <c r="AJL311" s="1"/>
      <c r="AJM311" s="1"/>
      <c r="AJN311" s="1"/>
      <c r="AJO311" s="1"/>
      <c r="AJP311" s="1"/>
      <c r="AJQ311" s="1"/>
      <c r="AJR311" s="1"/>
      <c r="AJS311" s="1"/>
      <c r="AJT311" s="1"/>
      <c r="AJU311" s="1"/>
      <c r="AJV311" s="1"/>
      <c r="AJW311" s="1"/>
      <c r="AJX311" s="1"/>
      <c r="AJY311" s="1"/>
      <c r="AJZ311" s="1"/>
      <c r="AKA311" s="1"/>
      <c r="AKB311" s="1"/>
      <c r="AKC311" s="1"/>
      <c r="AKD311" s="1"/>
      <c r="AKE311" s="1"/>
      <c r="AKF311" s="1"/>
      <c r="AKG311" s="1"/>
      <c r="AKH311" s="1"/>
      <c r="AKI311" s="1"/>
      <c r="AKJ311" s="1"/>
      <c r="AKK311" s="1"/>
      <c r="AKL311" s="1"/>
      <c r="AKM311" s="1"/>
      <c r="AKN311" s="1"/>
      <c r="AKO311" s="1"/>
      <c r="AKP311" s="1"/>
      <c r="AKQ311" s="1"/>
      <c r="AKR311" s="1"/>
      <c r="AKS311" s="1"/>
      <c r="AKT311" s="1"/>
      <c r="AKU311" s="1"/>
      <c r="AKV311" s="1"/>
      <c r="AKW311" s="1"/>
      <c r="AKX311" s="1"/>
      <c r="AKY311" s="1"/>
      <c r="AKZ311" s="1"/>
      <c r="ALA311" s="1"/>
      <c r="ALB311" s="1"/>
      <c r="ALC311" s="1"/>
      <c r="ALD311" s="1"/>
      <c r="ALE311" s="1"/>
      <c r="ALF311" s="1"/>
      <c r="ALG311" s="1"/>
      <c r="ALH311" s="1"/>
      <c r="ALI311" s="1"/>
      <c r="ALJ311" s="1"/>
      <c r="ALK311" s="1"/>
      <c r="ALL311" s="1"/>
      <c r="ALM311" s="1"/>
      <c r="ALN311" s="1"/>
      <c r="ALO311" s="1"/>
      <c r="ALP311" s="1"/>
      <c r="ALQ311" s="1"/>
      <c r="ALR311" s="1"/>
      <c r="ALS311" s="1"/>
      <c r="ALT311" s="1"/>
    </row>
  </sheetData>
  <mergeCells count="31">
    <mergeCell ref="B311:D311"/>
    <mergeCell ref="E311:J311"/>
    <mergeCell ref="K311:O311"/>
    <mergeCell ref="G15:J15"/>
    <mergeCell ref="K15:N15"/>
    <mergeCell ref="A296:J296"/>
    <mergeCell ref="B310:D310"/>
    <mergeCell ref="E310:J310"/>
    <mergeCell ref="K310:O310"/>
    <mergeCell ref="M11:N11"/>
    <mergeCell ref="A12:N12"/>
    <mergeCell ref="A13:N13"/>
    <mergeCell ref="A14:N14"/>
    <mergeCell ref="A15:A16"/>
    <mergeCell ref="B15:B16"/>
    <mergeCell ref="C15:C16"/>
    <mergeCell ref="D15:D16"/>
    <mergeCell ref="E15:E16"/>
    <mergeCell ref="F15:F16"/>
    <mergeCell ref="M8:N8"/>
    <mergeCell ref="B9:G9"/>
    <mergeCell ref="I9:J10"/>
    <mergeCell ref="K9:L9"/>
    <mergeCell ref="M9:N9"/>
    <mergeCell ref="M10:N10"/>
    <mergeCell ref="I6:J6"/>
    <mergeCell ref="K6:L6"/>
    <mergeCell ref="M6:N6"/>
    <mergeCell ref="I7:J7"/>
    <mergeCell ref="K7:L7"/>
    <mergeCell ref="M7:N7"/>
  </mergeCells>
  <printOptions horizontalCentered="1"/>
  <pageMargins left="0.25" right="0.25" top="0.75" bottom="0.75" header="0.3" footer="0.3"/>
  <pageSetup paperSize="9" scale="53" firstPageNumber="0" fitToHeight="0" orientation="landscape" r:id="rId1"/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968D09-9473-43E9-ADDA-BDA9CCFCAC56}">
  <sheetPr>
    <pageSetUpPr fitToPage="1"/>
  </sheetPr>
  <dimension ref="A1:I291"/>
  <sheetViews>
    <sheetView showOutlineSymbols="0" view="pageBreakPreview" topLeftCell="A115" zoomScale="75" zoomScaleNormal="75" zoomScaleSheetLayoutView="75" zoomScalePageLayoutView="85" workbookViewId="0">
      <selection activeCell="B121" sqref="B121"/>
    </sheetView>
  </sheetViews>
  <sheetFormatPr defaultColWidth="9.42578125" defaultRowHeight="12.75" x14ac:dyDescent="0.2"/>
  <cols>
    <col min="1" max="1" width="8.28515625" style="1" bestFit="1" customWidth="1"/>
    <col min="2" max="2" width="72" style="1" bestFit="1" customWidth="1"/>
    <col min="3" max="3" width="11.7109375" style="1" bestFit="1" customWidth="1"/>
    <col min="4" max="4" width="98.140625" style="18" customWidth="1"/>
    <col min="5" max="5" width="19.7109375" style="108" bestFit="1" customWidth="1"/>
    <col min="6" max="6" width="5.7109375" style="1" customWidth="1"/>
    <col min="7" max="8" width="9.42578125" style="1"/>
    <col min="9" max="9" width="12.28515625" style="1" bestFit="1" customWidth="1"/>
    <col min="10" max="998" width="9.42578125" style="1"/>
    <col min="999" max="999" width="11.5703125" style="1" customWidth="1"/>
    <col min="1000" max="16384" width="9.42578125" style="1"/>
  </cols>
  <sheetData>
    <row r="1" spans="1:9" x14ac:dyDescent="0.2">
      <c r="A1" s="171"/>
      <c r="B1" s="172"/>
      <c r="C1" s="172"/>
      <c r="D1" s="172"/>
      <c r="E1" s="173"/>
    </row>
    <row r="2" spans="1:9" ht="18" x14ac:dyDescent="0.2">
      <c r="A2" s="174" t="s">
        <v>874</v>
      </c>
      <c r="B2" s="175"/>
      <c r="C2" s="175"/>
      <c r="D2" s="175"/>
      <c r="E2" s="176"/>
    </row>
    <row r="3" spans="1:9" x14ac:dyDescent="0.2">
      <c r="A3" s="177" t="s">
        <v>0</v>
      </c>
      <c r="B3" s="177" t="s">
        <v>1</v>
      </c>
      <c r="C3" s="179" t="s">
        <v>73</v>
      </c>
      <c r="D3" s="179" t="s">
        <v>607</v>
      </c>
      <c r="E3" s="179" t="s">
        <v>13</v>
      </c>
    </row>
    <row r="4" spans="1:9" x14ac:dyDescent="0.2">
      <c r="A4" s="178"/>
      <c r="B4" s="178"/>
      <c r="C4" s="180"/>
      <c r="D4" s="180"/>
      <c r="E4" s="180"/>
    </row>
    <row r="5" spans="1:9" ht="15" x14ac:dyDescent="0.25">
      <c r="A5" s="23"/>
      <c r="B5" s="24"/>
      <c r="C5" s="24"/>
      <c r="D5" s="51"/>
      <c r="E5" s="102"/>
    </row>
    <row r="6" spans="1:9" x14ac:dyDescent="0.2">
      <c r="A6" s="89" t="s">
        <v>2</v>
      </c>
      <c r="B6" s="89" t="s">
        <v>92</v>
      </c>
      <c r="C6" s="89"/>
      <c r="D6" s="90"/>
      <c r="E6" s="103"/>
    </row>
    <row r="7" spans="1:9" ht="15" x14ac:dyDescent="0.2">
      <c r="A7" s="91" t="s">
        <v>6</v>
      </c>
      <c r="B7" s="91" t="s">
        <v>3</v>
      </c>
      <c r="C7" s="91"/>
      <c r="D7" s="92"/>
      <c r="E7" s="104"/>
    </row>
    <row r="8" spans="1:9" ht="28.5" x14ac:dyDescent="0.2">
      <c r="A8" s="93" t="s">
        <v>19</v>
      </c>
      <c r="B8" s="93" t="s">
        <v>94</v>
      </c>
      <c r="C8" s="94" t="s">
        <v>16</v>
      </c>
      <c r="D8" s="95"/>
      <c r="E8" s="105"/>
      <c r="H8" s="14"/>
      <c r="I8" s="32"/>
    </row>
    <row r="9" spans="1:9" ht="42.75" x14ac:dyDescent="0.2">
      <c r="A9" s="93" t="s">
        <v>20</v>
      </c>
      <c r="B9" s="93" t="s">
        <v>95</v>
      </c>
      <c r="C9" s="94" t="s">
        <v>11</v>
      </c>
      <c r="D9" s="95"/>
      <c r="E9" s="105"/>
      <c r="H9" s="14"/>
    </row>
    <row r="10" spans="1:9" ht="15" x14ac:dyDescent="0.2">
      <c r="A10" s="91" t="s">
        <v>8</v>
      </c>
      <c r="B10" s="91" t="s">
        <v>96</v>
      </c>
      <c r="C10" s="91"/>
      <c r="D10" s="96"/>
      <c r="E10" s="104"/>
      <c r="H10" s="14"/>
      <c r="I10" s="32"/>
    </row>
    <row r="11" spans="1:9" ht="28.5" x14ac:dyDescent="0.2">
      <c r="A11" s="118" t="str">
        <f>'BM 03'!A23</f>
        <v>1.2.1</v>
      </c>
      <c r="B11" s="118" t="str">
        <f>'BM 03'!D23</f>
        <v>Limpeza mecanizada do terreno c/ retroescavadeira (vegetação rasteira) inclusive carga e transporte - dmt até 1km</v>
      </c>
      <c r="C11" s="119" t="str">
        <f>'BM 03'!E23</f>
        <v>M²</v>
      </c>
      <c r="D11" s="120"/>
      <c r="E11" s="121"/>
      <c r="H11" s="14"/>
      <c r="I11" s="32"/>
    </row>
    <row r="12" spans="1:9" ht="28.5" x14ac:dyDescent="0.2">
      <c r="A12" s="93" t="s">
        <v>21</v>
      </c>
      <c r="B12" s="93" t="s">
        <v>98</v>
      </c>
      <c r="C12" s="94" t="s">
        <v>87</v>
      </c>
      <c r="D12" s="95"/>
      <c r="E12" s="105"/>
      <c r="H12" s="14"/>
    </row>
    <row r="13" spans="1:9" ht="28.5" x14ac:dyDescent="0.2">
      <c r="A13" s="93" t="s">
        <v>24</v>
      </c>
      <c r="B13" s="93" t="s">
        <v>100</v>
      </c>
      <c r="C13" s="94" t="s">
        <v>15</v>
      </c>
      <c r="D13" s="95"/>
      <c r="E13" s="105"/>
      <c r="H13" s="14"/>
    </row>
    <row r="14" spans="1:9" ht="57" x14ac:dyDescent="0.2">
      <c r="A14" s="93" t="s">
        <v>25</v>
      </c>
      <c r="B14" s="93" t="s">
        <v>102</v>
      </c>
      <c r="C14" s="94" t="s">
        <v>15</v>
      </c>
      <c r="D14" s="95"/>
      <c r="E14" s="105"/>
      <c r="G14" s="2">
        <f>672.33-E14</f>
        <v>672.33</v>
      </c>
      <c r="H14" s="14"/>
    </row>
    <row r="15" spans="1:9" ht="15" x14ac:dyDescent="0.2">
      <c r="A15" s="91" t="s">
        <v>9</v>
      </c>
      <c r="B15" s="91" t="s">
        <v>103</v>
      </c>
      <c r="C15" s="91"/>
      <c r="D15" s="96"/>
      <c r="E15" s="104"/>
      <c r="H15" s="14"/>
      <c r="I15" s="32"/>
    </row>
    <row r="16" spans="1:9" ht="28.5" x14ac:dyDescent="0.2">
      <c r="A16" s="93" t="s">
        <v>26</v>
      </c>
      <c r="B16" s="93" t="s">
        <v>50</v>
      </c>
      <c r="C16" s="94" t="s">
        <v>16</v>
      </c>
      <c r="D16" s="95"/>
      <c r="E16" s="105"/>
      <c r="H16" s="14"/>
    </row>
    <row r="17" spans="1:9" ht="57" x14ac:dyDescent="0.2">
      <c r="A17" s="93" t="s">
        <v>27</v>
      </c>
      <c r="B17" s="93" t="s">
        <v>105</v>
      </c>
      <c r="C17" s="94" t="s">
        <v>16</v>
      </c>
      <c r="D17" s="95"/>
      <c r="E17" s="105"/>
      <c r="G17" s="1">
        <f>93.4+25+10</f>
        <v>128.4</v>
      </c>
      <c r="H17" s="14">
        <f>50.4/G17</f>
        <v>0.3925233644859813</v>
      </c>
    </row>
    <row r="18" spans="1:9" ht="28.5" x14ac:dyDescent="0.2">
      <c r="A18" s="93" t="s">
        <v>28</v>
      </c>
      <c r="B18" s="93" t="s">
        <v>107</v>
      </c>
      <c r="C18" s="94" t="s">
        <v>15</v>
      </c>
      <c r="D18" s="95"/>
      <c r="E18" s="105"/>
      <c r="H18" s="14"/>
    </row>
    <row r="19" spans="1:9" ht="42.75" x14ac:dyDescent="0.2">
      <c r="A19" s="93" t="s">
        <v>29</v>
      </c>
      <c r="B19" s="93" t="s">
        <v>109</v>
      </c>
      <c r="C19" s="94" t="s">
        <v>16</v>
      </c>
      <c r="D19" s="95"/>
      <c r="E19" s="105"/>
      <c r="H19" s="14"/>
    </row>
    <row r="20" spans="1:9" ht="42.75" x14ac:dyDescent="0.2">
      <c r="A20" s="93" t="s">
        <v>110</v>
      </c>
      <c r="B20" s="93" t="s">
        <v>111</v>
      </c>
      <c r="C20" s="94" t="s">
        <v>16</v>
      </c>
      <c r="D20" s="95"/>
      <c r="E20" s="105"/>
      <c r="H20" s="14"/>
    </row>
    <row r="21" spans="1:9" ht="28.5" x14ac:dyDescent="0.2">
      <c r="A21" s="93" t="s">
        <v>112</v>
      </c>
      <c r="B21" s="93" t="s">
        <v>113</v>
      </c>
      <c r="C21" s="94" t="s">
        <v>12</v>
      </c>
      <c r="D21" s="95"/>
      <c r="E21" s="105"/>
      <c r="H21" s="14"/>
    </row>
    <row r="22" spans="1:9" ht="28.5" x14ac:dyDescent="0.2">
      <c r="A22" s="93" t="s">
        <v>114</v>
      </c>
      <c r="B22" s="93" t="s">
        <v>115</v>
      </c>
      <c r="C22" s="94" t="s">
        <v>12</v>
      </c>
      <c r="D22" s="95"/>
      <c r="E22" s="105"/>
      <c r="G22" s="1">
        <f>119.1/1.1</f>
        <v>108.27272727272725</v>
      </c>
      <c r="H22" s="14"/>
    </row>
    <row r="23" spans="1:9" ht="28.5" x14ac:dyDescent="0.2">
      <c r="A23" s="93" t="s">
        <v>116</v>
      </c>
      <c r="B23" s="93" t="s">
        <v>117</v>
      </c>
      <c r="C23" s="94" t="s">
        <v>12</v>
      </c>
      <c r="D23" s="95"/>
      <c r="E23" s="105"/>
      <c r="G23" s="1">
        <f>212.4/1.1</f>
        <v>193.09090909090909</v>
      </c>
    </row>
    <row r="24" spans="1:9" ht="42.75" x14ac:dyDescent="0.2">
      <c r="A24" s="93" t="s">
        <v>118</v>
      </c>
      <c r="B24" s="93" t="s">
        <v>120</v>
      </c>
      <c r="C24" s="94" t="s">
        <v>12</v>
      </c>
      <c r="D24" s="95"/>
      <c r="E24" s="105"/>
      <c r="H24" s="14"/>
    </row>
    <row r="25" spans="1:9" ht="28.5" x14ac:dyDescent="0.2">
      <c r="A25" s="93" t="s">
        <v>121</v>
      </c>
      <c r="B25" s="93" t="s">
        <v>122</v>
      </c>
      <c r="C25" s="94" t="s">
        <v>12</v>
      </c>
      <c r="D25" s="95"/>
      <c r="E25" s="105"/>
      <c r="G25" s="1">
        <f>120.6/1.1</f>
        <v>109.63636363636363</v>
      </c>
    </row>
    <row r="26" spans="1:9" ht="42.75" x14ac:dyDescent="0.2">
      <c r="A26" s="93" t="s">
        <v>123</v>
      </c>
      <c r="B26" s="93" t="s">
        <v>125</v>
      </c>
      <c r="C26" s="94" t="s">
        <v>15</v>
      </c>
      <c r="D26" s="95"/>
      <c r="E26" s="105"/>
      <c r="H26" s="14"/>
    </row>
    <row r="27" spans="1:9" ht="28.5" x14ac:dyDescent="0.2">
      <c r="A27" s="93" t="s">
        <v>126</v>
      </c>
      <c r="B27" s="93" t="s">
        <v>128</v>
      </c>
      <c r="C27" s="94" t="s">
        <v>15</v>
      </c>
      <c r="D27" s="95"/>
      <c r="E27" s="105"/>
      <c r="H27" s="14"/>
    </row>
    <row r="28" spans="1:9" ht="28.5" x14ac:dyDescent="0.2">
      <c r="A28" s="93" t="s">
        <v>129</v>
      </c>
      <c r="B28" s="93" t="s">
        <v>131</v>
      </c>
      <c r="C28" s="94" t="s">
        <v>16</v>
      </c>
      <c r="D28" s="95"/>
      <c r="E28" s="105"/>
      <c r="H28" s="14"/>
    </row>
    <row r="29" spans="1:9" ht="42.75" x14ac:dyDescent="0.2">
      <c r="A29" s="93" t="s">
        <v>132</v>
      </c>
      <c r="B29" s="93" t="s">
        <v>134</v>
      </c>
      <c r="C29" s="94" t="s">
        <v>15</v>
      </c>
      <c r="D29" s="95"/>
      <c r="E29" s="105"/>
      <c r="H29" s="14"/>
    </row>
    <row r="30" spans="1:9" ht="15" x14ac:dyDescent="0.2">
      <c r="A30" s="91" t="s">
        <v>18</v>
      </c>
      <c r="B30" s="91" t="s">
        <v>135</v>
      </c>
      <c r="C30" s="91"/>
      <c r="D30" s="96"/>
      <c r="E30" s="104"/>
      <c r="H30" s="14"/>
    </row>
    <row r="31" spans="1:9" ht="15" x14ac:dyDescent="0.2">
      <c r="A31" s="91" t="s">
        <v>30</v>
      </c>
      <c r="B31" s="91" t="s">
        <v>136</v>
      </c>
      <c r="C31" s="91"/>
      <c r="D31" s="96"/>
      <c r="E31" s="104"/>
      <c r="H31" s="14"/>
      <c r="I31" s="32"/>
    </row>
    <row r="32" spans="1:9" ht="57" x14ac:dyDescent="0.2">
      <c r="A32" s="97" t="s">
        <v>137</v>
      </c>
      <c r="B32" s="97" t="s">
        <v>139</v>
      </c>
      <c r="C32" s="98" t="s">
        <v>16</v>
      </c>
      <c r="D32" s="99"/>
      <c r="E32" s="106"/>
      <c r="H32" s="14"/>
    </row>
    <row r="33" spans="1:8" ht="42.75" x14ac:dyDescent="0.2">
      <c r="A33" s="97" t="s">
        <v>140</v>
      </c>
      <c r="B33" s="97" t="s">
        <v>142</v>
      </c>
      <c r="C33" s="98" t="s">
        <v>12</v>
      </c>
      <c r="D33" s="99"/>
      <c r="E33" s="106"/>
      <c r="H33" s="113"/>
    </row>
    <row r="34" spans="1:8" ht="42.75" x14ac:dyDescent="0.2">
      <c r="A34" s="97" t="s">
        <v>143</v>
      </c>
      <c r="B34" s="97" t="s">
        <v>42</v>
      </c>
      <c r="C34" s="98" t="s">
        <v>12</v>
      </c>
      <c r="D34" s="99"/>
      <c r="E34" s="106"/>
      <c r="H34" s="113"/>
    </row>
    <row r="35" spans="1:8" ht="42.75" x14ac:dyDescent="0.2">
      <c r="A35" s="97" t="s">
        <v>144</v>
      </c>
      <c r="B35" s="97" t="s">
        <v>146</v>
      </c>
      <c r="C35" s="98" t="s">
        <v>12</v>
      </c>
      <c r="D35" s="99"/>
      <c r="E35" s="106"/>
      <c r="H35" s="113"/>
    </row>
    <row r="36" spans="1:8" ht="42.75" x14ac:dyDescent="0.2">
      <c r="A36" s="97" t="s">
        <v>147</v>
      </c>
      <c r="B36" s="97" t="s">
        <v>149</v>
      </c>
      <c r="C36" s="98" t="s">
        <v>12</v>
      </c>
      <c r="D36" s="99"/>
      <c r="E36" s="106"/>
      <c r="H36" s="14"/>
    </row>
    <row r="37" spans="1:8" ht="42.75" x14ac:dyDescent="0.2">
      <c r="A37" s="97" t="s">
        <v>150</v>
      </c>
      <c r="B37" s="97" t="s">
        <v>125</v>
      </c>
      <c r="C37" s="98" t="s">
        <v>15</v>
      </c>
      <c r="D37" s="99"/>
      <c r="E37" s="106"/>
      <c r="H37" s="14"/>
    </row>
    <row r="38" spans="1:8" ht="28.5" x14ac:dyDescent="0.2">
      <c r="A38" s="97" t="s">
        <v>151</v>
      </c>
      <c r="B38" s="97" t="s">
        <v>128</v>
      </c>
      <c r="C38" s="98" t="s">
        <v>15</v>
      </c>
      <c r="D38" s="99"/>
      <c r="E38" s="106"/>
      <c r="H38" s="14"/>
    </row>
    <row r="39" spans="1:8" ht="15" x14ac:dyDescent="0.2">
      <c r="A39" s="91" t="s">
        <v>31</v>
      </c>
      <c r="B39" s="91" t="s">
        <v>152</v>
      </c>
      <c r="C39" s="91"/>
      <c r="D39" s="96"/>
      <c r="E39" s="104"/>
      <c r="H39" s="14"/>
    </row>
    <row r="40" spans="1:8" ht="42.75" x14ac:dyDescent="0.2">
      <c r="A40" s="93" t="s">
        <v>153</v>
      </c>
      <c r="B40" s="93" t="s">
        <v>155</v>
      </c>
      <c r="C40" s="94" t="s">
        <v>16</v>
      </c>
      <c r="D40" s="95"/>
      <c r="E40" s="105"/>
      <c r="H40" s="14"/>
    </row>
    <row r="41" spans="1:8" ht="42.75" x14ac:dyDescent="0.2">
      <c r="A41" s="93" t="s">
        <v>156</v>
      </c>
      <c r="B41" s="93" t="s">
        <v>142</v>
      </c>
      <c r="C41" s="94" t="s">
        <v>12</v>
      </c>
      <c r="D41" s="95"/>
      <c r="E41" s="105"/>
      <c r="H41" s="14"/>
    </row>
    <row r="42" spans="1:8" ht="42.75" x14ac:dyDescent="0.2">
      <c r="A42" s="93" t="s">
        <v>157</v>
      </c>
      <c r="B42" s="93" t="s">
        <v>159</v>
      </c>
      <c r="C42" s="94" t="s">
        <v>12</v>
      </c>
      <c r="D42" s="95"/>
      <c r="E42" s="105"/>
      <c r="H42" s="14"/>
    </row>
    <row r="43" spans="1:8" ht="42.75" x14ac:dyDescent="0.2">
      <c r="A43" s="93" t="s">
        <v>160</v>
      </c>
      <c r="B43" s="93" t="s">
        <v>162</v>
      </c>
      <c r="C43" s="94" t="s">
        <v>12</v>
      </c>
      <c r="D43" s="95"/>
      <c r="E43" s="105"/>
      <c r="H43" s="14"/>
    </row>
    <row r="44" spans="1:8" ht="42.75" x14ac:dyDescent="0.2">
      <c r="A44" s="93" t="s">
        <v>163</v>
      </c>
      <c r="B44" s="93" t="s">
        <v>42</v>
      </c>
      <c r="C44" s="94" t="s">
        <v>12</v>
      </c>
      <c r="D44" s="95"/>
      <c r="E44" s="105"/>
      <c r="H44" s="14"/>
    </row>
    <row r="45" spans="1:8" ht="42.75" x14ac:dyDescent="0.2">
      <c r="A45" s="93" t="s">
        <v>164</v>
      </c>
      <c r="B45" s="93" t="s">
        <v>125</v>
      </c>
      <c r="C45" s="94" t="s">
        <v>15</v>
      </c>
      <c r="D45" s="95"/>
      <c r="E45" s="105"/>
      <c r="H45" s="14"/>
    </row>
    <row r="46" spans="1:8" ht="28.5" x14ac:dyDescent="0.2">
      <c r="A46" s="93" t="s">
        <v>165</v>
      </c>
      <c r="B46" s="93" t="s">
        <v>128</v>
      </c>
      <c r="C46" s="94" t="s">
        <v>15</v>
      </c>
      <c r="D46" s="95"/>
      <c r="E46" s="105"/>
      <c r="H46" s="14"/>
    </row>
    <row r="47" spans="1:8" ht="15" x14ac:dyDescent="0.2">
      <c r="A47" s="91" t="s">
        <v>32</v>
      </c>
      <c r="B47" s="91" t="s">
        <v>166</v>
      </c>
      <c r="C47" s="91"/>
      <c r="D47" s="96"/>
      <c r="E47" s="104"/>
      <c r="H47" s="14"/>
    </row>
    <row r="48" spans="1:8" ht="42.75" x14ac:dyDescent="0.2">
      <c r="A48" s="93" t="s">
        <v>167</v>
      </c>
      <c r="B48" s="93" t="s">
        <v>169</v>
      </c>
      <c r="C48" s="94" t="s">
        <v>16</v>
      </c>
      <c r="D48" s="95"/>
      <c r="E48" s="105"/>
      <c r="H48" s="14"/>
    </row>
    <row r="49" spans="1:8" ht="42.75" x14ac:dyDescent="0.2">
      <c r="A49" s="93" t="s">
        <v>170</v>
      </c>
      <c r="B49" s="93" t="s">
        <v>172</v>
      </c>
      <c r="C49" s="94" t="s">
        <v>15</v>
      </c>
      <c r="D49" s="95"/>
      <c r="E49" s="105"/>
      <c r="H49" s="14"/>
    </row>
    <row r="50" spans="1:8" ht="28.5" x14ac:dyDescent="0.2">
      <c r="A50" s="93" t="s">
        <v>173</v>
      </c>
      <c r="B50" s="93" t="s">
        <v>128</v>
      </c>
      <c r="C50" s="94" t="s">
        <v>15</v>
      </c>
      <c r="D50" s="95"/>
      <c r="E50" s="105"/>
      <c r="H50" s="14"/>
    </row>
    <row r="51" spans="1:8" ht="42.75" x14ac:dyDescent="0.2">
      <c r="A51" s="93" t="s">
        <v>174</v>
      </c>
      <c r="B51" s="93" t="s">
        <v>159</v>
      </c>
      <c r="C51" s="94" t="s">
        <v>12</v>
      </c>
      <c r="D51" s="95"/>
      <c r="E51" s="105"/>
      <c r="H51" s="14"/>
    </row>
    <row r="52" spans="1:8" ht="42.75" x14ac:dyDescent="0.2">
      <c r="A52" s="93" t="s">
        <v>175</v>
      </c>
      <c r="B52" s="93" t="s">
        <v>162</v>
      </c>
      <c r="C52" s="94" t="s">
        <v>12</v>
      </c>
      <c r="D52" s="95"/>
      <c r="E52" s="105"/>
      <c r="H52" s="14"/>
    </row>
    <row r="53" spans="1:8" ht="42.75" x14ac:dyDescent="0.2">
      <c r="A53" s="93" t="s">
        <v>176</v>
      </c>
      <c r="B53" s="93" t="s">
        <v>142</v>
      </c>
      <c r="C53" s="94" t="s">
        <v>12</v>
      </c>
      <c r="D53" s="95"/>
      <c r="E53" s="105"/>
      <c r="H53" s="14"/>
    </row>
    <row r="54" spans="1:8" ht="42.75" x14ac:dyDescent="0.2">
      <c r="A54" s="93" t="str">
        <f>'BM 03'!A66</f>
        <v>1.4.3.7</v>
      </c>
      <c r="B54" s="93" t="str">
        <f>'BM 03'!D66</f>
        <v>LAJE PRÉ-MOLDADA UNIDIRECIONAL, BIAPOIADA, PARA PISO, ENCHIMENTO EM CERÂMICA, VIGOTA CONVENCIONAL, ALTURA TOTAL DA LAJE (ENCHIMENTO+CAPA) = (8+4). AF_11/2020_PA</v>
      </c>
      <c r="C54" s="94" t="str">
        <f>'BM 03'!E66</f>
        <v>m²</v>
      </c>
      <c r="D54" s="95"/>
      <c r="E54" s="105"/>
      <c r="H54" s="14"/>
    </row>
    <row r="55" spans="1:8" ht="15" x14ac:dyDescent="0.2">
      <c r="A55" s="91" t="s">
        <v>10</v>
      </c>
      <c r="B55" s="91" t="s">
        <v>177</v>
      </c>
      <c r="C55" s="91"/>
      <c r="D55" s="96"/>
      <c r="E55" s="104"/>
      <c r="H55" s="14"/>
    </row>
    <row r="56" spans="1:8" ht="42.75" x14ac:dyDescent="0.2">
      <c r="A56" s="97" t="s">
        <v>33</v>
      </c>
      <c r="B56" s="97" t="s">
        <v>179</v>
      </c>
      <c r="C56" s="98" t="s">
        <v>16</v>
      </c>
      <c r="D56" s="95"/>
      <c r="E56" s="106"/>
      <c r="H56" s="14"/>
    </row>
    <row r="57" spans="1:8" ht="42.75" x14ac:dyDescent="0.2">
      <c r="A57" s="93" t="s">
        <v>34</v>
      </c>
      <c r="B57" s="93" t="s">
        <v>181</v>
      </c>
      <c r="C57" s="94" t="s">
        <v>82</v>
      </c>
      <c r="D57" s="95"/>
      <c r="E57" s="105"/>
      <c r="H57" s="14"/>
    </row>
    <row r="58" spans="1:8" ht="28.5" x14ac:dyDescent="0.2">
      <c r="A58" s="93" t="s">
        <v>35</v>
      </c>
      <c r="B58" s="93" t="s">
        <v>183</v>
      </c>
      <c r="C58" s="94" t="s">
        <v>11</v>
      </c>
      <c r="D58" s="95"/>
      <c r="E58" s="105"/>
      <c r="H58" s="14"/>
    </row>
    <row r="59" spans="1:8" ht="28.5" x14ac:dyDescent="0.2">
      <c r="A59" s="93" t="s">
        <v>36</v>
      </c>
      <c r="B59" s="93" t="s">
        <v>185</v>
      </c>
      <c r="C59" s="94" t="s">
        <v>11</v>
      </c>
      <c r="D59" s="95"/>
      <c r="E59" s="105"/>
      <c r="H59" s="14"/>
    </row>
    <row r="60" spans="1:8" ht="28.5" x14ac:dyDescent="0.2">
      <c r="A60" s="93" t="s">
        <v>37</v>
      </c>
      <c r="B60" s="93" t="s">
        <v>187</v>
      </c>
      <c r="C60" s="94" t="s">
        <v>11</v>
      </c>
      <c r="D60" s="95"/>
      <c r="E60" s="105"/>
      <c r="H60" s="14"/>
    </row>
    <row r="61" spans="1:8" ht="15" x14ac:dyDescent="0.2">
      <c r="A61" s="91" t="s">
        <v>188</v>
      </c>
      <c r="B61" s="91" t="s">
        <v>189</v>
      </c>
      <c r="C61" s="91"/>
      <c r="D61" s="96"/>
      <c r="E61" s="104"/>
      <c r="H61" s="14"/>
    </row>
    <row r="62" spans="1:8" ht="15" x14ac:dyDescent="0.2">
      <c r="A62" s="91" t="s">
        <v>190</v>
      </c>
      <c r="B62" s="91" t="s">
        <v>191</v>
      </c>
      <c r="C62" s="91"/>
      <c r="D62" s="96"/>
      <c r="E62" s="104"/>
      <c r="H62" s="14"/>
    </row>
    <row r="63" spans="1:8" ht="42.75" x14ac:dyDescent="0.2">
      <c r="A63" s="93" t="s">
        <v>192</v>
      </c>
      <c r="B63" s="93" t="s">
        <v>194</v>
      </c>
      <c r="C63" s="94" t="s">
        <v>16</v>
      </c>
      <c r="D63" s="95"/>
      <c r="E63" s="105"/>
      <c r="H63" s="14"/>
    </row>
    <row r="64" spans="1:8" ht="28.5" x14ac:dyDescent="0.2">
      <c r="A64" s="93" t="s">
        <v>195</v>
      </c>
      <c r="B64" s="93" t="s">
        <v>197</v>
      </c>
      <c r="C64" s="94" t="s">
        <v>82</v>
      </c>
      <c r="D64" s="95"/>
      <c r="E64" s="105"/>
      <c r="H64" s="14"/>
    </row>
    <row r="65" spans="1:9" ht="15" x14ac:dyDescent="0.2">
      <c r="A65" s="91" t="s">
        <v>198</v>
      </c>
      <c r="B65" s="91" t="s">
        <v>199</v>
      </c>
      <c r="C65" s="91"/>
      <c r="D65" s="96"/>
      <c r="E65" s="104"/>
      <c r="H65" s="14"/>
    </row>
    <row r="66" spans="1:9" ht="15" x14ac:dyDescent="0.2">
      <c r="A66" s="91" t="s">
        <v>200</v>
      </c>
      <c r="B66" s="91" t="s">
        <v>201</v>
      </c>
      <c r="C66" s="91"/>
      <c r="D66" s="96"/>
      <c r="E66" s="104"/>
      <c r="H66" s="14"/>
    </row>
    <row r="67" spans="1:9" ht="57" x14ac:dyDescent="0.2">
      <c r="A67" s="93" t="s">
        <v>202</v>
      </c>
      <c r="B67" s="93" t="s">
        <v>204</v>
      </c>
      <c r="C67" s="94" t="s">
        <v>12</v>
      </c>
      <c r="D67" s="95"/>
      <c r="E67" s="105"/>
      <c r="H67" s="14"/>
    </row>
    <row r="68" spans="1:9" ht="28.5" x14ac:dyDescent="0.2">
      <c r="A68" s="93" t="s">
        <v>205</v>
      </c>
      <c r="B68" s="93" t="s">
        <v>207</v>
      </c>
      <c r="C68" s="94" t="s">
        <v>16</v>
      </c>
      <c r="D68" s="95"/>
      <c r="E68" s="105"/>
      <c r="H68" s="14"/>
    </row>
    <row r="69" spans="1:9" ht="57" x14ac:dyDescent="0.2">
      <c r="A69" s="93" t="s">
        <v>208</v>
      </c>
      <c r="B69" s="93" t="s">
        <v>59</v>
      </c>
      <c r="C69" s="94" t="s">
        <v>11</v>
      </c>
      <c r="D69" s="95"/>
      <c r="E69" s="105"/>
      <c r="H69" s="14"/>
    </row>
    <row r="70" spans="1:9" ht="28.5" x14ac:dyDescent="0.2">
      <c r="A70" s="93" t="s">
        <v>209</v>
      </c>
      <c r="B70" s="93" t="s">
        <v>211</v>
      </c>
      <c r="C70" s="94" t="s">
        <v>16</v>
      </c>
      <c r="D70" s="95"/>
      <c r="E70" s="105"/>
      <c r="G70" s="1" t="s">
        <v>845</v>
      </c>
      <c r="H70" s="14"/>
    </row>
    <row r="71" spans="1:9" ht="42.75" x14ac:dyDescent="0.2">
      <c r="A71" s="93" t="s">
        <v>212</v>
      </c>
      <c r="B71" s="93" t="s">
        <v>214</v>
      </c>
      <c r="C71" s="94" t="s">
        <v>16</v>
      </c>
      <c r="D71" s="95"/>
      <c r="E71" s="105"/>
      <c r="H71" s="1">
        <f>95.95-29.12</f>
        <v>66.83</v>
      </c>
    </row>
    <row r="72" spans="1:9" ht="15" x14ac:dyDescent="0.2">
      <c r="A72" s="91" t="s">
        <v>215</v>
      </c>
      <c r="B72" s="91" t="s">
        <v>216</v>
      </c>
      <c r="C72" s="91"/>
      <c r="D72" s="96"/>
      <c r="E72" s="104"/>
      <c r="F72" s="11"/>
      <c r="G72" s="9"/>
      <c r="H72" s="190"/>
      <c r="I72" s="183"/>
    </row>
    <row r="73" spans="1:9" ht="42.75" x14ac:dyDescent="0.2">
      <c r="A73" s="93" t="s">
        <v>217</v>
      </c>
      <c r="B73" s="93" t="s">
        <v>84</v>
      </c>
      <c r="C73" s="94" t="s">
        <v>16</v>
      </c>
      <c r="D73" s="95"/>
      <c r="E73" s="105"/>
      <c r="F73" s="11"/>
      <c r="G73" s="9"/>
      <c r="H73" s="17"/>
      <c r="I73" s="18"/>
    </row>
    <row r="74" spans="1:9" ht="57" x14ac:dyDescent="0.2">
      <c r="A74" s="93" t="s">
        <v>219</v>
      </c>
      <c r="B74" s="93" t="s">
        <v>220</v>
      </c>
      <c r="C74" s="94" t="s">
        <v>16</v>
      </c>
      <c r="D74" s="95"/>
      <c r="E74" s="105"/>
      <c r="F74" s="11"/>
      <c r="G74" s="9"/>
      <c r="H74" s="17"/>
      <c r="I74" s="18"/>
    </row>
    <row r="75" spans="1:9" ht="15" x14ac:dyDescent="0.2">
      <c r="A75" s="91" t="s">
        <v>221</v>
      </c>
      <c r="B75" s="91" t="s">
        <v>222</v>
      </c>
      <c r="C75" s="91"/>
      <c r="D75" s="96"/>
      <c r="E75" s="104"/>
      <c r="F75" s="11"/>
      <c r="G75" s="9"/>
      <c r="H75" s="17"/>
      <c r="I75" s="18"/>
    </row>
    <row r="76" spans="1:9" ht="28.5" x14ac:dyDescent="0.2">
      <c r="A76" s="93" t="s">
        <v>223</v>
      </c>
      <c r="B76" s="93" t="s">
        <v>225</v>
      </c>
      <c r="C76" s="94" t="s">
        <v>16</v>
      </c>
      <c r="D76" s="95"/>
      <c r="E76" s="105"/>
      <c r="F76" s="11"/>
      <c r="G76" s="9"/>
      <c r="H76" s="17"/>
      <c r="I76" s="18"/>
    </row>
    <row r="77" spans="1:9" ht="28.5" x14ac:dyDescent="0.2">
      <c r="A77" s="93" t="s">
        <v>226</v>
      </c>
      <c r="B77" s="93" t="s">
        <v>107</v>
      </c>
      <c r="C77" s="94" t="s">
        <v>15</v>
      </c>
      <c r="D77" s="95"/>
      <c r="E77" s="105"/>
      <c r="F77" s="11"/>
      <c r="G77" s="9"/>
      <c r="H77" s="17"/>
      <c r="I77" s="18"/>
    </row>
    <row r="78" spans="1:9" ht="42.75" x14ac:dyDescent="0.2">
      <c r="A78" s="93" t="s">
        <v>227</v>
      </c>
      <c r="B78" s="93" t="s">
        <v>229</v>
      </c>
      <c r="C78" s="94" t="s">
        <v>16</v>
      </c>
      <c r="D78" s="95"/>
      <c r="E78" s="105"/>
      <c r="F78" s="11"/>
      <c r="G78" s="9"/>
      <c r="H78" s="17"/>
      <c r="I78" s="18"/>
    </row>
    <row r="79" spans="1:9" ht="42.75" x14ac:dyDescent="0.2">
      <c r="A79" s="93" t="s">
        <v>230</v>
      </c>
      <c r="B79" s="93" t="s">
        <v>232</v>
      </c>
      <c r="C79" s="94" t="s">
        <v>16</v>
      </c>
      <c r="D79" s="95"/>
      <c r="E79" s="105"/>
      <c r="F79" s="11"/>
      <c r="G79" s="9">
        <f>17*27.15 + 1.45*1.7+ 1.45*1.6 + 1.3*8.87</f>
        <v>477.86599999999993</v>
      </c>
      <c r="H79" s="17" t="s">
        <v>845</v>
      </c>
      <c r="I79" s="18"/>
    </row>
    <row r="80" spans="1:9" ht="42.75" x14ac:dyDescent="0.2">
      <c r="A80" s="93" t="s">
        <v>233</v>
      </c>
      <c r="B80" s="93" t="s">
        <v>235</v>
      </c>
      <c r="C80" s="94" t="s">
        <v>7</v>
      </c>
      <c r="D80" s="95"/>
      <c r="E80" s="105"/>
      <c r="F80" s="11"/>
      <c r="G80" s="9">
        <f>17*27.15 + 1.45*1.7+ 1.45*1.6 + 1.3*8.87</f>
        <v>477.86599999999993</v>
      </c>
      <c r="H80" s="17" t="s">
        <v>845</v>
      </c>
      <c r="I80" s="18"/>
    </row>
    <row r="81" spans="1:9" ht="71.25" x14ac:dyDescent="0.2">
      <c r="A81" s="93" t="s">
        <v>236</v>
      </c>
      <c r="B81" s="93" t="s">
        <v>238</v>
      </c>
      <c r="C81" s="94" t="s">
        <v>16</v>
      </c>
      <c r="D81" s="95"/>
      <c r="E81" s="105"/>
      <c r="F81" s="11"/>
      <c r="G81" s="9"/>
      <c r="H81" s="17"/>
      <c r="I81" s="18"/>
    </row>
    <row r="82" spans="1:9" ht="28.5" x14ac:dyDescent="0.2">
      <c r="A82" s="93" t="s">
        <v>239</v>
      </c>
      <c r="B82" s="93" t="s">
        <v>241</v>
      </c>
      <c r="C82" s="94" t="s">
        <v>15</v>
      </c>
      <c r="D82" s="95"/>
      <c r="E82" s="105"/>
      <c r="F82" s="11"/>
      <c r="G82" s="109">
        <f>E83+E82+E14</f>
        <v>0</v>
      </c>
      <c r="H82" s="110" t="s">
        <v>616</v>
      </c>
      <c r="I82" s="18"/>
    </row>
    <row r="83" spans="1:9" ht="28.5" x14ac:dyDescent="0.2">
      <c r="A83" s="97" t="s">
        <v>242</v>
      </c>
      <c r="B83" s="97" t="s">
        <v>244</v>
      </c>
      <c r="C83" s="98" t="s">
        <v>15</v>
      </c>
      <c r="D83" s="99"/>
      <c r="E83" s="106"/>
      <c r="F83" s="11"/>
      <c r="G83" s="9"/>
      <c r="H83" s="17"/>
      <c r="I83" s="18"/>
    </row>
    <row r="84" spans="1:9" ht="57" x14ac:dyDescent="0.2">
      <c r="A84" s="93" t="s">
        <v>739</v>
      </c>
      <c r="B84" s="97" t="str">
        <f>'BM 05'!D96</f>
        <v>CONTRAPISO EM ARGAMASSA TRAÇO 1:4 (CIMENTO E AREIA), PREPARO MECÂNICO COM BETONEIRA 400 L, APLICADO EM ÁREAS SECAS SOBRE LAJE, ADERIDO, ACABAMENTO NÃO REFORÇADO, ESPESSURA 2CM. AF_07/2021</v>
      </c>
      <c r="C84" s="98" t="str">
        <f>'BM 05'!E96</f>
        <v>m²</v>
      </c>
      <c r="D84" s="99"/>
      <c r="E84" s="106"/>
      <c r="F84" s="11"/>
      <c r="G84" s="9"/>
      <c r="H84" s="17"/>
      <c r="I84" s="18"/>
    </row>
    <row r="85" spans="1:9" ht="15" x14ac:dyDescent="0.2">
      <c r="A85" s="91" t="s">
        <v>245</v>
      </c>
      <c r="B85" s="91" t="s">
        <v>246</v>
      </c>
      <c r="C85" s="91"/>
      <c r="D85" s="96"/>
      <c r="E85" s="104"/>
      <c r="F85" s="11"/>
      <c r="G85" s="9"/>
      <c r="H85" s="17"/>
      <c r="I85" s="18"/>
    </row>
    <row r="86" spans="1:9" ht="28.5" x14ac:dyDescent="0.2">
      <c r="A86" s="93" t="s">
        <v>247</v>
      </c>
      <c r="B86" s="93" t="s">
        <v>83</v>
      </c>
      <c r="C86" s="94" t="s">
        <v>16</v>
      </c>
      <c r="D86" s="95"/>
      <c r="E86" s="105"/>
      <c r="F86" s="11"/>
      <c r="G86" s="1" t="s">
        <v>845</v>
      </c>
      <c r="H86" s="17"/>
      <c r="I86" s="18"/>
    </row>
    <row r="87" spans="1:9" ht="28.5" x14ac:dyDescent="0.2">
      <c r="A87" s="93" t="s">
        <v>249</v>
      </c>
      <c r="B87" s="93" t="s">
        <v>251</v>
      </c>
      <c r="C87" s="94" t="s">
        <v>16</v>
      </c>
      <c r="D87" s="95"/>
      <c r="E87" s="105"/>
      <c r="F87" s="11"/>
      <c r="G87" s="9" t="s">
        <v>848</v>
      </c>
      <c r="H87" s="17">
        <f>19.67*2.86-1.26*2.12*2+19.67*2.65-1.26*2.12*2+9.13*0.13+2.16*1.22+3.98*1.22+1.07*1.4+2.18*1.22+9.1*0.18+238.75</f>
        <v>350.92020000000002</v>
      </c>
      <c r="I87" s="18"/>
    </row>
    <row r="88" spans="1:9" ht="28.5" x14ac:dyDescent="0.2">
      <c r="A88" s="93" t="s">
        <v>252</v>
      </c>
      <c r="B88" s="93" t="s">
        <v>254</v>
      </c>
      <c r="C88" s="94" t="s">
        <v>16</v>
      </c>
      <c r="D88" s="95"/>
      <c r="E88" s="105"/>
      <c r="F88" s="11"/>
      <c r="G88" s="1" t="s">
        <v>845</v>
      </c>
      <c r="H88" s="17"/>
      <c r="I88" s="18"/>
    </row>
    <row r="89" spans="1:9" ht="28.5" x14ac:dyDescent="0.2">
      <c r="A89" s="93" t="s">
        <v>255</v>
      </c>
      <c r="B89" s="93" t="s">
        <v>257</v>
      </c>
      <c r="C89" s="94" t="s">
        <v>16</v>
      </c>
      <c r="D89" s="95"/>
      <c r="E89" s="105"/>
      <c r="F89" s="11"/>
      <c r="G89" s="1" t="s">
        <v>845</v>
      </c>
      <c r="H89" s="17"/>
      <c r="I89" s="18"/>
    </row>
    <row r="90" spans="1:9" ht="28.5" x14ac:dyDescent="0.2">
      <c r="A90" s="93" t="s">
        <v>258</v>
      </c>
      <c r="B90" s="93" t="s">
        <v>260</v>
      </c>
      <c r="C90" s="94" t="s">
        <v>16</v>
      </c>
      <c r="D90" s="95"/>
      <c r="E90" s="105"/>
      <c r="F90" s="11"/>
      <c r="G90" s="1" t="s">
        <v>845</v>
      </c>
      <c r="H90" s="17"/>
      <c r="I90" s="18"/>
    </row>
    <row r="91" spans="1:9" ht="28.5" x14ac:dyDescent="0.2">
      <c r="A91" s="93" t="s">
        <v>261</v>
      </c>
      <c r="B91" s="93" t="s">
        <v>263</v>
      </c>
      <c r="C91" s="94" t="s">
        <v>16</v>
      </c>
      <c r="D91" s="95"/>
      <c r="E91" s="105"/>
      <c r="F91" s="11"/>
      <c r="G91" s="1" t="s">
        <v>845</v>
      </c>
      <c r="H91" s="17"/>
      <c r="I91" s="18"/>
    </row>
    <row r="92" spans="1:9" ht="28.5" x14ac:dyDescent="0.2">
      <c r="A92" s="93" t="s">
        <v>264</v>
      </c>
      <c r="B92" s="93" t="s">
        <v>266</v>
      </c>
      <c r="C92" s="94" t="s">
        <v>16</v>
      </c>
      <c r="D92" s="95" t="s">
        <v>877</v>
      </c>
      <c r="E92" s="105">
        <f>24.72*13.6</f>
        <v>336.19199999999995</v>
      </c>
      <c r="F92" s="11"/>
      <c r="G92" s="9"/>
      <c r="H92" s="17"/>
      <c r="I92" s="18"/>
    </row>
    <row r="93" spans="1:9" ht="42.75" x14ac:dyDescent="0.2">
      <c r="A93" s="93" t="s">
        <v>267</v>
      </c>
      <c r="B93" s="93" t="s">
        <v>269</v>
      </c>
      <c r="C93" s="94" t="s">
        <v>16</v>
      </c>
      <c r="D93" s="95"/>
      <c r="E93" s="105"/>
      <c r="F93" s="11"/>
      <c r="G93" s="9"/>
      <c r="H93" s="17"/>
      <c r="I93" s="18"/>
    </row>
    <row r="94" spans="1:9" ht="57" x14ac:dyDescent="0.2">
      <c r="A94" s="93" t="s">
        <v>270</v>
      </c>
      <c r="B94" s="93" t="s">
        <v>272</v>
      </c>
      <c r="C94" s="94" t="s">
        <v>16</v>
      </c>
      <c r="D94" s="95"/>
      <c r="E94" s="105"/>
      <c r="F94" s="11"/>
      <c r="G94" s="9"/>
      <c r="H94" s="17"/>
      <c r="I94" s="18"/>
    </row>
    <row r="95" spans="1:9" ht="15" x14ac:dyDescent="0.2">
      <c r="A95" s="91" t="s">
        <v>273</v>
      </c>
      <c r="B95" s="91" t="s">
        <v>274</v>
      </c>
      <c r="C95" s="91"/>
      <c r="D95" s="96"/>
      <c r="E95" s="104"/>
      <c r="F95" s="11"/>
      <c r="G95" s="9"/>
      <c r="H95" s="17"/>
      <c r="I95" s="18"/>
    </row>
    <row r="96" spans="1:9" ht="28.5" x14ac:dyDescent="0.2">
      <c r="A96" s="93" t="s">
        <v>275</v>
      </c>
      <c r="B96" s="93" t="s">
        <v>277</v>
      </c>
      <c r="C96" s="94" t="s">
        <v>7</v>
      </c>
      <c r="D96" s="95"/>
      <c r="E96" s="105"/>
      <c r="F96" s="11"/>
      <c r="G96" s="9"/>
      <c r="H96" s="17"/>
      <c r="I96" s="18"/>
    </row>
    <row r="97" spans="1:9" ht="28.5" x14ac:dyDescent="0.2">
      <c r="A97" s="93" t="s">
        <v>278</v>
      </c>
      <c r="B97" s="93" t="s">
        <v>280</v>
      </c>
      <c r="C97" s="94" t="s">
        <v>7</v>
      </c>
      <c r="D97" s="95"/>
      <c r="E97" s="105"/>
      <c r="F97" s="11"/>
      <c r="G97" s="9"/>
      <c r="H97" s="17"/>
      <c r="I97" s="18"/>
    </row>
    <row r="98" spans="1:9" ht="28.5" x14ac:dyDescent="0.2">
      <c r="A98" s="93" t="s">
        <v>281</v>
      </c>
      <c r="B98" s="93" t="s">
        <v>70</v>
      </c>
      <c r="C98" s="94" t="s">
        <v>7</v>
      </c>
      <c r="D98" s="95"/>
      <c r="E98" s="105"/>
      <c r="F98" s="11"/>
      <c r="G98" s="9"/>
      <c r="H98" s="17"/>
      <c r="I98" s="18"/>
    </row>
    <row r="99" spans="1:9" ht="28.5" x14ac:dyDescent="0.2">
      <c r="A99" s="93" t="s">
        <v>282</v>
      </c>
      <c r="B99" s="93" t="s">
        <v>284</v>
      </c>
      <c r="C99" s="94" t="s">
        <v>7</v>
      </c>
      <c r="D99" s="95"/>
      <c r="E99" s="105"/>
      <c r="F99" s="11"/>
      <c r="G99" s="9"/>
      <c r="H99" s="17"/>
      <c r="I99" s="18"/>
    </row>
    <row r="100" spans="1:9" ht="57" x14ac:dyDescent="0.2">
      <c r="A100" s="93" t="s">
        <v>285</v>
      </c>
      <c r="B100" s="93" t="s">
        <v>287</v>
      </c>
      <c r="C100" s="94" t="s">
        <v>7</v>
      </c>
      <c r="D100" s="95"/>
      <c r="E100" s="105"/>
      <c r="F100" s="11"/>
      <c r="G100" s="9"/>
      <c r="H100" s="17"/>
      <c r="I100" s="18"/>
    </row>
    <row r="101" spans="1:9" ht="15" x14ac:dyDescent="0.2">
      <c r="A101" s="91" t="s">
        <v>288</v>
      </c>
      <c r="B101" s="91" t="s">
        <v>289</v>
      </c>
      <c r="C101" s="91"/>
      <c r="D101" s="96"/>
      <c r="E101" s="104"/>
      <c r="F101" s="11"/>
      <c r="G101" s="9"/>
      <c r="H101" s="17"/>
      <c r="I101" s="18"/>
    </row>
    <row r="102" spans="1:9" ht="28.5" x14ac:dyDescent="0.2">
      <c r="A102" s="93" t="s">
        <v>290</v>
      </c>
      <c r="B102" s="93" t="s">
        <v>292</v>
      </c>
      <c r="C102" s="94" t="s">
        <v>11</v>
      </c>
      <c r="D102" s="95"/>
      <c r="E102" s="105"/>
      <c r="F102" s="11"/>
      <c r="G102" s="9"/>
      <c r="H102" s="17"/>
      <c r="I102" s="18"/>
    </row>
    <row r="103" spans="1:9" ht="42.75" x14ac:dyDescent="0.2">
      <c r="A103" s="93" t="s">
        <v>293</v>
      </c>
      <c r="B103" s="93" t="s">
        <v>295</v>
      </c>
      <c r="C103" s="94" t="s">
        <v>11</v>
      </c>
      <c r="D103" s="95"/>
      <c r="E103" s="105"/>
      <c r="F103" s="11"/>
      <c r="G103" s="9"/>
      <c r="H103" s="17"/>
      <c r="I103" s="18"/>
    </row>
    <row r="104" spans="1:9" ht="42.75" x14ac:dyDescent="0.2">
      <c r="A104" s="93" t="s">
        <v>296</v>
      </c>
      <c r="B104" s="93" t="s">
        <v>298</v>
      </c>
      <c r="C104" s="94" t="s">
        <v>11</v>
      </c>
      <c r="D104" s="95"/>
      <c r="E104" s="105"/>
      <c r="F104" s="11"/>
      <c r="G104" s="9"/>
      <c r="H104" s="17"/>
      <c r="I104" s="18"/>
    </row>
    <row r="105" spans="1:9" ht="28.5" x14ac:dyDescent="0.2">
      <c r="A105" s="93" t="s">
        <v>299</v>
      </c>
      <c r="B105" s="93" t="s">
        <v>64</v>
      </c>
      <c r="C105" s="94" t="s">
        <v>7</v>
      </c>
      <c r="D105" s="95"/>
      <c r="E105" s="105"/>
      <c r="F105" s="11"/>
      <c r="G105" s="9"/>
      <c r="H105" s="17"/>
      <c r="I105" s="18"/>
    </row>
    <row r="106" spans="1:9" ht="28.5" x14ac:dyDescent="0.2">
      <c r="A106" s="93" t="s">
        <v>300</v>
      </c>
      <c r="B106" s="93" t="s">
        <v>302</v>
      </c>
      <c r="C106" s="94" t="s">
        <v>7</v>
      </c>
      <c r="D106" s="95"/>
      <c r="E106" s="105"/>
      <c r="F106" s="11"/>
      <c r="G106" s="9"/>
      <c r="H106" s="17"/>
      <c r="I106" s="18"/>
    </row>
    <row r="107" spans="1:9" ht="42.75" x14ac:dyDescent="0.2">
      <c r="A107" s="93" t="s">
        <v>303</v>
      </c>
      <c r="B107" s="93" t="s">
        <v>62</v>
      </c>
      <c r="C107" s="94" t="s">
        <v>7</v>
      </c>
      <c r="D107" s="95"/>
      <c r="E107" s="105"/>
      <c r="F107" s="11"/>
      <c r="G107" s="9"/>
      <c r="H107" s="17"/>
      <c r="I107" s="18"/>
    </row>
    <row r="108" spans="1:9" ht="42.75" x14ac:dyDescent="0.2">
      <c r="A108" s="93" t="s">
        <v>304</v>
      </c>
      <c r="B108" s="93" t="s">
        <v>306</v>
      </c>
      <c r="C108" s="94" t="s">
        <v>7</v>
      </c>
      <c r="D108" s="95"/>
      <c r="E108" s="105"/>
      <c r="F108" s="11"/>
      <c r="G108" s="9"/>
      <c r="H108" s="17"/>
      <c r="I108" s="18"/>
    </row>
    <row r="109" spans="1:9" ht="42.75" x14ac:dyDescent="0.2">
      <c r="A109" s="93" t="s">
        <v>741</v>
      </c>
      <c r="B109" s="93" t="s">
        <v>742</v>
      </c>
      <c r="C109" s="94" t="s">
        <v>743</v>
      </c>
      <c r="D109" s="95"/>
      <c r="E109" s="105"/>
      <c r="F109" s="11"/>
      <c r="G109" s="9"/>
      <c r="H109" s="17"/>
      <c r="I109" s="18"/>
    </row>
    <row r="110" spans="1:9" ht="15" x14ac:dyDescent="0.2">
      <c r="A110" s="91" t="s">
        <v>307</v>
      </c>
      <c r="B110" s="91" t="s">
        <v>308</v>
      </c>
      <c r="C110" s="91"/>
      <c r="D110" s="96"/>
      <c r="E110" s="104"/>
      <c r="F110" s="11"/>
      <c r="G110" s="9"/>
      <c r="H110" s="17"/>
      <c r="I110" s="18"/>
    </row>
    <row r="111" spans="1:9" ht="42.75" x14ac:dyDescent="0.2">
      <c r="A111" s="93" t="s">
        <v>309</v>
      </c>
      <c r="B111" s="93" t="s">
        <v>311</v>
      </c>
      <c r="C111" s="94" t="s">
        <v>11</v>
      </c>
      <c r="D111" s="95"/>
      <c r="E111" s="105"/>
      <c r="F111" s="11"/>
      <c r="G111" s="9"/>
      <c r="H111" s="17"/>
      <c r="I111" s="18"/>
    </row>
    <row r="112" spans="1:9" ht="42.75" x14ac:dyDescent="0.2">
      <c r="A112" s="93" t="s">
        <v>312</v>
      </c>
      <c r="B112" s="93" t="s">
        <v>314</v>
      </c>
      <c r="C112" s="94" t="s">
        <v>11</v>
      </c>
      <c r="D112" s="95"/>
      <c r="E112" s="105"/>
      <c r="F112" s="11"/>
      <c r="G112" s="9"/>
      <c r="H112" s="17"/>
      <c r="I112" s="18"/>
    </row>
    <row r="113" spans="1:9" ht="15" x14ac:dyDescent="0.2">
      <c r="A113" s="91" t="s">
        <v>315</v>
      </c>
      <c r="B113" s="91" t="s">
        <v>316</v>
      </c>
      <c r="C113" s="91"/>
      <c r="D113" s="96"/>
      <c r="E113" s="104"/>
      <c r="F113" s="11"/>
      <c r="G113" s="9"/>
      <c r="H113" s="17"/>
      <c r="I113" s="18"/>
    </row>
    <row r="114" spans="1:9" ht="28.5" x14ac:dyDescent="0.2">
      <c r="A114" s="93" t="s">
        <v>317</v>
      </c>
      <c r="B114" s="93" t="s">
        <v>319</v>
      </c>
      <c r="C114" s="94" t="s">
        <v>7</v>
      </c>
      <c r="D114" s="95"/>
      <c r="E114" s="105"/>
      <c r="F114" s="11"/>
      <c r="G114" s="9"/>
      <c r="H114" s="17"/>
      <c r="I114" s="18"/>
    </row>
    <row r="115" spans="1:9" ht="28.5" x14ac:dyDescent="0.2">
      <c r="A115" s="93" t="s">
        <v>320</v>
      </c>
      <c r="B115" s="93" t="s">
        <v>322</v>
      </c>
      <c r="C115" s="94" t="s">
        <v>7</v>
      </c>
      <c r="D115" s="95"/>
      <c r="E115" s="105"/>
      <c r="F115" s="11"/>
      <c r="G115" s="9"/>
      <c r="H115" s="17"/>
      <c r="I115" s="18"/>
    </row>
    <row r="116" spans="1:9" ht="28.5" x14ac:dyDescent="0.2">
      <c r="A116" s="93" t="s">
        <v>323</v>
      </c>
      <c r="B116" s="93" t="s">
        <v>325</v>
      </c>
      <c r="C116" s="94" t="s">
        <v>7</v>
      </c>
      <c r="D116" s="95"/>
      <c r="E116" s="105"/>
      <c r="F116" s="11"/>
      <c r="G116" s="9"/>
      <c r="H116" s="17"/>
      <c r="I116" s="18"/>
    </row>
    <row r="117" spans="1:9" ht="28.5" x14ac:dyDescent="0.2">
      <c r="A117" s="93" t="s">
        <v>326</v>
      </c>
      <c r="B117" s="93" t="s">
        <v>328</v>
      </c>
      <c r="C117" s="94" t="s">
        <v>7</v>
      </c>
      <c r="D117" s="95"/>
      <c r="E117" s="105"/>
      <c r="F117" s="11"/>
      <c r="G117" s="9"/>
      <c r="H117" s="17"/>
      <c r="I117" s="18"/>
    </row>
    <row r="118" spans="1:9" ht="28.5" x14ac:dyDescent="0.2">
      <c r="A118" s="93" t="s">
        <v>329</v>
      </c>
      <c r="B118" s="93" t="s">
        <v>331</v>
      </c>
      <c r="C118" s="94" t="s">
        <v>7</v>
      </c>
      <c r="D118" s="95"/>
      <c r="E118" s="105"/>
      <c r="F118" s="11"/>
      <c r="G118" s="9"/>
      <c r="H118" s="17"/>
      <c r="I118" s="18"/>
    </row>
    <row r="119" spans="1:9" ht="15" x14ac:dyDescent="0.2">
      <c r="A119" s="91" t="s">
        <v>332</v>
      </c>
      <c r="B119" s="91" t="s">
        <v>333</v>
      </c>
      <c r="C119" s="91"/>
      <c r="D119" s="96"/>
      <c r="E119" s="104"/>
      <c r="F119" s="11"/>
      <c r="G119" s="9"/>
      <c r="H119" s="17"/>
      <c r="I119" s="18"/>
    </row>
    <row r="120" spans="1:9" ht="57" x14ac:dyDescent="0.2">
      <c r="A120" s="93" t="s">
        <v>334</v>
      </c>
      <c r="B120" s="93" t="s">
        <v>336</v>
      </c>
      <c r="C120" s="94" t="s">
        <v>7</v>
      </c>
      <c r="D120" s="95" t="s">
        <v>878</v>
      </c>
      <c r="E120" s="105">
        <v>1</v>
      </c>
      <c r="F120" s="11"/>
      <c r="G120" s="9"/>
      <c r="H120" s="17"/>
      <c r="I120" s="18"/>
    </row>
    <row r="121" spans="1:9" ht="57" x14ac:dyDescent="0.2">
      <c r="A121" s="93" t="s">
        <v>337</v>
      </c>
      <c r="B121" s="93" t="s">
        <v>339</v>
      </c>
      <c r="C121" s="94" t="s">
        <v>7</v>
      </c>
      <c r="D121" s="95"/>
      <c r="E121" s="105"/>
      <c r="F121" s="11"/>
      <c r="G121" s="9"/>
      <c r="H121" s="17"/>
      <c r="I121" s="18"/>
    </row>
    <row r="122" spans="1:9" ht="71.25" x14ac:dyDescent="0.2">
      <c r="A122" s="93" t="s">
        <v>340</v>
      </c>
      <c r="B122" s="93" t="s">
        <v>342</v>
      </c>
      <c r="C122" s="94" t="s">
        <v>7</v>
      </c>
      <c r="D122" s="95"/>
      <c r="E122" s="105"/>
      <c r="F122" s="11"/>
      <c r="G122" s="9"/>
      <c r="H122" s="17"/>
      <c r="I122" s="18"/>
    </row>
    <row r="123" spans="1:9" ht="15" x14ac:dyDescent="0.2">
      <c r="A123" s="91" t="s">
        <v>343</v>
      </c>
      <c r="B123" s="91" t="s">
        <v>344</v>
      </c>
      <c r="C123" s="91"/>
      <c r="D123" s="96"/>
      <c r="E123" s="104"/>
      <c r="F123" s="11"/>
      <c r="G123" s="9"/>
      <c r="H123" s="17"/>
      <c r="I123" s="18"/>
    </row>
    <row r="124" spans="1:9" ht="42.75" x14ac:dyDescent="0.2">
      <c r="A124" s="93" t="s">
        <v>345</v>
      </c>
      <c r="B124" s="93" t="s">
        <v>347</v>
      </c>
      <c r="C124" s="94" t="s">
        <v>7</v>
      </c>
      <c r="D124" s="95"/>
      <c r="E124" s="105"/>
      <c r="F124" s="11"/>
      <c r="G124" s="9"/>
      <c r="H124" s="17"/>
      <c r="I124" s="18"/>
    </row>
    <row r="125" spans="1:9" ht="42.75" x14ac:dyDescent="0.2">
      <c r="A125" s="93" t="s">
        <v>348</v>
      </c>
      <c r="B125" s="93" t="s">
        <v>350</v>
      </c>
      <c r="C125" s="94" t="s">
        <v>7</v>
      </c>
      <c r="D125" s="95"/>
      <c r="E125" s="105"/>
      <c r="F125" s="11"/>
      <c r="G125" s="9"/>
      <c r="H125" s="17"/>
      <c r="I125" s="18"/>
    </row>
    <row r="126" spans="1:9" ht="42.75" x14ac:dyDescent="0.2">
      <c r="A126" s="93" t="s">
        <v>351</v>
      </c>
      <c r="B126" s="93" t="s">
        <v>353</v>
      </c>
      <c r="C126" s="94" t="s">
        <v>11</v>
      </c>
      <c r="D126" s="95"/>
      <c r="E126" s="105"/>
      <c r="F126" s="11"/>
      <c r="G126" s="9"/>
      <c r="H126" s="17"/>
      <c r="I126" s="18"/>
    </row>
    <row r="127" spans="1:9" ht="42.75" x14ac:dyDescent="0.2">
      <c r="A127" s="93" t="s">
        <v>354</v>
      </c>
      <c r="B127" s="93" t="s">
        <v>353</v>
      </c>
      <c r="C127" s="94" t="s">
        <v>11</v>
      </c>
      <c r="D127" s="95"/>
      <c r="E127" s="105"/>
      <c r="F127" s="11"/>
      <c r="G127" s="9"/>
      <c r="H127" s="17"/>
      <c r="I127" s="18"/>
    </row>
    <row r="128" spans="1:9" ht="28.5" x14ac:dyDescent="0.2">
      <c r="A128" s="93" t="s">
        <v>355</v>
      </c>
      <c r="B128" s="93" t="s">
        <v>357</v>
      </c>
      <c r="C128" s="94" t="s">
        <v>7</v>
      </c>
      <c r="D128" s="95"/>
      <c r="E128" s="105"/>
      <c r="F128" s="11"/>
      <c r="G128" s="9"/>
      <c r="H128" s="17"/>
      <c r="I128" s="18"/>
    </row>
    <row r="129" spans="1:9" ht="15" x14ac:dyDescent="0.2">
      <c r="A129" s="91" t="s">
        <v>358</v>
      </c>
      <c r="B129" s="91" t="s">
        <v>359</v>
      </c>
      <c r="C129" s="91"/>
      <c r="D129" s="96"/>
      <c r="E129" s="104"/>
      <c r="F129" s="11"/>
      <c r="G129" s="9"/>
      <c r="H129" s="17"/>
      <c r="I129" s="18"/>
    </row>
    <row r="130" spans="1:9" ht="28.5" x14ac:dyDescent="0.2">
      <c r="A130" s="93" t="s">
        <v>360</v>
      </c>
      <c r="B130" s="93" t="s">
        <v>362</v>
      </c>
      <c r="C130" s="94" t="s">
        <v>7</v>
      </c>
      <c r="D130" s="95"/>
      <c r="E130" s="105"/>
      <c r="F130" s="11"/>
      <c r="G130" s="9"/>
      <c r="H130" s="17"/>
      <c r="I130" s="18"/>
    </row>
    <row r="131" spans="1:9" ht="42.75" x14ac:dyDescent="0.2">
      <c r="A131" s="93" t="s">
        <v>363</v>
      </c>
      <c r="B131" s="93" t="s">
        <v>365</v>
      </c>
      <c r="C131" s="94" t="s">
        <v>7</v>
      </c>
      <c r="D131" s="95"/>
      <c r="E131" s="105"/>
      <c r="F131" s="11"/>
      <c r="G131" s="9"/>
      <c r="H131" s="17"/>
      <c r="I131" s="18"/>
    </row>
    <row r="132" spans="1:9" ht="71.25" x14ac:dyDescent="0.2">
      <c r="A132" s="93" t="s">
        <v>366</v>
      </c>
      <c r="B132" s="93" t="s">
        <v>368</v>
      </c>
      <c r="C132" s="94" t="s">
        <v>7</v>
      </c>
      <c r="D132" s="95"/>
      <c r="E132" s="105"/>
      <c r="F132" s="11"/>
      <c r="G132" s="9"/>
      <c r="H132" s="17"/>
      <c r="I132" s="18"/>
    </row>
    <row r="133" spans="1:9" ht="28.5" x14ac:dyDescent="0.2">
      <c r="A133" s="93" t="s">
        <v>369</v>
      </c>
      <c r="B133" s="93" t="s">
        <v>371</v>
      </c>
      <c r="C133" s="94" t="s">
        <v>7</v>
      </c>
      <c r="D133" s="95"/>
      <c r="E133" s="105"/>
      <c r="F133" s="11"/>
      <c r="G133" s="9"/>
      <c r="H133" s="17"/>
      <c r="I133" s="18"/>
    </row>
    <row r="134" spans="1:9" ht="15" x14ac:dyDescent="0.2">
      <c r="A134" s="91" t="s">
        <v>372</v>
      </c>
      <c r="B134" s="91" t="s">
        <v>373</v>
      </c>
      <c r="C134" s="91"/>
      <c r="D134" s="96"/>
      <c r="E134" s="104"/>
      <c r="F134" s="11"/>
      <c r="G134" s="9"/>
      <c r="H134" s="17"/>
      <c r="I134" s="18"/>
    </row>
    <row r="135" spans="1:9" ht="28.5" x14ac:dyDescent="0.2">
      <c r="A135" s="93" t="s">
        <v>374</v>
      </c>
      <c r="B135" s="93" t="s">
        <v>98</v>
      </c>
      <c r="C135" s="94" t="s">
        <v>87</v>
      </c>
      <c r="D135" s="95"/>
      <c r="E135" s="105"/>
      <c r="F135" s="11"/>
      <c r="G135" s="9"/>
      <c r="H135" s="17"/>
      <c r="I135" s="18"/>
    </row>
    <row r="136" spans="1:9" ht="28.5" x14ac:dyDescent="0.2">
      <c r="A136" s="93" t="s">
        <v>375</v>
      </c>
      <c r="B136" s="93" t="s">
        <v>377</v>
      </c>
      <c r="C136" s="94" t="s">
        <v>15</v>
      </c>
      <c r="D136" s="95"/>
      <c r="E136" s="105"/>
      <c r="F136" s="11"/>
      <c r="G136" s="9"/>
      <c r="H136" s="17"/>
      <c r="I136" s="18"/>
    </row>
    <row r="137" spans="1:9" ht="42.75" x14ac:dyDescent="0.2">
      <c r="A137" s="93" t="s">
        <v>378</v>
      </c>
      <c r="B137" s="93" t="s">
        <v>179</v>
      </c>
      <c r="C137" s="94" t="s">
        <v>16</v>
      </c>
      <c r="D137" s="95"/>
      <c r="E137" s="105"/>
      <c r="F137" s="11"/>
      <c r="G137" s="9"/>
      <c r="H137" s="17"/>
      <c r="I137" s="18"/>
    </row>
    <row r="138" spans="1:9" ht="42.75" x14ac:dyDescent="0.2">
      <c r="A138" s="93" t="s">
        <v>379</v>
      </c>
      <c r="B138" s="93" t="s">
        <v>169</v>
      </c>
      <c r="C138" s="94" t="s">
        <v>16</v>
      </c>
      <c r="D138" s="95"/>
      <c r="E138" s="105"/>
      <c r="F138" s="11"/>
      <c r="G138" s="9"/>
      <c r="H138" s="17"/>
      <c r="I138" s="18"/>
    </row>
    <row r="139" spans="1:9" ht="28.5" x14ac:dyDescent="0.2">
      <c r="A139" s="93" t="s">
        <v>380</v>
      </c>
      <c r="B139" s="93" t="s">
        <v>122</v>
      </c>
      <c r="C139" s="94" t="s">
        <v>12</v>
      </c>
      <c r="D139" s="95"/>
      <c r="E139" s="105"/>
      <c r="F139" s="11"/>
      <c r="G139" s="9"/>
      <c r="H139" s="17"/>
      <c r="I139" s="18"/>
    </row>
    <row r="140" spans="1:9" ht="28.5" x14ac:dyDescent="0.2">
      <c r="A140" s="93" t="s">
        <v>381</v>
      </c>
      <c r="B140" s="93" t="s">
        <v>117</v>
      </c>
      <c r="C140" s="94" t="s">
        <v>12</v>
      </c>
      <c r="D140" s="95"/>
      <c r="E140" s="105"/>
      <c r="F140" s="11"/>
      <c r="G140" s="9"/>
      <c r="H140" s="17"/>
      <c r="I140" s="18"/>
    </row>
    <row r="141" spans="1:9" ht="42.75" x14ac:dyDescent="0.2">
      <c r="A141" s="93" t="s">
        <v>382</v>
      </c>
      <c r="B141" s="93" t="s">
        <v>384</v>
      </c>
      <c r="C141" s="94" t="s">
        <v>15</v>
      </c>
      <c r="D141" s="95"/>
      <c r="E141" s="105"/>
      <c r="F141" s="11"/>
      <c r="G141" s="9"/>
      <c r="H141" s="17"/>
      <c r="I141" s="18"/>
    </row>
    <row r="142" spans="1:9" ht="28.5" x14ac:dyDescent="0.2">
      <c r="A142" s="93" t="s">
        <v>385</v>
      </c>
      <c r="B142" s="93" t="s">
        <v>128</v>
      </c>
      <c r="C142" s="94" t="s">
        <v>15</v>
      </c>
      <c r="D142" s="95"/>
      <c r="E142" s="105"/>
      <c r="F142" s="11"/>
      <c r="G142" s="9"/>
      <c r="H142" s="17"/>
      <c r="I142" s="18"/>
    </row>
    <row r="143" spans="1:9" ht="42.75" x14ac:dyDescent="0.2">
      <c r="A143" s="93" t="s">
        <v>386</v>
      </c>
      <c r="B143" s="93" t="s">
        <v>84</v>
      </c>
      <c r="C143" s="94" t="s">
        <v>16</v>
      </c>
      <c r="D143" s="95"/>
      <c r="E143" s="105"/>
      <c r="F143" s="11"/>
      <c r="G143" s="9"/>
      <c r="H143" s="17"/>
      <c r="I143" s="18"/>
    </row>
    <row r="144" spans="1:9" ht="57" x14ac:dyDescent="0.2">
      <c r="A144" s="93" t="s">
        <v>387</v>
      </c>
      <c r="B144" s="93" t="s">
        <v>220</v>
      </c>
      <c r="C144" s="94" t="s">
        <v>16</v>
      </c>
      <c r="D144" s="95"/>
      <c r="E144" s="105"/>
      <c r="F144" s="11"/>
      <c r="G144" s="9"/>
      <c r="H144" s="17"/>
      <c r="I144" s="18"/>
    </row>
    <row r="145" spans="1:9" ht="28.5" x14ac:dyDescent="0.2">
      <c r="A145" s="93" t="s">
        <v>388</v>
      </c>
      <c r="B145" s="93" t="s">
        <v>83</v>
      </c>
      <c r="C145" s="94" t="s">
        <v>16</v>
      </c>
      <c r="D145" s="95"/>
      <c r="E145" s="105"/>
      <c r="F145" s="11"/>
      <c r="G145" s="9" t="s">
        <v>845</v>
      </c>
      <c r="H145" s="17"/>
      <c r="I145" s="18"/>
    </row>
    <row r="146" spans="1:9" ht="28.5" x14ac:dyDescent="0.2">
      <c r="A146" s="93" t="s">
        <v>389</v>
      </c>
      <c r="B146" s="93" t="s">
        <v>251</v>
      </c>
      <c r="C146" s="94" t="s">
        <v>16</v>
      </c>
      <c r="D146" s="95"/>
      <c r="E146" s="105"/>
      <c r="F146" s="11"/>
      <c r="G146" s="9">
        <f>39.88-21.6</f>
        <v>18.28</v>
      </c>
      <c r="H146" s="17" t="s">
        <v>855</v>
      </c>
      <c r="I146" s="18"/>
    </row>
    <row r="147" spans="1:9" ht="28.5" x14ac:dyDescent="0.2">
      <c r="A147" s="93" t="s">
        <v>390</v>
      </c>
      <c r="B147" s="93" t="s">
        <v>254</v>
      </c>
      <c r="C147" s="94" t="s">
        <v>16</v>
      </c>
      <c r="D147" s="95"/>
      <c r="E147" s="105"/>
      <c r="F147" s="11"/>
      <c r="G147" s="9" t="s">
        <v>845</v>
      </c>
      <c r="H147" s="17"/>
      <c r="I147" s="18"/>
    </row>
    <row r="148" spans="1:9" ht="42.75" x14ac:dyDescent="0.2">
      <c r="A148" s="93" t="str">
        <f>'BM 03'!A158</f>
        <v xml:space="preserve"> 1.18.14</v>
      </c>
      <c r="B148" s="93" t="str">
        <f>'BM 03'!D158</f>
        <v>PEDRA ARGAMASSADA COM CIMENTO E AREIA 1:3, 40% DE ARGAMASSA EM VOLUME - AREIA E PEDRA DE MÃO COMERCIAIS - FORNECIMENTO E ASSENTAMENTO. AF_08/2022</v>
      </c>
      <c r="C148" s="94" t="str">
        <f>'BM 03'!E158</f>
        <v>m³</v>
      </c>
      <c r="D148" s="95"/>
      <c r="E148" s="105"/>
      <c r="F148" s="11"/>
      <c r="G148" s="9"/>
      <c r="H148" s="17"/>
      <c r="I148" s="18"/>
    </row>
    <row r="149" spans="1:9" ht="15" x14ac:dyDescent="0.2">
      <c r="A149" s="91" t="s">
        <v>391</v>
      </c>
      <c r="B149" s="91" t="s">
        <v>392</v>
      </c>
      <c r="C149" s="91"/>
      <c r="D149" s="96"/>
      <c r="E149" s="104"/>
      <c r="F149" s="11"/>
      <c r="G149" s="9"/>
      <c r="H149" s="17"/>
      <c r="I149" s="18"/>
    </row>
    <row r="150" spans="1:9" ht="14.25" x14ac:dyDescent="0.2">
      <c r="A150" s="93" t="s">
        <v>393</v>
      </c>
      <c r="B150" s="93" t="s">
        <v>395</v>
      </c>
      <c r="C150" s="94" t="s">
        <v>82</v>
      </c>
      <c r="D150" s="95"/>
      <c r="E150" s="105"/>
      <c r="F150" s="11"/>
      <c r="G150" s="9"/>
      <c r="H150" s="17"/>
      <c r="I150" s="18"/>
    </row>
    <row r="151" spans="1:9" ht="28.5" x14ac:dyDescent="0.2">
      <c r="A151" s="93" t="s">
        <v>396</v>
      </c>
      <c r="B151" s="93" t="s">
        <v>398</v>
      </c>
      <c r="C151" s="94" t="s">
        <v>16</v>
      </c>
      <c r="D151" s="95"/>
      <c r="E151" s="105"/>
      <c r="F151" s="11"/>
      <c r="G151" s="9"/>
      <c r="H151" s="17"/>
      <c r="I151" s="18"/>
    </row>
    <row r="152" spans="1:9" ht="71.25" x14ac:dyDescent="0.2">
      <c r="A152" s="93" t="s">
        <v>399</v>
      </c>
      <c r="B152" s="93" t="s">
        <v>401</v>
      </c>
      <c r="C152" s="94" t="s">
        <v>16</v>
      </c>
      <c r="D152" s="95"/>
      <c r="E152" s="105"/>
      <c r="F152" s="11"/>
      <c r="G152" s="9" t="s">
        <v>845</v>
      </c>
      <c r="H152" s="17"/>
      <c r="I152" s="18"/>
    </row>
    <row r="153" spans="1:9" ht="15" x14ac:dyDescent="0.2">
      <c r="A153" s="91" t="s">
        <v>402</v>
      </c>
      <c r="B153" s="91" t="s">
        <v>403</v>
      </c>
      <c r="C153" s="91"/>
      <c r="D153" s="96"/>
      <c r="E153" s="104"/>
      <c r="F153" s="11"/>
      <c r="G153" s="9"/>
      <c r="H153" s="17"/>
      <c r="I153" s="18"/>
    </row>
    <row r="154" spans="1:9" ht="15" x14ac:dyDescent="0.2">
      <c r="A154" s="91" t="s">
        <v>404</v>
      </c>
      <c r="B154" s="91" t="s">
        <v>96</v>
      </c>
      <c r="C154" s="91"/>
      <c r="D154" s="96"/>
      <c r="E154" s="104"/>
      <c r="F154" s="11"/>
      <c r="G154" s="9"/>
      <c r="H154" s="17"/>
      <c r="I154" s="18"/>
    </row>
    <row r="155" spans="1:9" ht="28.5" x14ac:dyDescent="0.2">
      <c r="A155" s="93" t="s">
        <v>405</v>
      </c>
      <c r="B155" s="93" t="s">
        <v>23</v>
      </c>
      <c r="C155" s="94" t="s">
        <v>15</v>
      </c>
      <c r="D155" s="95"/>
      <c r="E155" s="105"/>
      <c r="F155" s="11"/>
      <c r="G155" s="9"/>
      <c r="H155" s="17"/>
      <c r="I155" s="33"/>
    </row>
    <row r="156" spans="1:9" ht="28.5" x14ac:dyDescent="0.2">
      <c r="A156" s="93" t="s">
        <v>406</v>
      </c>
      <c r="B156" s="93" t="s">
        <v>377</v>
      </c>
      <c r="C156" s="94" t="s">
        <v>15</v>
      </c>
      <c r="D156" s="95"/>
      <c r="E156" s="105"/>
      <c r="F156" s="11"/>
      <c r="G156" s="9"/>
      <c r="H156" s="17"/>
      <c r="I156" s="18"/>
    </row>
    <row r="157" spans="1:9" ht="28.5" x14ac:dyDescent="0.2">
      <c r="A157" s="93" t="s">
        <v>407</v>
      </c>
      <c r="B157" s="93" t="s">
        <v>241</v>
      </c>
      <c r="C157" s="94" t="s">
        <v>15</v>
      </c>
      <c r="D157" s="95"/>
      <c r="E157" s="105"/>
      <c r="F157" s="11"/>
      <c r="G157" s="9"/>
      <c r="H157" s="17"/>
      <c r="I157" s="18"/>
    </row>
    <row r="158" spans="1:9" ht="15" x14ac:dyDescent="0.2">
      <c r="A158" s="91" t="s">
        <v>408</v>
      </c>
      <c r="B158" s="91" t="s">
        <v>409</v>
      </c>
      <c r="C158" s="91"/>
      <c r="D158" s="96"/>
      <c r="E158" s="104"/>
      <c r="F158" s="11"/>
      <c r="G158" s="9"/>
      <c r="H158" s="17"/>
      <c r="I158" s="33"/>
    </row>
    <row r="159" spans="1:9" ht="42.75" x14ac:dyDescent="0.2">
      <c r="A159" s="93" t="s">
        <v>410</v>
      </c>
      <c r="B159" s="93" t="s">
        <v>95</v>
      </c>
      <c r="C159" s="94" t="s">
        <v>11</v>
      </c>
      <c r="D159" s="95"/>
      <c r="E159" s="105"/>
      <c r="F159" s="11"/>
      <c r="G159" s="9"/>
      <c r="H159" s="17"/>
      <c r="I159" s="18"/>
    </row>
    <row r="160" spans="1:9" ht="28.5" x14ac:dyDescent="0.2">
      <c r="A160" s="93" t="s">
        <v>411</v>
      </c>
      <c r="B160" s="93" t="s">
        <v>50</v>
      </c>
      <c r="C160" s="94" t="s">
        <v>16</v>
      </c>
      <c r="D160" s="95"/>
      <c r="E160" s="105"/>
      <c r="F160" s="11"/>
      <c r="G160" s="9"/>
      <c r="H160" s="17"/>
      <c r="I160" s="18"/>
    </row>
    <row r="161" spans="1:9" ht="28.5" x14ac:dyDescent="0.2">
      <c r="A161" s="93" t="s">
        <v>412</v>
      </c>
      <c r="B161" s="93" t="s">
        <v>413</v>
      </c>
      <c r="C161" s="94" t="s">
        <v>16</v>
      </c>
      <c r="D161" s="95"/>
      <c r="E161" s="105"/>
      <c r="F161" s="11"/>
      <c r="G161" s="9"/>
      <c r="H161" s="17"/>
      <c r="I161" s="18"/>
    </row>
    <row r="162" spans="1:9" ht="42.75" x14ac:dyDescent="0.2">
      <c r="A162" s="93" t="s">
        <v>414</v>
      </c>
      <c r="B162" s="93" t="s">
        <v>415</v>
      </c>
      <c r="C162" s="94" t="s">
        <v>16</v>
      </c>
      <c r="D162" s="95"/>
      <c r="E162" s="105"/>
      <c r="F162" s="11"/>
      <c r="G162" s="9"/>
      <c r="H162" s="17"/>
      <c r="I162" s="18"/>
    </row>
    <row r="163" spans="1:9" ht="28.5" x14ac:dyDescent="0.2">
      <c r="A163" s="93" t="s">
        <v>416</v>
      </c>
      <c r="B163" s="93" t="s">
        <v>122</v>
      </c>
      <c r="C163" s="94" t="s">
        <v>12</v>
      </c>
      <c r="D163" s="95"/>
      <c r="E163" s="105"/>
      <c r="F163" s="11"/>
      <c r="G163" s="9"/>
      <c r="H163" s="17"/>
      <c r="I163" s="18"/>
    </row>
    <row r="164" spans="1:9" ht="28.5" x14ac:dyDescent="0.2">
      <c r="A164" s="93" t="s">
        <v>417</v>
      </c>
      <c r="B164" s="93" t="s">
        <v>113</v>
      </c>
      <c r="C164" s="94" t="s">
        <v>12</v>
      </c>
      <c r="D164" s="95"/>
      <c r="E164" s="105"/>
      <c r="F164" s="11"/>
      <c r="G164" s="9"/>
      <c r="H164" s="17"/>
      <c r="I164" s="18"/>
    </row>
    <row r="165" spans="1:9" ht="28.5" x14ac:dyDescent="0.2">
      <c r="A165" s="93" t="s">
        <v>418</v>
      </c>
      <c r="B165" s="93" t="s">
        <v>115</v>
      </c>
      <c r="C165" s="94" t="s">
        <v>12</v>
      </c>
      <c r="D165" s="95"/>
      <c r="E165" s="105"/>
      <c r="F165" s="11"/>
      <c r="G165" s="9"/>
      <c r="H165" s="17"/>
      <c r="I165" s="18"/>
    </row>
    <row r="166" spans="1:9" ht="28.5" x14ac:dyDescent="0.2">
      <c r="A166" s="93" t="s">
        <v>419</v>
      </c>
      <c r="B166" s="93" t="s">
        <v>117</v>
      </c>
      <c r="C166" s="94" t="s">
        <v>12</v>
      </c>
      <c r="D166" s="95"/>
      <c r="E166" s="105"/>
      <c r="F166" s="11"/>
      <c r="G166" s="9"/>
      <c r="H166" s="17"/>
      <c r="I166" s="18"/>
    </row>
    <row r="167" spans="1:9" ht="42.75" x14ac:dyDescent="0.2">
      <c r="A167" s="93" t="s">
        <v>420</v>
      </c>
      <c r="B167" s="93" t="s">
        <v>120</v>
      </c>
      <c r="C167" s="94" t="s">
        <v>12</v>
      </c>
      <c r="D167" s="95"/>
      <c r="E167" s="105"/>
      <c r="F167" s="11"/>
      <c r="G167" s="9"/>
      <c r="H167" s="17"/>
      <c r="I167" s="18"/>
    </row>
    <row r="168" spans="1:9" ht="42.75" x14ac:dyDescent="0.2">
      <c r="A168" s="93" t="s">
        <v>421</v>
      </c>
      <c r="B168" s="93" t="s">
        <v>422</v>
      </c>
      <c r="C168" s="94" t="s">
        <v>15</v>
      </c>
      <c r="D168" s="95"/>
      <c r="E168" s="105"/>
      <c r="F168" s="11"/>
      <c r="G168" s="9"/>
      <c r="H168" s="17"/>
      <c r="I168" s="18"/>
    </row>
    <row r="169" spans="1:9" ht="28.5" x14ac:dyDescent="0.2">
      <c r="A169" s="93" t="s">
        <v>423</v>
      </c>
      <c r="B169" s="93" t="s">
        <v>424</v>
      </c>
      <c r="C169" s="94" t="s">
        <v>16</v>
      </c>
      <c r="D169" s="95"/>
      <c r="E169" s="105"/>
      <c r="F169" s="11"/>
      <c r="G169" s="9"/>
      <c r="H169" s="17"/>
      <c r="I169" s="18"/>
    </row>
    <row r="170" spans="1:9" ht="28.5" x14ac:dyDescent="0.2">
      <c r="A170" s="93" t="s">
        <v>425</v>
      </c>
      <c r="B170" s="93" t="s">
        <v>377</v>
      </c>
      <c r="C170" s="94" t="s">
        <v>15</v>
      </c>
      <c r="D170" s="95"/>
      <c r="E170" s="105"/>
      <c r="F170" s="11"/>
      <c r="G170" s="9"/>
      <c r="H170" s="17"/>
      <c r="I170" s="18"/>
    </row>
    <row r="171" spans="1:9" ht="57" x14ac:dyDescent="0.2">
      <c r="A171" s="93" t="str">
        <f>'BM 03'!A181</f>
        <v xml:space="preserve"> 2.2.13</v>
      </c>
      <c r="B171" s="93" t="str">
        <f>'BM 03'!D181</f>
        <v>ALVENARIA EM TIJOLO CERAMICO FURADO 9X19X19CM, 1 VEZ (ESPESSURA 19 CM), ASSENTADO EM ARGAMASSA TRACO 1:4 (CIMENTO E AREIA MEDIA NAO PENEIRADA), PREPARO MANUAL, JUNTA 1 CM [ADAPTADO SINAPI 73935/002]</v>
      </c>
      <c r="C171" s="94" t="str">
        <f>'BM 03'!E181</f>
        <v>m²</v>
      </c>
      <c r="D171" s="95"/>
      <c r="E171" s="105"/>
      <c r="F171" s="11"/>
      <c r="G171" s="9"/>
      <c r="H171" s="17"/>
      <c r="I171" s="18"/>
    </row>
    <row r="172" spans="1:9" ht="15" x14ac:dyDescent="0.2">
      <c r="A172" s="91" t="s">
        <v>426</v>
      </c>
      <c r="B172" s="91" t="s">
        <v>57</v>
      </c>
      <c r="C172" s="91"/>
      <c r="D172" s="96"/>
      <c r="E172" s="104"/>
      <c r="F172" s="11"/>
      <c r="G172" s="9"/>
      <c r="H172" s="17"/>
      <c r="I172" s="18"/>
    </row>
    <row r="173" spans="1:9" ht="42.75" x14ac:dyDescent="0.2">
      <c r="A173" s="97" t="s">
        <v>427</v>
      </c>
      <c r="B173" s="97" t="s">
        <v>44</v>
      </c>
      <c r="C173" s="98" t="s">
        <v>12</v>
      </c>
      <c r="D173" s="99"/>
      <c r="E173" s="106"/>
      <c r="F173" s="11"/>
      <c r="G173" s="9"/>
      <c r="H173" s="17"/>
      <c r="I173" s="18"/>
    </row>
    <row r="174" spans="1:9" ht="42.75" x14ac:dyDescent="0.2">
      <c r="A174" s="97" t="s">
        <v>428</v>
      </c>
      <c r="B174" s="97" t="s">
        <v>430</v>
      </c>
      <c r="C174" s="98" t="s">
        <v>16</v>
      </c>
      <c r="D174" s="99"/>
      <c r="E174" s="106"/>
      <c r="F174" s="11"/>
      <c r="G174" s="9"/>
      <c r="H174" s="17"/>
      <c r="I174" s="18"/>
    </row>
    <row r="175" spans="1:9" ht="42.75" x14ac:dyDescent="0.2">
      <c r="A175" s="97" t="s">
        <v>431</v>
      </c>
      <c r="B175" s="97" t="s">
        <v>155</v>
      </c>
      <c r="C175" s="98" t="s">
        <v>16</v>
      </c>
      <c r="D175" s="99"/>
      <c r="E175" s="106"/>
      <c r="F175" s="11"/>
      <c r="G175" s="9"/>
      <c r="H175" s="17"/>
      <c r="I175" s="18"/>
    </row>
    <row r="176" spans="1:9" ht="42.75" x14ac:dyDescent="0.2">
      <c r="A176" s="97" t="s">
        <v>432</v>
      </c>
      <c r="B176" s="97" t="s">
        <v>142</v>
      </c>
      <c r="C176" s="98" t="s">
        <v>12</v>
      </c>
      <c r="D176" s="99"/>
      <c r="E176" s="106"/>
      <c r="F176" s="11"/>
      <c r="G176" s="9"/>
      <c r="H176" s="17"/>
      <c r="I176" s="18"/>
    </row>
    <row r="177" spans="1:9" ht="42.75" x14ac:dyDescent="0.2">
      <c r="A177" s="97" t="s">
        <v>433</v>
      </c>
      <c r="B177" s="97" t="s">
        <v>159</v>
      </c>
      <c r="C177" s="98" t="s">
        <v>12</v>
      </c>
      <c r="D177" s="99"/>
      <c r="E177" s="106"/>
      <c r="F177" s="11"/>
      <c r="G177" s="9"/>
      <c r="H177" s="17"/>
      <c r="I177" s="18"/>
    </row>
    <row r="178" spans="1:9" ht="42.75" x14ac:dyDescent="0.2">
      <c r="A178" s="97" t="s">
        <v>434</v>
      </c>
      <c r="B178" s="97" t="s">
        <v>162</v>
      </c>
      <c r="C178" s="98" t="s">
        <v>12</v>
      </c>
      <c r="D178" s="99"/>
      <c r="E178" s="106"/>
      <c r="F178" s="11"/>
      <c r="G178" s="9"/>
      <c r="H178" s="17"/>
      <c r="I178" s="18"/>
    </row>
    <row r="179" spans="1:9" ht="42.75" x14ac:dyDescent="0.2">
      <c r="A179" s="97" t="s">
        <v>435</v>
      </c>
      <c r="B179" s="97" t="s">
        <v>42</v>
      </c>
      <c r="C179" s="98" t="s">
        <v>12</v>
      </c>
      <c r="D179" s="99"/>
      <c r="E179" s="106"/>
      <c r="F179" s="11"/>
      <c r="G179" s="9"/>
      <c r="H179" s="17"/>
      <c r="I179" s="18"/>
    </row>
    <row r="180" spans="1:9" ht="42.75" x14ac:dyDescent="0.2">
      <c r="A180" s="97" t="s">
        <v>436</v>
      </c>
      <c r="B180" s="97" t="s">
        <v>146</v>
      </c>
      <c r="C180" s="98" t="s">
        <v>12</v>
      </c>
      <c r="D180" s="99"/>
      <c r="E180" s="106"/>
      <c r="F180" s="11"/>
      <c r="G180" s="9"/>
      <c r="H180" s="17"/>
      <c r="I180" s="18"/>
    </row>
    <row r="181" spans="1:9" ht="57" x14ac:dyDescent="0.2">
      <c r="A181" s="97" t="s">
        <v>437</v>
      </c>
      <c r="B181" s="97" t="s">
        <v>439</v>
      </c>
      <c r="C181" s="98" t="s">
        <v>15</v>
      </c>
      <c r="D181" s="99"/>
      <c r="E181" s="106"/>
      <c r="F181" s="11"/>
      <c r="G181" s="9"/>
      <c r="H181" s="17"/>
      <c r="I181" s="18"/>
    </row>
    <row r="182" spans="1:9" ht="15" x14ac:dyDescent="0.2">
      <c r="A182" s="91" t="s">
        <v>440</v>
      </c>
      <c r="B182" s="91" t="s">
        <v>441</v>
      </c>
      <c r="C182" s="91"/>
      <c r="D182" s="96"/>
      <c r="E182" s="104"/>
      <c r="F182" s="11"/>
      <c r="G182" s="9"/>
      <c r="H182" s="17"/>
      <c r="I182" s="18"/>
    </row>
    <row r="183" spans="1:9" ht="42.75" x14ac:dyDescent="0.2">
      <c r="A183" s="97" t="s">
        <v>442</v>
      </c>
      <c r="B183" s="97" t="s">
        <v>179</v>
      </c>
      <c r="C183" s="98" t="s">
        <v>16</v>
      </c>
      <c r="D183" s="99"/>
      <c r="E183" s="106"/>
      <c r="F183" s="11"/>
      <c r="G183" s="9">
        <f>2.6-1.03</f>
        <v>1.57</v>
      </c>
      <c r="H183" s="17"/>
      <c r="I183" s="18"/>
    </row>
    <row r="184" spans="1:9" ht="28.5" x14ac:dyDescent="0.2">
      <c r="A184" s="97" t="s">
        <v>443</v>
      </c>
      <c r="B184" s="97" t="s">
        <v>445</v>
      </c>
      <c r="C184" s="98" t="s">
        <v>11</v>
      </c>
      <c r="D184" s="99"/>
      <c r="E184" s="106"/>
      <c r="F184" s="11"/>
      <c r="G184" s="9"/>
      <c r="H184" s="17"/>
      <c r="I184" s="18"/>
    </row>
    <row r="185" spans="1:9" ht="28.5" x14ac:dyDescent="0.2">
      <c r="A185" s="97" t="s">
        <v>446</v>
      </c>
      <c r="B185" s="97" t="s">
        <v>448</v>
      </c>
      <c r="C185" s="98" t="s">
        <v>11</v>
      </c>
      <c r="D185" s="99"/>
      <c r="E185" s="106"/>
      <c r="F185" s="11"/>
      <c r="G185" s="9"/>
      <c r="H185" s="17"/>
      <c r="I185" s="18"/>
    </row>
    <row r="186" spans="1:9" ht="15" x14ac:dyDescent="0.2">
      <c r="A186" s="100" t="s">
        <v>449</v>
      </c>
      <c r="B186" s="100" t="s">
        <v>450</v>
      </c>
      <c r="C186" s="100"/>
      <c r="D186" s="101"/>
      <c r="E186" s="107"/>
      <c r="F186" s="11"/>
      <c r="G186" s="9"/>
      <c r="H186" s="17"/>
      <c r="I186" s="18"/>
    </row>
    <row r="187" spans="1:9" ht="57" x14ac:dyDescent="0.2">
      <c r="A187" s="97" t="s">
        <v>451</v>
      </c>
      <c r="B187" s="97" t="s">
        <v>453</v>
      </c>
      <c r="C187" s="98" t="s">
        <v>16</v>
      </c>
      <c r="D187" s="99"/>
      <c r="E187" s="106"/>
      <c r="F187" s="11"/>
      <c r="G187" s="9"/>
      <c r="H187" s="17"/>
      <c r="I187" s="18"/>
    </row>
    <row r="188" spans="1:9" ht="42.75" x14ac:dyDescent="0.2">
      <c r="A188" s="93" t="s">
        <v>454</v>
      </c>
      <c r="B188" s="93" t="s">
        <v>84</v>
      </c>
      <c r="C188" s="94" t="s">
        <v>16</v>
      </c>
      <c r="D188" s="95"/>
      <c r="E188" s="105"/>
      <c r="F188" s="11"/>
      <c r="G188" s="9"/>
      <c r="H188" s="17"/>
      <c r="I188" s="18"/>
    </row>
    <row r="189" spans="1:9" ht="57" x14ac:dyDescent="0.2">
      <c r="A189" s="93" t="s">
        <v>455</v>
      </c>
      <c r="B189" s="93" t="s">
        <v>457</v>
      </c>
      <c r="C189" s="94" t="s">
        <v>16</v>
      </c>
      <c r="D189" s="99"/>
      <c r="E189" s="106"/>
      <c r="F189" s="11"/>
      <c r="G189" s="9"/>
      <c r="H189" s="17"/>
      <c r="I189" s="18"/>
    </row>
    <row r="190" spans="1:9" ht="57" x14ac:dyDescent="0.2">
      <c r="A190" s="93" t="s">
        <v>458</v>
      </c>
      <c r="B190" s="93" t="s">
        <v>460</v>
      </c>
      <c r="C190" s="94" t="s">
        <v>16</v>
      </c>
      <c r="D190" s="95"/>
      <c r="E190" s="105"/>
      <c r="F190" s="11"/>
      <c r="G190" s="9"/>
      <c r="H190" s="17"/>
      <c r="I190" s="18"/>
    </row>
    <row r="191" spans="1:9" ht="28.5" x14ac:dyDescent="0.2">
      <c r="A191" s="93" t="s">
        <v>461</v>
      </c>
      <c r="B191" s="93" t="s">
        <v>463</v>
      </c>
      <c r="C191" s="94" t="s">
        <v>16</v>
      </c>
      <c r="D191" s="95"/>
      <c r="E191" s="105"/>
      <c r="F191" s="11"/>
      <c r="G191" s="9"/>
      <c r="H191" s="17"/>
      <c r="I191" s="18"/>
    </row>
    <row r="192" spans="1:9" ht="42.75" x14ac:dyDescent="0.2">
      <c r="A192" s="93" t="s">
        <v>464</v>
      </c>
      <c r="B192" s="93" t="s">
        <v>466</v>
      </c>
      <c r="C192" s="94" t="s">
        <v>16</v>
      </c>
      <c r="D192" s="95"/>
      <c r="E192" s="105"/>
      <c r="F192" s="11"/>
      <c r="G192" s="9"/>
      <c r="H192" s="17"/>
      <c r="I192" s="18"/>
    </row>
    <row r="193" spans="1:9" ht="28.5" x14ac:dyDescent="0.2">
      <c r="A193" s="93" t="s">
        <v>467</v>
      </c>
      <c r="B193" s="93" t="s">
        <v>254</v>
      </c>
      <c r="C193" s="94" t="s">
        <v>16</v>
      </c>
      <c r="D193" s="95"/>
      <c r="E193" s="105"/>
      <c r="F193" s="11"/>
      <c r="G193" s="9"/>
      <c r="H193" s="17"/>
      <c r="I193" s="18"/>
    </row>
    <row r="194" spans="1:9" ht="28.5" x14ac:dyDescent="0.2">
      <c r="A194" s="93" t="s">
        <v>468</v>
      </c>
      <c r="B194" s="93" t="s">
        <v>211</v>
      </c>
      <c r="C194" s="94" t="s">
        <v>16</v>
      </c>
      <c r="D194" s="95"/>
      <c r="E194" s="105"/>
      <c r="F194" s="11"/>
      <c r="G194" s="9"/>
      <c r="H194" s="17"/>
      <c r="I194" s="18"/>
    </row>
    <row r="195" spans="1:9" ht="28.5" x14ac:dyDescent="0.2">
      <c r="A195" s="93" t="s">
        <v>469</v>
      </c>
      <c r="B195" s="93" t="s">
        <v>471</v>
      </c>
      <c r="C195" s="94" t="s">
        <v>16</v>
      </c>
      <c r="D195" s="95"/>
      <c r="E195" s="105"/>
      <c r="F195" s="11"/>
      <c r="G195" s="9"/>
      <c r="H195" s="17"/>
      <c r="I195" s="18"/>
    </row>
    <row r="196" spans="1:9" ht="28.5" x14ac:dyDescent="0.2">
      <c r="A196" s="93" t="s">
        <v>472</v>
      </c>
      <c r="B196" s="93" t="s">
        <v>263</v>
      </c>
      <c r="C196" s="94" t="s">
        <v>16</v>
      </c>
      <c r="D196" s="95"/>
      <c r="E196" s="105"/>
      <c r="F196" s="11"/>
      <c r="G196" s="9"/>
      <c r="H196" s="17"/>
      <c r="I196" s="18"/>
    </row>
    <row r="197" spans="1:9" ht="42.75" x14ac:dyDescent="0.2">
      <c r="A197" s="93" t="s">
        <v>473</v>
      </c>
      <c r="B197" s="93" t="s">
        <v>475</v>
      </c>
      <c r="C197" s="94" t="s">
        <v>16</v>
      </c>
      <c r="D197" s="95"/>
      <c r="E197" s="105"/>
      <c r="F197" s="11"/>
      <c r="G197" s="9"/>
      <c r="H197" s="17"/>
      <c r="I197" s="18"/>
    </row>
    <row r="198" spans="1:9" ht="15" x14ac:dyDescent="0.2">
      <c r="A198" s="91" t="s">
        <v>476</v>
      </c>
      <c r="B198" s="91" t="s">
        <v>81</v>
      </c>
      <c r="C198" s="91"/>
      <c r="D198" s="96"/>
      <c r="E198" s="104"/>
      <c r="F198" s="11"/>
      <c r="G198" s="9"/>
      <c r="H198" s="17"/>
      <c r="I198" s="18"/>
    </row>
    <row r="199" spans="1:9" ht="57" x14ac:dyDescent="0.2">
      <c r="A199" s="93" t="s">
        <v>477</v>
      </c>
      <c r="B199" s="93" t="s">
        <v>479</v>
      </c>
      <c r="C199" s="94" t="s">
        <v>16</v>
      </c>
      <c r="D199" s="95"/>
      <c r="E199" s="105"/>
      <c r="F199" s="11"/>
      <c r="G199" s="9"/>
      <c r="H199" s="17"/>
      <c r="I199" s="18"/>
    </row>
    <row r="200" spans="1:9" ht="42.75" x14ac:dyDescent="0.2">
      <c r="A200" s="93" t="s">
        <v>480</v>
      </c>
      <c r="B200" s="93" t="s">
        <v>482</v>
      </c>
      <c r="C200" s="94" t="s">
        <v>16</v>
      </c>
      <c r="D200" s="95"/>
      <c r="E200" s="105"/>
      <c r="F200" s="11"/>
      <c r="G200" s="9"/>
      <c r="H200" s="17"/>
      <c r="I200" s="18"/>
    </row>
    <row r="201" spans="1:9" ht="28.5" x14ac:dyDescent="0.2">
      <c r="A201" s="93" t="s">
        <v>744</v>
      </c>
      <c r="B201" s="93" t="s">
        <v>413</v>
      </c>
      <c r="C201" s="94" t="s">
        <v>16</v>
      </c>
      <c r="D201" s="95"/>
      <c r="E201" s="105"/>
      <c r="F201" s="11"/>
      <c r="G201" s="9"/>
      <c r="H201" s="17"/>
      <c r="I201" s="18"/>
    </row>
    <row r="202" spans="1:9" ht="15" x14ac:dyDescent="0.2">
      <c r="A202" s="91" t="s">
        <v>483</v>
      </c>
      <c r="B202" s="91" t="s">
        <v>189</v>
      </c>
      <c r="C202" s="91"/>
      <c r="D202" s="96"/>
      <c r="E202" s="104"/>
      <c r="F202" s="11"/>
      <c r="G202" s="9"/>
      <c r="H202" s="17"/>
      <c r="I202" s="18"/>
    </row>
    <row r="203" spans="1:9" ht="71.25" x14ac:dyDescent="0.2">
      <c r="A203" s="93" t="s">
        <v>484</v>
      </c>
      <c r="B203" s="93" t="s">
        <v>486</v>
      </c>
      <c r="C203" s="94" t="s">
        <v>7</v>
      </c>
      <c r="D203" s="95"/>
      <c r="E203" s="105"/>
      <c r="F203" s="11"/>
      <c r="G203" s="9"/>
      <c r="H203" s="17"/>
      <c r="I203" s="18"/>
    </row>
    <row r="204" spans="1:9" ht="71.25" x14ac:dyDescent="0.2">
      <c r="A204" s="93" t="s">
        <v>487</v>
      </c>
      <c r="B204" s="93" t="s">
        <v>489</v>
      </c>
      <c r="C204" s="94" t="s">
        <v>7</v>
      </c>
      <c r="D204" s="95"/>
      <c r="E204" s="105"/>
      <c r="F204" s="11"/>
      <c r="G204" s="9"/>
      <c r="H204" s="17"/>
      <c r="I204" s="18"/>
    </row>
    <row r="205" spans="1:9" ht="57" x14ac:dyDescent="0.2">
      <c r="A205" s="93" t="s">
        <v>490</v>
      </c>
      <c r="B205" s="93" t="s">
        <v>492</v>
      </c>
      <c r="C205" s="94" t="s">
        <v>16</v>
      </c>
      <c r="D205" s="95"/>
      <c r="E205" s="105"/>
      <c r="F205" s="11"/>
      <c r="G205" s="9"/>
      <c r="H205" s="17"/>
      <c r="I205" s="18"/>
    </row>
    <row r="206" spans="1:9" ht="57" x14ac:dyDescent="0.2">
      <c r="A206" s="93" t="s">
        <v>493</v>
      </c>
      <c r="B206" s="93" t="s">
        <v>495</v>
      </c>
      <c r="C206" s="94" t="s">
        <v>7</v>
      </c>
      <c r="D206" s="95"/>
      <c r="E206" s="105"/>
      <c r="F206" s="11"/>
      <c r="G206" s="9"/>
      <c r="H206" s="17"/>
      <c r="I206" s="18"/>
    </row>
    <row r="207" spans="1:9" ht="28.5" x14ac:dyDescent="0.2">
      <c r="A207" s="93" t="s">
        <v>745</v>
      </c>
      <c r="B207" s="93" t="s">
        <v>197</v>
      </c>
      <c r="C207" s="94" t="s">
        <v>82</v>
      </c>
      <c r="D207" s="95"/>
      <c r="E207" s="105"/>
      <c r="F207" s="11"/>
      <c r="G207" s="9"/>
      <c r="H207" s="17"/>
      <c r="I207" s="18"/>
    </row>
    <row r="208" spans="1:9" ht="57" x14ac:dyDescent="0.2">
      <c r="A208" s="93" t="s">
        <v>746</v>
      </c>
      <c r="B208" s="93" t="s">
        <v>272</v>
      </c>
      <c r="C208" s="94" t="s">
        <v>16</v>
      </c>
      <c r="D208" s="95"/>
      <c r="E208" s="105"/>
      <c r="F208" s="11"/>
      <c r="G208" s="9"/>
      <c r="H208" s="17"/>
      <c r="I208" s="18"/>
    </row>
    <row r="209" spans="1:9" ht="15" x14ac:dyDescent="0.2">
      <c r="A209" s="91" t="s">
        <v>496</v>
      </c>
      <c r="B209" s="91" t="s">
        <v>58</v>
      </c>
      <c r="C209" s="91"/>
      <c r="D209" s="96"/>
      <c r="E209" s="104"/>
      <c r="F209" s="11"/>
      <c r="G209" s="9"/>
      <c r="H209" s="17"/>
      <c r="I209" s="18"/>
    </row>
    <row r="210" spans="1:9" ht="71.25" x14ac:dyDescent="0.2">
      <c r="A210" s="93" t="s">
        <v>497</v>
      </c>
      <c r="B210" s="93" t="s">
        <v>499</v>
      </c>
      <c r="C210" s="94" t="s">
        <v>16</v>
      </c>
      <c r="D210" s="95"/>
      <c r="E210" s="105"/>
      <c r="F210" s="11"/>
      <c r="G210" s="9" t="s">
        <v>845</v>
      </c>
      <c r="H210" s="17"/>
      <c r="I210" s="18"/>
    </row>
    <row r="211" spans="1:9" ht="57" x14ac:dyDescent="0.2">
      <c r="A211" s="93" t="s">
        <v>500</v>
      </c>
      <c r="B211" s="93" t="s">
        <v>502</v>
      </c>
      <c r="C211" s="94" t="s">
        <v>16</v>
      </c>
      <c r="D211" s="95"/>
      <c r="E211" s="105"/>
      <c r="F211" s="11"/>
      <c r="G211" s="9" t="s">
        <v>845</v>
      </c>
      <c r="H211" s="17"/>
      <c r="I211" s="18"/>
    </row>
    <row r="212" spans="1:9" ht="42.75" x14ac:dyDescent="0.2">
      <c r="A212" s="93" t="s">
        <v>503</v>
      </c>
      <c r="B212" s="93" t="s">
        <v>505</v>
      </c>
      <c r="C212" s="94" t="s">
        <v>11</v>
      </c>
      <c r="D212" s="95"/>
      <c r="E212" s="105"/>
      <c r="F212" s="11"/>
      <c r="G212" s="9"/>
      <c r="H212" s="17"/>
      <c r="I212" s="18"/>
    </row>
    <row r="213" spans="1:9" ht="42.75" x14ac:dyDescent="0.2">
      <c r="A213" s="93" t="s">
        <v>506</v>
      </c>
      <c r="B213" s="93" t="s">
        <v>86</v>
      </c>
      <c r="C213" s="94" t="s">
        <v>11</v>
      </c>
      <c r="D213" s="95"/>
      <c r="E213" s="105"/>
      <c r="F213" s="11"/>
      <c r="G213" s="9"/>
      <c r="H213" s="17"/>
      <c r="I213" s="18"/>
    </row>
    <row r="214" spans="1:9" ht="14.25" x14ac:dyDescent="0.2">
      <c r="A214" s="93" t="s">
        <v>747</v>
      </c>
      <c r="B214" s="93" t="s">
        <v>748</v>
      </c>
      <c r="C214" s="94" t="s">
        <v>11</v>
      </c>
      <c r="D214" s="95"/>
      <c r="E214" s="105"/>
      <c r="F214" s="11"/>
      <c r="G214" s="9" t="s">
        <v>845</v>
      </c>
      <c r="H214" s="17"/>
      <c r="I214" s="18"/>
    </row>
    <row r="215" spans="1:9" ht="15" x14ac:dyDescent="0.2">
      <c r="A215" s="91" t="s">
        <v>508</v>
      </c>
      <c r="B215" s="91" t="s">
        <v>509</v>
      </c>
      <c r="C215" s="91"/>
      <c r="D215" s="96"/>
      <c r="E215" s="104"/>
      <c r="F215" s="11"/>
      <c r="G215" s="9"/>
      <c r="H215" s="17"/>
      <c r="I215" s="18"/>
    </row>
    <row r="216" spans="1:9" ht="57" x14ac:dyDescent="0.2">
      <c r="A216" s="93" t="s">
        <v>510</v>
      </c>
      <c r="B216" s="93" t="s">
        <v>512</v>
      </c>
      <c r="C216" s="94" t="s">
        <v>7</v>
      </c>
      <c r="D216" s="95"/>
      <c r="E216" s="105"/>
      <c r="F216" s="11"/>
      <c r="G216" s="9"/>
      <c r="H216" s="17"/>
      <c r="I216" s="18"/>
    </row>
    <row r="217" spans="1:9" ht="42.75" x14ac:dyDescent="0.2">
      <c r="A217" s="93" t="s">
        <v>513</v>
      </c>
      <c r="B217" s="93" t="s">
        <v>515</v>
      </c>
      <c r="C217" s="94" t="s">
        <v>7</v>
      </c>
      <c r="D217" s="95"/>
      <c r="E217" s="105"/>
      <c r="F217" s="11"/>
      <c r="G217" s="9"/>
      <c r="H217" s="17"/>
      <c r="I217" s="18"/>
    </row>
    <row r="218" spans="1:9" ht="28.5" x14ac:dyDescent="0.2">
      <c r="A218" s="93" t="s">
        <v>516</v>
      </c>
      <c r="B218" s="93" t="s">
        <v>518</v>
      </c>
      <c r="C218" s="94" t="s">
        <v>7</v>
      </c>
      <c r="D218" s="95"/>
      <c r="E218" s="105"/>
      <c r="F218" s="11"/>
      <c r="G218" s="9"/>
      <c r="H218" s="17"/>
      <c r="I218" s="18"/>
    </row>
    <row r="219" spans="1:9" ht="71.25" x14ac:dyDescent="0.2">
      <c r="A219" s="93" t="s">
        <v>519</v>
      </c>
      <c r="B219" s="93" t="s">
        <v>521</v>
      </c>
      <c r="C219" s="94" t="s">
        <v>7</v>
      </c>
      <c r="D219" s="95"/>
      <c r="E219" s="105"/>
      <c r="F219" s="11"/>
      <c r="G219" s="9"/>
      <c r="H219" s="17"/>
      <c r="I219" s="18"/>
    </row>
    <row r="220" spans="1:9" ht="42.75" x14ac:dyDescent="0.2">
      <c r="A220" s="93" t="s">
        <v>522</v>
      </c>
      <c r="B220" s="93" t="s">
        <v>524</v>
      </c>
      <c r="C220" s="94" t="s">
        <v>7</v>
      </c>
      <c r="D220" s="95"/>
      <c r="E220" s="105"/>
      <c r="F220" s="11"/>
      <c r="G220" s="9"/>
      <c r="H220" s="17"/>
      <c r="I220" s="18"/>
    </row>
    <row r="221" spans="1:9" ht="28.5" x14ac:dyDescent="0.2">
      <c r="A221" s="93" t="s">
        <v>525</v>
      </c>
      <c r="B221" s="93" t="s">
        <v>527</v>
      </c>
      <c r="C221" s="94" t="s">
        <v>82</v>
      </c>
      <c r="D221" s="95"/>
      <c r="E221" s="105"/>
      <c r="F221" s="11"/>
      <c r="G221" s="9"/>
      <c r="H221" s="17"/>
      <c r="I221" s="18"/>
    </row>
    <row r="222" spans="1:9" ht="28.5" x14ac:dyDescent="0.2">
      <c r="A222" s="93" t="s">
        <v>528</v>
      </c>
      <c r="B222" s="93" t="s">
        <v>530</v>
      </c>
      <c r="C222" s="94" t="s">
        <v>7</v>
      </c>
      <c r="D222" s="95"/>
      <c r="E222" s="105"/>
      <c r="F222" s="11"/>
      <c r="G222" s="9"/>
      <c r="H222" s="17"/>
      <c r="I222" s="18"/>
    </row>
    <row r="223" spans="1:9" ht="28.5" x14ac:dyDescent="0.2">
      <c r="A223" s="93" t="s">
        <v>531</v>
      </c>
      <c r="B223" s="93" t="s">
        <v>533</v>
      </c>
      <c r="C223" s="94" t="s">
        <v>7</v>
      </c>
      <c r="D223" s="95"/>
      <c r="E223" s="105"/>
      <c r="F223" s="11"/>
      <c r="G223" s="9"/>
      <c r="H223" s="17"/>
      <c r="I223" s="18"/>
    </row>
    <row r="224" spans="1:9" ht="15" x14ac:dyDescent="0.2">
      <c r="A224" s="91" t="s">
        <v>534</v>
      </c>
      <c r="B224" s="91" t="s">
        <v>535</v>
      </c>
      <c r="C224" s="91"/>
      <c r="D224" s="96"/>
      <c r="E224" s="104"/>
      <c r="F224" s="11"/>
      <c r="G224" s="9"/>
      <c r="H224" s="17"/>
      <c r="I224" s="18"/>
    </row>
    <row r="225" spans="1:9" ht="42.75" x14ac:dyDescent="0.2">
      <c r="A225" s="93" t="s">
        <v>536</v>
      </c>
      <c r="B225" s="93" t="s">
        <v>538</v>
      </c>
      <c r="C225" s="94" t="s">
        <v>7</v>
      </c>
      <c r="D225" s="95"/>
      <c r="E225" s="105"/>
      <c r="F225" s="11"/>
      <c r="G225" s="9"/>
      <c r="H225" s="17"/>
      <c r="I225" s="18"/>
    </row>
    <row r="226" spans="1:9" ht="42.75" x14ac:dyDescent="0.2">
      <c r="A226" s="93" t="s">
        <v>539</v>
      </c>
      <c r="B226" s="93" t="s">
        <v>541</v>
      </c>
      <c r="C226" s="94" t="s">
        <v>7</v>
      </c>
      <c r="D226" s="95"/>
      <c r="E226" s="105"/>
      <c r="F226" s="11"/>
      <c r="G226" s="9"/>
      <c r="H226" s="17"/>
      <c r="I226" s="18"/>
    </row>
    <row r="227" spans="1:9" ht="28.5" x14ac:dyDescent="0.2">
      <c r="A227" s="93" t="s">
        <v>542</v>
      </c>
      <c r="B227" s="93" t="s">
        <v>544</v>
      </c>
      <c r="C227" s="94" t="s">
        <v>7</v>
      </c>
      <c r="D227" s="95"/>
      <c r="E227" s="105"/>
      <c r="F227" s="11"/>
      <c r="G227" s="9"/>
      <c r="H227" s="17"/>
      <c r="I227" s="18"/>
    </row>
    <row r="228" spans="1:9" ht="28.5" x14ac:dyDescent="0.2">
      <c r="A228" s="93" t="s">
        <v>545</v>
      </c>
      <c r="B228" s="93" t="s">
        <v>547</v>
      </c>
      <c r="C228" s="94" t="s">
        <v>11</v>
      </c>
      <c r="D228" s="95"/>
      <c r="E228" s="105"/>
      <c r="F228" s="11"/>
      <c r="G228" s="9"/>
      <c r="H228" s="17"/>
      <c r="I228" s="18"/>
    </row>
    <row r="229" spans="1:9" ht="28.5" x14ac:dyDescent="0.2">
      <c r="A229" s="93" t="s">
        <v>548</v>
      </c>
      <c r="B229" s="93" t="s">
        <v>550</v>
      </c>
      <c r="C229" s="94" t="s">
        <v>7</v>
      </c>
      <c r="D229" s="95"/>
      <c r="E229" s="105"/>
      <c r="F229" s="11"/>
      <c r="G229" s="9"/>
      <c r="H229" s="17"/>
      <c r="I229" s="18"/>
    </row>
    <row r="230" spans="1:9" ht="28.5" x14ac:dyDescent="0.2">
      <c r="A230" s="93" t="s">
        <v>749</v>
      </c>
      <c r="B230" s="93" t="s">
        <v>750</v>
      </c>
      <c r="C230" s="94" t="s">
        <v>7</v>
      </c>
      <c r="D230" s="95"/>
      <c r="E230" s="105"/>
      <c r="F230" s="11"/>
      <c r="G230" s="9"/>
      <c r="H230" s="17"/>
      <c r="I230" s="18"/>
    </row>
    <row r="231" spans="1:9" ht="28.5" x14ac:dyDescent="0.2">
      <c r="A231" s="93" t="s">
        <v>751</v>
      </c>
      <c r="B231" s="93" t="s">
        <v>752</v>
      </c>
      <c r="C231" s="94" t="s">
        <v>7</v>
      </c>
      <c r="D231" s="95"/>
      <c r="E231" s="105"/>
      <c r="F231" s="11"/>
      <c r="G231" s="9"/>
      <c r="H231" s="17"/>
      <c r="I231" s="18"/>
    </row>
    <row r="232" spans="1:9" ht="15" x14ac:dyDescent="0.2">
      <c r="A232" s="91" t="s">
        <v>551</v>
      </c>
      <c r="B232" s="91" t="s">
        <v>552</v>
      </c>
      <c r="C232" s="91"/>
      <c r="D232" s="96"/>
      <c r="E232" s="104"/>
      <c r="F232" s="11"/>
      <c r="G232" s="9"/>
      <c r="H232" s="17"/>
      <c r="I232" s="18"/>
    </row>
    <row r="233" spans="1:9" ht="42.75" x14ac:dyDescent="0.2">
      <c r="A233" s="93" t="s">
        <v>553</v>
      </c>
      <c r="B233" s="93" t="s">
        <v>555</v>
      </c>
      <c r="C233" s="94" t="s">
        <v>7</v>
      </c>
      <c r="D233" s="95"/>
      <c r="E233" s="105"/>
      <c r="F233" s="11"/>
      <c r="G233" s="9"/>
      <c r="H233" s="17"/>
      <c r="I233" s="18"/>
    </row>
    <row r="234" spans="1:9" ht="42.75" x14ac:dyDescent="0.2">
      <c r="A234" s="93" t="s">
        <v>556</v>
      </c>
      <c r="B234" s="93" t="s">
        <v>558</v>
      </c>
      <c r="C234" s="94" t="s">
        <v>7</v>
      </c>
      <c r="D234" s="95"/>
      <c r="E234" s="105"/>
      <c r="F234" s="11"/>
      <c r="G234" s="9"/>
      <c r="H234" s="17"/>
      <c r="I234" s="18"/>
    </row>
    <row r="235" spans="1:9" ht="42.75" x14ac:dyDescent="0.2">
      <c r="A235" s="93" t="s">
        <v>559</v>
      </c>
      <c r="B235" s="93" t="s">
        <v>561</v>
      </c>
      <c r="C235" s="94" t="s">
        <v>7</v>
      </c>
      <c r="D235" s="95"/>
      <c r="E235" s="105"/>
      <c r="F235" s="11"/>
      <c r="G235" s="9"/>
      <c r="H235" s="17"/>
      <c r="I235" s="18"/>
    </row>
    <row r="236" spans="1:9" ht="42.75" x14ac:dyDescent="0.2">
      <c r="A236" s="93" t="s">
        <v>562</v>
      </c>
      <c r="B236" s="93" t="s">
        <v>564</v>
      </c>
      <c r="C236" s="94" t="s">
        <v>11</v>
      </c>
      <c r="D236" s="95"/>
      <c r="E236" s="105"/>
      <c r="F236" s="11"/>
      <c r="G236" s="9"/>
      <c r="H236" s="17"/>
      <c r="I236" s="18"/>
    </row>
    <row r="237" spans="1:9" ht="42.75" x14ac:dyDescent="0.2">
      <c r="A237" s="93" t="s">
        <v>565</v>
      </c>
      <c r="B237" s="93" t="s">
        <v>567</v>
      </c>
      <c r="C237" s="94" t="s">
        <v>11</v>
      </c>
      <c r="D237" s="95"/>
      <c r="E237" s="105"/>
      <c r="F237" s="11"/>
      <c r="G237" s="9"/>
      <c r="H237" s="17"/>
      <c r="I237" s="18"/>
    </row>
    <row r="238" spans="1:9" ht="42.75" x14ac:dyDescent="0.2">
      <c r="A238" s="93" t="s">
        <v>568</v>
      </c>
      <c r="B238" s="93" t="s">
        <v>570</v>
      </c>
      <c r="C238" s="94" t="s">
        <v>11</v>
      </c>
      <c r="D238" s="95"/>
      <c r="E238" s="105"/>
      <c r="F238" s="11"/>
      <c r="G238" s="9"/>
      <c r="H238" s="17"/>
      <c r="I238" s="18"/>
    </row>
    <row r="239" spans="1:9" ht="28.5" x14ac:dyDescent="0.2">
      <c r="A239" s="93" t="s">
        <v>571</v>
      </c>
      <c r="B239" s="93" t="s">
        <v>573</v>
      </c>
      <c r="C239" s="94" t="s">
        <v>7</v>
      </c>
      <c r="D239" s="95"/>
      <c r="E239" s="105"/>
      <c r="F239" s="11"/>
      <c r="G239" s="9"/>
      <c r="H239" s="17"/>
      <c r="I239" s="18"/>
    </row>
    <row r="240" spans="1:9" ht="57" x14ac:dyDescent="0.2">
      <c r="A240" s="93" t="s">
        <v>753</v>
      </c>
      <c r="B240" s="93" t="s">
        <v>754</v>
      </c>
      <c r="C240" s="94" t="s">
        <v>7</v>
      </c>
      <c r="D240" s="95"/>
      <c r="E240" s="105"/>
      <c r="F240" s="11"/>
      <c r="G240" s="9"/>
      <c r="H240" s="17"/>
      <c r="I240" s="18"/>
    </row>
    <row r="241" spans="1:9" ht="42.75" x14ac:dyDescent="0.2">
      <c r="A241" s="93" t="s">
        <v>755</v>
      </c>
      <c r="B241" s="93" t="s">
        <v>756</v>
      </c>
      <c r="C241" s="94" t="s">
        <v>7</v>
      </c>
      <c r="D241" s="95"/>
      <c r="E241" s="105"/>
      <c r="F241" s="11"/>
      <c r="G241" s="9"/>
      <c r="H241" s="17"/>
      <c r="I241" s="18"/>
    </row>
    <row r="242" spans="1:9" ht="42.75" x14ac:dyDescent="0.2">
      <c r="A242" s="93" t="s">
        <v>757</v>
      </c>
      <c r="B242" s="93" t="s">
        <v>758</v>
      </c>
      <c r="C242" s="94" t="s">
        <v>7</v>
      </c>
      <c r="D242" s="95"/>
      <c r="E242" s="105"/>
      <c r="F242" s="11"/>
      <c r="G242" s="9"/>
      <c r="H242" s="17"/>
      <c r="I242" s="18"/>
    </row>
    <row r="243" spans="1:9" ht="15" x14ac:dyDescent="0.2">
      <c r="A243" s="91" t="s">
        <v>574</v>
      </c>
      <c r="B243" s="91" t="s">
        <v>60</v>
      </c>
      <c r="C243" s="91"/>
      <c r="D243" s="96"/>
      <c r="E243" s="104"/>
      <c r="F243" s="11"/>
      <c r="G243" s="9"/>
      <c r="H243" s="17"/>
      <c r="I243" s="18"/>
    </row>
    <row r="244" spans="1:9" ht="42.75" x14ac:dyDescent="0.2">
      <c r="A244" s="93" t="s">
        <v>575</v>
      </c>
      <c r="B244" s="93" t="s">
        <v>66</v>
      </c>
      <c r="C244" s="94" t="s">
        <v>11</v>
      </c>
      <c r="D244" s="95"/>
      <c r="E244" s="105"/>
      <c r="F244" s="11"/>
      <c r="G244" s="9"/>
      <c r="H244" s="17"/>
      <c r="I244" s="18"/>
    </row>
    <row r="245" spans="1:9" ht="42.75" x14ac:dyDescent="0.2">
      <c r="A245" s="93" t="s">
        <v>576</v>
      </c>
      <c r="B245" s="93" t="s">
        <v>68</v>
      </c>
      <c r="C245" s="94" t="s">
        <v>11</v>
      </c>
      <c r="D245" s="95"/>
      <c r="E245" s="105"/>
      <c r="F245" s="11"/>
      <c r="G245" s="9"/>
      <c r="H245" s="17"/>
      <c r="I245" s="18"/>
    </row>
    <row r="246" spans="1:9" ht="28.5" x14ac:dyDescent="0.2">
      <c r="A246" s="93" t="s">
        <v>577</v>
      </c>
      <c r="B246" s="93" t="s">
        <v>579</v>
      </c>
      <c r="C246" s="94" t="s">
        <v>7</v>
      </c>
      <c r="D246" s="95"/>
      <c r="E246" s="105"/>
      <c r="F246" s="11"/>
      <c r="G246" s="9"/>
      <c r="H246" s="17"/>
      <c r="I246" s="18"/>
    </row>
    <row r="247" spans="1:9" ht="28.5" x14ac:dyDescent="0.2">
      <c r="A247" s="93" t="s">
        <v>580</v>
      </c>
      <c r="B247" s="93" t="s">
        <v>582</v>
      </c>
      <c r="C247" s="94" t="s">
        <v>7</v>
      </c>
      <c r="D247" s="95"/>
      <c r="E247" s="105"/>
      <c r="F247" s="11"/>
      <c r="G247" s="9"/>
      <c r="H247" s="17"/>
      <c r="I247" s="18"/>
    </row>
    <row r="248" spans="1:9" ht="28.5" x14ac:dyDescent="0.2">
      <c r="A248" s="93" t="s">
        <v>583</v>
      </c>
      <c r="B248" s="93" t="s">
        <v>585</v>
      </c>
      <c r="C248" s="94" t="s">
        <v>7</v>
      </c>
      <c r="D248" s="95"/>
      <c r="E248" s="105"/>
      <c r="F248" s="11"/>
      <c r="G248" s="9"/>
      <c r="H248" s="17"/>
      <c r="I248" s="18"/>
    </row>
    <row r="249" spans="1:9" ht="28.5" x14ac:dyDescent="0.2">
      <c r="A249" s="93" t="s">
        <v>586</v>
      </c>
      <c r="B249" s="93" t="s">
        <v>70</v>
      </c>
      <c r="C249" s="94" t="s">
        <v>7</v>
      </c>
      <c r="D249" s="95"/>
      <c r="E249" s="105"/>
      <c r="F249" s="11"/>
      <c r="G249" s="9"/>
      <c r="H249" s="17"/>
      <c r="I249" s="18"/>
    </row>
    <row r="250" spans="1:9" ht="42.75" x14ac:dyDescent="0.2">
      <c r="A250" s="93" t="s">
        <v>587</v>
      </c>
      <c r="B250" s="93" t="s">
        <v>589</v>
      </c>
      <c r="C250" s="94" t="s">
        <v>11</v>
      </c>
      <c r="D250" s="95"/>
      <c r="E250" s="105"/>
      <c r="F250" s="11"/>
      <c r="G250" s="9"/>
      <c r="H250" s="17"/>
      <c r="I250" s="18"/>
    </row>
    <row r="251" spans="1:9" ht="42.75" x14ac:dyDescent="0.2">
      <c r="A251" s="93" t="s">
        <v>590</v>
      </c>
      <c r="B251" s="93" t="s">
        <v>592</v>
      </c>
      <c r="C251" s="94" t="s">
        <v>11</v>
      </c>
      <c r="D251" s="95"/>
      <c r="E251" s="105"/>
      <c r="F251" s="11"/>
      <c r="G251" s="9"/>
      <c r="H251" s="17"/>
      <c r="I251" s="18"/>
    </row>
    <row r="252" spans="1:9" ht="28.5" x14ac:dyDescent="0.2">
      <c r="A252" s="93" t="s">
        <v>593</v>
      </c>
      <c r="B252" s="93" t="s">
        <v>595</v>
      </c>
      <c r="C252" s="94" t="s">
        <v>7</v>
      </c>
      <c r="D252" s="95"/>
      <c r="E252" s="105"/>
      <c r="F252" s="11"/>
      <c r="G252" s="9"/>
      <c r="H252" s="17"/>
      <c r="I252" s="18"/>
    </row>
    <row r="253" spans="1:9" ht="28.5" x14ac:dyDescent="0.2">
      <c r="A253" s="93" t="s">
        <v>596</v>
      </c>
      <c r="B253" s="93" t="s">
        <v>72</v>
      </c>
      <c r="C253" s="94" t="s">
        <v>7</v>
      </c>
      <c r="D253" s="95"/>
      <c r="E253" s="105"/>
      <c r="F253" s="11"/>
      <c r="G253" s="9"/>
      <c r="H253" s="17"/>
      <c r="I253" s="18"/>
    </row>
    <row r="254" spans="1:9" ht="28.5" x14ac:dyDescent="0.2">
      <c r="A254" s="93" t="s">
        <v>760</v>
      </c>
      <c r="B254" s="93" t="s">
        <v>761</v>
      </c>
      <c r="C254" s="94" t="s">
        <v>7</v>
      </c>
      <c r="D254" s="95"/>
      <c r="E254" s="105"/>
      <c r="F254" s="11"/>
      <c r="G254" s="9"/>
      <c r="H254" s="17"/>
      <c r="I254" s="18"/>
    </row>
    <row r="255" spans="1:9" ht="57" x14ac:dyDescent="0.2">
      <c r="A255" s="93" t="s">
        <v>759</v>
      </c>
      <c r="B255" s="93" t="s">
        <v>599</v>
      </c>
      <c r="C255" s="94" t="s">
        <v>7</v>
      </c>
      <c r="D255" s="95"/>
      <c r="E255" s="105"/>
      <c r="F255" s="11"/>
      <c r="G255" s="9"/>
      <c r="H255" s="17"/>
      <c r="I255" s="18"/>
    </row>
    <row r="256" spans="1:9" ht="15" x14ac:dyDescent="0.2">
      <c r="A256" s="150">
        <v>3</v>
      </c>
      <c r="B256" s="149" t="s">
        <v>762</v>
      </c>
      <c r="C256" s="93"/>
      <c r="D256" s="145"/>
      <c r="E256" s="145"/>
      <c r="F256" s="11"/>
      <c r="G256" s="9"/>
    </row>
    <row r="257" spans="1:7" ht="42.75" x14ac:dyDescent="0.2">
      <c r="A257" s="148" t="s">
        <v>763</v>
      </c>
      <c r="B257" s="93" t="s">
        <v>764</v>
      </c>
      <c r="C257" s="94" t="s">
        <v>16</v>
      </c>
      <c r="D257" s="153"/>
      <c r="E257" s="152"/>
      <c r="G257" s="1">
        <f>2.84*(17.25+5.45+4.6+32.5+12.65)</f>
        <v>205.75800000000001</v>
      </c>
    </row>
    <row r="258" spans="1:7" ht="57" x14ac:dyDescent="0.2">
      <c r="A258" s="148" t="s">
        <v>765</v>
      </c>
      <c r="B258" s="93" t="s">
        <v>766</v>
      </c>
      <c r="C258" s="94" t="s">
        <v>743</v>
      </c>
      <c r="D258" s="151"/>
      <c r="E258" s="152"/>
    </row>
    <row r="259" spans="1:7" ht="14.25" x14ac:dyDescent="0.2">
      <c r="A259" s="148" t="s">
        <v>767</v>
      </c>
      <c r="B259" s="93" t="s">
        <v>768</v>
      </c>
      <c r="C259" s="94" t="s">
        <v>16</v>
      </c>
      <c r="D259" s="151"/>
      <c r="E259" s="152"/>
    </row>
    <row r="260" spans="1:7" ht="14.25" x14ac:dyDescent="0.2">
      <c r="A260" s="148" t="s">
        <v>769</v>
      </c>
      <c r="B260" s="93" t="s">
        <v>770</v>
      </c>
      <c r="C260" s="94" t="s">
        <v>7</v>
      </c>
      <c r="D260" s="151"/>
      <c r="E260" s="152"/>
    </row>
    <row r="261" spans="1:7" ht="42.75" x14ac:dyDescent="0.2">
      <c r="A261" s="148" t="s">
        <v>771</v>
      </c>
      <c r="B261" s="93" t="s">
        <v>772</v>
      </c>
      <c r="C261" s="94" t="s">
        <v>7</v>
      </c>
      <c r="D261" s="151"/>
      <c r="E261" s="152"/>
    </row>
    <row r="262" spans="1:7" ht="28.5" x14ac:dyDescent="0.2">
      <c r="A262" s="148" t="s">
        <v>773</v>
      </c>
      <c r="B262" s="93" t="s">
        <v>774</v>
      </c>
      <c r="C262" s="94" t="s">
        <v>7</v>
      </c>
      <c r="D262" s="151"/>
      <c r="E262" s="152"/>
    </row>
    <row r="263" spans="1:7" ht="28.5" x14ac:dyDescent="0.2">
      <c r="A263" s="148" t="s">
        <v>775</v>
      </c>
      <c r="B263" s="93" t="s">
        <v>776</v>
      </c>
      <c r="C263" s="94" t="s">
        <v>7</v>
      </c>
      <c r="D263" s="151"/>
      <c r="E263" s="152"/>
    </row>
    <row r="264" spans="1:7" ht="42.75" x14ac:dyDescent="0.2">
      <c r="A264" s="148" t="s">
        <v>777</v>
      </c>
      <c r="B264" s="93" t="s">
        <v>778</v>
      </c>
      <c r="C264" s="94" t="s">
        <v>16</v>
      </c>
      <c r="D264" s="151"/>
      <c r="E264" s="152"/>
    </row>
    <row r="265" spans="1:7" ht="42.75" x14ac:dyDescent="0.2">
      <c r="A265" s="148" t="s">
        <v>779</v>
      </c>
      <c r="B265" s="93" t="s">
        <v>780</v>
      </c>
      <c r="C265" s="94" t="s">
        <v>15</v>
      </c>
      <c r="D265" s="151"/>
      <c r="E265" s="152"/>
    </row>
    <row r="266" spans="1:7" ht="42.75" x14ac:dyDescent="0.2">
      <c r="A266" s="148" t="s">
        <v>781</v>
      </c>
      <c r="B266" s="93" t="s">
        <v>782</v>
      </c>
      <c r="C266" s="94" t="s">
        <v>15</v>
      </c>
      <c r="D266" s="153"/>
      <c r="E266" s="152"/>
      <c r="G266" s="1" t="s">
        <v>845</v>
      </c>
    </row>
    <row r="267" spans="1:7" ht="42.75" x14ac:dyDescent="0.2">
      <c r="A267" s="148" t="s">
        <v>783</v>
      </c>
      <c r="B267" s="93" t="s">
        <v>430</v>
      </c>
      <c r="C267" s="94" t="s">
        <v>16</v>
      </c>
      <c r="D267" s="151"/>
      <c r="E267" s="152"/>
    </row>
    <row r="268" spans="1:7" ht="28.5" x14ac:dyDescent="0.2">
      <c r="A268" s="148" t="s">
        <v>784</v>
      </c>
      <c r="B268" s="93" t="s">
        <v>785</v>
      </c>
      <c r="C268" s="94" t="s">
        <v>16</v>
      </c>
      <c r="D268" s="151"/>
      <c r="E268" s="152"/>
    </row>
    <row r="269" spans="1:7" ht="28.5" x14ac:dyDescent="0.2">
      <c r="A269" s="148" t="s">
        <v>786</v>
      </c>
      <c r="B269" s="93" t="s">
        <v>463</v>
      </c>
      <c r="C269" s="94" t="s">
        <v>16</v>
      </c>
      <c r="D269" s="151"/>
      <c r="E269" s="152"/>
    </row>
    <row r="270" spans="1:7" ht="28.5" x14ac:dyDescent="0.2">
      <c r="A270" s="148" t="s">
        <v>787</v>
      </c>
      <c r="B270" s="93" t="s">
        <v>788</v>
      </c>
      <c r="C270" s="94" t="s">
        <v>16</v>
      </c>
      <c r="D270" s="151"/>
      <c r="E270" s="152"/>
    </row>
    <row r="271" spans="1:7" ht="28.5" x14ac:dyDescent="0.2">
      <c r="A271" s="148" t="s">
        <v>789</v>
      </c>
      <c r="B271" s="93" t="s">
        <v>790</v>
      </c>
      <c r="C271" s="94" t="s">
        <v>16</v>
      </c>
      <c r="D271" s="151"/>
      <c r="E271" s="152"/>
    </row>
    <row r="272" spans="1:7" ht="42.75" x14ac:dyDescent="0.2">
      <c r="A272" s="148" t="s">
        <v>791</v>
      </c>
      <c r="B272" s="93" t="s">
        <v>475</v>
      </c>
      <c r="C272" s="94" t="s">
        <v>16</v>
      </c>
      <c r="D272" s="95"/>
      <c r="E272" s="152"/>
      <c r="G272" s="1" t="s">
        <v>845</v>
      </c>
    </row>
    <row r="273" spans="1:7" ht="57" x14ac:dyDescent="0.2">
      <c r="A273" s="148" t="s">
        <v>792</v>
      </c>
      <c r="B273" s="93" t="s">
        <v>102</v>
      </c>
      <c r="C273" s="94" t="s">
        <v>15</v>
      </c>
      <c r="D273" s="95"/>
      <c r="E273" s="105"/>
    </row>
    <row r="274" spans="1:7" ht="28.5" x14ac:dyDescent="0.2">
      <c r="A274" s="148" t="s">
        <v>793</v>
      </c>
      <c r="B274" s="93" t="s">
        <v>794</v>
      </c>
      <c r="C274" s="94" t="s">
        <v>795</v>
      </c>
      <c r="D274" s="151"/>
      <c r="E274" s="152"/>
    </row>
    <row r="275" spans="1:7" ht="28.5" x14ac:dyDescent="0.2">
      <c r="A275" s="148" t="s">
        <v>796</v>
      </c>
      <c r="B275" s="93" t="s">
        <v>211</v>
      </c>
      <c r="C275" s="94" t="s">
        <v>16</v>
      </c>
      <c r="D275" s="151"/>
      <c r="E275" s="152"/>
    </row>
    <row r="276" spans="1:7" ht="28.5" x14ac:dyDescent="0.2">
      <c r="A276" s="148" t="s">
        <v>797</v>
      </c>
      <c r="B276" s="93" t="s">
        <v>798</v>
      </c>
      <c r="C276" s="94" t="s">
        <v>16</v>
      </c>
      <c r="D276" s="151"/>
      <c r="E276" s="152"/>
    </row>
    <row r="277" spans="1:7" ht="28.5" x14ac:dyDescent="0.2">
      <c r="A277" s="148" t="s">
        <v>799</v>
      </c>
      <c r="B277" s="93" t="s">
        <v>263</v>
      </c>
      <c r="C277" s="94" t="s">
        <v>16</v>
      </c>
      <c r="D277" s="151"/>
      <c r="E277" s="152"/>
    </row>
    <row r="278" spans="1:7" ht="42.75" x14ac:dyDescent="0.2">
      <c r="A278" s="148" t="s">
        <v>800</v>
      </c>
      <c r="B278" s="93" t="s">
        <v>801</v>
      </c>
      <c r="C278" s="94" t="s">
        <v>743</v>
      </c>
      <c r="D278" s="95"/>
      <c r="E278" s="105"/>
    </row>
    <row r="279" spans="1:7" ht="42.75" x14ac:dyDescent="0.2">
      <c r="A279" s="148" t="s">
        <v>802</v>
      </c>
      <c r="B279" s="93" t="s">
        <v>803</v>
      </c>
      <c r="C279" s="94" t="s">
        <v>7</v>
      </c>
      <c r="D279" s="151"/>
      <c r="E279" s="152"/>
    </row>
    <row r="280" spans="1:7" ht="28.5" x14ac:dyDescent="0.2">
      <c r="A280" s="148" t="s">
        <v>804</v>
      </c>
      <c r="B280" s="93" t="s">
        <v>805</v>
      </c>
      <c r="C280" s="94" t="s">
        <v>7</v>
      </c>
      <c r="D280" s="151"/>
      <c r="E280" s="152"/>
    </row>
    <row r="281" spans="1:7" ht="42.75" x14ac:dyDescent="0.2">
      <c r="A281" s="148" t="s">
        <v>806</v>
      </c>
      <c r="B281" s="93" t="s">
        <v>807</v>
      </c>
      <c r="C281" s="94" t="s">
        <v>743</v>
      </c>
      <c r="D281" s="151"/>
      <c r="E281" s="152"/>
      <c r="G281" s="1" t="s">
        <v>873</v>
      </c>
    </row>
    <row r="282" spans="1:7" ht="42.75" x14ac:dyDescent="0.2">
      <c r="A282" s="148" t="s">
        <v>808</v>
      </c>
      <c r="B282" s="93" t="s">
        <v>809</v>
      </c>
      <c r="C282" s="94" t="s">
        <v>743</v>
      </c>
      <c r="D282" s="151"/>
      <c r="E282" s="152"/>
    </row>
    <row r="283" spans="1:7" ht="28.5" x14ac:dyDescent="0.2">
      <c r="A283" s="144" t="s">
        <v>810</v>
      </c>
      <c r="B283" s="93" t="s">
        <v>72</v>
      </c>
      <c r="C283" s="94" t="s">
        <v>7</v>
      </c>
      <c r="D283" s="151"/>
      <c r="E283" s="152"/>
    </row>
    <row r="284" spans="1:7" x14ac:dyDescent="0.2">
      <c r="G284" s="1">
        <f>COUNTIF(G1:G283,"reprogramar")</f>
        <v>14</v>
      </c>
    </row>
    <row r="291" spans="4:4" x14ac:dyDescent="0.2">
      <c r="D291" s="18" t="s">
        <v>838</v>
      </c>
    </row>
  </sheetData>
  <mergeCells count="8">
    <mergeCell ref="H72:I72"/>
    <mergeCell ref="A1:E1"/>
    <mergeCell ref="A2:E2"/>
    <mergeCell ref="A3:A4"/>
    <mergeCell ref="B3:B4"/>
    <mergeCell ref="C3:C4"/>
    <mergeCell ref="D3:D4"/>
    <mergeCell ref="E3:E4"/>
  </mergeCells>
  <printOptions horizontalCentered="1"/>
  <pageMargins left="0.25" right="0.25" top="0.75" bottom="0.75" header="0.3" footer="0.3"/>
  <pageSetup paperSize="9" scale="46" firstPageNumber="0" fitToHeight="0" orientation="portrait" r:id="rId1"/>
  <legacyDrawingHF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D9E173-6A2B-4B37-9E3C-260C33A617FB}">
  <sheetPr>
    <pageSetUpPr fitToPage="1"/>
  </sheetPr>
  <dimension ref="A1:ALT315"/>
  <sheetViews>
    <sheetView showOutlineSymbols="0" view="pageBreakPreview" topLeftCell="D290" zoomScale="80" zoomScaleNormal="75" zoomScaleSheetLayoutView="80" zoomScalePageLayoutView="85" workbookViewId="0">
      <selection activeCell="N300" sqref="N300"/>
    </sheetView>
  </sheetViews>
  <sheetFormatPr defaultColWidth="9.42578125" defaultRowHeight="12.75" x14ac:dyDescent="0.2"/>
  <cols>
    <col min="1" max="1" width="8.28515625" style="1" bestFit="1" customWidth="1"/>
    <col min="2" max="2" width="11" style="1" bestFit="1" customWidth="1"/>
    <col min="3" max="3" width="9.28515625" style="1" bestFit="1" customWidth="1"/>
    <col min="4" max="4" width="72" style="1" bestFit="1" customWidth="1"/>
    <col min="5" max="5" width="11.7109375" style="1" bestFit="1" customWidth="1"/>
    <col min="6" max="6" width="13.28515625" style="70" customWidth="1"/>
    <col min="7" max="7" width="16.7109375" style="18" customWidth="1"/>
    <col min="8" max="8" width="17.140625" style="18" customWidth="1"/>
    <col min="9" max="9" width="11.85546875" style="18" customWidth="1"/>
    <col min="10" max="10" width="15.42578125" style="18" customWidth="1"/>
    <col min="11" max="11" width="18.28515625" style="18" bestFit="1" customWidth="1"/>
    <col min="12" max="12" width="16.85546875" style="18" customWidth="1"/>
    <col min="13" max="14" width="19.7109375" style="18" bestFit="1" customWidth="1"/>
    <col min="15" max="15" width="5.7109375" style="1" customWidth="1"/>
    <col min="16" max="16" width="9.42578125" style="111"/>
    <col min="17" max="17" width="14.7109375" style="1" customWidth="1"/>
    <col min="18" max="18" width="12.28515625" style="1" bestFit="1" customWidth="1"/>
    <col min="19" max="19" width="10.85546875" style="1" bestFit="1" customWidth="1"/>
    <col min="20" max="1007" width="9.42578125" style="1"/>
    <col min="1008" max="1008" width="11.5703125" style="1" customWidth="1"/>
    <col min="1009" max="16384" width="9.42578125" style="1"/>
  </cols>
  <sheetData>
    <row r="1" spans="1:14" x14ac:dyDescent="0.2">
      <c r="A1" s="16"/>
      <c r="F1" s="18"/>
      <c r="N1" s="42"/>
    </row>
    <row r="2" spans="1:14" x14ac:dyDescent="0.2">
      <c r="A2" s="16"/>
      <c r="F2" s="18"/>
      <c r="N2" s="42"/>
    </row>
    <row r="3" spans="1:14" x14ac:dyDescent="0.2">
      <c r="A3" s="16"/>
      <c r="F3" s="18"/>
      <c r="N3" s="42"/>
    </row>
    <row r="4" spans="1:14" x14ac:dyDescent="0.2">
      <c r="A4" s="16"/>
      <c r="F4" s="18"/>
      <c r="N4" s="42"/>
    </row>
    <row r="5" spans="1:14" x14ac:dyDescent="0.2">
      <c r="A5" s="16"/>
      <c r="F5" s="18"/>
      <c r="N5" s="42"/>
    </row>
    <row r="6" spans="1:14" ht="15.75" x14ac:dyDescent="0.2">
      <c r="A6" s="4"/>
      <c r="B6" s="5"/>
      <c r="C6" s="5"/>
      <c r="D6" s="6"/>
      <c r="E6" s="7"/>
      <c r="F6" s="43"/>
      <c r="G6" s="43"/>
      <c r="H6" s="43"/>
      <c r="I6" s="154" t="s">
        <v>600</v>
      </c>
      <c r="J6" s="154"/>
      <c r="K6" s="154" t="s">
        <v>90</v>
      </c>
      <c r="L6" s="154"/>
      <c r="M6" s="154" t="s">
        <v>89</v>
      </c>
      <c r="N6" s="154"/>
    </row>
    <row r="7" spans="1:14" ht="15.6" customHeight="1" x14ac:dyDescent="0.25">
      <c r="A7" s="4"/>
      <c r="B7" s="5"/>
      <c r="C7" s="5"/>
      <c r="D7" s="6"/>
      <c r="E7" s="7"/>
      <c r="F7" s="43"/>
      <c r="G7" s="43"/>
      <c r="H7" s="43"/>
      <c r="I7" s="155" t="s">
        <v>880</v>
      </c>
      <c r="J7" s="155"/>
      <c r="K7" s="156" t="s">
        <v>913</v>
      </c>
      <c r="L7" s="156"/>
      <c r="M7" s="157">
        <f>M300</f>
        <v>58930.02</v>
      </c>
      <c r="N7" s="158"/>
    </row>
    <row r="8" spans="1:14" ht="15.6" customHeight="1" x14ac:dyDescent="0.2">
      <c r="A8" s="4"/>
      <c r="B8" s="5"/>
      <c r="C8" s="5"/>
      <c r="D8" s="6"/>
      <c r="E8" s="7"/>
      <c r="F8" s="43"/>
      <c r="G8" s="43"/>
      <c r="H8" s="43"/>
      <c r="I8" s="44" t="s">
        <v>38</v>
      </c>
      <c r="J8" s="45"/>
      <c r="K8" s="44" t="s">
        <v>39</v>
      </c>
      <c r="L8" s="45"/>
      <c r="M8" s="159" t="s">
        <v>40</v>
      </c>
      <c r="N8" s="160"/>
    </row>
    <row r="9" spans="1:14" ht="15.6" customHeight="1" x14ac:dyDescent="0.2">
      <c r="A9" s="29"/>
      <c r="B9" s="161" t="s">
        <v>601</v>
      </c>
      <c r="C9" s="161"/>
      <c r="D9" s="161"/>
      <c r="E9" s="161"/>
      <c r="F9" s="161"/>
      <c r="G9" s="161"/>
      <c r="H9" s="43"/>
      <c r="I9" s="162" t="s">
        <v>602</v>
      </c>
      <c r="J9" s="163"/>
      <c r="K9" s="164">
        <v>0.21149999999999999</v>
      </c>
      <c r="L9" s="165"/>
      <c r="M9" s="162" t="s">
        <v>603</v>
      </c>
      <c r="N9" s="163"/>
    </row>
    <row r="10" spans="1:14" ht="15.75" x14ac:dyDescent="0.2">
      <c r="A10" s="15"/>
      <c r="B10" s="29"/>
      <c r="C10" s="29"/>
      <c r="D10" s="29"/>
      <c r="E10" s="7"/>
      <c r="F10" s="43"/>
      <c r="G10" s="43"/>
      <c r="H10" s="43"/>
      <c r="I10" s="162"/>
      <c r="J10" s="163"/>
      <c r="K10" s="40"/>
      <c r="L10" s="41"/>
      <c r="M10" s="162"/>
      <c r="N10" s="163"/>
    </row>
    <row r="11" spans="1:14" ht="15.75" x14ac:dyDescent="0.2">
      <c r="A11" s="4"/>
      <c r="B11" s="5"/>
      <c r="C11" s="5"/>
      <c r="D11" s="6"/>
      <c r="E11" s="7"/>
      <c r="F11" s="43"/>
      <c r="G11" s="43"/>
      <c r="H11" s="43"/>
      <c r="I11" s="46"/>
      <c r="J11" s="47"/>
      <c r="K11" s="48"/>
      <c r="L11" s="49"/>
      <c r="M11" s="166"/>
      <c r="N11" s="167"/>
    </row>
    <row r="12" spans="1:14" x14ac:dyDescent="0.2">
      <c r="A12" s="168"/>
      <c r="B12" s="169"/>
      <c r="C12" s="169"/>
      <c r="D12" s="169"/>
      <c r="E12" s="169"/>
      <c r="F12" s="169"/>
      <c r="G12" s="169"/>
      <c r="H12" s="169"/>
      <c r="I12" s="169"/>
      <c r="J12" s="169"/>
      <c r="K12" s="169"/>
      <c r="L12" s="169"/>
      <c r="M12" s="169"/>
      <c r="N12" s="170"/>
    </row>
    <row r="13" spans="1:14" x14ac:dyDescent="0.2">
      <c r="A13" s="171"/>
      <c r="B13" s="172"/>
      <c r="C13" s="172"/>
      <c r="D13" s="172"/>
      <c r="E13" s="172"/>
      <c r="F13" s="172"/>
      <c r="G13" s="172"/>
      <c r="H13" s="172"/>
      <c r="I13" s="172"/>
      <c r="J13" s="172"/>
      <c r="K13" s="172"/>
      <c r="L13" s="172"/>
      <c r="M13" s="172"/>
      <c r="N13" s="173"/>
    </row>
    <row r="14" spans="1:14" ht="18" x14ac:dyDescent="0.2">
      <c r="A14" s="174" t="s">
        <v>881</v>
      </c>
      <c r="B14" s="175"/>
      <c r="C14" s="175"/>
      <c r="D14" s="175"/>
      <c r="E14" s="175"/>
      <c r="F14" s="175"/>
      <c r="G14" s="175"/>
      <c r="H14" s="175"/>
      <c r="I14" s="175"/>
      <c r="J14" s="175"/>
      <c r="K14" s="175"/>
      <c r="L14" s="175"/>
      <c r="M14" s="175"/>
      <c r="N14" s="176"/>
    </row>
    <row r="15" spans="1:14" x14ac:dyDescent="0.2">
      <c r="A15" s="177" t="s">
        <v>0</v>
      </c>
      <c r="B15" s="177" t="s">
        <v>4</v>
      </c>
      <c r="C15" s="177" t="s">
        <v>5</v>
      </c>
      <c r="D15" s="177" t="s">
        <v>1</v>
      </c>
      <c r="E15" s="179" t="s">
        <v>73</v>
      </c>
      <c r="F15" s="181" t="s">
        <v>74</v>
      </c>
      <c r="G15" s="184" t="s">
        <v>75</v>
      </c>
      <c r="H15" s="185"/>
      <c r="I15" s="185"/>
      <c r="J15" s="186"/>
      <c r="K15" s="184" t="s">
        <v>76</v>
      </c>
      <c r="L15" s="185"/>
      <c r="M15" s="185"/>
      <c r="N15" s="186"/>
    </row>
    <row r="16" spans="1:14" ht="25.5" x14ac:dyDescent="0.2">
      <c r="A16" s="178"/>
      <c r="B16" s="178"/>
      <c r="C16" s="178"/>
      <c r="D16" s="178"/>
      <c r="E16" s="180"/>
      <c r="F16" s="182"/>
      <c r="G16" s="8" t="s">
        <v>77</v>
      </c>
      <c r="H16" s="13" t="s">
        <v>78</v>
      </c>
      <c r="I16" s="8" t="s">
        <v>79</v>
      </c>
      <c r="J16" s="8" t="s">
        <v>80</v>
      </c>
      <c r="K16" s="13" t="s">
        <v>77</v>
      </c>
      <c r="L16" s="13" t="s">
        <v>78</v>
      </c>
      <c r="M16" s="13" t="s">
        <v>79</v>
      </c>
      <c r="N16" s="13" t="s">
        <v>80</v>
      </c>
    </row>
    <row r="17" spans="1:18" ht="15" x14ac:dyDescent="0.25">
      <c r="A17" s="23"/>
      <c r="B17" s="24"/>
      <c r="C17" s="24"/>
      <c r="D17" s="24"/>
      <c r="E17" s="24"/>
      <c r="F17" s="51"/>
      <c r="G17" s="50"/>
      <c r="H17" s="51"/>
      <c r="I17" s="51"/>
      <c r="J17" s="52"/>
      <c r="K17" s="50"/>
      <c r="L17" s="51"/>
      <c r="M17" s="51"/>
      <c r="N17" s="52"/>
    </row>
    <row r="18" spans="1:18" x14ac:dyDescent="0.2">
      <c r="A18" s="124" t="s">
        <v>2</v>
      </c>
      <c r="B18" s="124"/>
      <c r="C18" s="124"/>
      <c r="D18" s="124" t="s">
        <v>92</v>
      </c>
      <c r="E18" s="124"/>
      <c r="F18" s="130"/>
      <c r="G18" s="130"/>
      <c r="H18" s="130"/>
      <c r="I18" s="131"/>
      <c r="J18" s="132"/>
      <c r="K18" s="130"/>
      <c r="L18" s="130"/>
      <c r="M18" s="131"/>
      <c r="N18" s="132"/>
    </row>
    <row r="19" spans="1:18" x14ac:dyDescent="0.2">
      <c r="A19" s="124" t="s">
        <v>6</v>
      </c>
      <c r="B19" s="124"/>
      <c r="C19" s="124"/>
      <c r="D19" s="124" t="s">
        <v>3</v>
      </c>
      <c r="E19" s="124"/>
      <c r="F19" s="131"/>
      <c r="G19" s="131"/>
      <c r="H19" s="131"/>
      <c r="I19" s="131"/>
      <c r="J19" s="131"/>
      <c r="K19" s="131"/>
      <c r="L19" s="131"/>
      <c r="M19" s="131"/>
      <c r="N19" s="131"/>
    </row>
    <row r="20" spans="1:18" ht="25.5" x14ac:dyDescent="0.2">
      <c r="A20" s="126" t="s">
        <v>19</v>
      </c>
      <c r="B20" s="127" t="s">
        <v>93</v>
      </c>
      <c r="C20" s="126" t="s">
        <v>14</v>
      </c>
      <c r="D20" s="126" t="s">
        <v>94</v>
      </c>
      <c r="E20" s="128" t="s">
        <v>16</v>
      </c>
      <c r="F20" s="133">
        <v>357.21</v>
      </c>
      <c r="G20" s="134">
        <v>8</v>
      </c>
      <c r="H20" s="134">
        <f>'BM 08'!J20</f>
        <v>8</v>
      </c>
      <c r="I20" s="134">
        <f>VLOOKUP(A20,'Memória 09'!$A$6:$E$286,5,FALSE)</f>
        <v>0</v>
      </c>
      <c r="J20" s="134">
        <f>I20+H20</f>
        <v>8</v>
      </c>
      <c r="K20" s="134">
        <f>TRUNC(G20*F20,2)</f>
        <v>2857.68</v>
      </c>
      <c r="L20" s="134">
        <f>TRUNC(H20*F20,2)</f>
        <v>2857.68</v>
      </c>
      <c r="M20" s="134">
        <f>TRUNC(I20*F20,2)</f>
        <v>0</v>
      </c>
      <c r="N20" s="134">
        <f>M20+L20</f>
        <v>2857.68</v>
      </c>
      <c r="P20" s="111">
        <f>N20/K20</f>
        <v>1</v>
      </c>
      <c r="Q20" s="14"/>
      <c r="R20" s="32"/>
    </row>
    <row r="21" spans="1:18" ht="25.5" x14ac:dyDescent="0.2">
      <c r="A21" s="126" t="s">
        <v>20</v>
      </c>
      <c r="B21" s="127" t="s">
        <v>48</v>
      </c>
      <c r="C21" s="126" t="s">
        <v>17</v>
      </c>
      <c r="D21" s="126" t="s">
        <v>95</v>
      </c>
      <c r="E21" s="128" t="s">
        <v>11</v>
      </c>
      <c r="F21" s="133">
        <v>62.24</v>
      </c>
      <c r="G21" s="134">
        <v>98.4</v>
      </c>
      <c r="H21" s="134">
        <f>'BM 08'!J21</f>
        <v>98.399999999999991</v>
      </c>
      <c r="I21" s="134">
        <f>VLOOKUP(A21,'Memória 09'!$A$6:$E$286,5,FALSE)</f>
        <v>0</v>
      </c>
      <c r="J21" s="134">
        <f t="shared" ref="J21:J86" si="0">I21+H21</f>
        <v>98.399999999999991</v>
      </c>
      <c r="K21" s="134">
        <f t="shared" ref="K21:K86" si="1">TRUNC(G21*F21,2)</f>
        <v>6124.41</v>
      </c>
      <c r="L21" s="134">
        <f t="shared" ref="L21:L86" si="2">TRUNC(H21*F21,2)</f>
        <v>6124.41</v>
      </c>
      <c r="M21" s="134">
        <f t="shared" ref="M21:M86" si="3">TRUNC(I21*F21,2)</f>
        <v>0</v>
      </c>
      <c r="N21" s="134">
        <f t="shared" ref="N21:N86" si="4">M21+L21</f>
        <v>6124.41</v>
      </c>
      <c r="P21" s="111">
        <f t="shared" ref="P21:P86" si="5">N21/K21</f>
        <v>1</v>
      </c>
      <c r="Q21" s="14"/>
      <c r="R21" s="32"/>
    </row>
    <row r="22" spans="1:18" x14ac:dyDescent="0.2">
      <c r="A22" s="124" t="s">
        <v>8</v>
      </c>
      <c r="B22" s="124"/>
      <c r="C22" s="124"/>
      <c r="D22" s="124" t="s">
        <v>96</v>
      </c>
      <c r="E22" s="124"/>
      <c r="F22" s="131"/>
      <c r="G22" s="131"/>
      <c r="H22" s="131"/>
      <c r="I22" s="131"/>
      <c r="J22" s="131"/>
      <c r="K22" s="131"/>
      <c r="L22" s="131"/>
      <c r="M22" s="131"/>
      <c r="N22" s="131"/>
      <c r="P22" s="111" t="e">
        <f t="shared" si="5"/>
        <v>#DIV/0!</v>
      </c>
      <c r="Q22" s="14"/>
      <c r="R22" s="32"/>
    </row>
    <row r="23" spans="1:18" ht="25.5" x14ac:dyDescent="0.2">
      <c r="A23" s="135" t="s">
        <v>705</v>
      </c>
      <c r="B23" s="127">
        <v>9937</v>
      </c>
      <c r="C23" s="135" t="s">
        <v>706</v>
      </c>
      <c r="D23" s="135" t="s">
        <v>707</v>
      </c>
      <c r="E23" s="128" t="s">
        <v>82</v>
      </c>
      <c r="F23" s="136">
        <v>1.9076581875</v>
      </c>
      <c r="G23" s="136">
        <v>1000</v>
      </c>
      <c r="H23" s="134">
        <f>'BM 08'!J23</f>
        <v>1000</v>
      </c>
      <c r="I23" s="134">
        <f>VLOOKUP(A23,'Memória 09'!$A$6:$E$286,5,FALSE)</f>
        <v>0</v>
      </c>
      <c r="J23" s="134">
        <f t="shared" si="0"/>
        <v>1000</v>
      </c>
      <c r="K23" s="134">
        <f t="shared" ref="K23" si="6">TRUNC(G23*F23,2)</f>
        <v>1907.65</v>
      </c>
      <c r="L23" s="134">
        <f t="shared" ref="L23" si="7">TRUNC(H23*F23,2)</f>
        <v>1907.65</v>
      </c>
      <c r="M23" s="134">
        <f t="shared" ref="M23" si="8">TRUNC(I23*F23,2)</f>
        <v>0</v>
      </c>
      <c r="N23" s="134">
        <f t="shared" ref="N23" si="9">M23+L23</f>
        <v>1907.65</v>
      </c>
      <c r="P23" s="111">
        <f t="shared" si="5"/>
        <v>1</v>
      </c>
      <c r="Q23" s="14"/>
      <c r="R23" s="32"/>
    </row>
    <row r="24" spans="1:18" ht="25.5" x14ac:dyDescent="0.2">
      <c r="A24" s="126" t="s">
        <v>21</v>
      </c>
      <c r="B24" s="127" t="s">
        <v>97</v>
      </c>
      <c r="C24" s="126" t="s">
        <v>14</v>
      </c>
      <c r="D24" s="126" t="s">
        <v>98</v>
      </c>
      <c r="E24" s="128" t="s">
        <v>87</v>
      </c>
      <c r="F24" s="133">
        <v>36.130000000000003</v>
      </c>
      <c r="G24" s="134">
        <v>74.739999999999995</v>
      </c>
      <c r="H24" s="134">
        <f>'BM 08'!J24</f>
        <v>74.739999999999995</v>
      </c>
      <c r="I24" s="134">
        <f>VLOOKUP(A24,'Memória 09'!$A$6:$E$286,5,FALSE)</f>
        <v>0</v>
      </c>
      <c r="J24" s="134">
        <f t="shared" si="0"/>
        <v>74.739999999999995</v>
      </c>
      <c r="K24" s="134">
        <f t="shared" si="1"/>
        <v>2700.35</v>
      </c>
      <c r="L24" s="134">
        <f t="shared" si="2"/>
        <v>2700.35</v>
      </c>
      <c r="M24" s="134">
        <f t="shared" si="3"/>
        <v>0</v>
      </c>
      <c r="N24" s="134">
        <f t="shared" si="4"/>
        <v>2700.35</v>
      </c>
      <c r="P24" s="111">
        <f t="shared" si="5"/>
        <v>1</v>
      </c>
      <c r="Q24" s="14"/>
      <c r="R24" s="32"/>
    </row>
    <row r="25" spans="1:18" ht="25.5" x14ac:dyDescent="0.2">
      <c r="A25" s="126" t="s">
        <v>24</v>
      </c>
      <c r="B25" s="127" t="s">
        <v>99</v>
      </c>
      <c r="C25" s="126" t="s">
        <v>17</v>
      </c>
      <c r="D25" s="126" t="s">
        <v>100</v>
      </c>
      <c r="E25" s="128" t="s">
        <v>15</v>
      </c>
      <c r="F25" s="133">
        <v>21.81</v>
      </c>
      <c r="G25" s="134">
        <v>59.900000000000006</v>
      </c>
      <c r="H25" s="134">
        <f>'BM 08'!J25</f>
        <v>59.900000000000006</v>
      </c>
      <c r="I25" s="134">
        <f>VLOOKUP(A25,'Memória 09'!$A$6:$E$286,5,FALSE)</f>
        <v>0</v>
      </c>
      <c r="J25" s="134">
        <f t="shared" si="0"/>
        <v>59.900000000000006</v>
      </c>
      <c r="K25" s="134">
        <f t="shared" si="1"/>
        <v>1306.4100000000001</v>
      </c>
      <c r="L25" s="134">
        <f t="shared" si="2"/>
        <v>1306.4100000000001</v>
      </c>
      <c r="M25" s="134">
        <f t="shared" si="3"/>
        <v>0</v>
      </c>
      <c r="N25" s="134">
        <f t="shared" si="4"/>
        <v>1306.4100000000001</v>
      </c>
      <c r="P25" s="111">
        <f t="shared" si="5"/>
        <v>1</v>
      </c>
      <c r="Q25" s="14"/>
      <c r="R25" s="32"/>
    </row>
    <row r="26" spans="1:18" ht="38.25" x14ac:dyDescent="0.2">
      <c r="A26" s="126" t="s">
        <v>25</v>
      </c>
      <c r="B26" s="127" t="s">
        <v>101</v>
      </c>
      <c r="C26" s="126" t="s">
        <v>17</v>
      </c>
      <c r="D26" s="126" t="s">
        <v>102</v>
      </c>
      <c r="E26" s="128" t="s">
        <v>15</v>
      </c>
      <c r="F26" s="133">
        <v>65.11</v>
      </c>
      <c r="G26" s="134">
        <v>459</v>
      </c>
      <c r="H26" s="134">
        <f>'BM 08'!J26</f>
        <v>459</v>
      </c>
      <c r="I26" s="134">
        <f>VLOOKUP(A26,'Memória 09'!$A$6:$E$286,5,FALSE)</f>
        <v>0</v>
      </c>
      <c r="J26" s="134">
        <f t="shared" si="0"/>
        <v>459</v>
      </c>
      <c r="K26" s="134">
        <f t="shared" si="1"/>
        <v>29885.49</v>
      </c>
      <c r="L26" s="134">
        <f t="shared" si="2"/>
        <v>29885.49</v>
      </c>
      <c r="M26" s="134">
        <f t="shared" si="3"/>
        <v>0</v>
      </c>
      <c r="N26" s="134">
        <f t="shared" si="4"/>
        <v>29885.49</v>
      </c>
      <c r="P26" s="111">
        <f t="shared" si="5"/>
        <v>1</v>
      </c>
      <c r="Q26" s="14"/>
      <c r="R26" s="32"/>
    </row>
    <row r="27" spans="1:18" x14ac:dyDescent="0.2">
      <c r="A27" s="124" t="s">
        <v>9</v>
      </c>
      <c r="B27" s="124"/>
      <c r="C27" s="124"/>
      <c r="D27" s="124" t="s">
        <v>103</v>
      </c>
      <c r="E27" s="124"/>
      <c r="F27" s="131"/>
      <c r="G27" s="131"/>
      <c r="H27" s="131"/>
      <c r="I27" s="131"/>
      <c r="J27" s="131"/>
      <c r="K27" s="131"/>
      <c r="L27" s="131"/>
      <c r="M27" s="131"/>
      <c r="N27" s="131"/>
      <c r="P27" s="111" t="e">
        <f t="shared" si="5"/>
        <v>#DIV/0!</v>
      </c>
      <c r="Q27" s="14"/>
      <c r="R27" s="32"/>
    </row>
    <row r="28" spans="1:18" ht="25.5" x14ac:dyDescent="0.2">
      <c r="A28" s="126" t="s">
        <v>26</v>
      </c>
      <c r="B28" s="127" t="s">
        <v>49</v>
      </c>
      <c r="C28" s="126" t="s">
        <v>17</v>
      </c>
      <c r="D28" s="126" t="s">
        <v>50</v>
      </c>
      <c r="E28" s="128" t="s">
        <v>16</v>
      </c>
      <c r="F28" s="133">
        <v>6.46</v>
      </c>
      <c r="G28" s="134">
        <v>43.589999999999996</v>
      </c>
      <c r="H28" s="134">
        <f>'BM 08'!J28</f>
        <v>43.594999999999999</v>
      </c>
      <c r="I28" s="134">
        <f>VLOOKUP(A28,'Memória 09'!$A$6:$E$286,5,FALSE)</f>
        <v>0</v>
      </c>
      <c r="J28" s="134">
        <f t="shared" si="0"/>
        <v>43.594999999999999</v>
      </c>
      <c r="K28" s="134">
        <f t="shared" si="1"/>
        <v>281.58999999999997</v>
      </c>
      <c r="L28" s="134">
        <f t="shared" si="2"/>
        <v>281.62</v>
      </c>
      <c r="M28" s="134">
        <f t="shared" si="3"/>
        <v>0</v>
      </c>
      <c r="N28" s="134">
        <f t="shared" si="4"/>
        <v>281.62</v>
      </c>
      <c r="P28" s="111">
        <f t="shared" si="5"/>
        <v>1.0001065378742144</v>
      </c>
      <c r="Q28" s="14"/>
      <c r="R28" s="32"/>
    </row>
    <row r="29" spans="1:18" ht="51" x14ac:dyDescent="0.2">
      <c r="A29" s="126" t="s">
        <v>27</v>
      </c>
      <c r="B29" s="127" t="s">
        <v>104</v>
      </c>
      <c r="C29" s="126" t="s">
        <v>14</v>
      </c>
      <c r="D29" s="126" t="s">
        <v>105</v>
      </c>
      <c r="E29" s="128" t="s">
        <v>16</v>
      </c>
      <c r="F29" s="133">
        <v>86.62</v>
      </c>
      <c r="G29" s="134">
        <v>50.04</v>
      </c>
      <c r="H29" s="134">
        <f>'BM 08'!J29</f>
        <v>50.04</v>
      </c>
      <c r="I29" s="134">
        <f>VLOOKUP(A29,'Memória 09'!$A$6:$E$286,5,FALSE)</f>
        <v>0</v>
      </c>
      <c r="J29" s="134">
        <f t="shared" si="0"/>
        <v>50.04</v>
      </c>
      <c r="K29" s="134">
        <f t="shared" si="1"/>
        <v>4334.46</v>
      </c>
      <c r="L29" s="134">
        <f t="shared" si="2"/>
        <v>4334.46</v>
      </c>
      <c r="M29" s="134">
        <f t="shared" si="3"/>
        <v>0</v>
      </c>
      <c r="N29" s="134">
        <f t="shared" si="4"/>
        <v>4334.46</v>
      </c>
      <c r="P29" s="111">
        <f t="shared" si="5"/>
        <v>1</v>
      </c>
      <c r="Q29" s="14"/>
      <c r="R29" s="32"/>
    </row>
    <row r="30" spans="1:18" ht="25.5" x14ac:dyDescent="0.2">
      <c r="A30" s="126" t="s">
        <v>28</v>
      </c>
      <c r="B30" s="127" t="s">
        <v>106</v>
      </c>
      <c r="C30" s="126" t="s">
        <v>17</v>
      </c>
      <c r="D30" s="126" t="s">
        <v>107</v>
      </c>
      <c r="E30" s="128" t="s">
        <v>15</v>
      </c>
      <c r="F30" s="133">
        <v>681.06</v>
      </c>
      <c r="G30" s="134">
        <v>3.0500000000000003</v>
      </c>
      <c r="H30" s="134">
        <f>'BM 08'!J30</f>
        <v>3.0516500000000004</v>
      </c>
      <c r="I30" s="134">
        <f>VLOOKUP(A30,'Memória 09'!$A$6:$E$286,5,FALSE)</f>
        <v>0</v>
      </c>
      <c r="J30" s="134">
        <f t="shared" si="0"/>
        <v>3.0516500000000004</v>
      </c>
      <c r="K30" s="134">
        <f t="shared" si="1"/>
        <v>2077.23</v>
      </c>
      <c r="L30" s="134">
        <f t="shared" si="2"/>
        <v>2078.35</v>
      </c>
      <c r="M30" s="134">
        <f t="shared" si="3"/>
        <v>0</v>
      </c>
      <c r="N30" s="134">
        <f t="shared" si="4"/>
        <v>2078.35</v>
      </c>
      <c r="P30" s="111">
        <f t="shared" si="5"/>
        <v>1.000539179580499</v>
      </c>
      <c r="Q30" s="14"/>
      <c r="R30" s="32"/>
    </row>
    <row r="31" spans="1:18" ht="25.5" x14ac:dyDescent="0.2">
      <c r="A31" s="126" t="s">
        <v>29</v>
      </c>
      <c r="B31" s="127" t="s">
        <v>108</v>
      </c>
      <c r="C31" s="126" t="s">
        <v>17</v>
      </c>
      <c r="D31" s="126" t="s">
        <v>109</v>
      </c>
      <c r="E31" s="128" t="s">
        <v>16</v>
      </c>
      <c r="F31" s="133">
        <v>146.54</v>
      </c>
      <c r="G31" s="134">
        <v>57.41</v>
      </c>
      <c r="H31" s="134">
        <f>'BM 08'!J31</f>
        <v>57.41</v>
      </c>
      <c r="I31" s="134">
        <f>VLOOKUP(A31,'Memória 09'!$A$6:$E$286,5,FALSE)</f>
        <v>0</v>
      </c>
      <c r="J31" s="134">
        <f t="shared" si="0"/>
        <v>57.41</v>
      </c>
      <c r="K31" s="134">
        <f t="shared" si="1"/>
        <v>8412.86</v>
      </c>
      <c r="L31" s="134">
        <f t="shared" si="2"/>
        <v>8412.86</v>
      </c>
      <c r="M31" s="134">
        <f t="shared" si="3"/>
        <v>0</v>
      </c>
      <c r="N31" s="134">
        <f t="shared" si="4"/>
        <v>8412.86</v>
      </c>
      <c r="P31" s="111">
        <f t="shared" si="5"/>
        <v>1</v>
      </c>
      <c r="Q31" s="14"/>
      <c r="R31" s="32"/>
    </row>
    <row r="32" spans="1:18" ht="25.5" x14ac:dyDescent="0.2">
      <c r="A32" s="126" t="s">
        <v>110</v>
      </c>
      <c r="B32" s="127" t="s">
        <v>53</v>
      </c>
      <c r="C32" s="126" t="s">
        <v>17</v>
      </c>
      <c r="D32" s="126" t="s">
        <v>111</v>
      </c>
      <c r="E32" s="128" t="s">
        <v>16</v>
      </c>
      <c r="F32" s="133">
        <v>80.31</v>
      </c>
      <c r="G32" s="134">
        <v>111.16</v>
      </c>
      <c r="H32" s="134">
        <f>'BM 08'!J32</f>
        <v>111.16</v>
      </c>
      <c r="I32" s="134">
        <f>VLOOKUP(A32,'Memória 09'!$A$6:$E$286,5,FALSE)</f>
        <v>0</v>
      </c>
      <c r="J32" s="134">
        <f t="shared" si="0"/>
        <v>111.16</v>
      </c>
      <c r="K32" s="134">
        <f t="shared" si="1"/>
        <v>8927.25</v>
      </c>
      <c r="L32" s="134">
        <f t="shared" si="2"/>
        <v>8927.25</v>
      </c>
      <c r="M32" s="134">
        <f t="shared" si="3"/>
        <v>0</v>
      </c>
      <c r="N32" s="134">
        <f t="shared" si="4"/>
        <v>8927.25</v>
      </c>
      <c r="P32" s="111">
        <f t="shared" si="5"/>
        <v>1</v>
      </c>
      <c r="Q32" s="14"/>
      <c r="R32" s="32"/>
    </row>
    <row r="33" spans="1:18" ht="25.5" x14ac:dyDescent="0.2">
      <c r="A33" s="126" t="s">
        <v>112</v>
      </c>
      <c r="B33" s="127" t="s">
        <v>46</v>
      </c>
      <c r="C33" s="126" t="s">
        <v>17</v>
      </c>
      <c r="D33" s="126" t="s">
        <v>113</v>
      </c>
      <c r="E33" s="128" t="s">
        <v>12</v>
      </c>
      <c r="F33" s="133">
        <v>16.87</v>
      </c>
      <c r="G33" s="134">
        <v>88.636363636363626</v>
      </c>
      <c r="H33" s="134">
        <f>'BM 08'!J33</f>
        <v>88.636363636363626</v>
      </c>
      <c r="I33" s="134">
        <f>VLOOKUP(A33,'Memória 09'!$A$6:$E$286,5,FALSE)</f>
        <v>0</v>
      </c>
      <c r="J33" s="134">
        <f t="shared" si="0"/>
        <v>88.636363636363626</v>
      </c>
      <c r="K33" s="134">
        <f t="shared" si="1"/>
        <v>1495.29</v>
      </c>
      <c r="L33" s="134">
        <f t="shared" si="2"/>
        <v>1495.29</v>
      </c>
      <c r="M33" s="134">
        <f t="shared" si="3"/>
        <v>0</v>
      </c>
      <c r="N33" s="134">
        <f t="shared" si="4"/>
        <v>1495.29</v>
      </c>
      <c r="P33" s="111">
        <f t="shared" si="5"/>
        <v>1</v>
      </c>
      <c r="Q33" s="14"/>
      <c r="R33" s="32"/>
    </row>
    <row r="34" spans="1:18" ht="25.5" x14ac:dyDescent="0.2">
      <c r="A34" s="126" t="s">
        <v>114</v>
      </c>
      <c r="B34" s="127" t="s">
        <v>54</v>
      </c>
      <c r="C34" s="126" t="s">
        <v>17</v>
      </c>
      <c r="D34" s="126" t="s">
        <v>115</v>
      </c>
      <c r="E34" s="128" t="s">
        <v>12</v>
      </c>
      <c r="F34" s="133">
        <v>14.98</v>
      </c>
      <c r="G34" s="134">
        <v>342.36090909090905</v>
      </c>
      <c r="H34" s="134">
        <f>'BM 08'!J34</f>
        <v>342.36090909090905</v>
      </c>
      <c r="I34" s="134">
        <f>VLOOKUP(A34,'Memória 09'!$A$6:$E$286,5,FALSE)</f>
        <v>0</v>
      </c>
      <c r="J34" s="134">
        <f t="shared" si="0"/>
        <v>342.36090909090905</v>
      </c>
      <c r="K34" s="134">
        <f t="shared" si="1"/>
        <v>5128.5600000000004</v>
      </c>
      <c r="L34" s="134">
        <f t="shared" si="2"/>
        <v>5128.5600000000004</v>
      </c>
      <c r="M34" s="134">
        <f t="shared" si="3"/>
        <v>0</v>
      </c>
      <c r="N34" s="134">
        <f t="shared" si="4"/>
        <v>5128.5600000000004</v>
      </c>
      <c r="P34" s="111">
        <f t="shared" si="5"/>
        <v>1</v>
      </c>
      <c r="Q34" s="14"/>
      <c r="R34" s="32"/>
    </row>
    <row r="35" spans="1:18" ht="25.5" x14ac:dyDescent="0.2">
      <c r="A35" s="126" t="s">
        <v>116</v>
      </c>
      <c r="B35" s="127" t="s">
        <v>47</v>
      </c>
      <c r="C35" s="126" t="s">
        <v>17</v>
      </c>
      <c r="D35" s="126" t="s">
        <v>117</v>
      </c>
      <c r="E35" s="128" t="s">
        <v>12</v>
      </c>
      <c r="F35" s="133">
        <v>12.98</v>
      </c>
      <c r="G35" s="134">
        <v>314.96000000000004</v>
      </c>
      <c r="H35" s="134">
        <f>'BM 08'!J35</f>
        <v>314.95999999999998</v>
      </c>
      <c r="I35" s="134">
        <f>VLOOKUP(A35,'Memória 09'!$A$6:$E$286,5,FALSE)</f>
        <v>0</v>
      </c>
      <c r="J35" s="134">
        <f t="shared" si="0"/>
        <v>314.95999999999998</v>
      </c>
      <c r="K35" s="134">
        <f>ROUND(G35*F35,2)</f>
        <v>4088.18</v>
      </c>
      <c r="L35" s="134">
        <f>ROUND(H35*F35,2)</f>
        <v>4088.18</v>
      </c>
      <c r="M35" s="134">
        <f t="shared" si="3"/>
        <v>0</v>
      </c>
      <c r="N35" s="134">
        <f t="shared" si="4"/>
        <v>4088.18</v>
      </c>
      <c r="P35" s="111">
        <f t="shared" si="5"/>
        <v>1</v>
      </c>
      <c r="Q35" s="14"/>
      <c r="R35" s="32"/>
    </row>
    <row r="36" spans="1:18" ht="25.5" x14ac:dyDescent="0.2">
      <c r="A36" s="126" t="s">
        <v>118</v>
      </c>
      <c r="B36" s="127" t="s">
        <v>119</v>
      </c>
      <c r="C36" s="126" t="s">
        <v>17</v>
      </c>
      <c r="D36" s="126" t="s">
        <v>120</v>
      </c>
      <c r="E36" s="128" t="s">
        <v>12</v>
      </c>
      <c r="F36" s="133">
        <v>9.89</v>
      </c>
      <c r="G36" s="134">
        <v>155.99454545454543</v>
      </c>
      <c r="H36" s="134">
        <f>'BM 08'!J36</f>
        <v>155.99454545454543</v>
      </c>
      <c r="I36" s="134">
        <f>VLOOKUP(A36,'Memória 09'!$A$6:$E$286,5,FALSE)</f>
        <v>0</v>
      </c>
      <c r="J36" s="134">
        <f t="shared" si="0"/>
        <v>155.99454545454543</v>
      </c>
      <c r="K36" s="134">
        <f t="shared" si="1"/>
        <v>1542.78</v>
      </c>
      <c r="L36" s="134">
        <f t="shared" si="2"/>
        <v>1542.78</v>
      </c>
      <c r="M36" s="134">
        <f t="shared" si="3"/>
        <v>0</v>
      </c>
      <c r="N36" s="134">
        <f t="shared" si="4"/>
        <v>1542.78</v>
      </c>
      <c r="P36" s="111">
        <f t="shared" si="5"/>
        <v>1</v>
      </c>
      <c r="Q36" s="14"/>
      <c r="R36" s="32"/>
    </row>
    <row r="37" spans="1:18" ht="25.5" x14ac:dyDescent="0.2">
      <c r="A37" s="126" t="s">
        <v>121</v>
      </c>
      <c r="B37" s="127" t="s">
        <v>45</v>
      </c>
      <c r="C37" s="126" t="s">
        <v>17</v>
      </c>
      <c r="D37" s="126" t="s">
        <v>122</v>
      </c>
      <c r="E37" s="128" t="s">
        <v>12</v>
      </c>
      <c r="F37" s="133">
        <v>19.05</v>
      </c>
      <c r="G37" s="134">
        <v>165.72090909090909</v>
      </c>
      <c r="H37" s="134">
        <f>'BM 08'!J37</f>
        <v>165.72090909090909</v>
      </c>
      <c r="I37" s="134">
        <f>VLOOKUP(A37,'Memória 09'!$A$6:$E$286,5,FALSE)</f>
        <v>0</v>
      </c>
      <c r="J37" s="134">
        <f t="shared" si="0"/>
        <v>165.72090909090909</v>
      </c>
      <c r="K37" s="134">
        <f t="shared" si="1"/>
        <v>3156.98</v>
      </c>
      <c r="L37" s="134">
        <f t="shared" si="2"/>
        <v>3156.98</v>
      </c>
      <c r="M37" s="134">
        <f t="shared" si="3"/>
        <v>0</v>
      </c>
      <c r="N37" s="134">
        <f t="shared" si="4"/>
        <v>3156.98</v>
      </c>
      <c r="P37" s="111">
        <f t="shared" si="5"/>
        <v>1</v>
      </c>
      <c r="Q37" s="14"/>
      <c r="R37" s="32"/>
    </row>
    <row r="38" spans="1:18" ht="38.25" x14ac:dyDescent="0.2">
      <c r="A38" s="126" t="s">
        <v>123</v>
      </c>
      <c r="B38" s="127" t="s">
        <v>124</v>
      </c>
      <c r="C38" s="126" t="s">
        <v>17</v>
      </c>
      <c r="D38" s="126" t="s">
        <v>125</v>
      </c>
      <c r="E38" s="128" t="s">
        <v>15</v>
      </c>
      <c r="F38" s="133">
        <v>450.18</v>
      </c>
      <c r="G38" s="134">
        <v>11.04</v>
      </c>
      <c r="H38" s="134">
        <f>'BM 08'!J38</f>
        <v>11.04</v>
      </c>
      <c r="I38" s="134">
        <f>VLOOKUP(A38,'Memória 09'!$A$6:$E$286,5,FALSE)</f>
        <v>0</v>
      </c>
      <c r="J38" s="134">
        <f t="shared" si="0"/>
        <v>11.04</v>
      </c>
      <c r="K38" s="134">
        <f t="shared" si="1"/>
        <v>4969.9799999999996</v>
      </c>
      <c r="L38" s="134">
        <f t="shared" si="2"/>
        <v>4969.9799999999996</v>
      </c>
      <c r="M38" s="134">
        <f t="shared" si="3"/>
        <v>0</v>
      </c>
      <c r="N38" s="134">
        <f t="shared" si="4"/>
        <v>4969.9799999999996</v>
      </c>
      <c r="P38" s="111">
        <f t="shared" si="5"/>
        <v>1</v>
      </c>
      <c r="Q38" s="14"/>
      <c r="R38" s="32"/>
    </row>
    <row r="39" spans="1:18" ht="25.5" x14ac:dyDescent="0.2">
      <c r="A39" s="126" t="s">
        <v>126</v>
      </c>
      <c r="B39" s="127" t="s">
        <v>127</v>
      </c>
      <c r="C39" s="126" t="s">
        <v>17</v>
      </c>
      <c r="D39" s="126" t="s">
        <v>128</v>
      </c>
      <c r="E39" s="128" t="s">
        <v>15</v>
      </c>
      <c r="F39" s="133">
        <v>302.18</v>
      </c>
      <c r="G39" s="134">
        <v>21.64</v>
      </c>
      <c r="H39" s="134">
        <f>'BM 08'!J39</f>
        <v>21.64</v>
      </c>
      <c r="I39" s="134">
        <f>VLOOKUP(A39,'Memória 09'!$A$6:$E$286,5,FALSE)</f>
        <v>0</v>
      </c>
      <c r="J39" s="134">
        <f t="shared" si="0"/>
        <v>21.64</v>
      </c>
      <c r="K39" s="134">
        <f t="shared" si="1"/>
        <v>6539.17</v>
      </c>
      <c r="L39" s="134">
        <f t="shared" si="2"/>
        <v>6539.17</v>
      </c>
      <c r="M39" s="134">
        <f t="shared" si="3"/>
        <v>0</v>
      </c>
      <c r="N39" s="134">
        <f t="shared" si="4"/>
        <v>6539.17</v>
      </c>
      <c r="P39" s="111">
        <f t="shared" si="5"/>
        <v>1</v>
      </c>
      <c r="Q39" s="14"/>
      <c r="R39" s="32"/>
    </row>
    <row r="40" spans="1:18" ht="25.5" x14ac:dyDescent="0.2">
      <c r="A40" s="126" t="s">
        <v>129</v>
      </c>
      <c r="B40" s="127" t="s">
        <v>130</v>
      </c>
      <c r="C40" s="126" t="s">
        <v>14</v>
      </c>
      <c r="D40" s="126" t="s">
        <v>131</v>
      </c>
      <c r="E40" s="128" t="s">
        <v>16</v>
      </c>
      <c r="F40" s="133">
        <v>12.82</v>
      </c>
      <c r="G40" s="134">
        <v>112.92</v>
      </c>
      <c r="H40" s="134">
        <f>'BM 08'!J40</f>
        <v>112.92</v>
      </c>
      <c r="I40" s="134">
        <f>VLOOKUP(A40,'Memória 09'!$A$6:$E$286,5,FALSE)</f>
        <v>0</v>
      </c>
      <c r="J40" s="134">
        <f t="shared" si="0"/>
        <v>112.92</v>
      </c>
      <c r="K40" s="134">
        <f t="shared" si="1"/>
        <v>1447.63</v>
      </c>
      <c r="L40" s="134">
        <f t="shared" si="2"/>
        <v>1447.63</v>
      </c>
      <c r="M40" s="134">
        <f t="shared" si="3"/>
        <v>0</v>
      </c>
      <c r="N40" s="134">
        <f t="shared" si="4"/>
        <v>1447.63</v>
      </c>
      <c r="P40" s="111">
        <f t="shared" si="5"/>
        <v>1</v>
      </c>
      <c r="Q40" s="14"/>
      <c r="R40" s="32"/>
    </row>
    <row r="41" spans="1:18" ht="38.25" x14ac:dyDescent="0.2">
      <c r="A41" s="126" t="s">
        <v>132</v>
      </c>
      <c r="B41" s="127" t="s">
        <v>133</v>
      </c>
      <c r="C41" s="126" t="s">
        <v>17</v>
      </c>
      <c r="D41" s="126" t="s">
        <v>134</v>
      </c>
      <c r="E41" s="128" t="s">
        <v>15</v>
      </c>
      <c r="F41" s="133">
        <v>464.63</v>
      </c>
      <c r="G41" s="134">
        <v>10.6</v>
      </c>
      <c r="H41" s="134">
        <f>'BM 08'!J41</f>
        <v>10.6</v>
      </c>
      <c r="I41" s="134">
        <f>VLOOKUP(A41,'Memória 09'!$A$6:$E$286,5,FALSE)</f>
        <v>0</v>
      </c>
      <c r="J41" s="134">
        <f t="shared" si="0"/>
        <v>10.6</v>
      </c>
      <c r="K41" s="134">
        <f t="shared" si="1"/>
        <v>4925.07</v>
      </c>
      <c r="L41" s="134">
        <f t="shared" si="2"/>
        <v>4925.07</v>
      </c>
      <c r="M41" s="134">
        <f t="shared" si="3"/>
        <v>0</v>
      </c>
      <c r="N41" s="134">
        <f t="shared" si="4"/>
        <v>4925.07</v>
      </c>
      <c r="P41" s="111">
        <f t="shared" si="5"/>
        <v>1</v>
      </c>
      <c r="Q41" s="14"/>
      <c r="R41" s="32"/>
    </row>
    <row r="42" spans="1:18" x14ac:dyDescent="0.2">
      <c r="A42" s="124" t="s">
        <v>18</v>
      </c>
      <c r="B42" s="124"/>
      <c r="C42" s="124"/>
      <c r="D42" s="124" t="s">
        <v>135</v>
      </c>
      <c r="E42" s="124"/>
      <c r="F42" s="131"/>
      <c r="G42" s="131"/>
      <c r="H42" s="131"/>
      <c r="I42" s="131"/>
      <c r="J42" s="131"/>
      <c r="K42" s="131"/>
      <c r="L42" s="131"/>
      <c r="M42" s="131"/>
      <c r="N42" s="131"/>
      <c r="P42" s="111" t="e">
        <f t="shared" si="5"/>
        <v>#DIV/0!</v>
      </c>
      <c r="Q42" s="14"/>
      <c r="R42" s="32"/>
    </row>
    <row r="43" spans="1:18" x14ac:dyDescent="0.2">
      <c r="A43" s="124" t="s">
        <v>30</v>
      </c>
      <c r="B43" s="124"/>
      <c r="C43" s="124"/>
      <c r="D43" s="124" t="s">
        <v>136</v>
      </c>
      <c r="E43" s="124"/>
      <c r="F43" s="131"/>
      <c r="G43" s="131"/>
      <c r="H43" s="131"/>
      <c r="I43" s="131"/>
      <c r="J43" s="131"/>
      <c r="K43" s="131"/>
      <c r="L43" s="131"/>
      <c r="M43" s="131"/>
      <c r="N43" s="131"/>
      <c r="P43" s="111" t="e">
        <f t="shared" si="5"/>
        <v>#DIV/0!</v>
      </c>
      <c r="Q43" s="14"/>
      <c r="R43" s="32"/>
    </row>
    <row r="44" spans="1:18" ht="38.25" x14ac:dyDescent="0.2">
      <c r="A44" s="137" t="s">
        <v>137</v>
      </c>
      <c r="B44" s="138" t="s">
        <v>138</v>
      </c>
      <c r="C44" s="137" t="s">
        <v>17</v>
      </c>
      <c r="D44" s="137" t="s">
        <v>139</v>
      </c>
      <c r="E44" s="139" t="s">
        <v>16</v>
      </c>
      <c r="F44" s="140">
        <v>44.81</v>
      </c>
      <c r="G44" s="141">
        <v>90.78</v>
      </c>
      <c r="H44" s="134">
        <f>'BM 08'!J44</f>
        <v>90.8</v>
      </c>
      <c r="I44" s="134">
        <f>VLOOKUP(A44,'Memória 09'!$A$6:$E$286,5,FALSE)</f>
        <v>0</v>
      </c>
      <c r="J44" s="141">
        <f t="shared" si="0"/>
        <v>90.8</v>
      </c>
      <c r="K44" s="141">
        <f t="shared" si="1"/>
        <v>4067.85</v>
      </c>
      <c r="L44" s="141">
        <f t="shared" si="2"/>
        <v>4068.74</v>
      </c>
      <c r="M44" s="141">
        <f t="shared" si="3"/>
        <v>0</v>
      </c>
      <c r="N44" s="141">
        <f t="shared" si="4"/>
        <v>4068.74</v>
      </c>
      <c r="P44" s="111">
        <f t="shared" si="5"/>
        <v>1.0002187887950638</v>
      </c>
      <c r="Q44" s="14"/>
      <c r="R44" s="32"/>
    </row>
    <row r="45" spans="1:18" ht="38.25" x14ac:dyDescent="0.2">
      <c r="A45" s="137" t="s">
        <v>140</v>
      </c>
      <c r="B45" s="138" t="s">
        <v>141</v>
      </c>
      <c r="C45" s="137" t="s">
        <v>17</v>
      </c>
      <c r="D45" s="137" t="s">
        <v>142</v>
      </c>
      <c r="E45" s="139" t="s">
        <v>12</v>
      </c>
      <c r="F45" s="140">
        <v>13.18</v>
      </c>
      <c r="G45" s="141">
        <v>149.54272727272726</v>
      </c>
      <c r="H45" s="134">
        <f>'BM 08'!J45</f>
        <v>149.54272727272726</v>
      </c>
      <c r="I45" s="134">
        <f>VLOOKUP(A45,'Memória 09'!$A$6:$E$286,5,FALSE)</f>
        <v>0</v>
      </c>
      <c r="J45" s="141">
        <f t="shared" si="0"/>
        <v>149.54272727272726</v>
      </c>
      <c r="K45" s="141">
        <f t="shared" si="1"/>
        <v>1970.97</v>
      </c>
      <c r="L45" s="141">
        <f t="shared" si="2"/>
        <v>1970.97</v>
      </c>
      <c r="M45" s="141">
        <f t="shared" si="3"/>
        <v>0</v>
      </c>
      <c r="N45" s="141">
        <f t="shared" si="4"/>
        <v>1970.97</v>
      </c>
      <c r="P45" s="111">
        <f t="shared" si="5"/>
        <v>1</v>
      </c>
      <c r="Q45" s="14"/>
      <c r="R45" s="32"/>
    </row>
    <row r="46" spans="1:18" ht="38.25" x14ac:dyDescent="0.2">
      <c r="A46" s="137" t="s">
        <v>143</v>
      </c>
      <c r="B46" s="138" t="s">
        <v>41</v>
      </c>
      <c r="C46" s="137" t="s">
        <v>17</v>
      </c>
      <c r="D46" s="137" t="s">
        <v>42</v>
      </c>
      <c r="E46" s="139" t="s">
        <v>12</v>
      </c>
      <c r="F46" s="140">
        <v>9.99</v>
      </c>
      <c r="G46" s="141">
        <v>324.08545454545458</v>
      </c>
      <c r="H46" s="134">
        <f>'BM 08'!J46</f>
        <v>324.08545454545458</v>
      </c>
      <c r="I46" s="134">
        <f>VLOOKUP(A46,'Memória 09'!$A$6:$E$286,5,FALSE)</f>
        <v>0</v>
      </c>
      <c r="J46" s="141">
        <f t="shared" si="0"/>
        <v>324.08545454545458</v>
      </c>
      <c r="K46" s="141">
        <f t="shared" si="1"/>
        <v>3237.61</v>
      </c>
      <c r="L46" s="141">
        <f t="shared" si="2"/>
        <v>3237.61</v>
      </c>
      <c r="M46" s="141">
        <f t="shared" si="3"/>
        <v>0</v>
      </c>
      <c r="N46" s="141">
        <f t="shared" si="4"/>
        <v>3237.61</v>
      </c>
      <c r="P46" s="111">
        <f t="shared" si="5"/>
        <v>1</v>
      </c>
      <c r="Q46" s="14"/>
      <c r="R46" s="32"/>
    </row>
    <row r="47" spans="1:18" ht="38.25" x14ac:dyDescent="0.2">
      <c r="A47" s="137" t="s">
        <v>144</v>
      </c>
      <c r="B47" s="138" t="s">
        <v>145</v>
      </c>
      <c r="C47" s="137" t="s">
        <v>17</v>
      </c>
      <c r="D47" s="137" t="s">
        <v>146</v>
      </c>
      <c r="E47" s="139" t="s">
        <v>12</v>
      </c>
      <c r="F47" s="140">
        <v>8.34</v>
      </c>
      <c r="G47" s="141">
        <v>49.180000000000007</v>
      </c>
      <c r="H47" s="134">
        <f>'BM 08'!J47</f>
        <v>49.180000000000007</v>
      </c>
      <c r="I47" s="134">
        <f>VLOOKUP(A47,'Memória 09'!$A$6:$E$286,5,FALSE)</f>
        <v>0</v>
      </c>
      <c r="J47" s="141">
        <f t="shared" si="0"/>
        <v>49.180000000000007</v>
      </c>
      <c r="K47" s="141">
        <f t="shared" si="1"/>
        <v>410.16</v>
      </c>
      <c r="L47" s="141">
        <f t="shared" si="2"/>
        <v>410.16</v>
      </c>
      <c r="M47" s="141">
        <f t="shared" si="3"/>
        <v>0</v>
      </c>
      <c r="N47" s="141">
        <f t="shared" si="4"/>
        <v>410.16</v>
      </c>
      <c r="P47" s="111">
        <f t="shared" si="5"/>
        <v>1</v>
      </c>
      <c r="Q47" s="14"/>
      <c r="R47" s="32"/>
    </row>
    <row r="48" spans="1:18" ht="38.25" x14ac:dyDescent="0.2">
      <c r="A48" s="137" t="s">
        <v>147</v>
      </c>
      <c r="B48" s="138" t="s">
        <v>148</v>
      </c>
      <c r="C48" s="137" t="s">
        <v>17</v>
      </c>
      <c r="D48" s="137" t="s">
        <v>149</v>
      </c>
      <c r="E48" s="139" t="s">
        <v>12</v>
      </c>
      <c r="F48" s="140">
        <v>8.0399999999999991</v>
      </c>
      <c r="G48" s="141">
        <v>380.36</v>
      </c>
      <c r="H48" s="134">
        <f>'BM 08'!J48</f>
        <v>380.36</v>
      </c>
      <c r="I48" s="134">
        <f>VLOOKUP(A48,'Memória 09'!$A$6:$E$286,5,FALSE)</f>
        <v>0</v>
      </c>
      <c r="J48" s="141">
        <f t="shared" si="0"/>
        <v>380.36</v>
      </c>
      <c r="K48" s="141">
        <f t="shared" si="1"/>
        <v>3058.09</v>
      </c>
      <c r="L48" s="141">
        <f t="shared" si="2"/>
        <v>3058.09</v>
      </c>
      <c r="M48" s="141">
        <f t="shared" si="3"/>
        <v>0</v>
      </c>
      <c r="N48" s="141">
        <f t="shared" si="4"/>
        <v>3058.09</v>
      </c>
      <c r="P48" s="111">
        <f t="shared" si="5"/>
        <v>1</v>
      </c>
      <c r="Q48" s="14"/>
      <c r="R48" s="32"/>
    </row>
    <row r="49" spans="1:18" ht="38.25" x14ac:dyDescent="0.2">
      <c r="A49" s="137" t="s">
        <v>150</v>
      </c>
      <c r="B49" s="138" t="s">
        <v>124</v>
      </c>
      <c r="C49" s="137" t="s">
        <v>17</v>
      </c>
      <c r="D49" s="137" t="s">
        <v>125</v>
      </c>
      <c r="E49" s="139" t="s">
        <v>15</v>
      </c>
      <c r="F49" s="140">
        <v>450.18</v>
      </c>
      <c r="G49" s="141">
        <v>5.82</v>
      </c>
      <c r="H49" s="134">
        <f>'BM 08'!J49</f>
        <v>5.82</v>
      </c>
      <c r="I49" s="134">
        <f>VLOOKUP(A49,'Memória 09'!$A$6:$E$286,5,FALSE)</f>
        <v>0</v>
      </c>
      <c r="J49" s="141">
        <f t="shared" si="0"/>
        <v>5.82</v>
      </c>
      <c r="K49" s="141">
        <f t="shared" si="1"/>
        <v>2620.04</v>
      </c>
      <c r="L49" s="141">
        <f t="shared" si="2"/>
        <v>2620.04</v>
      </c>
      <c r="M49" s="141">
        <f t="shared" si="3"/>
        <v>0</v>
      </c>
      <c r="N49" s="141">
        <f t="shared" si="4"/>
        <v>2620.04</v>
      </c>
      <c r="P49" s="111">
        <f t="shared" si="5"/>
        <v>1</v>
      </c>
      <c r="Q49" s="14"/>
      <c r="R49" s="32"/>
    </row>
    <row r="50" spans="1:18" ht="25.5" x14ac:dyDescent="0.2">
      <c r="A50" s="137" t="s">
        <v>151</v>
      </c>
      <c r="B50" s="138" t="s">
        <v>127</v>
      </c>
      <c r="C50" s="137" t="s">
        <v>17</v>
      </c>
      <c r="D50" s="137" t="s">
        <v>128</v>
      </c>
      <c r="E50" s="139" t="s">
        <v>15</v>
      </c>
      <c r="F50" s="140">
        <v>302.18</v>
      </c>
      <c r="G50" s="141">
        <v>5.82</v>
      </c>
      <c r="H50" s="134">
        <f>'BM 08'!J50</f>
        <v>5.82</v>
      </c>
      <c r="I50" s="134">
        <f>VLOOKUP(A50,'Memória 09'!$A$6:$E$286,5,FALSE)</f>
        <v>0</v>
      </c>
      <c r="J50" s="141">
        <f t="shared" si="0"/>
        <v>5.82</v>
      </c>
      <c r="K50" s="141">
        <f t="shared" si="1"/>
        <v>1758.68</v>
      </c>
      <c r="L50" s="141">
        <f t="shared" si="2"/>
        <v>1758.68</v>
      </c>
      <c r="M50" s="141">
        <f t="shared" si="3"/>
        <v>0</v>
      </c>
      <c r="N50" s="141">
        <f t="shared" si="4"/>
        <v>1758.68</v>
      </c>
      <c r="P50" s="111">
        <f t="shared" si="5"/>
        <v>1</v>
      </c>
      <c r="Q50" s="14"/>
      <c r="R50" s="32"/>
    </row>
    <row r="51" spans="1:18" x14ac:dyDescent="0.2">
      <c r="A51" s="124" t="s">
        <v>31</v>
      </c>
      <c r="B51" s="124"/>
      <c r="C51" s="124"/>
      <c r="D51" s="124" t="s">
        <v>152</v>
      </c>
      <c r="E51" s="124"/>
      <c r="F51" s="131"/>
      <c r="G51" s="131"/>
      <c r="H51" s="131"/>
      <c r="I51" s="131"/>
      <c r="J51" s="131"/>
      <c r="K51" s="131"/>
      <c r="L51" s="131"/>
      <c r="M51" s="131"/>
      <c r="N51" s="131"/>
      <c r="P51" s="111" t="e">
        <f t="shared" si="5"/>
        <v>#DIV/0!</v>
      </c>
      <c r="Q51" s="14"/>
      <c r="R51" s="32"/>
    </row>
    <row r="52" spans="1:18" ht="38.25" x14ac:dyDescent="0.2">
      <c r="A52" s="126" t="s">
        <v>153</v>
      </c>
      <c r="B52" s="127" t="s">
        <v>154</v>
      </c>
      <c r="C52" s="126" t="s">
        <v>17</v>
      </c>
      <c r="D52" s="126" t="s">
        <v>155</v>
      </c>
      <c r="E52" s="128" t="s">
        <v>16</v>
      </c>
      <c r="F52" s="133">
        <v>79.14</v>
      </c>
      <c r="G52" s="134">
        <v>143.05000000000001</v>
      </c>
      <c r="H52" s="134">
        <f>'BM 08'!J52</f>
        <v>143.05000000000001</v>
      </c>
      <c r="I52" s="134">
        <f>VLOOKUP(A52,'Memória 09'!$A$6:$E$286,5,FALSE)</f>
        <v>0</v>
      </c>
      <c r="J52" s="134">
        <f t="shared" si="0"/>
        <v>143.05000000000001</v>
      </c>
      <c r="K52" s="134">
        <f t="shared" si="1"/>
        <v>11320.97</v>
      </c>
      <c r="L52" s="134">
        <f t="shared" si="2"/>
        <v>11320.97</v>
      </c>
      <c r="M52" s="134">
        <f t="shared" si="3"/>
        <v>0</v>
      </c>
      <c r="N52" s="134">
        <f t="shared" si="4"/>
        <v>11320.97</v>
      </c>
      <c r="P52" s="111">
        <f t="shared" si="5"/>
        <v>1</v>
      </c>
      <c r="Q52" s="14"/>
      <c r="R52" s="32"/>
    </row>
    <row r="53" spans="1:18" ht="38.25" x14ac:dyDescent="0.2">
      <c r="A53" s="126" t="s">
        <v>156</v>
      </c>
      <c r="B53" s="127" t="s">
        <v>141</v>
      </c>
      <c r="C53" s="126" t="s">
        <v>17</v>
      </c>
      <c r="D53" s="126" t="s">
        <v>142</v>
      </c>
      <c r="E53" s="128" t="s">
        <v>12</v>
      </c>
      <c r="F53" s="133">
        <v>13.18</v>
      </c>
      <c r="G53" s="134">
        <v>164.27272727272725</v>
      </c>
      <c r="H53" s="134">
        <f>'BM 08'!J53</f>
        <v>164.27272727272725</v>
      </c>
      <c r="I53" s="134">
        <f>VLOOKUP(A53,'Memória 09'!$A$6:$E$286,5,FALSE)</f>
        <v>0</v>
      </c>
      <c r="J53" s="134">
        <f t="shared" si="0"/>
        <v>164.27272727272725</v>
      </c>
      <c r="K53" s="134">
        <f t="shared" si="1"/>
        <v>2165.11</v>
      </c>
      <c r="L53" s="134">
        <f t="shared" si="2"/>
        <v>2165.11</v>
      </c>
      <c r="M53" s="134">
        <f t="shared" si="3"/>
        <v>0</v>
      </c>
      <c r="N53" s="134">
        <f t="shared" si="4"/>
        <v>2165.11</v>
      </c>
      <c r="P53" s="111">
        <f t="shared" si="5"/>
        <v>1</v>
      </c>
      <c r="Q53" s="14"/>
      <c r="R53" s="32"/>
    </row>
    <row r="54" spans="1:18" ht="38.25" x14ac:dyDescent="0.2">
      <c r="A54" s="126" t="s">
        <v>157</v>
      </c>
      <c r="B54" s="127" t="s">
        <v>158</v>
      </c>
      <c r="C54" s="126" t="s">
        <v>17</v>
      </c>
      <c r="D54" s="126" t="s">
        <v>159</v>
      </c>
      <c r="E54" s="128" t="s">
        <v>12</v>
      </c>
      <c r="F54" s="133">
        <v>12.18</v>
      </c>
      <c r="G54" s="134">
        <v>85.36363636363636</v>
      </c>
      <c r="H54" s="134">
        <f>'BM 08'!J54</f>
        <v>85.36363636363636</v>
      </c>
      <c r="I54" s="134">
        <f>VLOOKUP(A54,'Memória 09'!$A$6:$E$286,5,FALSE)</f>
        <v>0</v>
      </c>
      <c r="J54" s="134">
        <f t="shared" si="0"/>
        <v>85.36363636363636</v>
      </c>
      <c r="K54" s="134">
        <f t="shared" si="1"/>
        <v>1039.72</v>
      </c>
      <c r="L54" s="134">
        <f t="shared" si="2"/>
        <v>1039.72</v>
      </c>
      <c r="M54" s="134">
        <f t="shared" si="3"/>
        <v>0</v>
      </c>
      <c r="N54" s="134">
        <f t="shared" si="4"/>
        <v>1039.72</v>
      </c>
      <c r="P54" s="111">
        <f t="shared" si="5"/>
        <v>1</v>
      </c>
      <c r="Q54" s="14"/>
      <c r="R54" s="32"/>
    </row>
    <row r="55" spans="1:18" ht="38.25" x14ac:dyDescent="0.2">
      <c r="A55" s="126" t="s">
        <v>160</v>
      </c>
      <c r="B55" s="127" t="s">
        <v>161</v>
      </c>
      <c r="C55" s="126" t="s">
        <v>17</v>
      </c>
      <c r="D55" s="126" t="s">
        <v>162</v>
      </c>
      <c r="E55" s="128" t="s">
        <v>12</v>
      </c>
      <c r="F55" s="133">
        <v>11.27</v>
      </c>
      <c r="G55" s="134">
        <v>86.090909090909093</v>
      </c>
      <c r="H55" s="134">
        <f>'BM 08'!J55</f>
        <v>86.090909090909093</v>
      </c>
      <c r="I55" s="134">
        <f>VLOOKUP(A55,'Memória 09'!$A$6:$E$286,5,FALSE)</f>
        <v>0</v>
      </c>
      <c r="J55" s="134">
        <f t="shared" si="0"/>
        <v>86.090909090909093</v>
      </c>
      <c r="K55" s="134">
        <f t="shared" si="1"/>
        <v>970.24</v>
      </c>
      <c r="L55" s="134">
        <f t="shared" si="2"/>
        <v>970.24</v>
      </c>
      <c r="M55" s="134">
        <f t="shared" si="3"/>
        <v>0</v>
      </c>
      <c r="N55" s="134">
        <f t="shared" si="4"/>
        <v>970.24</v>
      </c>
      <c r="P55" s="111">
        <f t="shared" si="5"/>
        <v>1</v>
      </c>
      <c r="Q55" s="14"/>
      <c r="R55" s="32"/>
    </row>
    <row r="56" spans="1:18" ht="38.25" x14ac:dyDescent="0.2">
      <c r="A56" s="126" t="s">
        <v>163</v>
      </c>
      <c r="B56" s="127" t="s">
        <v>41</v>
      </c>
      <c r="C56" s="126" t="s">
        <v>17</v>
      </c>
      <c r="D56" s="126" t="s">
        <v>42</v>
      </c>
      <c r="E56" s="128" t="s">
        <v>12</v>
      </c>
      <c r="F56" s="133">
        <v>9.99</v>
      </c>
      <c r="G56" s="134">
        <v>334.45454545454538</v>
      </c>
      <c r="H56" s="134">
        <f>'BM 08'!J56</f>
        <v>334.45454545454538</v>
      </c>
      <c r="I56" s="134">
        <f>VLOOKUP(A56,'Memória 09'!$A$6:$E$286,5,FALSE)</f>
        <v>0</v>
      </c>
      <c r="J56" s="134">
        <f t="shared" si="0"/>
        <v>334.45454545454538</v>
      </c>
      <c r="K56" s="134">
        <f t="shared" si="1"/>
        <v>3341.2</v>
      </c>
      <c r="L56" s="134">
        <f t="shared" si="2"/>
        <v>3341.2</v>
      </c>
      <c r="M56" s="134">
        <f t="shared" si="3"/>
        <v>0</v>
      </c>
      <c r="N56" s="134">
        <f t="shared" si="4"/>
        <v>3341.2</v>
      </c>
      <c r="P56" s="111">
        <f t="shared" si="5"/>
        <v>1</v>
      </c>
      <c r="Q56" s="14"/>
      <c r="R56" s="32"/>
    </row>
    <row r="57" spans="1:18" ht="38.25" x14ac:dyDescent="0.2">
      <c r="A57" s="126" t="s">
        <v>164</v>
      </c>
      <c r="B57" s="127" t="s">
        <v>124</v>
      </c>
      <c r="C57" s="126" t="s">
        <v>17</v>
      </c>
      <c r="D57" s="126" t="s">
        <v>125</v>
      </c>
      <c r="E57" s="128" t="s">
        <v>15</v>
      </c>
      <c r="F57" s="133">
        <v>450.18</v>
      </c>
      <c r="G57" s="134">
        <v>11.780000000000001</v>
      </c>
      <c r="H57" s="134">
        <f>'BM 08'!J57</f>
        <v>11.780000000000001</v>
      </c>
      <c r="I57" s="134">
        <f>VLOOKUP(A57,'Memória 09'!$A$6:$E$286,5,FALSE)</f>
        <v>0</v>
      </c>
      <c r="J57" s="134">
        <f t="shared" si="0"/>
        <v>11.780000000000001</v>
      </c>
      <c r="K57" s="134">
        <f t="shared" si="1"/>
        <v>5303.12</v>
      </c>
      <c r="L57" s="134">
        <f>ROUND(H57*F57,2)</f>
        <v>5303.12</v>
      </c>
      <c r="M57" s="134">
        <f t="shared" si="3"/>
        <v>0</v>
      </c>
      <c r="N57" s="134">
        <f t="shared" si="4"/>
        <v>5303.12</v>
      </c>
      <c r="P57" s="111">
        <f t="shared" si="5"/>
        <v>1</v>
      </c>
      <c r="Q57" s="14"/>
      <c r="R57" s="32"/>
    </row>
    <row r="58" spans="1:18" ht="25.5" x14ac:dyDescent="0.2">
      <c r="A58" s="126" t="s">
        <v>165</v>
      </c>
      <c r="B58" s="127" t="s">
        <v>127</v>
      </c>
      <c r="C58" s="126" t="s">
        <v>17</v>
      </c>
      <c r="D58" s="126" t="s">
        <v>128</v>
      </c>
      <c r="E58" s="128" t="s">
        <v>15</v>
      </c>
      <c r="F58" s="133">
        <v>302.18</v>
      </c>
      <c r="G58" s="134">
        <v>11.780000000000001</v>
      </c>
      <c r="H58" s="134">
        <f>'BM 08'!J58</f>
        <v>11.780000000000001</v>
      </c>
      <c r="I58" s="134">
        <f>VLOOKUP(A58,'Memória 09'!$A$6:$E$286,5,FALSE)</f>
        <v>0</v>
      </c>
      <c r="J58" s="134">
        <f t="shared" si="0"/>
        <v>11.780000000000001</v>
      </c>
      <c r="K58" s="134">
        <f t="shared" si="1"/>
        <v>3559.68</v>
      </c>
      <c r="L58" s="134">
        <f t="shared" si="2"/>
        <v>3559.68</v>
      </c>
      <c r="M58" s="134">
        <f t="shared" si="3"/>
        <v>0</v>
      </c>
      <c r="N58" s="134">
        <f t="shared" si="4"/>
        <v>3559.68</v>
      </c>
      <c r="P58" s="111">
        <f t="shared" si="5"/>
        <v>1</v>
      </c>
      <c r="Q58" s="14"/>
      <c r="R58" s="32"/>
    </row>
    <row r="59" spans="1:18" x14ac:dyDescent="0.2">
      <c r="A59" s="124" t="s">
        <v>32</v>
      </c>
      <c r="B59" s="124"/>
      <c r="C59" s="124"/>
      <c r="D59" s="124" t="s">
        <v>166</v>
      </c>
      <c r="E59" s="124"/>
      <c r="F59" s="131"/>
      <c r="G59" s="131"/>
      <c r="H59" s="131"/>
      <c r="I59" s="131"/>
      <c r="J59" s="131"/>
      <c r="K59" s="131"/>
      <c r="L59" s="131"/>
      <c r="M59" s="131"/>
      <c r="N59" s="131"/>
      <c r="P59" s="111" t="e">
        <f t="shared" si="5"/>
        <v>#DIV/0!</v>
      </c>
      <c r="Q59" s="14"/>
      <c r="R59" s="32"/>
    </row>
    <row r="60" spans="1:18" ht="38.25" x14ac:dyDescent="0.2">
      <c r="A60" s="126" t="s">
        <v>167</v>
      </c>
      <c r="B60" s="127" t="s">
        <v>168</v>
      </c>
      <c r="C60" s="126" t="s">
        <v>17</v>
      </c>
      <c r="D60" s="126" t="s">
        <v>169</v>
      </c>
      <c r="E60" s="128" t="s">
        <v>16</v>
      </c>
      <c r="F60" s="133">
        <v>33.58</v>
      </c>
      <c r="G60" s="134">
        <v>22.69</v>
      </c>
      <c r="H60" s="134">
        <f>'BM 08'!J60</f>
        <v>22.69</v>
      </c>
      <c r="I60" s="134">
        <f>VLOOKUP(A60,'Memória 09'!$A$6:$E$286,5,FALSE)</f>
        <v>0</v>
      </c>
      <c r="J60" s="134">
        <f t="shared" si="0"/>
        <v>22.69</v>
      </c>
      <c r="K60" s="134">
        <f t="shared" si="1"/>
        <v>761.93</v>
      </c>
      <c r="L60" s="134">
        <f t="shared" si="2"/>
        <v>761.93</v>
      </c>
      <c r="M60" s="134">
        <f t="shared" si="3"/>
        <v>0</v>
      </c>
      <c r="N60" s="134">
        <f t="shared" si="4"/>
        <v>761.93</v>
      </c>
      <c r="P60" s="111">
        <f t="shared" si="5"/>
        <v>1</v>
      </c>
      <c r="Q60" s="14"/>
      <c r="R60" s="32"/>
    </row>
    <row r="61" spans="1:18" ht="38.25" x14ac:dyDescent="0.2">
      <c r="A61" s="126" t="s">
        <v>170</v>
      </c>
      <c r="B61" s="127" t="s">
        <v>171</v>
      </c>
      <c r="C61" s="126" t="s">
        <v>17</v>
      </c>
      <c r="D61" s="126" t="s">
        <v>172</v>
      </c>
      <c r="E61" s="128" t="s">
        <v>15</v>
      </c>
      <c r="F61" s="133">
        <v>443.71</v>
      </c>
      <c r="G61" s="134">
        <v>3.8</v>
      </c>
      <c r="H61" s="134">
        <f>'BM 08'!J61</f>
        <v>3.8</v>
      </c>
      <c r="I61" s="134">
        <f>VLOOKUP(A61,'Memória 09'!$A$6:$E$286,5,FALSE)</f>
        <v>0</v>
      </c>
      <c r="J61" s="134">
        <f t="shared" si="0"/>
        <v>3.8</v>
      </c>
      <c r="K61" s="134">
        <f t="shared" si="1"/>
        <v>1686.09</v>
      </c>
      <c r="L61" s="134">
        <f t="shared" si="2"/>
        <v>1686.09</v>
      </c>
      <c r="M61" s="134">
        <f t="shared" si="3"/>
        <v>0</v>
      </c>
      <c r="N61" s="134">
        <f t="shared" si="4"/>
        <v>1686.09</v>
      </c>
      <c r="P61" s="111">
        <f t="shared" si="5"/>
        <v>1</v>
      </c>
      <c r="Q61" s="14"/>
      <c r="R61" s="32"/>
    </row>
    <row r="62" spans="1:18" ht="25.5" x14ac:dyDescent="0.2">
      <c r="A62" s="126" t="s">
        <v>173</v>
      </c>
      <c r="B62" s="127" t="s">
        <v>127</v>
      </c>
      <c r="C62" s="126" t="s">
        <v>17</v>
      </c>
      <c r="D62" s="126" t="s">
        <v>128</v>
      </c>
      <c r="E62" s="128" t="s">
        <v>15</v>
      </c>
      <c r="F62" s="133">
        <v>302.18</v>
      </c>
      <c r="G62" s="134">
        <v>3.8</v>
      </c>
      <c r="H62" s="134">
        <f>'BM 08'!J62</f>
        <v>3.8</v>
      </c>
      <c r="I62" s="134">
        <f>VLOOKUP(A62,'Memória 09'!$A$6:$E$286,5,FALSE)</f>
        <v>0</v>
      </c>
      <c r="J62" s="134">
        <f t="shared" si="0"/>
        <v>3.8</v>
      </c>
      <c r="K62" s="134">
        <f t="shared" si="1"/>
        <v>1148.28</v>
      </c>
      <c r="L62" s="134">
        <f t="shared" si="2"/>
        <v>1148.28</v>
      </c>
      <c r="M62" s="134">
        <f t="shared" si="3"/>
        <v>0</v>
      </c>
      <c r="N62" s="134">
        <f t="shared" si="4"/>
        <v>1148.28</v>
      </c>
      <c r="P62" s="111">
        <f t="shared" si="5"/>
        <v>1</v>
      </c>
      <c r="Q62" s="14"/>
      <c r="R62" s="32"/>
    </row>
    <row r="63" spans="1:18" ht="38.25" x14ac:dyDescent="0.2">
      <c r="A63" s="126" t="s">
        <v>174</v>
      </c>
      <c r="B63" s="127" t="s">
        <v>158</v>
      </c>
      <c r="C63" s="126" t="s">
        <v>17</v>
      </c>
      <c r="D63" s="126" t="s">
        <v>159</v>
      </c>
      <c r="E63" s="128" t="s">
        <v>12</v>
      </c>
      <c r="F63" s="133">
        <v>12.18</v>
      </c>
      <c r="G63" s="134">
        <v>47.54545454545454</v>
      </c>
      <c r="H63" s="134">
        <f>'BM 08'!J63</f>
        <v>47.54545454545454</v>
      </c>
      <c r="I63" s="134">
        <f>VLOOKUP(A63,'Memória 09'!$A$6:$E$286,5,FALSE)</f>
        <v>0</v>
      </c>
      <c r="J63" s="134">
        <f t="shared" si="0"/>
        <v>47.54545454545454</v>
      </c>
      <c r="K63" s="134">
        <f t="shared" si="1"/>
        <v>579.1</v>
      </c>
      <c r="L63" s="134">
        <f t="shared" si="2"/>
        <v>579.1</v>
      </c>
      <c r="M63" s="134">
        <f t="shared" si="3"/>
        <v>0</v>
      </c>
      <c r="N63" s="134">
        <f t="shared" si="4"/>
        <v>579.1</v>
      </c>
      <c r="P63" s="111">
        <f t="shared" si="5"/>
        <v>1</v>
      </c>
      <c r="Q63" s="14"/>
      <c r="R63" s="32"/>
    </row>
    <row r="64" spans="1:18" ht="38.25" x14ac:dyDescent="0.2">
      <c r="A64" s="126" t="s">
        <v>175</v>
      </c>
      <c r="B64" s="127" t="s">
        <v>161</v>
      </c>
      <c r="C64" s="126" t="s">
        <v>17</v>
      </c>
      <c r="D64" s="126" t="s">
        <v>162</v>
      </c>
      <c r="E64" s="128" t="s">
        <v>12</v>
      </c>
      <c r="F64" s="133">
        <v>11.27</v>
      </c>
      <c r="G64" s="134">
        <v>46.636363636363633</v>
      </c>
      <c r="H64" s="134">
        <f>'BM 08'!J64</f>
        <v>46.636363636363633</v>
      </c>
      <c r="I64" s="134">
        <f>VLOOKUP(A64,'Memória 09'!$A$6:$E$286,5,FALSE)</f>
        <v>0</v>
      </c>
      <c r="J64" s="134">
        <f t="shared" si="0"/>
        <v>46.636363636363633</v>
      </c>
      <c r="K64" s="134">
        <f t="shared" si="1"/>
        <v>525.59</v>
      </c>
      <c r="L64" s="134">
        <f t="shared" si="2"/>
        <v>525.59</v>
      </c>
      <c r="M64" s="134">
        <f t="shared" si="3"/>
        <v>0</v>
      </c>
      <c r="N64" s="134">
        <f t="shared" si="4"/>
        <v>525.59</v>
      </c>
      <c r="P64" s="111">
        <f t="shared" si="5"/>
        <v>1</v>
      </c>
      <c r="Q64" s="14"/>
      <c r="R64" s="32"/>
    </row>
    <row r="65" spans="1:18" ht="38.25" x14ac:dyDescent="0.2">
      <c r="A65" s="126" t="s">
        <v>176</v>
      </c>
      <c r="B65" s="127" t="s">
        <v>141</v>
      </c>
      <c r="C65" s="126" t="s">
        <v>17</v>
      </c>
      <c r="D65" s="126" t="s">
        <v>142</v>
      </c>
      <c r="E65" s="128" t="s">
        <v>12</v>
      </c>
      <c r="F65" s="133">
        <v>13.18</v>
      </c>
      <c r="G65" s="134">
        <v>19.09090909090909</v>
      </c>
      <c r="H65" s="134">
        <f>'BM 08'!J65</f>
        <v>19.09090909090909</v>
      </c>
      <c r="I65" s="134">
        <f>VLOOKUP(A65,'Memória 09'!$A$6:$E$286,5,FALSE)</f>
        <v>0</v>
      </c>
      <c r="J65" s="134">
        <f t="shared" si="0"/>
        <v>19.09090909090909</v>
      </c>
      <c r="K65" s="134">
        <f t="shared" si="1"/>
        <v>251.61</v>
      </c>
      <c r="L65" s="134">
        <f t="shared" si="2"/>
        <v>251.61</v>
      </c>
      <c r="M65" s="134">
        <f t="shared" si="3"/>
        <v>0</v>
      </c>
      <c r="N65" s="134">
        <f t="shared" si="4"/>
        <v>251.61</v>
      </c>
      <c r="P65" s="111">
        <f t="shared" si="5"/>
        <v>1</v>
      </c>
      <c r="Q65" s="14"/>
      <c r="R65" s="32"/>
    </row>
    <row r="66" spans="1:18" ht="38.25" x14ac:dyDescent="0.2">
      <c r="A66" s="126" t="s">
        <v>708</v>
      </c>
      <c r="B66" s="127">
        <v>101963</v>
      </c>
      <c r="C66" s="126" t="s">
        <v>17</v>
      </c>
      <c r="D66" s="126" t="s">
        <v>430</v>
      </c>
      <c r="E66" s="128" t="s">
        <v>16</v>
      </c>
      <c r="F66" s="133">
        <v>169.7</v>
      </c>
      <c r="G66" s="134">
        <v>9.27</v>
      </c>
      <c r="H66" s="134">
        <f>'BM 08'!J66</f>
        <v>9.27</v>
      </c>
      <c r="I66" s="134">
        <f>VLOOKUP(A66,'Memória 09'!$A$6:$E$286,5,FALSE)</f>
        <v>0</v>
      </c>
      <c r="J66" s="134">
        <f t="shared" si="0"/>
        <v>9.27</v>
      </c>
      <c r="K66" s="134">
        <f t="shared" si="1"/>
        <v>1573.11</v>
      </c>
      <c r="L66" s="134">
        <f t="shared" si="2"/>
        <v>1573.11</v>
      </c>
      <c r="M66" s="134">
        <f t="shared" si="3"/>
        <v>0</v>
      </c>
      <c r="N66" s="134">
        <f t="shared" si="4"/>
        <v>1573.11</v>
      </c>
      <c r="Q66" s="14"/>
      <c r="R66" s="32"/>
    </row>
    <row r="67" spans="1:18" x14ac:dyDescent="0.2">
      <c r="A67" s="124" t="s">
        <v>10</v>
      </c>
      <c r="B67" s="124"/>
      <c r="C67" s="124"/>
      <c r="D67" s="124" t="s">
        <v>177</v>
      </c>
      <c r="E67" s="124"/>
      <c r="F67" s="131"/>
      <c r="G67" s="131"/>
      <c r="H67" s="131"/>
      <c r="I67" s="131"/>
      <c r="J67" s="131"/>
      <c r="K67" s="131"/>
      <c r="L67" s="131"/>
      <c r="M67" s="131"/>
      <c r="N67" s="131"/>
      <c r="P67" s="111" t="e">
        <f t="shared" si="5"/>
        <v>#DIV/0!</v>
      </c>
      <c r="Q67" s="14"/>
      <c r="R67" s="32"/>
    </row>
    <row r="68" spans="1:18" ht="38.25" x14ac:dyDescent="0.2">
      <c r="A68" s="137" t="s">
        <v>33</v>
      </c>
      <c r="B68" s="138" t="s">
        <v>178</v>
      </c>
      <c r="C68" s="137" t="s">
        <v>17</v>
      </c>
      <c r="D68" s="137" t="s">
        <v>179</v>
      </c>
      <c r="E68" s="139" t="s">
        <v>16</v>
      </c>
      <c r="F68" s="140">
        <v>52.85</v>
      </c>
      <c r="G68" s="141">
        <v>143.05879999999999</v>
      </c>
      <c r="H68" s="134">
        <f>'BM 08'!J68</f>
        <v>143.05879999999999</v>
      </c>
      <c r="I68" s="134">
        <f>VLOOKUP(A68,'Memória 09'!$A$6:$E$286,5,FALSE)</f>
        <v>0</v>
      </c>
      <c r="J68" s="141">
        <f t="shared" si="0"/>
        <v>143.05879999999999</v>
      </c>
      <c r="K68" s="141">
        <f t="shared" si="1"/>
        <v>7560.65</v>
      </c>
      <c r="L68" s="141">
        <f t="shared" si="2"/>
        <v>7560.65</v>
      </c>
      <c r="M68" s="141">
        <f t="shared" si="3"/>
        <v>0</v>
      </c>
      <c r="N68" s="141">
        <f t="shared" si="4"/>
        <v>7560.65</v>
      </c>
      <c r="P68" s="111">
        <f t="shared" si="5"/>
        <v>1</v>
      </c>
      <c r="Q68" s="14"/>
      <c r="R68" s="32"/>
    </row>
    <row r="69" spans="1:18" ht="38.25" x14ac:dyDescent="0.2">
      <c r="A69" s="126" t="s">
        <v>34</v>
      </c>
      <c r="B69" s="127" t="s">
        <v>180</v>
      </c>
      <c r="C69" s="126" t="s">
        <v>14</v>
      </c>
      <c r="D69" s="126" t="s">
        <v>181</v>
      </c>
      <c r="E69" s="128" t="s">
        <v>82</v>
      </c>
      <c r="F69" s="133">
        <v>163.24</v>
      </c>
      <c r="G69" s="134">
        <v>191.54</v>
      </c>
      <c r="H69" s="134">
        <f>'BM 08'!J69</f>
        <v>191.5428</v>
      </c>
      <c r="I69" s="134">
        <f>VLOOKUP(A69,'Memória 09'!$A$6:$E$286,5,FALSE)</f>
        <v>0</v>
      </c>
      <c r="J69" s="134">
        <f t="shared" si="0"/>
        <v>191.5428</v>
      </c>
      <c r="K69" s="134">
        <f t="shared" si="1"/>
        <v>31266.98</v>
      </c>
      <c r="L69" s="134">
        <f t="shared" si="2"/>
        <v>31267.439999999999</v>
      </c>
      <c r="M69" s="134">
        <f t="shared" si="3"/>
        <v>0</v>
      </c>
      <c r="N69" s="134">
        <f t="shared" si="4"/>
        <v>31267.439999999999</v>
      </c>
      <c r="P69" s="111">
        <f t="shared" si="5"/>
        <v>1.0000147120060843</v>
      </c>
      <c r="Q69" s="14"/>
      <c r="R69" s="32"/>
    </row>
    <row r="70" spans="1:18" ht="25.5" x14ac:dyDescent="0.2">
      <c r="A70" s="126" t="s">
        <v>35</v>
      </c>
      <c r="B70" s="127" t="s">
        <v>182</v>
      </c>
      <c r="C70" s="126" t="s">
        <v>17</v>
      </c>
      <c r="D70" s="126" t="s">
        <v>183</v>
      </c>
      <c r="E70" s="128" t="s">
        <v>11</v>
      </c>
      <c r="F70" s="133">
        <v>45.27</v>
      </c>
      <c r="G70" s="134">
        <v>5.41</v>
      </c>
      <c r="H70" s="134">
        <f>'BM 08'!J70</f>
        <v>5.41</v>
      </c>
      <c r="I70" s="134">
        <f>VLOOKUP(A70,'Memória 09'!$A$6:$E$286,5,FALSE)</f>
        <v>0</v>
      </c>
      <c r="J70" s="134">
        <f t="shared" si="0"/>
        <v>5.41</v>
      </c>
      <c r="K70" s="134">
        <f t="shared" si="1"/>
        <v>244.91</v>
      </c>
      <c r="L70" s="134">
        <f t="shared" si="2"/>
        <v>244.91</v>
      </c>
      <c r="M70" s="134">
        <f t="shared" si="3"/>
        <v>0</v>
      </c>
      <c r="N70" s="134">
        <f t="shared" si="4"/>
        <v>244.91</v>
      </c>
      <c r="P70" s="111">
        <f t="shared" si="5"/>
        <v>1</v>
      </c>
      <c r="Q70" s="14"/>
      <c r="R70" s="32"/>
    </row>
    <row r="71" spans="1:18" ht="25.5" x14ac:dyDescent="0.2">
      <c r="A71" s="126" t="s">
        <v>36</v>
      </c>
      <c r="B71" s="127" t="s">
        <v>184</v>
      </c>
      <c r="C71" s="126" t="s">
        <v>17</v>
      </c>
      <c r="D71" s="126" t="s">
        <v>185</v>
      </c>
      <c r="E71" s="128" t="s">
        <v>11</v>
      </c>
      <c r="F71" s="133">
        <v>25.38</v>
      </c>
      <c r="G71" s="134">
        <v>0</v>
      </c>
      <c r="H71" s="134">
        <f>'BM 08'!J71</f>
        <v>0</v>
      </c>
      <c r="I71" s="134">
        <f>VLOOKUP(A71,'Memória 09'!$A$6:$E$286,5,FALSE)</f>
        <v>0</v>
      </c>
      <c r="J71" s="134">
        <f t="shared" si="0"/>
        <v>0</v>
      </c>
      <c r="K71" s="134">
        <f t="shared" si="1"/>
        <v>0</v>
      </c>
      <c r="L71" s="134">
        <f t="shared" si="2"/>
        <v>0</v>
      </c>
      <c r="M71" s="134">
        <f t="shared" si="3"/>
        <v>0</v>
      </c>
      <c r="N71" s="134">
        <f t="shared" si="4"/>
        <v>0</v>
      </c>
      <c r="P71" s="111" t="e">
        <f t="shared" si="5"/>
        <v>#DIV/0!</v>
      </c>
      <c r="Q71" s="14"/>
      <c r="R71" s="32"/>
    </row>
    <row r="72" spans="1:18" x14ac:dyDescent="0.2">
      <c r="A72" s="126" t="s">
        <v>37</v>
      </c>
      <c r="B72" s="127" t="s">
        <v>186</v>
      </c>
      <c r="C72" s="126" t="s">
        <v>17</v>
      </c>
      <c r="D72" s="126" t="s">
        <v>187</v>
      </c>
      <c r="E72" s="128" t="s">
        <v>11</v>
      </c>
      <c r="F72" s="133">
        <v>24.72</v>
      </c>
      <c r="G72" s="134">
        <v>0</v>
      </c>
      <c r="H72" s="134">
        <f>'BM 08'!J72</f>
        <v>0</v>
      </c>
      <c r="I72" s="134">
        <f>VLOOKUP(A72,'Memória 09'!$A$6:$E$286,5,FALSE)</f>
        <v>0</v>
      </c>
      <c r="J72" s="134">
        <f t="shared" si="0"/>
        <v>0</v>
      </c>
      <c r="K72" s="134">
        <f t="shared" si="1"/>
        <v>0</v>
      </c>
      <c r="L72" s="134">
        <f t="shared" si="2"/>
        <v>0</v>
      </c>
      <c r="M72" s="134">
        <f t="shared" si="3"/>
        <v>0</v>
      </c>
      <c r="N72" s="134">
        <f t="shared" si="4"/>
        <v>0</v>
      </c>
      <c r="P72" s="111" t="e">
        <f t="shared" si="5"/>
        <v>#DIV/0!</v>
      </c>
      <c r="Q72" s="14"/>
      <c r="R72" s="32"/>
    </row>
    <row r="73" spans="1:18" x14ac:dyDescent="0.2">
      <c r="A73" s="124" t="s">
        <v>188</v>
      </c>
      <c r="B73" s="124"/>
      <c r="C73" s="124"/>
      <c r="D73" s="124" t="s">
        <v>189</v>
      </c>
      <c r="E73" s="124"/>
      <c r="F73" s="131"/>
      <c r="G73" s="131"/>
      <c r="H73" s="131"/>
      <c r="I73" s="131"/>
      <c r="J73" s="131"/>
      <c r="K73" s="131"/>
      <c r="L73" s="131"/>
      <c r="M73" s="131"/>
      <c r="N73" s="131"/>
      <c r="P73" s="111" t="e">
        <f t="shared" si="5"/>
        <v>#DIV/0!</v>
      </c>
      <c r="Q73" s="14"/>
      <c r="R73" s="32"/>
    </row>
    <row r="74" spans="1:18" x14ac:dyDescent="0.2">
      <c r="A74" s="124" t="s">
        <v>190</v>
      </c>
      <c r="B74" s="124"/>
      <c r="C74" s="124"/>
      <c r="D74" s="124" t="s">
        <v>191</v>
      </c>
      <c r="E74" s="124"/>
      <c r="F74" s="131"/>
      <c r="G74" s="131"/>
      <c r="H74" s="131"/>
      <c r="I74" s="131"/>
      <c r="J74" s="131"/>
      <c r="K74" s="131"/>
      <c r="L74" s="131"/>
      <c r="M74" s="131"/>
      <c r="N74" s="131"/>
      <c r="P74" s="111" t="e">
        <f t="shared" si="5"/>
        <v>#DIV/0!</v>
      </c>
      <c r="Q74" s="14"/>
      <c r="R74" s="32"/>
    </row>
    <row r="75" spans="1:18" ht="25.5" x14ac:dyDescent="0.2">
      <c r="A75" s="126" t="s">
        <v>192</v>
      </c>
      <c r="B75" s="127" t="s">
        <v>193</v>
      </c>
      <c r="C75" s="126" t="s">
        <v>17</v>
      </c>
      <c r="D75" s="126" t="s">
        <v>194</v>
      </c>
      <c r="E75" s="128" t="s">
        <v>16</v>
      </c>
      <c r="F75" s="133">
        <v>639.61</v>
      </c>
      <c r="G75" s="134">
        <v>1.49</v>
      </c>
      <c r="H75" s="134">
        <f>'BM 08'!J75</f>
        <v>0</v>
      </c>
      <c r="I75" s="134">
        <f>VLOOKUP(A75,'Memória 09'!$A$6:$E$286,5,FALSE)</f>
        <v>1.6432000000000002</v>
      </c>
      <c r="J75" s="134">
        <f t="shared" si="0"/>
        <v>1.6432000000000002</v>
      </c>
      <c r="K75" s="134">
        <f t="shared" si="1"/>
        <v>953.01</v>
      </c>
      <c r="L75" s="134">
        <f t="shared" si="2"/>
        <v>0</v>
      </c>
      <c r="M75" s="134">
        <f t="shared" si="3"/>
        <v>1051</v>
      </c>
      <c r="N75" s="134">
        <f t="shared" si="4"/>
        <v>1051</v>
      </c>
      <c r="P75" s="111">
        <f t="shared" si="5"/>
        <v>1.102821586342221</v>
      </c>
      <c r="Q75" s="14"/>
      <c r="R75" s="32"/>
    </row>
    <row r="76" spans="1:18" ht="25.5" x14ac:dyDescent="0.2">
      <c r="A76" s="126" t="s">
        <v>195</v>
      </c>
      <c r="B76" s="127" t="s">
        <v>196</v>
      </c>
      <c r="C76" s="126" t="s">
        <v>14</v>
      </c>
      <c r="D76" s="126" t="s">
        <v>197</v>
      </c>
      <c r="E76" s="128" t="s">
        <v>82</v>
      </c>
      <c r="F76" s="133">
        <v>215.31</v>
      </c>
      <c r="G76" s="134">
        <v>16.916800000000002</v>
      </c>
      <c r="H76" s="134">
        <f>'BM 08'!J76</f>
        <v>16.916800000000002</v>
      </c>
      <c r="I76" s="134">
        <f>VLOOKUP(A76,'Memória 09'!$A$6:$E$286,5,FALSE)</f>
        <v>0</v>
      </c>
      <c r="J76" s="134">
        <f t="shared" si="0"/>
        <v>16.916800000000002</v>
      </c>
      <c r="K76" s="134">
        <f t="shared" si="1"/>
        <v>3642.35</v>
      </c>
      <c r="L76" s="134">
        <f t="shared" si="2"/>
        <v>3642.35</v>
      </c>
      <c r="M76" s="134">
        <f t="shared" si="3"/>
        <v>0</v>
      </c>
      <c r="N76" s="134">
        <f t="shared" si="4"/>
        <v>3642.35</v>
      </c>
      <c r="P76" s="111">
        <f t="shared" si="5"/>
        <v>1</v>
      </c>
      <c r="Q76" s="14"/>
      <c r="R76" s="32"/>
    </row>
    <row r="77" spans="1:18" x14ac:dyDescent="0.2">
      <c r="A77" s="124" t="s">
        <v>198</v>
      </c>
      <c r="B77" s="124"/>
      <c r="C77" s="124"/>
      <c r="D77" s="124" t="s">
        <v>199</v>
      </c>
      <c r="E77" s="124"/>
      <c r="F77" s="131"/>
      <c r="G77" s="131"/>
      <c r="H77" s="131"/>
      <c r="I77" s="131"/>
      <c r="J77" s="131"/>
      <c r="K77" s="131"/>
      <c r="L77" s="131"/>
      <c r="M77" s="131"/>
      <c r="N77" s="131"/>
      <c r="P77" s="111" t="e">
        <f t="shared" si="5"/>
        <v>#DIV/0!</v>
      </c>
      <c r="Q77" s="14"/>
      <c r="R77" s="32"/>
    </row>
    <row r="78" spans="1:18" x14ac:dyDescent="0.2">
      <c r="A78" s="124" t="s">
        <v>200</v>
      </c>
      <c r="B78" s="124"/>
      <c r="C78" s="124"/>
      <c r="D78" s="124" t="s">
        <v>201</v>
      </c>
      <c r="E78" s="124"/>
      <c r="F78" s="131"/>
      <c r="G78" s="131"/>
      <c r="H78" s="131"/>
      <c r="I78" s="131"/>
      <c r="J78" s="131"/>
      <c r="K78" s="131"/>
      <c r="L78" s="131"/>
      <c r="M78" s="131"/>
      <c r="N78" s="131"/>
      <c r="P78" s="111" t="e">
        <f t="shared" si="5"/>
        <v>#DIV/0!</v>
      </c>
      <c r="Q78" s="14"/>
      <c r="R78" s="32"/>
    </row>
    <row r="79" spans="1:18" ht="51" x14ac:dyDescent="0.2">
      <c r="A79" s="126" t="s">
        <v>202</v>
      </c>
      <c r="B79" s="127" t="s">
        <v>203</v>
      </c>
      <c r="C79" s="126" t="s">
        <v>17</v>
      </c>
      <c r="D79" s="126" t="s">
        <v>204</v>
      </c>
      <c r="E79" s="128" t="s">
        <v>12</v>
      </c>
      <c r="F79" s="133">
        <v>17.59</v>
      </c>
      <c r="G79" s="134">
        <v>4972</v>
      </c>
      <c r="H79" s="134">
        <f>'BM 08'!J79</f>
        <v>4972</v>
      </c>
      <c r="I79" s="134">
        <f>VLOOKUP(A79,'Memória 09'!$A$6:$E$286,5,FALSE)</f>
        <v>0</v>
      </c>
      <c r="J79" s="134">
        <f t="shared" si="0"/>
        <v>4972</v>
      </c>
      <c r="K79" s="134">
        <f t="shared" si="1"/>
        <v>87457.48</v>
      </c>
      <c r="L79" s="134">
        <f t="shared" si="2"/>
        <v>87457.48</v>
      </c>
      <c r="M79" s="134">
        <f t="shared" si="3"/>
        <v>0</v>
      </c>
      <c r="N79" s="134">
        <f t="shared" si="4"/>
        <v>87457.48</v>
      </c>
      <c r="P79" s="111">
        <f t="shared" si="5"/>
        <v>1</v>
      </c>
      <c r="Q79" s="14"/>
      <c r="R79" s="32"/>
    </row>
    <row r="80" spans="1:18" ht="25.5" x14ac:dyDescent="0.2">
      <c r="A80" s="126" t="s">
        <v>205</v>
      </c>
      <c r="B80" s="127" t="s">
        <v>206</v>
      </c>
      <c r="C80" s="126" t="s">
        <v>17</v>
      </c>
      <c r="D80" s="126" t="s">
        <v>207</v>
      </c>
      <c r="E80" s="128" t="s">
        <v>16</v>
      </c>
      <c r="F80" s="133">
        <v>61.84</v>
      </c>
      <c r="G80" s="134">
        <v>663.78000000000009</v>
      </c>
      <c r="H80" s="134">
        <f>'BM 08'!J80</f>
        <v>663.78000000000009</v>
      </c>
      <c r="I80" s="134">
        <f>VLOOKUP(A80,'Memória 09'!$A$6:$E$286,5,FALSE)</f>
        <v>0</v>
      </c>
      <c r="J80" s="134">
        <f t="shared" si="0"/>
        <v>663.78000000000009</v>
      </c>
      <c r="K80" s="134">
        <f t="shared" si="1"/>
        <v>41048.15</v>
      </c>
      <c r="L80" s="134">
        <f t="shared" si="2"/>
        <v>41048.15</v>
      </c>
      <c r="M80" s="134">
        <f t="shared" si="3"/>
        <v>0</v>
      </c>
      <c r="N80" s="134">
        <f t="shared" si="4"/>
        <v>41048.15</v>
      </c>
      <c r="P80" s="111">
        <f t="shared" si="5"/>
        <v>1</v>
      </c>
      <c r="Q80" s="14"/>
      <c r="R80" s="32"/>
    </row>
    <row r="81" spans="1:18" ht="38.25" x14ac:dyDescent="0.2">
      <c r="A81" s="126" t="s">
        <v>208</v>
      </c>
      <c r="B81" s="127" t="s">
        <v>88</v>
      </c>
      <c r="C81" s="126" t="s">
        <v>17</v>
      </c>
      <c r="D81" s="126" t="s">
        <v>59</v>
      </c>
      <c r="E81" s="128" t="s">
        <v>11</v>
      </c>
      <c r="F81" s="133">
        <v>135.54</v>
      </c>
      <c r="G81" s="134">
        <v>48</v>
      </c>
      <c r="H81" s="134">
        <f>'BM 08'!J81</f>
        <v>0</v>
      </c>
      <c r="I81" s="134">
        <f>VLOOKUP(A81,'Memória 09'!$A$6:$E$286,5,FALSE)</f>
        <v>0</v>
      </c>
      <c r="J81" s="134">
        <f t="shared" si="0"/>
        <v>0</v>
      </c>
      <c r="K81" s="134">
        <f t="shared" si="1"/>
        <v>6505.92</v>
      </c>
      <c r="L81" s="134">
        <f t="shared" si="2"/>
        <v>0</v>
      </c>
      <c r="M81" s="134">
        <f t="shared" si="3"/>
        <v>0</v>
      </c>
      <c r="N81" s="134">
        <f t="shared" si="4"/>
        <v>0</v>
      </c>
      <c r="P81" s="111">
        <f t="shared" si="5"/>
        <v>0</v>
      </c>
      <c r="Q81" s="14"/>
      <c r="R81" s="32"/>
    </row>
    <row r="82" spans="1:18" ht="25.5" x14ac:dyDescent="0.2">
      <c r="A82" s="126" t="s">
        <v>209</v>
      </c>
      <c r="B82" s="127" t="s">
        <v>210</v>
      </c>
      <c r="C82" s="126" t="s">
        <v>17</v>
      </c>
      <c r="D82" s="126" t="s">
        <v>211</v>
      </c>
      <c r="E82" s="128" t="s">
        <v>16</v>
      </c>
      <c r="F82" s="133">
        <v>45.89</v>
      </c>
      <c r="G82" s="134">
        <v>11.85</v>
      </c>
      <c r="H82" s="134">
        <f>'BM 08'!J82</f>
        <v>6.48</v>
      </c>
      <c r="I82" s="134">
        <f>VLOOKUP(A82,'Memória 09'!$A$6:$E$286,5,FALSE)</f>
        <v>5.3699999999999992</v>
      </c>
      <c r="J82" s="134">
        <f t="shared" si="0"/>
        <v>11.85</v>
      </c>
      <c r="K82" s="134">
        <f t="shared" si="1"/>
        <v>543.79</v>
      </c>
      <c r="L82" s="134">
        <f t="shared" si="2"/>
        <v>297.36</v>
      </c>
      <c r="M82" s="134">
        <f t="shared" si="3"/>
        <v>246.42</v>
      </c>
      <c r="N82" s="134">
        <f t="shared" si="4"/>
        <v>543.78</v>
      </c>
      <c r="P82" s="111">
        <f t="shared" si="5"/>
        <v>0.99998161054818957</v>
      </c>
      <c r="Q82" s="14"/>
      <c r="R82" s="32"/>
    </row>
    <row r="83" spans="1:18" ht="25.5" x14ac:dyDescent="0.2">
      <c r="A83" s="126" t="s">
        <v>212</v>
      </c>
      <c r="B83" s="127" t="s">
        <v>213</v>
      </c>
      <c r="C83" s="126" t="s">
        <v>17</v>
      </c>
      <c r="D83" s="126" t="s">
        <v>214</v>
      </c>
      <c r="E83" s="128" t="s">
        <v>16</v>
      </c>
      <c r="F83" s="133">
        <v>48.96</v>
      </c>
      <c r="G83" s="134">
        <v>29.12</v>
      </c>
      <c r="H83" s="134">
        <f>'BM 08'!J83</f>
        <v>29.12</v>
      </c>
      <c r="I83" s="134">
        <f>VLOOKUP(A83,'Memória 09'!$A$6:$E$286,5,FALSE)</f>
        <v>0</v>
      </c>
      <c r="J83" s="134">
        <f t="shared" si="0"/>
        <v>29.12</v>
      </c>
      <c r="K83" s="134">
        <f t="shared" si="1"/>
        <v>1425.71</v>
      </c>
      <c r="L83" s="134">
        <f t="shared" si="2"/>
        <v>1425.71</v>
      </c>
      <c r="M83" s="134">
        <f t="shared" si="3"/>
        <v>0</v>
      </c>
      <c r="N83" s="134">
        <f t="shared" si="4"/>
        <v>1425.71</v>
      </c>
      <c r="P83" s="111">
        <f t="shared" si="5"/>
        <v>1</v>
      </c>
      <c r="Q83" s="14"/>
      <c r="R83" s="32"/>
    </row>
    <row r="84" spans="1:18" x14ac:dyDescent="0.2">
      <c r="A84" s="124" t="s">
        <v>215</v>
      </c>
      <c r="B84" s="124"/>
      <c r="C84" s="124"/>
      <c r="D84" s="124" t="s">
        <v>216</v>
      </c>
      <c r="E84" s="124"/>
      <c r="F84" s="131"/>
      <c r="G84" s="131"/>
      <c r="H84" s="131"/>
      <c r="I84" s="131"/>
      <c r="J84" s="131"/>
      <c r="K84" s="131"/>
      <c r="L84" s="131"/>
      <c r="M84" s="131"/>
      <c r="N84" s="131"/>
      <c r="O84" s="11"/>
      <c r="P84" s="111" t="e">
        <f t="shared" si="5"/>
        <v>#DIV/0!</v>
      </c>
      <c r="Q84" s="14"/>
      <c r="R84" s="32"/>
    </row>
    <row r="85" spans="1:18" ht="38.25" x14ac:dyDescent="0.2">
      <c r="A85" s="126" t="s">
        <v>217</v>
      </c>
      <c r="B85" s="127" t="s">
        <v>218</v>
      </c>
      <c r="C85" s="126" t="s">
        <v>17</v>
      </c>
      <c r="D85" s="126" t="s">
        <v>84</v>
      </c>
      <c r="E85" s="128" t="s">
        <v>16</v>
      </c>
      <c r="F85" s="133">
        <v>4.21</v>
      </c>
      <c r="G85" s="134">
        <v>524.88200000000006</v>
      </c>
      <c r="H85" s="134">
        <f>'BM 08'!J85</f>
        <v>524.87200000000007</v>
      </c>
      <c r="I85" s="134">
        <f>VLOOKUP(A85,'Memória 09'!$A$6:$E$286,5,FALSE)</f>
        <v>0</v>
      </c>
      <c r="J85" s="134">
        <f t="shared" si="0"/>
        <v>524.87200000000007</v>
      </c>
      <c r="K85" s="134">
        <f t="shared" si="1"/>
        <v>2209.75</v>
      </c>
      <c r="L85" s="134">
        <f t="shared" si="2"/>
        <v>2209.71</v>
      </c>
      <c r="M85" s="134">
        <f t="shared" si="3"/>
        <v>0</v>
      </c>
      <c r="N85" s="134">
        <f t="shared" si="4"/>
        <v>2209.71</v>
      </c>
      <c r="O85" s="11"/>
      <c r="P85" s="111">
        <f t="shared" si="5"/>
        <v>0.9999818984047969</v>
      </c>
      <c r="Q85" s="14"/>
      <c r="R85" s="32"/>
    </row>
    <row r="86" spans="1:18" ht="38.25" x14ac:dyDescent="0.2">
      <c r="A86" s="126" t="s">
        <v>219</v>
      </c>
      <c r="B86" s="127" t="s">
        <v>85</v>
      </c>
      <c r="C86" s="126" t="s">
        <v>17</v>
      </c>
      <c r="D86" s="126" t="s">
        <v>220</v>
      </c>
      <c r="E86" s="128" t="s">
        <v>16</v>
      </c>
      <c r="F86" s="133">
        <v>34.450000000000003</v>
      </c>
      <c r="G86" s="134">
        <v>524.87199999999996</v>
      </c>
      <c r="H86" s="134">
        <f>'BM 08'!J86</f>
        <v>524.87200000000007</v>
      </c>
      <c r="I86" s="134">
        <f>VLOOKUP(A86,'Memória 09'!$A$6:$E$286,5,FALSE)</f>
        <v>0</v>
      </c>
      <c r="J86" s="134">
        <f t="shared" si="0"/>
        <v>524.87200000000007</v>
      </c>
      <c r="K86" s="134">
        <f t="shared" si="1"/>
        <v>18081.84</v>
      </c>
      <c r="L86" s="134">
        <f t="shared" si="2"/>
        <v>18081.84</v>
      </c>
      <c r="M86" s="134">
        <f t="shared" si="3"/>
        <v>0</v>
      </c>
      <c r="N86" s="134">
        <f t="shared" si="4"/>
        <v>18081.84</v>
      </c>
      <c r="O86" s="11"/>
      <c r="P86" s="111">
        <f t="shared" si="5"/>
        <v>1</v>
      </c>
      <c r="Q86" s="14"/>
      <c r="R86" s="32"/>
    </row>
    <row r="87" spans="1:18" x14ac:dyDescent="0.2">
      <c r="A87" s="124" t="s">
        <v>221</v>
      </c>
      <c r="B87" s="124"/>
      <c r="C87" s="124"/>
      <c r="D87" s="124" t="s">
        <v>222</v>
      </c>
      <c r="E87" s="124"/>
      <c r="F87" s="131"/>
      <c r="G87" s="131"/>
      <c r="H87" s="131"/>
      <c r="I87" s="131"/>
      <c r="J87" s="131"/>
      <c r="K87" s="131"/>
      <c r="L87" s="131"/>
      <c r="M87" s="131"/>
      <c r="N87" s="131"/>
      <c r="O87" s="11"/>
      <c r="P87" s="111" t="e">
        <f t="shared" ref="P87:P153" si="10">N87/K87</f>
        <v>#DIV/0!</v>
      </c>
      <c r="Q87" s="14"/>
      <c r="R87" s="32"/>
    </row>
    <row r="88" spans="1:18" ht="25.5" x14ac:dyDescent="0.2">
      <c r="A88" s="126" t="s">
        <v>223</v>
      </c>
      <c r="B88" s="127" t="s">
        <v>224</v>
      </c>
      <c r="C88" s="126" t="s">
        <v>14</v>
      </c>
      <c r="D88" s="126" t="s">
        <v>225</v>
      </c>
      <c r="E88" s="128" t="s">
        <v>16</v>
      </c>
      <c r="F88" s="133">
        <v>18.579999999999998</v>
      </c>
      <c r="G88" s="134">
        <v>450.65</v>
      </c>
      <c r="H88" s="134">
        <f>'BM 08'!J88</f>
        <v>450.65</v>
      </c>
      <c r="I88" s="134">
        <f>VLOOKUP(A88,'Memória 09'!$A$6:$E$286,5,FALSE)</f>
        <v>0</v>
      </c>
      <c r="J88" s="134">
        <f t="shared" ref="J88:J154" si="11">I88+H88</f>
        <v>450.65</v>
      </c>
      <c r="K88" s="134">
        <f t="shared" ref="K88:K154" si="12">TRUNC(G88*F88,2)</f>
        <v>8373.07</v>
      </c>
      <c r="L88" s="134">
        <f t="shared" ref="L88:L154" si="13">TRUNC(H88*F88,2)</f>
        <v>8373.07</v>
      </c>
      <c r="M88" s="134">
        <f t="shared" ref="M88:M154" si="14">TRUNC(I88*F88,2)</f>
        <v>0</v>
      </c>
      <c r="N88" s="134">
        <f t="shared" ref="N88:N154" si="15">M88+L88</f>
        <v>8373.07</v>
      </c>
      <c r="O88" s="11"/>
      <c r="P88" s="111">
        <f t="shared" si="10"/>
        <v>1</v>
      </c>
      <c r="Q88" s="14"/>
      <c r="R88" s="32"/>
    </row>
    <row r="89" spans="1:18" ht="25.5" x14ac:dyDescent="0.2">
      <c r="A89" s="126" t="s">
        <v>226</v>
      </c>
      <c r="B89" s="127" t="s">
        <v>106</v>
      </c>
      <c r="C89" s="126" t="s">
        <v>17</v>
      </c>
      <c r="D89" s="126" t="s">
        <v>107</v>
      </c>
      <c r="E89" s="128" t="s">
        <v>15</v>
      </c>
      <c r="F89" s="133">
        <v>681.06</v>
      </c>
      <c r="G89" s="134">
        <v>22.53</v>
      </c>
      <c r="H89" s="134">
        <f>'BM 08'!J89</f>
        <v>22.532499999999999</v>
      </c>
      <c r="I89" s="134">
        <f>VLOOKUP(A89,'Memória 09'!$A$6:$E$286,5,FALSE)</f>
        <v>0</v>
      </c>
      <c r="J89" s="134">
        <f t="shared" si="11"/>
        <v>22.532499999999999</v>
      </c>
      <c r="K89" s="134">
        <f t="shared" si="12"/>
        <v>15344.28</v>
      </c>
      <c r="L89" s="134">
        <f t="shared" si="13"/>
        <v>15345.98</v>
      </c>
      <c r="M89" s="134">
        <f t="shared" si="14"/>
        <v>0</v>
      </c>
      <c r="N89" s="134">
        <f t="shared" si="15"/>
        <v>15345.98</v>
      </c>
      <c r="O89" s="11"/>
      <c r="P89" s="111">
        <f t="shared" si="10"/>
        <v>1.0001107904704554</v>
      </c>
      <c r="Q89" s="14"/>
      <c r="R89" s="32"/>
    </row>
    <row r="90" spans="1:18" ht="38.25" x14ac:dyDescent="0.2">
      <c r="A90" s="126" t="s">
        <v>227</v>
      </c>
      <c r="B90" s="127" t="s">
        <v>228</v>
      </c>
      <c r="C90" s="126" t="s">
        <v>17</v>
      </c>
      <c r="D90" s="126" t="s">
        <v>229</v>
      </c>
      <c r="E90" s="128" t="s">
        <v>16</v>
      </c>
      <c r="F90" s="133">
        <v>106.63</v>
      </c>
      <c r="G90" s="134">
        <v>0</v>
      </c>
      <c r="H90" s="134">
        <f>'BM 08'!J90</f>
        <v>0</v>
      </c>
      <c r="I90" s="134">
        <f>VLOOKUP(A90,'Memória 09'!$A$6:$E$286,5,FALSE)</f>
        <v>0</v>
      </c>
      <c r="J90" s="134">
        <f t="shared" si="11"/>
        <v>0</v>
      </c>
      <c r="K90" s="134">
        <f t="shared" si="12"/>
        <v>0</v>
      </c>
      <c r="L90" s="134">
        <f t="shared" si="13"/>
        <v>0</v>
      </c>
      <c r="M90" s="134">
        <f t="shared" si="14"/>
        <v>0</v>
      </c>
      <c r="N90" s="134">
        <f t="shared" si="15"/>
        <v>0</v>
      </c>
      <c r="O90" s="11"/>
      <c r="P90" s="111" t="e">
        <f t="shared" si="10"/>
        <v>#DIV/0!</v>
      </c>
      <c r="Q90" s="14"/>
      <c r="R90" s="32"/>
    </row>
    <row r="91" spans="1:18" ht="25.5" x14ac:dyDescent="0.2">
      <c r="A91" s="126" t="s">
        <v>230</v>
      </c>
      <c r="B91" s="127" t="s">
        <v>231</v>
      </c>
      <c r="C91" s="126" t="s">
        <v>14</v>
      </c>
      <c r="D91" s="126" t="s">
        <v>232</v>
      </c>
      <c r="E91" s="128" t="s">
        <v>16</v>
      </c>
      <c r="F91" s="133">
        <v>93.74</v>
      </c>
      <c r="G91" s="134">
        <v>477.87</v>
      </c>
      <c r="H91" s="134">
        <f>'BM 08'!J91</f>
        <v>450.65</v>
      </c>
      <c r="I91" s="134">
        <f>VLOOKUP(A91,'Memória 09'!$A$6:$E$286,5,FALSE)</f>
        <v>27.220000000000027</v>
      </c>
      <c r="J91" s="134">
        <f t="shared" si="11"/>
        <v>477.87</v>
      </c>
      <c r="K91" s="134">
        <f t="shared" si="12"/>
        <v>44795.53</v>
      </c>
      <c r="L91" s="134">
        <f t="shared" si="13"/>
        <v>42243.93</v>
      </c>
      <c r="M91" s="134">
        <f t="shared" si="14"/>
        <v>2551.6</v>
      </c>
      <c r="N91" s="134">
        <f t="shared" si="15"/>
        <v>44795.53</v>
      </c>
      <c r="O91" s="11"/>
      <c r="P91" s="111">
        <f t="shared" si="10"/>
        <v>1</v>
      </c>
      <c r="Q91" s="14"/>
      <c r="R91" s="32"/>
    </row>
    <row r="92" spans="1:18" ht="25.5" x14ac:dyDescent="0.2">
      <c r="A92" s="126" t="s">
        <v>233</v>
      </c>
      <c r="B92" s="127" t="s">
        <v>234</v>
      </c>
      <c r="C92" s="126" t="s">
        <v>14</v>
      </c>
      <c r="D92" s="126" t="s">
        <v>235</v>
      </c>
      <c r="E92" s="128" t="s">
        <v>7</v>
      </c>
      <c r="F92" s="133">
        <v>111.04666592699435</v>
      </c>
      <c r="G92" s="134">
        <v>477.87</v>
      </c>
      <c r="H92" s="134">
        <f>'BM 08'!J92</f>
        <v>450.65</v>
      </c>
      <c r="I92" s="134">
        <f>VLOOKUP(A92,'Memória 09'!$A$6:$E$286,5,FALSE)</f>
        <v>27.220000000000027</v>
      </c>
      <c r="J92" s="134">
        <f t="shared" si="11"/>
        <v>477.87</v>
      </c>
      <c r="K92" s="134">
        <f t="shared" si="12"/>
        <v>53065.87</v>
      </c>
      <c r="L92" s="134">
        <f t="shared" si="13"/>
        <v>50043.18</v>
      </c>
      <c r="M92" s="134">
        <f t="shared" si="14"/>
        <v>3022.69</v>
      </c>
      <c r="N92" s="134">
        <f t="shared" si="15"/>
        <v>53065.87</v>
      </c>
      <c r="O92" s="11"/>
      <c r="P92" s="111">
        <f t="shared" si="10"/>
        <v>1</v>
      </c>
      <c r="Q92" s="14"/>
      <c r="R92" s="32"/>
    </row>
    <row r="93" spans="1:18" ht="51" x14ac:dyDescent="0.2">
      <c r="A93" s="126" t="s">
        <v>236</v>
      </c>
      <c r="B93" s="127" t="s">
        <v>237</v>
      </c>
      <c r="C93" s="126" t="s">
        <v>14</v>
      </c>
      <c r="D93" s="126" t="s">
        <v>238</v>
      </c>
      <c r="E93" s="128" t="s">
        <v>16</v>
      </c>
      <c r="F93" s="133">
        <v>86.28</v>
      </c>
      <c r="G93" s="134">
        <v>0</v>
      </c>
      <c r="H93" s="134">
        <f>'BM 08'!J93</f>
        <v>0</v>
      </c>
      <c r="I93" s="134">
        <f>VLOOKUP(A93,'Memória 09'!$A$6:$E$286,5,FALSE)</f>
        <v>0</v>
      </c>
      <c r="J93" s="134">
        <f t="shared" si="11"/>
        <v>0</v>
      </c>
      <c r="K93" s="134">
        <f t="shared" si="12"/>
        <v>0</v>
      </c>
      <c r="L93" s="134">
        <f t="shared" si="13"/>
        <v>0</v>
      </c>
      <c r="M93" s="134">
        <f t="shared" si="14"/>
        <v>0</v>
      </c>
      <c r="N93" s="134">
        <f t="shared" si="15"/>
        <v>0</v>
      </c>
      <c r="O93" s="11"/>
      <c r="P93" s="111" t="e">
        <f t="shared" si="10"/>
        <v>#DIV/0!</v>
      </c>
      <c r="Q93" s="14"/>
      <c r="R93" s="32"/>
    </row>
    <row r="94" spans="1:18" x14ac:dyDescent="0.2">
      <c r="A94" s="126" t="s">
        <v>239</v>
      </c>
      <c r="B94" s="127" t="s">
        <v>240</v>
      </c>
      <c r="C94" s="126" t="s">
        <v>17</v>
      </c>
      <c r="D94" s="126" t="s">
        <v>241</v>
      </c>
      <c r="E94" s="128" t="s">
        <v>15</v>
      </c>
      <c r="F94" s="133">
        <v>74.2</v>
      </c>
      <c r="G94" s="134">
        <v>180.26</v>
      </c>
      <c r="H94" s="134">
        <f>'BM 08'!J94</f>
        <v>180.26</v>
      </c>
      <c r="I94" s="134">
        <f>VLOOKUP(A94,'Memória 09'!$A$6:$E$286,5,FALSE)</f>
        <v>0</v>
      </c>
      <c r="J94" s="134">
        <f t="shared" si="11"/>
        <v>180.26</v>
      </c>
      <c r="K94" s="134">
        <f t="shared" si="12"/>
        <v>13375.29</v>
      </c>
      <c r="L94" s="134">
        <f t="shared" si="13"/>
        <v>13375.29</v>
      </c>
      <c r="M94" s="134">
        <f t="shared" si="14"/>
        <v>0</v>
      </c>
      <c r="N94" s="134">
        <f t="shared" si="15"/>
        <v>13375.29</v>
      </c>
      <c r="O94" s="11"/>
      <c r="P94" s="111">
        <f t="shared" si="10"/>
        <v>1</v>
      </c>
      <c r="Q94" s="14"/>
      <c r="R94" s="32"/>
    </row>
    <row r="95" spans="1:18" ht="25.5" x14ac:dyDescent="0.2">
      <c r="A95" s="137" t="s">
        <v>242</v>
      </c>
      <c r="B95" s="138" t="s">
        <v>243</v>
      </c>
      <c r="C95" s="137" t="s">
        <v>14</v>
      </c>
      <c r="D95" s="137" t="s">
        <v>244</v>
      </c>
      <c r="E95" s="139" t="s">
        <v>15</v>
      </c>
      <c r="F95" s="140">
        <v>312.27999999999997</v>
      </c>
      <c r="G95" s="141">
        <v>38.39</v>
      </c>
      <c r="H95" s="134">
        <f>'BM 08'!J95</f>
        <v>38.393300000000004</v>
      </c>
      <c r="I95" s="134">
        <f>VLOOKUP(A95,'Memória 09'!$A$6:$E$286,5,FALSE)</f>
        <v>0</v>
      </c>
      <c r="J95" s="141">
        <f t="shared" si="11"/>
        <v>38.393300000000004</v>
      </c>
      <c r="K95" s="141">
        <f t="shared" si="12"/>
        <v>11988.42</v>
      </c>
      <c r="L95" s="141">
        <f t="shared" si="13"/>
        <v>11989.45</v>
      </c>
      <c r="M95" s="141">
        <f t="shared" si="14"/>
        <v>0</v>
      </c>
      <c r="N95" s="141">
        <f t="shared" si="15"/>
        <v>11989.45</v>
      </c>
      <c r="O95" s="11"/>
      <c r="P95" s="111">
        <f t="shared" si="10"/>
        <v>1.0000859162425073</v>
      </c>
      <c r="Q95" s="14"/>
      <c r="R95" s="32"/>
    </row>
    <row r="96" spans="1:18" ht="51" x14ac:dyDescent="0.2">
      <c r="A96" s="137" t="s">
        <v>739</v>
      </c>
      <c r="B96" s="138">
        <v>87620</v>
      </c>
      <c r="C96" s="137" t="s">
        <v>17</v>
      </c>
      <c r="D96" s="137" t="s">
        <v>740</v>
      </c>
      <c r="E96" s="139" t="s">
        <v>16</v>
      </c>
      <c r="F96" s="140">
        <v>27.568106525000001</v>
      </c>
      <c r="G96" s="141">
        <v>0</v>
      </c>
      <c r="H96" s="134">
        <f>'BM 08'!J96</f>
        <v>0</v>
      </c>
      <c r="I96" s="134">
        <f>VLOOKUP(A96,'Memória 09'!$A$6:$E$286,5,FALSE)</f>
        <v>0</v>
      </c>
      <c r="J96" s="141">
        <f t="shared" si="11"/>
        <v>0</v>
      </c>
      <c r="K96" s="141">
        <f t="shared" si="12"/>
        <v>0</v>
      </c>
      <c r="L96" s="141">
        <f t="shared" si="13"/>
        <v>0</v>
      </c>
      <c r="M96" s="141">
        <f t="shared" si="14"/>
        <v>0</v>
      </c>
      <c r="N96" s="141">
        <f t="shared" si="15"/>
        <v>0</v>
      </c>
      <c r="O96" s="11"/>
      <c r="P96" s="111" t="e">
        <f t="shared" si="10"/>
        <v>#DIV/0!</v>
      </c>
      <c r="Q96" s="14"/>
      <c r="R96" s="32"/>
    </row>
    <row r="97" spans="1:18" x14ac:dyDescent="0.2">
      <c r="A97" s="124" t="s">
        <v>245</v>
      </c>
      <c r="B97" s="124"/>
      <c r="C97" s="124"/>
      <c r="D97" s="124" t="s">
        <v>246</v>
      </c>
      <c r="E97" s="124"/>
      <c r="F97" s="131"/>
      <c r="G97" s="131"/>
      <c r="H97" s="131"/>
      <c r="I97" s="131"/>
      <c r="J97" s="131"/>
      <c r="K97" s="131"/>
      <c r="L97" s="131"/>
      <c r="M97" s="131"/>
      <c r="N97" s="131"/>
      <c r="O97" s="11"/>
      <c r="P97" s="111" t="e">
        <f t="shared" si="10"/>
        <v>#DIV/0!</v>
      </c>
      <c r="Q97" s="14"/>
      <c r="R97" s="32"/>
    </row>
    <row r="98" spans="1:18" ht="25.5" x14ac:dyDescent="0.2">
      <c r="A98" s="126" t="s">
        <v>247</v>
      </c>
      <c r="B98" s="127" t="s">
        <v>248</v>
      </c>
      <c r="C98" s="126" t="s">
        <v>17</v>
      </c>
      <c r="D98" s="126" t="s">
        <v>83</v>
      </c>
      <c r="E98" s="128" t="s">
        <v>16</v>
      </c>
      <c r="F98" s="133">
        <v>4.01</v>
      </c>
      <c r="G98" s="134">
        <v>524.87</v>
      </c>
      <c r="H98" s="134">
        <f>'BM 08'!J98</f>
        <v>463.11</v>
      </c>
      <c r="I98" s="134">
        <f>VLOOKUP(A98,'Memória 09'!$A$6:$E$286,5,FALSE)</f>
        <v>61.759999999999991</v>
      </c>
      <c r="J98" s="134">
        <f t="shared" si="11"/>
        <v>524.87</v>
      </c>
      <c r="K98" s="134">
        <f t="shared" si="12"/>
        <v>2104.7199999999998</v>
      </c>
      <c r="L98" s="134">
        <f t="shared" si="13"/>
        <v>1857.07</v>
      </c>
      <c r="M98" s="134">
        <f t="shared" si="14"/>
        <v>247.65</v>
      </c>
      <c r="N98" s="134">
        <f t="shared" si="15"/>
        <v>2104.7199999999998</v>
      </c>
      <c r="O98" s="11"/>
      <c r="P98" s="111">
        <f t="shared" si="10"/>
        <v>1</v>
      </c>
      <c r="Q98" s="14"/>
      <c r="R98" s="32"/>
    </row>
    <row r="99" spans="1:18" ht="25.5" x14ac:dyDescent="0.2">
      <c r="A99" s="126" t="s">
        <v>249</v>
      </c>
      <c r="B99" s="127" t="s">
        <v>250</v>
      </c>
      <c r="C99" s="126" t="s">
        <v>17</v>
      </c>
      <c r="D99" s="126" t="s">
        <v>251</v>
      </c>
      <c r="E99" s="128" t="s">
        <v>16</v>
      </c>
      <c r="F99" s="133">
        <v>11.29</v>
      </c>
      <c r="G99" s="134">
        <v>139.71000000000004</v>
      </c>
      <c r="H99" s="134">
        <f>'BM 08'!J99</f>
        <v>139.7062</v>
      </c>
      <c r="I99" s="134">
        <f>VLOOKUP(A99,'Memória 09'!$A$6:$E$286,5,FALSE)</f>
        <v>0</v>
      </c>
      <c r="J99" s="134">
        <f t="shared" si="11"/>
        <v>139.7062</v>
      </c>
      <c r="K99" s="134">
        <f t="shared" si="12"/>
        <v>1577.32</v>
      </c>
      <c r="L99" s="134">
        <f t="shared" si="13"/>
        <v>1577.28</v>
      </c>
      <c r="M99" s="134">
        <f t="shared" si="14"/>
        <v>0</v>
      </c>
      <c r="N99" s="134">
        <f t="shared" si="15"/>
        <v>1577.28</v>
      </c>
      <c r="O99" s="11"/>
      <c r="P99" s="111">
        <f t="shared" si="10"/>
        <v>0.9999746405295058</v>
      </c>
      <c r="Q99" s="14"/>
      <c r="R99" s="32"/>
    </row>
    <row r="100" spans="1:18" ht="25.5" x14ac:dyDescent="0.2">
      <c r="A100" s="126" t="s">
        <v>252</v>
      </c>
      <c r="B100" s="127" t="s">
        <v>253</v>
      </c>
      <c r="C100" s="126" t="s">
        <v>17</v>
      </c>
      <c r="D100" s="126" t="s">
        <v>254</v>
      </c>
      <c r="E100" s="128" t="s">
        <v>16</v>
      </c>
      <c r="F100" s="133">
        <v>11.78</v>
      </c>
      <c r="G100" s="134">
        <v>472.35</v>
      </c>
      <c r="H100" s="134">
        <f>'BM 08'!J100</f>
        <v>463.11</v>
      </c>
      <c r="I100" s="134">
        <f>VLOOKUP(A100,'Memória 09'!$A$6:$E$286,5,FALSE)</f>
        <v>9.2400000000000091</v>
      </c>
      <c r="J100" s="134">
        <f t="shared" si="11"/>
        <v>472.35</v>
      </c>
      <c r="K100" s="134">
        <f t="shared" si="12"/>
        <v>5564.28</v>
      </c>
      <c r="L100" s="134">
        <f t="shared" si="13"/>
        <v>5455.43</v>
      </c>
      <c r="M100" s="134">
        <f t="shared" si="14"/>
        <v>108.84</v>
      </c>
      <c r="N100" s="134">
        <f t="shared" si="15"/>
        <v>5564.27</v>
      </c>
      <c r="O100" s="11"/>
      <c r="P100" s="111">
        <f t="shared" si="10"/>
        <v>0.99999820282228802</v>
      </c>
      <c r="Q100" s="14"/>
      <c r="R100" s="32"/>
    </row>
    <row r="101" spans="1:18" ht="25.5" x14ac:dyDescent="0.2">
      <c r="A101" s="126" t="s">
        <v>255</v>
      </c>
      <c r="B101" s="127" t="s">
        <v>256</v>
      </c>
      <c r="C101" s="126" t="s">
        <v>14</v>
      </c>
      <c r="D101" s="126" t="s">
        <v>257</v>
      </c>
      <c r="E101" s="128" t="s">
        <v>16</v>
      </c>
      <c r="F101" s="133">
        <v>23.05</v>
      </c>
      <c r="G101" s="134">
        <v>11.85</v>
      </c>
      <c r="H101" s="134">
        <f>'BM 08'!J101</f>
        <v>6.48</v>
      </c>
      <c r="I101" s="134">
        <f>VLOOKUP(A101,'Memória 09'!$A$6:$E$286,5,FALSE)</f>
        <v>5.3699999999999992</v>
      </c>
      <c r="J101" s="134">
        <f t="shared" si="11"/>
        <v>11.85</v>
      </c>
      <c r="K101" s="134">
        <f t="shared" si="12"/>
        <v>273.14</v>
      </c>
      <c r="L101" s="134">
        <f t="shared" si="13"/>
        <v>149.36000000000001</v>
      </c>
      <c r="M101" s="134">
        <f t="shared" si="14"/>
        <v>123.77</v>
      </c>
      <c r="N101" s="134">
        <f t="shared" si="15"/>
        <v>273.13</v>
      </c>
      <c r="O101" s="11"/>
      <c r="P101" s="111">
        <f t="shared" si="10"/>
        <v>0.99996338873837598</v>
      </c>
      <c r="Q101" s="14"/>
      <c r="R101" s="32"/>
    </row>
    <row r="102" spans="1:18" ht="25.5" x14ac:dyDescent="0.2">
      <c r="A102" s="126" t="s">
        <v>258</v>
      </c>
      <c r="B102" s="127" t="s">
        <v>259</v>
      </c>
      <c r="C102" s="126" t="s">
        <v>17</v>
      </c>
      <c r="D102" s="126" t="s">
        <v>260</v>
      </c>
      <c r="E102" s="128" t="s">
        <v>16</v>
      </c>
      <c r="F102" s="133">
        <v>31.64</v>
      </c>
      <c r="G102" s="134">
        <v>11.85</v>
      </c>
      <c r="H102" s="134">
        <f>'BM 08'!J102</f>
        <v>6.48</v>
      </c>
      <c r="I102" s="134">
        <f>VLOOKUP(A102,'Memória 09'!$A$6:$E$286,5,FALSE)</f>
        <v>5.3699999999999992</v>
      </c>
      <c r="J102" s="134">
        <f t="shared" si="11"/>
        <v>11.85</v>
      </c>
      <c r="K102" s="134">
        <f t="shared" si="12"/>
        <v>374.93</v>
      </c>
      <c r="L102" s="134">
        <f t="shared" si="13"/>
        <v>205.02</v>
      </c>
      <c r="M102" s="134">
        <f t="shared" si="14"/>
        <v>169.9</v>
      </c>
      <c r="N102" s="134">
        <f t="shared" si="15"/>
        <v>374.92</v>
      </c>
      <c r="O102" s="11"/>
      <c r="P102" s="111">
        <f t="shared" si="10"/>
        <v>0.99997332835462627</v>
      </c>
      <c r="Q102" s="14"/>
      <c r="R102" s="32"/>
    </row>
    <row r="103" spans="1:18" ht="25.5" x14ac:dyDescent="0.2">
      <c r="A103" s="126" t="s">
        <v>261</v>
      </c>
      <c r="B103" s="127" t="s">
        <v>262</v>
      </c>
      <c r="C103" s="126" t="s">
        <v>17</v>
      </c>
      <c r="D103" s="126" t="s">
        <v>263</v>
      </c>
      <c r="E103" s="128" t="s">
        <v>16</v>
      </c>
      <c r="F103" s="133">
        <v>14.18</v>
      </c>
      <c r="G103" s="134">
        <v>11.85</v>
      </c>
      <c r="H103" s="134">
        <f>'BM 08'!J103</f>
        <v>6.48</v>
      </c>
      <c r="I103" s="134">
        <f>VLOOKUP(A103,'Memória 09'!$A$6:$E$286,5,FALSE)</f>
        <v>5.3699999999999992</v>
      </c>
      <c r="J103" s="134">
        <f t="shared" si="11"/>
        <v>11.85</v>
      </c>
      <c r="K103" s="134">
        <f t="shared" si="12"/>
        <v>168.03</v>
      </c>
      <c r="L103" s="134">
        <f t="shared" si="13"/>
        <v>91.88</v>
      </c>
      <c r="M103" s="134">
        <f t="shared" si="14"/>
        <v>76.14</v>
      </c>
      <c r="N103" s="134">
        <f t="shared" si="15"/>
        <v>168.01999999999998</v>
      </c>
      <c r="O103" s="11"/>
      <c r="P103" s="111">
        <f t="shared" si="10"/>
        <v>0.99994048681782999</v>
      </c>
      <c r="Q103" s="14"/>
      <c r="R103" s="32"/>
    </row>
    <row r="104" spans="1:18" ht="25.5" x14ac:dyDescent="0.2">
      <c r="A104" s="126" t="s">
        <v>264</v>
      </c>
      <c r="B104" s="127" t="s">
        <v>265</v>
      </c>
      <c r="C104" s="126" t="s">
        <v>17</v>
      </c>
      <c r="D104" s="126" t="s">
        <v>266</v>
      </c>
      <c r="E104" s="128" t="s">
        <v>16</v>
      </c>
      <c r="F104" s="133">
        <v>50.22</v>
      </c>
      <c r="G104" s="134">
        <v>336.19199999999995</v>
      </c>
      <c r="H104" s="134">
        <f>'BM 08'!J104</f>
        <v>336.19199999999995</v>
      </c>
      <c r="I104" s="134">
        <f>VLOOKUP(A104,'Memória 09'!$A$6:$E$286,5,FALSE)</f>
        <v>0</v>
      </c>
      <c r="J104" s="134">
        <f t="shared" si="11"/>
        <v>336.19199999999995</v>
      </c>
      <c r="K104" s="134">
        <f t="shared" si="12"/>
        <v>16883.560000000001</v>
      </c>
      <c r="L104" s="134">
        <f t="shared" si="13"/>
        <v>16883.560000000001</v>
      </c>
      <c r="M104" s="134">
        <f t="shared" si="14"/>
        <v>0</v>
      </c>
      <c r="N104" s="134">
        <f t="shared" si="15"/>
        <v>16883.560000000001</v>
      </c>
      <c r="O104" s="11"/>
      <c r="P104" s="111">
        <f t="shared" si="10"/>
        <v>1</v>
      </c>
      <c r="Q104" s="14"/>
      <c r="R104" s="32"/>
    </row>
    <row r="105" spans="1:18" ht="38.25" x14ac:dyDescent="0.2">
      <c r="A105" s="126" t="s">
        <v>267</v>
      </c>
      <c r="B105" s="127" t="s">
        <v>268</v>
      </c>
      <c r="C105" s="126" t="s">
        <v>14</v>
      </c>
      <c r="D105" s="126" t="s">
        <v>269</v>
      </c>
      <c r="E105" s="128" t="s">
        <v>16</v>
      </c>
      <c r="F105" s="133">
        <v>14.45</v>
      </c>
      <c r="G105" s="134">
        <v>340.38</v>
      </c>
      <c r="H105" s="134">
        <f>'BM 08'!J105</f>
        <v>0</v>
      </c>
      <c r="I105" s="134">
        <f>VLOOKUP(A105,'Memória 09'!$A$6:$E$286,5,FALSE)</f>
        <v>340.28</v>
      </c>
      <c r="J105" s="134">
        <f t="shared" si="11"/>
        <v>340.28</v>
      </c>
      <c r="K105" s="134">
        <f t="shared" si="12"/>
        <v>4918.49</v>
      </c>
      <c r="L105" s="134">
        <f t="shared" si="13"/>
        <v>0</v>
      </c>
      <c r="M105" s="134">
        <f t="shared" si="14"/>
        <v>4917.04</v>
      </c>
      <c r="N105" s="134">
        <f t="shared" si="15"/>
        <v>4917.04</v>
      </c>
      <c r="O105" s="11"/>
      <c r="P105" s="111">
        <f t="shared" si="10"/>
        <v>0.99970519407379099</v>
      </c>
      <c r="Q105" s="14"/>
      <c r="R105" s="32"/>
    </row>
    <row r="106" spans="1:18" ht="38.25" x14ac:dyDescent="0.2">
      <c r="A106" s="126" t="s">
        <v>270</v>
      </c>
      <c r="B106" s="127" t="s">
        <v>271</v>
      </c>
      <c r="C106" s="126" t="s">
        <v>14</v>
      </c>
      <c r="D106" s="126" t="s">
        <v>272</v>
      </c>
      <c r="E106" s="128" t="s">
        <v>16</v>
      </c>
      <c r="F106" s="133">
        <v>18.68</v>
      </c>
      <c r="G106" s="134">
        <v>374.21359999999999</v>
      </c>
      <c r="H106" s="134">
        <f>'BM 08'!J106</f>
        <v>340.38</v>
      </c>
      <c r="I106" s="134">
        <f>VLOOKUP(A106,'Memória 09'!$A$6:$E$286,5,FALSE)</f>
        <v>33.833600000000004</v>
      </c>
      <c r="J106" s="134">
        <f t="shared" si="11"/>
        <v>374.21359999999999</v>
      </c>
      <c r="K106" s="134">
        <f t="shared" si="12"/>
        <v>6990.31</v>
      </c>
      <c r="L106" s="134">
        <f t="shared" si="13"/>
        <v>6358.29</v>
      </c>
      <c r="M106" s="134">
        <f t="shared" si="14"/>
        <v>632.01</v>
      </c>
      <c r="N106" s="134">
        <f t="shared" si="15"/>
        <v>6990.3</v>
      </c>
      <c r="O106" s="11"/>
      <c r="P106" s="111">
        <f t="shared" si="10"/>
        <v>0.99999856944827914</v>
      </c>
      <c r="Q106" s="14"/>
      <c r="R106" s="32"/>
    </row>
    <row r="107" spans="1:18" x14ac:dyDescent="0.2">
      <c r="A107" s="124" t="s">
        <v>273</v>
      </c>
      <c r="B107" s="124"/>
      <c r="C107" s="124"/>
      <c r="D107" s="124" t="s">
        <v>274</v>
      </c>
      <c r="E107" s="124"/>
      <c r="F107" s="131"/>
      <c r="G107" s="131"/>
      <c r="H107" s="131"/>
      <c r="I107" s="131"/>
      <c r="J107" s="131"/>
      <c r="K107" s="131"/>
      <c r="L107" s="131"/>
      <c r="M107" s="131"/>
      <c r="N107" s="131"/>
      <c r="O107" s="11"/>
      <c r="P107" s="111" t="e">
        <f t="shared" si="10"/>
        <v>#DIV/0!</v>
      </c>
      <c r="Q107" s="14"/>
      <c r="R107" s="32"/>
    </row>
    <row r="108" spans="1:18" x14ac:dyDescent="0.2">
      <c r="A108" s="126" t="s">
        <v>275</v>
      </c>
      <c r="B108" s="127" t="s">
        <v>276</v>
      </c>
      <c r="C108" s="126" t="s">
        <v>17</v>
      </c>
      <c r="D108" s="126" t="s">
        <v>277</v>
      </c>
      <c r="E108" s="128" t="s">
        <v>7</v>
      </c>
      <c r="F108" s="133">
        <v>66.069999999999993</v>
      </c>
      <c r="G108" s="134">
        <v>1</v>
      </c>
      <c r="H108" s="134">
        <f>'BM 08'!J108</f>
        <v>0</v>
      </c>
      <c r="I108" s="134">
        <f>VLOOKUP(A108,'Memória 09'!$A$6:$E$286,5,FALSE)</f>
        <v>1</v>
      </c>
      <c r="J108" s="134">
        <f t="shared" si="11"/>
        <v>1</v>
      </c>
      <c r="K108" s="134">
        <f t="shared" si="12"/>
        <v>66.069999999999993</v>
      </c>
      <c r="L108" s="134">
        <f t="shared" si="13"/>
        <v>0</v>
      </c>
      <c r="M108" s="134">
        <f t="shared" si="14"/>
        <v>66.069999999999993</v>
      </c>
      <c r="N108" s="134">
        <f t="shared" si="15"/>
        <v>66.069999999999993</v>
      </c>
      <c r="O108" s="11"/>
      <c r="P108" s="111">
        <f t="shared" si="10"/>
        <v>1</v>
      </c>
      <c r="Q108" s="14"/>
      <c r="R108" s="32"/>
    </row>
    <row r="109" spans="1:18" ht="25.5" x14ac:dyDescent="0.2">
      <c r="A109" s="126" t="s">
        <v>278</v>
      </c>
      <c r="B109" s="127" t="s">
        <v>279</v>
      </c>
      <c r="C109" s="126" t="s">
        <v>17</v>
      </c>
      <c r="D109" s="126" t="s">
        <v>280</v>
      </c>
      <c r="E109" s="128" t="s">
        <v>7</v>
      </c>
      <c r="F109" s="133">
        <v>12.29</v>
      </c>
      <c r="G109" s="134">
        <v>1</v>
      </c>
      <c r="H109" s="134">
        <f>'BM 08'!J109</f>
        <v>1</v>
      </c>
      <c r="I109" s="134">
        <f>VLOOKUP(A109,'Memória 09'!$A$6:$E$286,5,FALSE)</f>
        <v>0</v>
      </c>
      <c r="J109" s="134">
        <f t="shared" si="11"/>
        <v>1</v>
      </c>
      <c r="K109" s="134">
        <f t="shared" si="12"/>
        <v>12.29</v>
      </c>
      <c r="L109" s="134">
        <f t="shared" si="13"/>
        <v>12.29</v>
      </c>
      <c r="M109" s="134">
        <f t="shared" si="14"/>
        <v>0</v>
      </c>
      <c r="N109" s="134">
        <f t="shared" si="15"/>
        <v>12.29</v>
      </c>
      <c r="O109" s="11"/>
      <c r="P109" s="111">
        <f t="shared" si="10"/>
        <v>1</v>
      </c>
      <c r="Q109" s="14"/>
      <c r="R109" s="32"/>
    </row>
    <row r="110" spans="1:18" ht="25.5" x14ac:dyDescent="0.2">
      <c r="A110" s="126" t="s">
        <v>281</v>
      </c>
      <c r="B110" s="127" t="s">
        <v>69</v>
      </c>
      <c r="C110" s="126" t="s">
        <v>17</v>
      </c>
      <c r="D110" s="126" t="s">
        <v>70</v>
      </c>
      <c r="E110" s="128" t="s">
        <v>7</v>
      </c>
      <c r="F110" s="133">
        <v>10.38</v>
      </c>
      <c r="G110" s="134">
        <v>2</v>
      </c>
      <c r="H110" s="134">
        <f>'BM 08'!J110</f>
        <v>2</v>
      </c>
      <c r="I110" s="134">
        <f>VLOOKUP(A110,'Memória 09'!$A$6:$E$286,5,FALSE)</f>
        <v>0</v>
      </c>
      <c r="J110" s="134">
        <f t="shared" si="11"/>
        <v>2</v>
      </c>
      <c r="K110" s="134">
        <f t="shared" si="12"/>
        <v>20.76</v>
      </c>
      <c r="L110" s="134">
        <f t="shared" si="13"/>
        <v>20.76</v>
      </c>
      <c r="M110" s="134">
        <f t="shared" si="14"/>
        <v>0</v>
      </c>
      <c r="N110" s="134">
        <f t="shared" si="15"/>
        <v>20.76</v>
      </c>
      <c r="O110" s="11"/>
      <c r="P110" s="111">
        <f t="shared" si="10"/>
        <v>1</v>
      </c>
      <c r="Q110" s="14"/>
      <c r="R110" s="32"/>
    </row>
    <row r="111" spans="1:18" ht="25.5" x14ac:dyDescent="0.2">
      <c r="A111" s="126" t="s">
        <v>282</v>
      </c>
      <c r="B111" s="127" t="s">
        <v>283</v>
      </c>
      <c r="C111" s="126" t="s">
        <v>17</v>
      </c>
      <c r="D111" s="126" t="s">
        <v>284</v>
      </c>
      <c r="E111" s="128" t="s">
        <v>7</v>
      </c>
      <c r="F111" s="133">
        <v>11.03</v>
      </c>
      <c r="G111" s="134">
        <v>1</v>
      </c>
      <c r="H111" s="134">
        <f>'BM 08'!J111</f>
        <v>1</v>
      </c>
      <c r="I111" s="134">
        <f>VLOOKUP(A111,'Memória 09'!$A$6:$E$286,5,FALSE)</f>
        <v>0</v>
      </c>
      <c r="J111" s="134">
        <f t="shared" si="11"/>
        <v>1</v>
      </c>
      <c r="K111" s="134">
        <f t="shared" si="12"/>
        <v>11.03</v>
      </c>
      <c r="L111" s="134">
        <f t="shared" si="13"/>
        <v>11.03</v>
      </c>
      <c r="M111" s="134">
        <f t="shared" si="14"/>
        <v>0</v>
      </c>
      <c r="N111" s="134">
        <f t="shared" si="15"/>
        <v>11.03</v>
      </c>
      <c r="O111" s="11"/>
      <c r="P111" s="111">
        <f t="shared" si="10"/>
        <v>1</v>
      </c>
      <c r="Q111" s="14"/>
      <c r="R111" s="32"/>
    </row>
    <row r="112" spans="1:18" ht="38.25" x14ac:dyDescent="0.2">
      <c r="A112" s="126" t="s">
        <v>285</v>
      </c>
      <c r="B112" s="127" t="s">
        <v>286</v>
      </c>
      <c r="C112" s="126" t="s">
        <v>17</v>
      </c>
      <c r="D112" s="126" t="s">
        <v>287</v>
      </c>
      <c r="E112" s="128" t="s">
        <v>7</v>
      </c>
      <c r="F112" s="133">
        <v>313.2</v>
      </c>
      <c r="G112" s="134">
        <v>1</v>
      </c>
      <c r="H112" s="134">
        <f>'BM 08'!J112</f>
        <v>1</v>
      </c>
      <c r="I112" s="134">
        <f>VLOOKUP(A112,'Memória 09'!$A$6:$E$286,5,FALSE)</f>
        <v>0</v>
      </c>
      <c r="J112" s="134">
        <f t="shared" si="11"/>
        <v>1</v>
      </c>
      <c r="K112" s="134">
        <f t="shared" si="12"/>
        <v>313.2</v>
      </c>
      <c r="L112" s="134">
        <f t="shared" si="13"/>
        <v>313.2</v>
      </c>
      <c r="M112" s="134">
        <f t="shared" si="14"/>
        <v>0</v>
      </c>
      <c r="N112" s="134">
        <f t="shared" si="15"/>
        <v>313.2</v>
      </c>
      <c r="O112" s="11"/>
      <c r="P112" s="111">
        <f t="shared" si="10"/>
        <v>1</v>
      </c>
      <c r="Q112" s="14"/>
      <c r="R112" s="32"/>
    </row>
    <row r="113" spans="1:18" x14ac:dyDescent="0.2">
      <c r="A113" s="124" t="s">
        <v>288</v>
      </c>
      <c r="B113" s="124"/>
      <c r="C113" s="124"/>
      <c r="D113" s="124" t="s">
        <v>289</v>
      </c>
      <c r="E113" s="124"/>
      <c r="F113" s="131"/>
      <c r="G113" s="131"/>
      <c r="H113" s="131"/>
      <c r="I113" s="131"/>
      <c r="J113" s="131"/>
      <c r="K113" s="131"/>
      <c r="L113" s="131"/>
      <c r="M113" s="131"/>
      <c r="N113" s="131"/>
      <c r="O113" s="11"/>
      <c r="P113" s="111" t="e">
        <f t="shared" si="10"/>
        <v>#DIV/0!</v>
      </c>
      <c r="Q113" s="14"/>
      <c r="R113" s="32"/>
    </row>
    <row r="114" spans="1:18" ht="25.5" x14ac:dyDescent="0.2">
      <c r="A114" s="126" t="s">
        <v>290</v>
      </c>
      <c r="B114" s="127" t="s">
        <v>291</v>
      </c>
      <c r="C114" s="126" t="s">
        <v>17</v>
      </c>
      <c r="D114" s="126" t="s">
        <v>292</v>
      </c>
      <c r="E114" s="128" t="s">
        <v>11</v>
      </c>
      <c r="F114" s="133">
        <v>8.2899999999999991</v>
      </c>
      <c r="G114" s="134">
        <v>147.97999999999999</v>
      </c>
      <c r="H114" s="134">
        <f>'BM 08'!J114</f>
        <v>147.97999999999999</v>
      </c>
      <c r="I114" s="134">
        <f>VLOOKUP(A114,'Memória 09'!$A$6:$E$286,5,FALSE)</f>
        <v>0</v>
      </c>
      <c r="J114" s="134">
        <f t="shared" si="11"/>
        <v>147.97999999999999</v>
      </c>
      <c r="K114" s="134">
        <f t="shared" si="12"/>
        <v>1226.75</v>
      </c>
      <c r="L114" s="134">
        <f t="shared" si="13"/>
        <v>1226.75</v>
      </c>
      <c r="M114" s="134">
        <f t="shared" si="14"/>
        <v>0</v>
      </c>
      <c r="N114" s="134">
        <f t="shared" si="15"/>
        <v>1226.75</v>
      </c>
      <c r="O114" s="11"/>
      <c r="P114" s="111">
        <f t="shared" si="10"/>
        <v>1</v>
      </c>
      <c r="Q114" s="14"/>
      <c r="R114" s="32"/>
    </row>
    <row r="115" spans="1:18" ht="38.25" x14ac:dyDescent="0.2">
      <c r="A115" s="126" t="s">
        <v>293</v>
      </c>
      <c r="B115" s="127" t="s">
        <v>294</v>
      </c>
      <c r="C115" s="126" t="s">
        <v>17</v>
      </c>
      <c r="D115" s="126" t="s">
        <v>295</v>
      </c>
      <c r="E115" s="128" t="s">
        <v>11</v>
      </c>
      <c r="F115" s="133">
        <v>12.56</v>
      </c>
      <c r="G115" s="134">
        <v>36.9</v>
      </c>
      <c r="H115" s="134">
        <f>'BM 08'!J115</f>
        <v>36.9</v>
      </c>
      <c r="I115" s="134">
        <f>VLOOKUP(A115,'Memória 09'!$A$6:$E$286,5,FALSE)</f>
        <v>0</v>
      </c>
      <c r="J115" s="134">
        <f t="shared" si="11"/>
        <v>36.9</v>
      </c>
      <c r="K115" s="134">
        <f t="shared" si="12"/>
        <v>463.46</v>
      </c>
      <c r="L115" s="134">
        <f t="shared" si="13"/>
        <v>463.46</v>
      </c>
      <c r="M115" s="134">
        <f t="shared" si="14"/>
        <v>0</v>
      </c>
      <c r="N115" s="134">
        <f t="shared" si="15"/>
        <v>463.46</v>
      </c>
      <c r="O115" s="11"/>
      <c r="P115" s="111">
        <f t="shared" si="10"/>
        <v>1</v>
      </c>
      <c r="Q115" s="14"/>
      <c r="R115" s="32"/>
    </row>
    <row r="116" spans="1:18" ht="38.25" x14ac:dyDescent="0.2">
      <c r="A116" s="126" t="s">
        <v>296</v>
      </c>
      <c r="B116" s="127" t="s">
        <v>297</v>
      </c>
      <c r="C116" s="126" t="s">
        <v>17</v>
      </c>
      <c r="D116" s="126" t="s">
        <v>298</v>
      </c>
      <c r="E116" s="128" t="s">
        <v>11</v>
      </c>
      <c r="F116" s="133">
        <v>12.11</v>
      </c>
      <c r="G116" s="134">
        <v>147.97999999999999</v>
      </c>
      <c r="H116" s="134">
        <f>'BM 08'!J116</f>
        <v>147.97999999999999</v>
      </c>
      <c r="I116" s="134">
        <f>VLOOKUP(A116,'Memória 09'!$A$6:$E$286,5,FALSE)</f>
        <v>0</v>
      </c>
      <c r="J116" s="134">
        <f t="shared" si="11"/>
        <v>147.97999999999999</v>
      </c>
      <c r="K116" s="134">
        <f t="shared" si="12"/>
        <v>1792.03</v>
      </c>
      <c r="L116" s="134">
        <f t="shared" si="13"/>
        <v>1792.03</v>
      </c>
      <c r="M116" s="134">
        <f t="shared" si="14"/>
        <v>0</v>
      </c>
      <c r="N116" s="134">
        <f t="shared" si="15"/>
        <v>1792.03</v>
      </c>
      <c r="O116" s="11"/>
      <c r="P116" s="111">
        <f t="shared" si="10"/>
        <v>1</v>
      </c>
      <c r="Q116" s="14"/>
      <c r="R116" s="32"/>
    </row>
    <row r="117" spans="1:18" ht="25.5" x14ac:dyDescent="0.2">
      <c r="A117" s="126" t="s">
        <v>299</v>
      </c>
      <c r="B117" s="127" t="s">
        <v>63</v>
      </c>
      <c r="C117" s="126" t="s">
        <v>17</v>
      </c>
      <c r="D117" s="126" t="s">
        <v>64</v>
      </c>
      <c r="E117" s="128" t="s">
        <v>7</v>
      </c>
      <c r="F117" s="133">
        <v>13.62</v>
      </c>
      <c r="G117" s="134">
        <v>2</v>
      </c>
      <c r="H117" s="134">
        <f>'BM 08'!J117</f>
        <v>2</v>
      </c>
      <c r="I117" s="134">
        <f>VLOOKUP(A117,'Memória 09'!$A$6:$E$286,5,FALSE)</f>
        <v>0</v>
      </c>
      <c r="J117" s="134">
        <f t="shared" si="11"/>
        <v>2</v>
      </c>
      <c r="K117" s="134">
        <f t="shared" si="12"/>
        <v>27.24</v>
      </c>
      <c r="L117" s="134">
        <f t="shared" si="13"/>
        <v>27.24</v>
      </c>
      <c r="M117" s="134">
        <f t="shared" si="14"/>
        <v>0</v>
      </c>
      <c r="N117" s="134">
        <f t="shared" si="15"/>
        <v>27.24</v>
      </c>
      <c r="O117" s="11"/>
      <c r="P117" s="111">
        <f t="shared" si="10"/>
        <v>1</v>
      </c>
      <c r="Q117" s="14"/>
      <c r="R117" s="32"/>
    </row>
    <row r="118" spans="1:18" ht="25.5" x14ac:dyDescent="0.2">
      <c r="A118" s="126" t="s">
        <v>300</v>
      </c>
      <c r="B118" s="127" t="s">
        <v>301</v>
      </c>
      <c r="C118" s="126" t="s">
        <v>17</v>
      </c>
      <c r="D118" s="126" t="s">
        <v>302</v>
      </c>
      <c r="E118" s="128" t="s">
        <v>7</v>
      </c>
      <c r="F118" s="133">
        <v>30.4</v>
      </c>
      <c r="G118" s="134">
        <v>1</v>
      </c>
      <c r="H118" s="134">
        <f>'BM 08'!J118</f>
        <v>1</v>
      </c>
      <c r="I118" s="134">
        <f>VLOOKUP(A118,'Memória 09'!$A$6:$E$286,5,FALSE)</f>
        <v>0</v>
      </c>
      <c r="J118" s="134">
        <f t="shared" si="11"/>
        <v>1</v>
      </c>
      <c r="K118" s="134">
        <f t="shared" si="12"/>
        <v>30.4</v>
      </c>
      <c r="L118" s="134">
        <f t="shared" si="13"/>
        <v>30.4</v>
      </c>
      <c r="M118" s="134">
        <f t="shared" si="14"/>
        <v>0</v>
      </c>
      <c r="N118" s="134">
        <f t="shared" si="15"/>
        <v>30.4</v>
      </c>
      <c r="O118" s="11"/>
      <c r="P118" s="111">
        <f t="shared" si="10"/>
        <v>1</v>
      </c>
      <c r="Q118" s="14"/>
      <c r="R118" s="32"/>
    </row>
    <row r="119" spans="1:18" ht="25.5" x14ac:dyDescent="0.2">
      <c r="A119" s="126" t="s">
        <v>303</v>
      </c>
      <c r="B119" s="127" t="s">
        <v>61</v>
      </c>
      <c r="C119" s="126" t="s">
        <v>17</v>
      </c>
      <c r="D119" s="126" t="s">
        <v>62</v>
      </c>
      <c r="E119" s="128" t="s">
        <v>7</v>
      </c>
      <c r="F119" s="133">
        <v>16.88</v>
      </c>
      <c r="G119" s="134">
        <v>1</v>
      </c>
      <c r="H119" s="134">
        <f>'BM 08'!J119</f>
        <v>1</v>
      </c>
      <c r="I119" s="134">
        <f>VLOOKUP(A119,'Memória 09'!$A$6:$E$286,5,FALSE)</f>
        <v>0</v>
      </c>
      <c r="J119" s="134">
        <f t="shared" si="11"/>
        <v>1</v>
      </c>
      <c r="K119" s="134">
        <f t="shared" si="12"/>
        <v>16.88</v>
      </c>
      <c r="L119" s="134">
        <f t="shared" si="13"/>
        <v>16.88</v>
      </c>
      <c r="M119" s="134">
        <f t="shared" si="14"/>
        <v>0</v>
      </c>
      <c r="N119" s="134">
        <f t="shared" si="15"/>
        <v>16.88</v>
      </c>
      <c r="O119" s="11"/>
      <c r="P119" s="111">
        <f t="shared" si="10"/>
        <v>1</v>
      </c>
      <c r="Q119" s="14"/>
      <c r="R119" s="32"/>
    </row>
    <row r="120" spans="1:18" ht="25.5" x14ac:dyDescent="0.2">
      <c r="A120" s="126" t="s">
        <v>304</v>
      </c>
      <c r="B120" s="127" t="s">
        <v>305</v>
      </c>
      <c r="C120" s="126" t="s">
        <v>17</v>
      </c>
      <c r="D120" s="126" t="s">
        <v>306</v>
      </c>
      <c r="E120" s="128" t="s">
        <v>7</v>
      </c>
      <c r="F120" s="133">
        <v>10.26</v>
      </c>
      <c r="G120" s="134">
        <v>2</v>
      </c>
      <c r="H120" s="134">
        <f>'BM 08'!J120</f>
        <v>2</v>
      </c>
      <c r="I120" s="134">
        <f>VLOOKUP(A120,'Memória 09'!$A$6:$E$286,5,FALSE)</f>
        <v>0</v>
      </c>
      <c r="J120" s="134">
        <f t="shared" si="11"/>
        <v>2</v>
      </c>
      <c r="K120" s="134">
        <f t="shared" si="12"/>
        <v>20.52</v>
      </c>
      <c r="L120" s="134">
        <f t="shared" si="13"/>
        <v>20.52</v>
      </c>
      <c r="M120" s="134">
        <f t="shared" si="14"/>
        <v>0</v>
      </c>
      <c r="N120" s="134">
        <f t="shared" si="15"/>
        <v>20.52</v>
      </c>
      <c r="O120" s="11"/>
      <c r="P120" s="111">
        <f t="shared" si="10"/>
        <v>1</v>
      </c>
      <c r="Q120" s="14"/>
      <c r="R120" s="32"/>
    </row>
    <row r="121" spans="1:18" ht="38.25" x14ac:dyDescent="0.2">
      <c r="A121" s="126" t="s">
        <v>741</v>
      </c>
      <c r="B121" s="127">
        <v>91868</v>
      </c>
      <c r="C121" s="126" t="s">
        <v>17</v>
      </c>
      <c r="D121" s="126" t="s">
        <v>742</v>
      </c>
      <c r="E121" s="128" t="s">
        <v>743</v>
      </c>
      <c r="F121" s="133">
        <v>12.4340182375</v>
      </c>
      <c r="G121" s="134">
        <v>25.4</v>
      </c>
      <c r="H121" s="134">
        <f>'BM 08'!J121</f>
        <v>0</v>
      </c>
      <c r="I121" s="134">
        <f>VLOOKUP(A121,'Memória 09'!$A$6:$E$286,5,FALSE)</f>
        <v>25.4</v>
      </c>
      <c r="J121" s="134">
        <f t="shared" si="11"/>
        <v>25.4</v>
      </c>
      <c r="K121" s="134">
        <f t="shared" si="12"/>
        <v>315.82</v>
      </c>
      <c r="L121" s="134">
        <f t="shared" si="13"/>
        <v>0</v>
      </c>
      <c r="M121" s="134">
        <f t="shared" si="14"/>
        <v>315.82</v>
      </c>
      <c r="N121" s="134">
        <f t="shared" si="15"/>
        <v>315.82</v>
      </c>
      <c r="O121" s="11"/>
      <c r="P121" s="111">
        <f t="shared" si="10"/>
        <v>1</v>
      </c>
      <c r="Q121" s="14"/>
      <c r="R121" s="32"/>
    </row>
    <row r="122" spans="1:18" x14ac:dyDescent="0.2">
      <c r="A122" s="124" t="s">
        <v>307</v>
      </c>
      <c r="B122" s="124"/>
      <c r="C122" s="124"/>
      <c r="D122" s="124" t="s">
        <v>308</v>
      </c>
      <c r="E122" s="124"/>
      <c r="F122" s="131"/>
      <c r="G122" s="131"/>
      <c r="H122" s="131"/>
      <c r="I122" s="134">
        <f>VLOOKUP(A122,'Memória 09'!$A$6:$E$286,5,FALSE)</f>
        <v>0</v>
      </c>
      <c r="J122" s="131"/>
      <c r="K122" s="131"/>
      <c r="L122" s="131"/>
      <c r="M122" s="131"/>
      <c r="N122" s="131"/>
      <c r="O122" s="11"/>
      <c r="P122" s="111" t="e">
        <f t="shared" si="10"/>
        <v>#DIV/0!</v>
      </c>
      <c r="Q122" s="14"/>
      <c r="R122" s="32"/>
    </row>
    <row r="123" spans="1:18" ht="25.5" x14ac:dyDescent="0.2">
      <c r="A123" s="126" t="s">
        <v>309</v>
      </c>
      <c r="B123" s="127" t="s">
        <v>310</v>
      </c>
      <c r="C123" s="126" t="s">
        <v>17</v>
      </c>
      <c r="D123" s="126" t="s">
        <v>311</v>
      </c>
      <c r="E123" s="128" t="s">
        <v>11</v>
      </c>
      <c r="F123" s="133">
        <v>2.88</v>
      </c>
      <c r="G123" s="134">
        <v>40.71</v>
      </c>
      <c r="H123" s="134">
        <f>'BM 08'!J123</f>
        <v>40.71</v>
      </c>
      <c r="I123" s="134">
        <f>VLOOKUP(A123,'Memória 09'!$A$6:$E$286,5,FALSE)</f>
        <v>0</v>
      </c>
      <c r="J123" s="134">
        <f t="shared" si="11"/>
        <v>40.71</v>
      </c>
      <c r="K123" s="134">
        <f t="shared" si="12"/>
        <v>117.24</v>
      </c>
      <c r="L123" s="134">
        <f t="shared" si="13"/>
        <v>117.24</v>
      </c>
      <c r="M123" s="134">
        <f t="shared" si="14"/>
        <v>0</v>
      </c>
      <c r="N123" s="134">
        <f t="shared" si="15"/>
        <v>117.24</v>
      </c>
      <c r="O123" s="11"/>
      <c r="P123" s="111">
        <f t="shared" si="10"/>
        <v>1</v>
      </c>
      <c r="Q123" s="14"/>
      <c r="R123" s="32"/>
    </row>
    <row r="124" spans="1:18" ht="25.5" x14ac:dyDescent="0.2">
      <c r="A124" s="126" t="s">
        <v>312</v>
      </c>
      <c r="B124" s="127" t="s">
        <v>313</v>
      </c>
      <c r="C124" s="126" t="s">
        <v>17</v>
      </c>
      <c r="D124" s="126" t="s">
        <v>314</v>
      </c>
      <c r="E124" s="128" t="s">
        <v>11</v>
      </c>
      <c r="F124" s="133">
        <v>4.1500000000000004</v>
      </c>
      <c r="G124" s="134">
        <v>666.97</v>
      </c>
      <c r="H124" s="134">
        <f>'BM 08'!J124</f>
        <v>666.97</v>
      </c>
      <c r="I124" s="134">
        <f>VLOOKUP(A124,'Memória 09'!$A$6:$E$286,5,FALSE)</f>
        <v>0</v>
      </c>
      <c r="J124" s="134">
        <f t="shared" si="11"/>
        <v>666.97</v>
      </c>
      <c r="K124" s="134">
        <f t="shared" si="12"/>
        <v>2767.92</v>
      </c>
      <c r="L124" s="134">
        <f t="shared" si="13"/>
        <v>2767.92</v>
      </c>
      <c r="M124" s="134">
        <f t="shared" si="14"/>
        <v>0</v>
      </c>
      <c r="N124" s="134">
        <f t="shared" si="15"/>
        <v>2767.92</v>
      </c>
      <c r="O124" s="11"/>
      <c r="P124" s="111">
        <f t="shared" si="10"/>
        <v>1</v>
      </c>
      <c r="Q124" s="14"/>
      <c r="R124" s="32"/>
    </row>
    <row r="125" spans="1:18" x14ac:dyDescent="0.2">
      <c r="A125" s="124" t="s">
        <v>315</v>
      </c>
      <c r="B125" s="124"/>
      <c r="C125" s="124"/>
      <c r="D125" s="124" t="s">
        <v>316</v>
      </c>
      <c r="E125" s="124"/>
      <c r="F125" s="131"/>
      <c r="G125" s="131"/>
      <c r="H125" s="131"/>
      <c r="I125" s="134">
        <f>VLOOKUP(A125,'Memória 09'!$A$6:$E$286,5,FALSE)</f>
        <v>0</v>
      </c>
      <c r="J125" s="131"/>
      <c r="K125" s="131"/>
      <c r="L125" s="131"/>
      <c r="M125" s="131"/>
      <c r="N125" s="131"/>
      <c r="O125" s="11"/>
      <c r="P125" s="111" t="e">
        <f t="shared" si="10"/>
        <v>#DIV/0!</v>
      </c>
      <c r="Q125" s="14"/>
      <c r="R125" s="32"/>
    </row>
    <row r="126" spans="1:18" ht="25.5" x14ac:dyDescent="0.2">
      <c r="A126" s="126" t="s">
        <v>317</v>
      </c>
      <c r="B126" s="127" t="s">
        <v>318</v>
      </c>
      <c r="C126" s="126" t="s">
        <v>17</v>
      </c>
      <c r="D126" s="126" t="s">
        <v>319</v>
      </c>
      <c r="E126" s="128" t="s">
        <v>7</v>
      </c>
      <c r="F126" s="133">
        <v>43.32</v>
      </c>
      <c r="G126" s="134">
        <v>2</v>
      </c>
      <c r="H126" s="134">
        <f>'BM 08'!J126</f>
        <v>2</v>
      </c>
      <c r="I126" s="134">
        <f>VLOOKUP(A126,'Memória 09'!$A$6:$E$286,5,FALSE)</f>
        <v>0</v>
      </c>
      <c r="J126" s="134">
        <f t="shared" si="11"/>
        <v>2</v>
      </c>
      <c r="K126" s="134">
        <f t="shared" si="12"/>
        <v>86.64</v>
      </c>
      <c r="L126" s="134">
        <f t="shared" si="13"/>
        <v>86.64</v>
      </c>
      <c r="M126" s="134">
        <f t="shared" si="14"/>
        <v>0</v>
      </c>
      <c r="N126" s="134">
        <f t="shared" si="15"/>
        <v>86.64</v>
      </c>
      <c r="O126" s="11"/>
      <c r="P126" s="111">
        <f t="shared" si="10"/>
        <v>1</v>
      </c>
      <c r="Q126" s="14"/>
      <c r="R126" s="32"/>
    </row>
    <row r="127" spans="1:18" ht="25.5" x14ac:dyDescent="0.2">
      <c r="A127" s="126" t="s">
        <v>320</v>
      </c>
      <c r="B127" s="127" t="s">
        <v>321</v>
      </c>
      <c r="C127" s="126" t="s">
        <v>17</v>
      </c>
      <c r="D127" s="126" t="s">
        <v>322</v>
      </c>
      <c r="E127" s="128" t="s">
        <v>7</v>
      </c>
      <c r="F127" s="133">
        <v>29.26</v>
      </c>
      <c r="G127" s="134">
        <v>1</v>
      </c>
      <c r="H127" s="134">
        <f>'BM 08'!J127</f>
        <v>1</v>
      </c>
      <c r="I127" s="134">
        <f>VLOOKUP(A127,'Memória 09'!$A$6:$E$286,5,FALSE)</f>
        <v>0</v>
      </c>
      <c r="J127" s="134">
        <f t="shared" si="11"/>
        <v>1</v>
      </c>
      <c r="K127" s="134">
        <f t="shared" si="12"/>
        <v>29.26</v>
      </c>
      <c r="L127" s="134">
        <f t="shared" si="13"/>
        <v>29.26</v>
      </c>
      <c r="M127" s="134">
        <f t="shared" si="14"/>
        <v>0</v>
      </c>
      <c r="N127" s="134">
        <f t="shared" si="15"/>
        <v>29.26</v>
      </c>
      <c r="O127" s="11"/>
      <c r="P127" s="111">
        <f t="shared" si="10"/>
        <v>1</v>
      </c>
      <c r="Q127" s="14"/>
      <c r="R127" s="32"/>
    </row>
    <row r="128" spans="1:18" ht="25.5" x14ac:dyDescent="0.2">
      <c r="A128" s="126" t="s">
        <v>323</v>
      </c>
      <c r="B128" s="127" t="s">
        <v>324</v>
      </c>
      <c r="C128" s="126" t="s">
        <v>17</v>
      </c>
      <c r="D128" s="126" t="s">
        <v>325</v>
      </c>
      <c r="E128" s="128" t="s">
        <v>7</v>
      </c>
      <c r="F128" s="133">
        <v>46.66</v>
      </c>
      <c r="G128" s="134">
        <v>1</v>
      </c>
      <c r="H128" s="134">
        <f>'BM 08'!J128</f>
        <v>1</v>
      </c>
      <c r="I128" s="134">
        <f>VLOOKUP(A128,'Memória 09'!$A$6:$E$286,5,FALSE)</f>
        <v>0</v>
      </c>
      <c r="J128" s="134">
        <f t="shared" si="11"/>
        <v>1</v>
      </c>
      <c r="K128" s="134">
        <f t="shared" si="12"/>
        <v>46.66</v>
      </c>
      <c r="L128" s="134">
        <f t="shared" si="13"/>
        <v>46.66</v>
      </c>
      <c r="M128" s="134">
        <f t="shared" si="14"/>
        <v>0</v>
      </c>
      <c r="N128" s="134">
        <f t="shared" si="15"/>
        <v>46.66</v>
      </c>
      <c r="O128" s="11"/>
      <c r="P128" s="111">
        <f t="shared" si="10"/>
        <v>1</v>
      </c>
      <c r="Q128" s="14"/>
      <c r="R128" s="32"/>
    </row>
    <row r="129" spans="1:18" ht="25.5" x14ac:dyDescent="0.2">
      <c r="A129" s="126" t="s">
        <v>326</v>
      </c>
      <c r="B129" s="127" t="s">
        <v>327</v>
      </c>
      <c r="C129" s="126" t="s">
        <v>17</v>
      </c>
      <c r="D129" s="126" t="s">
        <v>328</v>
      </c>
      <c r="E129" s="128" t="s">
        <v>7</v>
      </c>
      <c r="F129" s="133">
        <v>29.86</v>
      </c>
      <c r="G129" s="134">
        <v>3</v>
      </c>
      <c r="H129" s="134">
        <f>'BM 08'!J129</f>
        <v>1</v>
      </c>
      <c r="I129" s="134">
        <f>VLOOKUP(A129,'Memória 09'!$A$6:$E$286,5,FALSE)</f>
        <v>2</v>
      </c>
      <c r="J129" s="134">
        <f t="shared" si="11"/>
        <v>3</v>
      </c>
      <c r="K129" s="134">
        <f t="shared" si="12"/>
        <v>89.58</v>
      </c>
      <c r="L129" s="134">
        <f t="shared" si="13"/>
        <v>29.86</v>
      </c>
      <c r="M129" s="134">
        <f t="shared" si="14"/>
        <v>59.72</v>
      </c>
      <c r="N129" s="134">
        <f t="shared" si="15"/>
        <v>89.58</v>
      </c>
      <c r="O129" s="11"/>
      <c r="P129" s="111">
        <f t="shared" si="10"/>
        <v>1</v>
      </c>
      <c r="Q129" s="14"/>
      <c r="R129" s="32"/>
    </row>
    <row r="130" spans="1:18" ht="25.5" x14ac:dyDescent="0.2">
      <c r="A130" s="126" t="s">
        <v>329</v>
      </c>
      <c r="B130" s="127" t="s">
        <v>330</v>
      </c>
      <c r="C130" s="126" t="s">
        <v>17</v>
      </c>
      <c r="D130" s="126" t="s">
        <v>331</v>
      </c>
      <c r="E130" s="128" t="s">
        <v>7</v>
      </c>
      <c r="F130" s="133">
        <v>831.88</v>
      </c>
      <c r="G130" s="134">
        <v>16</v>
      </c>
      <c r="H130" s="134">
        <f>'BM 08'!J130</f>
        <v>16</v>
      </c>
      <c r="I130" s="134">
        <f>VLOOKUP(A130,'Memória 09'!$A$6:$E$286,5,FALSE)</f>
        <v>0</v>
      </c>
      <c r="J130" s="134">
        <f t="shared" si="11"/>
        <v>16</v>
      </c>
      <c r="K130" s="134">
        <f t="shared" si="12"/>
        <v>13310.08</v>
      </c>
      <c r="L130" s="134">
        <f t="shared" si="13"/>
        <v>13310.08</v>
      </c>
      <c r="M130" s="134">
        <f t="shared" si="14"/>
        <v>0</v>
      </c>
      <c r="N130" s="134">
        <f t="shared" si="15"/>
        <v>13310.08</v>
      </c>
      <c r="O130" s="11"/>
      <c r="P130" s="111">
        <f t="shared" si="10"/>
        <v>1</v>
      </c>
      <c r="Q130" s="14"/>
      <c r="R130" s="32"/>
    </row>
    <row r="131" spans="1:18" x14ac:dyDescent="0.2">
      <c r="A131" s="124" t="s">
        <v>332</v>
      </c>
      <c r="B131" s="124"/>
      <c r="C131" s="124"/>
      <c r="D131" s="124" t="s">
        <v>333</v>
      </c>
      <c r="E131" s="124"/>
      <c r="F131" s="131"/>
      <c r="G131" s="131"/>
      <c r="H131" s="131"/>
      <c r="I131" s="131"/>
      <c r="J131" s="131"/>
      <c r="K131" s="131"/>
      <c r="L131" s="131"/>
      <c r="M131" s="131"/>
      <c r="N131" s="131"/>
      <c r="O131" s="11"/>
      <c r="P131" s="111" t="e">
        <f t="shared" si="10"/>
        <v>#DIV/0!</v>
      </c>
      <c r="Q131" s="14"/>
      <c r="R131" s="32"/>
    </row>
    <row r="132" spans="1:18" ht="51" x14ac:dyDescent="0.2">
      <c r="A132" s="126" t="s">
        <v>334</v>
      </c>
      <c r="B132" s="127" t="s">
        <v>335</v>
      </c>
      <c r="C132" s="126" t="s">
        <v>17</v>
      </c>
      <c r="D132" s="126" t="s">
        <v>336</v>
      </c>
      <c r="E132" s="128" t="s">
        <v>7</v>
      </c>
      <c r="F132" s="133">
        <v>3335.41</v>
      </c>
      <c r="G132" s="134">
        <v>1</v>
      </c>
      <c r="H132" s="134">
        <f>'BM 08'!J132</f>
        <v>1</v>
      </c>
      <c r="I132" s="134">
        <f>VLOOKUP(A132,'Memória 09'!$A$6:$E$286,5,FALSE)</f>
        <v>0</v>
      </c>
      <c r="J132" s="134">
        <f t="shared" si="11"/>
        <v>1</v>
      </c>
      <c r="K132" s="134">
        <f t="shared" si="12"/>
        <v>3335.41</v>
      </c>
      <c r="L132" s="134">
        <f t="shared" si="13"/>
        <v>3335.41</v>
      </c>
      <c r="M132" s="134">
        <f t="shared" si="14"/>
        <v>0</v>
      </c>
      <c r="N132" s="134">
        <f t="shared" si="15"/>
        <v>3335.41</v>
      </c>
      <c r="O132" s="11"/>
      <c r="P132" s="111">
        <f t="shared" si="10"/>
        <v>1</v>
      </c>
      <c r="Q132" s="14"/>
      <c r="R132" s="32"/>
    </row>
    <row r="133" spans="1:18" ht="38.25" x14ac:dyDescent="0.2">
      <c r="A133" s="126" t="s">
        <v>337</v>
      </c>
      <c r="B133" s="127" t="s">
        <v>338</v>
      </c>
      <c r="C133" s="126" t="s">
        <v>14</v>
      </c>
      <c r="D133" s="126" t="s">
        <v>339</v>
      </c>
      <c r="E133" s="128" t="s">
        <v>7</v>
      </c>
      <c r="F133" s="133">
        <v>6223.62</v>
      </c>
      <c r="G133" s="134">
        <v>0</v>
      </c>
      <c r="H133" s="134">
        <f>'BM 08'!J133</f>
        <v>0</v>
      </c>
      <c r="I133" s="134">
        <f>VLOOKUP(A133,'Memória 09'!$A$6:$E$286,5,FALSE)</f>
        <v>0</v>
      </c>
      <c r="J133" s="134">
        <f t="shared" si="11"/>
        <v>0</v>
      </c>
      <c r="K133" s="134">
        <f t="shared" si="12"/>
        <v>0</v>
      </c>
      <c r="L133" s="134">
        <f t="shared" si="13"/>
        <v>0</v>
      </c>
      <c r="M133" s="134">
        <f t="shared" si="14"/>
        <v>0</v>
      </c>
      <c r="N133" s="134">
        <f t="shared" si="15"/>
        <v>0</v>
      </c>
      <c r="O133" s="11"/>
      <c r="P133" s="111" t="e">
        <f t="shared" si="10"/>
        <v>#DIV/0!</v>
      </c>
      <c r="Q133" s="14"/>
      <c r="R133" s="32"/>
    </row>
    <row r="134" spans="1:18" ht="51" x14ac:dyDescent="0.2">
      <c r="A134" s="126" t="s">
        <v>340</v>
      </c>
      <c r="B134" s="127" t="s">
        <v>341</v>
      </c>
      <c r="C134" s="126" t="s">
        <v>17</v>
      </c>
      <c r="D134" s="126" t="s">
        <v>342</v>
      </c>
      <c r="E134" s="128" t="s">
        <v>7</v>
      </c>
      <c r="F134" s="133">
        <v>2024.88</v>
      </c>
      <c r="G134" s="134">
        <v>1</v>
      </c>
      <c r="H134" s="134">
        <f>'BM 08'!J134</f>
        <v>0</v>
      </c>
      <c r="I134" s="134">
        <f>VLOOKUP(A134,'Memória 09'!$A$6:$E$286,5,FALSE)</f>
        <v>0</v>
      </c>
      <c r="J134" s="134">
        <f t="shared" si="11"/>
        <v>0</v>
      </c>
      <c r="K134" s="134">
        <f t="shared" si="12"/>
        <v>2024.88</v>
      </c>
      <c r="L134" s="134">
        <f t="shared" si="13"/>
        <v>0</v>
      </c>
      <c r="M134" s="134">
        <f t="shared" si="14"/>
        <v>0</v>
      </c>
      <c r="N134" s="134">
        <f t="shared" si="15"/>
        <v>0</v>
      </c>
      <c r="O134" s="11"/>
      <c r="P134" s="111">
        <f t="shared" si="10"/>
        <v>0</v>
      </c>
      <c r="Q134" s="14"/>
      <c r="R134" s="32"/>
    </row>
    <row r="135" spans="1:18" ht="25.5" x14ac:dyDescent="0.2">
      <c r="A135" s="126" t="s">
        <v>883</v>
      </c>
      <c r="B135" s="127">
        <v>103769</v>
      </c>
      <c r="C135" s="126" t="s">
        <v>17</v>
      </c>
      <c r="D135" s="126" t="s">
        <v>884</v>
      </c>
      <c r="E135" s="128" t="s">
        <v>7</v>
      </c>
      <c r="F135" s="133">
        <v>2000.9084328499998</v>
      </c>
      <c r="G135" s="134">
        <v>1</v>
      </c>
      <c r="H135" s="134">
        <v>0</v>
      </c>
      <c r="I135" s="134">
        <f>VLOOKUP(A135,'Memória 09'!$A$6:$E$286,5,FALSE)</f>
        <v>1</v>
      </c>
      <c r="J135" s="134">
        <f t="shared" ref="J135" si="16">I135+H135</f>
        <v>1</v>
      </c>
      <c r="K135" s="134">
        <f t="shared" ref="K135" si="17">TRUNC(G135*F135,2)</f>
        <v>2000.9</v>
      </c>
      <c r="L135" s="134">
        <f t="shared" ref="L135" si="18">TRUNC(H135*F135,2)</f>
        <v>0</v>
      </c>
      <c r="M135" s="134">
        <f t="shared" ref="M135" si="19">TRUNC(I135*F135,2)</f>
        <v>2000.9</v>
      </c>
      <c r="N135" s="134">
        <f t="shared" ref="N135" si="20">M135+L135</f>
        <v>2000.9</v>
      </c>
      <c r="O135" s="11"/>
      <c r="P135" s="111">
        <f t="shared" si="10"/>
        <v>1</v>
      </c>
      <c r="Q135" s="14"/>
      <c r="R135" s="32"/>
    </row>
    <row r="136" spans="1:18" x14ac:dyDescent="0.2">
      <c r="A136" s="124" t="s">
        <v>343</v>
      </c>
      <c r="B136" s="124"/>
      <c r="C136" s="124"/>
      <c r="D136" s="124" t="s">
        <v>344</v>
      </c>
      <c r="E136" s="124"/>
      <c r="F136" s="131"/>
      <c r="G136" s="131"/>
      <c r="H136" s="131"/>
      <c r="I136" s="131"/>
      <c r="J136" s="131"/>
      <c r="K136" s="131"/>
      <c r="L136" s="131"/>
      <c r="M136" s="131"/>
      <c r="N136" s="131"/>
      <c r="O136" s="11"/>
      <c r="P136" s="111" t="e">
        <f t="shared" si="10"/>
        <v>#DIV/0!</v>
      </c>
      <c r="Q136" s="14"/>
      <c r="R136" s="32"/>
    </row>
    <row r="137" spans="1:18" ht="38.25" x14ac:dyDescent="0.2">
      <c r="A137" s="126" t="s">
        <v>345</v>
      </c>
      <c r="B137" s="127" t="s">
        <v>346</v>
      </c>
      <c r="C137" s="126" t="s">
        <v>17</v>
      </c>
      <c r="D137" s="126" t="s">
        <v>347</v>
      </c>
      <c r="E137" s="128" t="s">
        <v>7</v>
      </c>
      <c r="F137" s="133">
        <v>32.479999999999997</v>
      </c>
      <c r="G137" s="134">
        <v>7</v>
      </c>
      <c r="H137" s="134">
        <f>'BM 08'!J136</f>
        <v>0</v>
      </c>
      <c r="I137" s="134">
        <f>VLOOKUP(A137,'Memória 09'!$A$6:$E$286,5,FALSE)</f>
        <v>0</v>
      </c>
      <c r="J137" s="134">
        <f t="shared" si="11"/>
        <v>0</v>
      </c>
      <c r="K137" s="134">
        <f t="shared" si="12"/>
        <v>227.36</v>
      </c>
      <c r="L137" s="134">
        <f t="shared" si="13"/>
        <v>0</v>
      </c>
      <c r="M137" s="134">
        <f t="shared" si="14"/>
        <v>0</v>
      </c>
      <c r="N137" s="134">
        <f t="shared" si="15"/>
        <v>0</v>
      </c>
      <c r="O137" s="11"/>
      <c r="P137" s="111">
        <f t="shared" si="10"/>
        <v>0</v>
      </c>
      <c r="Q137" s="14"/>
      <c r="R137" s="32"/>
    </row>
    <row r="138" spans="1:18" ht="38.25" x14ac:dyDescent="0.2">
      <c r="A138" s="126" t="s">
        <v>348</v>
      </c>
      <c r="B138" s="127" t="s">
        <v>349</v>
      </c>
      <c r="C138" s="126" t="s">
        <v>17</v>
      </c>
      <c r="D138" s="126" t="s">
        <v>350</v>
      </c>
      <c r="E138" s="128" t="s">
        <v>7</v>
      </c>
      <c r="F138" s="133">
        <v>33.32</v>
      </c>
      <c r="G138" s="134">
        <v>0</v>
      </c>
      <c r="H138" s="134">
        <f>'BM 08'!J137</f>
        <v>0</v>
      </c>
      <c r="I138" s="134">
        <f>VLOOKUP(A138,'Memória 09'!$A$6:$E$286,5,FALSE)</f>
        <v>0</v>
      </c>
      <c r="J138" s="134">
        <f t="shared" si="11"/>
        <v>0</v>
      </c>
      <c r="K138" s="134">
        <f t="shared" si="12"/>
        <v>0</v>
      </c>
      <c r="L138" s="134">
        <f t="shared" si="13"/>
        <v>0</v>
      </c>
      <c r="M138" s="134">
        <f t="shared" si="14"/>
        <v>0</v>
      </c>
      <c r="N138" s="134">
        <f t="shared" si="15"/>
        <v>0</v>
      </c>
      <c r="O138" s="11"/>
      <c r="P138" s="111" t="e">
        <f t="shared" si="10"/>
        <v>#DIV/0!</v>
      </c>
      <c r="Q138" s="14"/>
      <c r="R138" s="32"/>
    </row>
    <row r="139" spans="1:18" ht="25.5" x14ac:dyDescent="0.2">
      <c r="A139" s="126" t="s">
        <v>351</v>
      </c>
      <c r="B139" s="127" t="s">
        <v>352</v>
      </c>
      <c r="C139" s="126" t="s">
        <v>17</v>
      </c>
      <c r="D139" s="126" t="s">
        <v>353</v>
      </c>
      <c r="E139" s="128" t="s">
        <v>11</v>
      </c>
      <c r="F139" s="133">
        <v>27.88</v>
      </c>
      <c r="G139" s="134">
        <v>32.380000000000003</v>
      </c>
      <c r="H139" s="134">
        <f>'BM 08'!J138</f>
        <v>0</v>
      </c>
      <c r="I139" s="134">
        <f>VLOOKUP(A139,'Memória 09'!$A$6:$E$286,5,FALSE)</f>
        <v>0</v>
      </c>
      <c r="J139" s="134">
        <f t="shared" si="11"/>
        <v>0</v>
      </c>
      <c r="K139" s="134">
        <f t="shared" si="12"/>
        <v>902.75</v>
      </c>
      <c r="L139" s="134">
        <f t="shared" si="13"/>
        <v>0</v>
      </c>
      <c r="M139" s="134">
        <f t="shared" si="14"/>
        <v>0</v>
      </c>
      <c r="N139" s="134">
        <f t="shared" si="15"/>
        <v>0</v>
      </c>
      <c r="O139" s="11"/>
      <c r="P139" s="111">
        <f t="shared" si="10"/>
        <v>0</v>
      </c>
      <c r="Q139" s="14"/>
      <c r="R139" s="32"/>
    </row>
    <row r="140" spans="1:18" ht="25.5" x14ac:dyDescent="0.2">
      <c r="A140" s="126" t="s">
        <v>354</v>
      </c>
      <c r="B140" s="127" t="s">
        <v>352</v>
      </c>
      <c r="C140" s="126" t="s">
        <v>17</v>
      </c>
      <c r="D140" s="126" t="s">
        <v>353</v>
      </c>
      <c r="E140" s="128" t="s">
        <v>11</v>
      </c>
      <c r="F140" s="133">
        <v>27.88</v>
      </c>
      <c r="G140" s="134">
        <v>1</v>
      </c>
      <c r="H140" s="134">
        <f>'BM 08'!J139</f>
        <v>0</v>
      </c>
      <c r="I140" s="134">
        <f>VLOOKUP(A140,'Memória 09'!$A$6:$E$286,5,FALSE)</f>
        <v>0</v>
      </c>
      <c r="J140" s="134">
        <f t="shared" si="11"/>
        <v>0</v>
      </c>
      <c r="K140" s="134">
        <f t="shared" si="12"/>
        <v>27.88</v>
      </c>
      <c r="L140" s="134">
        <f t="shared" si="13"/>
        <v>0</v>
      </c>
      <c r="M140" s="134">
        <f t="shared" si="14"/>
        <v>0</v>
      </c>
      <c r="N140" s="134">
        <f t="shared" si="15"/>
        <v>0</v>
      </c>
      <c r="O140" s="11"/>
      <c r="P140" s="111">
        <f t="shared" si="10"/>
        <v>0</v>
      </c>
      <c r="Q140" s="14"/>
      <c r="R140" s="32"/>
    </row>
    <row r="141" spans="1:18" ht="25.5" x14ac:dyDescent="0.2">
      <c r="A141" s="126" t="s">
        <v>355</v>
      </c>
      <c r="B141" s="127" t="s">
        <v>356</v>
      </c>
      <c r="C141" s="126" t="s">
        <v>14</v>
      </c>
      <c r="D141" s="126" t="s">
        <v>357</v>
      </c>
      <c r="E141" s="128" t="s">
        <v>7</v>
      </c>
      <c r="F141" s="133">
        <v>389.47</v>
      </c>
      <c r="G141" s="134">
        <v>0</v>
      </c>
      <c r="H141" s="134">
        <f>'BM 08'!J140</f>
        <v>0</v>
      </c>
      <c r="I141" s="134">
        <f>VLOOKUP(A141,'Memória 09'!$A$6:$E$286,5,FALSE)</f>
        <v>0</v>
      </c>
      <c r="J141" s="134">
        <f t="shared" si="11"/>
        <v>0</v>
      </c>
      <c r="K141" s="134">
        <f t="shared" si="12"/>
        <v>0</v>
      </c>
      <c r="L141" s="134">
        <f t="shared" si="13"/>
        <v>0</v>
      </c>
      <c r="M141" s="134">
        <f t="shared" si="14"/>
        <v>0</v>
      </c>
      <c r="N141" s="134">
        <f t="shared" si="15"/>
        <v>0</v>
      </c>
      <c r="O141" s="11"/>
      <c r="P141" s="111" t="e">
        <f t="shared" si="10"/>
        <v>#DIV/0!</v>
      </c>
      <c r="Q141" s="14"/>
      <c r="R141" s="32"/>
    </row>
    <row r="142" spans="1:18" x14ac:dyDescent="0.2">
      <c r="A142" s="124" t="s">
        <v>358</v>
      </c>
      <c r="B142" s="124"/>
      <c r="C142" s="124"/>
      <c r="D142" s="124" t="s">
        <v>359</v>
      </c>
      <c r="E142" s="124"/>
      <c r="F142" s="131"/>
      <c r="G142" s="131"/>
      <c r="H142" s="131"/>
      <c r="I142" s="131"/>
      <c r="J142" s="131"/>
      <c r="K142" s="131"/>
      <c r="L142" s="131"/>
      <c r="M142" s="131"/>
      <c r="N142" s="131"/>
      <c r="O142" s="11"/>
      <c r="P142" s="111" t="e">
        <f t="shared" si="10"/>
        <v>#DIV/0!</v>
      </c>
      <c r="Q142" s="14"/>
      <c r="R142" s="32"/>
    </row>
    <row r="143" spans="1:18" ht="25.5" x14ac:dyDescent="0.2">
      <c r="A143" s="126" t="s">
        <v>360</v>
      </c>
      <c r="B143" s="127" t="s">
        <v>361</v>
      </c>
      <c r="C143" s="126" t="s">
        <v>14</v>
      </c>
      <c r="D143" s="126" t="s">
        <v>362</v>
      </c>
      <c r="E143" s="128" t="s">
        <v>7</v>
      </c>
      <c r="F143" s="133">
        <v>256.19</v>
      </c>
      <c r="G143" s="134">
        <v>2</v>
      </c>
      <c r="H143" s="134">
        <f>'BM 08'!J142</f>
        <v>0</v>
      </c>
      <c r="I143" s="134">
        <f>VLOOKUP(A143,'Memória 09'!$A$6:$E$286,5,FALSE)</f>
        <v>0</v>
      </c>
      <c r="J143" s="134">
        <f t="shared" si="11"/>
        <v>0</v>
      </c>
      <c r="K143" s="134">
        <f t="shared" si="12"/>
        <v>512.38</v>
      </c>
      <c r="L143" s="134">
        <f t="shared" si="13"/>
        <v>0</v>
      </c>
      <c r="M143" s="134">
        <f t="shared" si="14"/>
        <v>0</v>
      </c>
      <c r="N143" s="134">
        <f t="shared" si="15"/>
        <v>0</v>
      </c>
      <c r="O143" s="11"/>
      <c r="P143" s="111">
        <f t="shared" si="10"/>
        <v>0</v>
      </c>
      <c r="Q143" s="14"/>
      <c r="R143" s="32"/>
    </row>
    <row r="144" spans="1:18" ht="25.5" x14ac:dyDescent="0.2">
      <c r="A144" s="126" t="s">
        <v>363</v>
      </c>
      <c r="B144" s="127" t="s">
        <v>364</v>
      </c>
      <c r="C144" s="126" t="s">
        <v>14</v>
      </c>
      <c r="D144" s="126" t="s">
        <v>365</v>
      </c>
      <c r="E144" s="128" t="s">
        <v>7</v>
      </c>
      <c r="F144" s="133">
        <v>264.08999999999997</v>
      </c>
      <c r="G144" s="134">
        <v>2</v>
      </c>
      <c r="H144" s="134">
        <f>'BM 08'!J143</f>
        <v>0</v>
      </c>
      <c r="I144" s="134">
        <f>VLOOKUP(A144,'Memória 09'!$A$6:$E$286,5,FALSE)</f>
        <v>0</v>
      </c>
      <c r="J144" s="134">
        <f t="shared" si="11"/>
        <v>0</v>
      </c>
      <c r="K144" s="134">
        <f t="shared" si="12"/>
        <v>528.17999999999995</v>
      </c>
      <c r="L144" s="134">
        <f t="shared" si="13"/>
        <v>0</v>
      </c>
      <c r="M144" s="134">
        <f t="shared" si="14"/>
        <v>0</v>
      </c>
      <c r="N144" s="134">
        <f t="shared" si="15"/>
        <v>0</v>
      </c>
      <c r="O144" s="11"/>
      <c r="P144" s="111">
        <f t="shared" si="10"/>
        <v>0</v>
      </c>
      <c r="Q144" s="14"/>
      <c r="R144" s="32"/>
    </row>
    <row r="145" spans="1:18" ht="51" x14ac:dyDescent="0.2">
      <c r="A145" s="126" t="s">
        <v>366</v>
      </c>
      <c r="B145" s="127" t="s">
        <v>367</v>
      </c>
      <c r="C145" s="126" t="s">
        <v>14</v>
      </c>
      <c r="D145" s="126" t="s">
        <v>368</v>
      </c>
      <c r="E145" s="128" t="s">
        <v>7</v>
      </c>
      <c r="F145" s="133">
        <v>26.15</v>
      </c>
      <c r="G145" s="134">
        <v>13</v>
      </c>
      <c r="H145" s="134">
        <f>'BM 08'!J144</f>
        <v>0</v>
      </c>
      <c r="I145" s="134">
        <f>VLOOKUP(A145,'Memória 09'!$A$6:$E$286,5,FALSE)</f>
        <v>0</v>
      </c>
      <c r="J145" s="134">
        <f t="shared" si="11"/>
        <v>0</v>
      </c>
      <c r="K145" s="134">
        <f t="shared" si="12"/>
        <v>339.95</v>
      </c>
      <c r="L145" s="134">
        <f t="shared" si="13"/>
        <v>0</v>
      </c>
      <c r="M145" s="134">
        <f t="shared" si="14"/>
        <v>0</v>
      </c>
      <c r="N145" s="134">
        <f t="shared" si="15"/>
        <v>0</v>
      </c>
      <c r="O145" s="11"/>
      <c r="P145" s="111">
        <f t="shared" si="10"/>
        <v>0</v>
      </c>
      <c r="Q145" s="14"/>
      <c r="R145" s="32"/>
    </row>
    <row r="146" spans="1:18" ht="25.5" x14ac:dyDescent="0.2">
      <c r="A146" s="126" t="s">
        <v>369</v>
      </c>
      <c r="B146" s="127" t="s">
        <v>370</v>
      </c>
      <c r="C146" s="126" t="s">
        <v>17</v>
      </c>
      <c r="D146" s="126" t="s">
        <v>371</v>
      </c>
      <c r="E146" s="128" t="s">
        <v>7</v>
      </c>
      <c r="F146" s="133">
        <v>18.46</v>
      </c>
      <c r="G146" s="134">
        <v>2</v>
      </c>
      <c r="H146" s="134">
        <f>'BM 08'!J145</f>
        <v>0</v>
      </c>
      <c r="I146" s="134">
        <f>VLOOKUP(A146,'Memória 09'!$A$6:$E$286,5,FALSE)</f>
        <v>0</v>
      </c>
      <c r="J146" s="134">
        <f t="shared" si="11"/>
        <v>0</v>
      </c>
      <c r="K146" s="134">
        <f t="shared" si="12"/>
        <v>36.92</v>
      </c>
      <c r="L146" s="134">
        <f t="shared" si="13"/>
        <v>0</v>
      </c>
      <c r="M146" s="134">
        <f t="shared" si="14"/>
        <v>0</v>
      </c>
      <c r="N146" s="134">
        <f t="shared" si="15"/>
        <v>0</v>
      </c>
      <c r="O146" s="11"/>
      <c r="P146" s="111">
        <f t="shared" si="10"/>
        <v>0</v>
      </c>
      <c r="Q146" s="14"/>
      <c r="R146" s="32"/>
    </row>
    <row r="147" spans="1:18" x14ac:dyDescent="0.2">
      <c r="A147" s="124" t="s">
        <v>372</v>
      </c>
      <c r="B147" s="124"/>
      <c r="C147" s="124"/>
      <c r="D147" s="124" t="s">
        <v>373</v>
      </c>
      <c r="E147" s="124"/>
      <c r="F147" s="131"/>
      <c r="G147" s="131"/>
      <c r="H147" s="131"/>
      <c r="I147" s="131"/>
      <c r="J147" s="131"/>
      <c r="K147" s="131"/>
      <c r="L147" s="131"/>
      <c r="M147" s="131"/>
      <c r="N147" s="131"/>
      <c r="O147" s="11"/>
      <c r="P147" s="111" t="e">
        <f t="shared" si="10"/>
        <v>#DIV/0!</v>
      </c>
      <c r="Q147" s="14"/>
      <c r="R147" s="32"/>
    </row>
    <row r="148" spans="1:18" ht="25.5" x14ac:dyDescent="0.2">
      <c r="A148" s="126" t="s">
        <v>374</v>
      </c>
      <c r="B148" s="127" t="s">
        <v>97</v>
      </c>
      <c r="C148" s="126" t="s">
        <v>14</v>
      </c>
      <c r="D148" s="126" t="s">
        <v>98</v>
      </c>
      <c r="E148" s="128" t="s">
        <v>87</v>
      </c>
      <c r="F148" s="133">
        <v>36.130000000000003</v>
      </c>
      <c r="G148" s="134">
        <v>3.9310000000000005</v>
      </c>
      <c r="H148" s="134">
        <f>'BM 08'!J147</f>
        <v>3.9310000000000005</v>
      </c>
      <c r="I148" s="134">
        <f>VLOOKUP(A148,'Memória 09'!$A$6:$E$286,5,FALSE)</f>
        <v>0</v>
      </c>
      <c r="J148" s="134">
        <f t="shared" si="11"/>
        <v>3.9310000000000005</v>
      </c>
      <c r="K148" s="134">
        <f t="shared" si="12"/>
        <v>142.02000000000001</v>
      </c>
      <c r="L148" s="134">
        <f t="shared" si="13"/>
        <v>142.02000000000001</v>
      </c>
      <c r="M148" s="134">
        <f t="shared" si="14"/>
        <v>0</v>
      </c>
      <c r="N148" s="134">
        <f t="shared" si="15"/>
        <v>142.02000000000001</v>
      </c>
      <c r="O148" s="11"/>
      <c r="P148" s="111">
        <f t="shared" si="10"/>
        <v>1</v>
      </c>
      <c r="Q148" s="14"/>
      <c r="R148" s="32"/>
    </row>
    <row r="149" spans="1:18" x14ac:dyDescent="0.2">
      <c r="A149" s="126" t="s">
        <v>375</v>
      </c>
      <c r="B149" s="127" t="s">
        <v>376</v>
      </c>
      <c r="C149" s="126" t="s">
        <v>17</v>
      </c>
      <c r="D149" s="126" t="s">
        <v>377</v>
      </c>
      <c r="E149" s="128" t="s">
        <v>15</v>
      </c>
      <c r="F149" s="133">
        <v>21.8</v>
      </c>
      <c r="G149" s="134">
        <v>0</v>
      </c>
      <c r="H149" s="134">
        <f>'BM 08'!J148</f>
        <v>0</v>
      </c>
      <c r="I149" s="134">
        <f>VLOOKUP(A149,'Memória 09'!$A$6:$E$286,5,FALSE)</f>
        <v>0</v>
      </c>
      <c r="J149" s="134">
        <f t="shared" si="11"/>
        <v>0</v>
      </c>
      <c r="K149" s="134">
        <f t="shared" si="12"/>
        <v>0</v>
      </c>
      <c r="L149" s="134">
        <f t="shared" si="13"/>
        <v>0</v>
      </c>
      <c r="M149" s="134">
        <f t="shared" si="14"/>
        <v>0</v>
      </c>
      <c r="N149" s="134">
        <f t="shared" si="15"/>
        <v>0</v>
      </c>
      <c r="O149" s="11"/>
      <c r="P149" s="111" t="e">
        <f t="shared" si="10"/>
        <v>#DIV/0!</v>
      </c>
      <c r="Q149" s="14"/>
      <c r="R149" s="32"/>
    </row>
    <row r="150" spans="1:18" ht="38.25" x14ac:dyDescent="0.2">
      <c r="A150" s="126" t="s">
        <v>378</v>
      </c>
      <c r="B150" s="127" t="s">
        <v>178</v>
      </c>
      <c r="C150" s="126" t="s">
        <v>17</v>
      </c>
      <c r="D150" s="126" t="s">
        <v>179</v>
      </c>
      <c r="E150" s="128" t="s">
        <v>16</v>
      </c>
      <c r="F150" s="133">
        <v>52.85</v>
      </c>
      <c r="G150" s="134">
        <v>46.8</v>
      </c>
      <c r="H150" s="134">
        <f>'BM 08'!J149</f>
        <v>46.8</v>
      </c>
      <c r="I150" s="134">
        <f>VLOOKUP(A150,'Memória 09'!$A$6:$E$286,5,FALSE)</f>
        <v>0</v>
      </c>
      <c r="J150" s="134">
        <f t="shared" si="11"/>
        <v>46.8</v>
      </c>
      <c r="K150" s="134">
        <f t="shared" si="12"/>
        <v>2473.38</v>
      </c>
      <c r="L150" s="134">
        <f t="shared" si="13"/>
        <v>2473.38</v>
      </c>
      <c r="M150" s="134">
        <f t="shared" si="14"/>
        <v>0</v>
      </c>
      <c r="N150" s="134">
        <f t="shared" si="15"/>
        <v>2473.38</v>
      </c>
      <c r="O150" s="11"/>
      <c r="P150" s="111">
        <f t="shared" si="10"/>
        <v>1</v>
      </c>
      <c r="Q150" s="14"/>
      <c r="R150" s="32"/>
    </row>
    <row r="151" spans="1:18" ht="38.25" x14ac:dyDescent="0.2">
      <c r="A151" s="126" t="s">
        <v>379</v>
      </c>
      <c r="B151" s="127" t="s">
        <v>168</v>
      </c>
      <c r="C151" s="126" t="s">
        <v>17</v>
      </c>
      <c r="D151" s="126" t="s">
        <v>169</v>
      </c>
      <c r="E151" s="128" t="s">
        <v>16</v>
      </c>
      <c r="F151" s="133">
        <v>33.58</v>
      </c>
      <c r="G151" s="134">
        <v>57.6</v>
      </c>
      <c r="H151" s="134">
        <f>'BM 08'!J150</f>
        <v>57.6</v>
      </c>
      <c r="I151" s="134">
        <f>VLOOKUP(A151,'Memória 09'!$A$6:$E$286,5,FALSE)</f>
        <v>0</v>
      </c>
      <c r="J151" s="134">
        <f t="shared" si="11"/>
        <v>57.6</v>
      </c>
      <c r="K151" s="134">
        <f t="shared" si="12"/>
        <v>1934.2</v>
      </c>
      <c r="L151" s="134">
        <f t="shared" si="13"/>
        <v>1934.2</v>
      </c>
      <c r="M151" s="134">
        <f t="shared" si="14"/>
        <v>0</v>
      </c>
      <c r="N151" s="134">
        <f t="shared" si="15"/>
        <v>1934.2</v>
      </c>
      <c r="O151" s="11"/>
      <c r="P151" s="111">
        <f t="shared" si="10"/>
        <v>1</v>
      </c>
      <c r="Q151" s="14"/>
      <c r="R151" s="32"/>
    </row>
    <row r="152" spans="1:18" ht="25.5" x14ac:dyDescent="0.2">
      <c r="A152" s="126" t="s">
        <v>380</v>
      </c>
      <c r="B152" s="127" t="s">
        <v>45</v>
      </c>
      <c r="C152" s="126" t="s">
        <v>17</v>
      </c>
      <c r="D152" s="126" t="s">
        <v>122</v>
      </c>
      <c r="E152" s="128" t="s">
        <v>12</v>
      </c>
      <c r="F152" s="133">
        <v>19.05</v>
      </c>
      <c r="G152" s="134">
        <v>124</v>
      </c>
      <c r="H152" s="134">
        <f>'BM 08'!J151</f>
        <v>124</v>
      </c>
      <c r="I152" s="134">
        <f>VLOOKUP(A152,'Memória 09'!$A$6:$E$286,5,FALSE)</f>
        <v>0</v>
      </c>
      <c r="J152" s="134">
        <f t="shared" si="11"/>
        <v>124</v>
      </c>
      <c r="K152" s="134">
        <f t="shared" si="12"/>
        <v>2362.1999999999998</v>
      </c>
      <c r="L152" s="134">
        <f t="shared" si="13"/>
        <v>2362.1999999999998</v>
      </c>
      <c r="M152" s="134">
        <f t="shared" si="14"/>
        <v>0</v>
      </c>
      <c r="N152" s="134">
        <f t="shared" si="15"/>
        <v>2362.1999999999998</v>
      </c>
      <c r="O152" s="11"/>
      <c r="P152" s="111">
        <f t="shared" si="10"/>
        <v>1</v>
      </c>
      <c r="Q152" s="14"/>
      <c r="R152" s="32"/>
    </row>
    <row r="153" spans="1:18" ht="25.5" x14ac:dyDescent="0.2">
      <c r="A153" s="126" t="s">
        <v>381</v>
      </c>
      <c r="B153" s="127" t="s">
        <v>47</v>
      </c>
      <c r="C153" s="126" t="s">
        <v>17</v>
      </c>
      <c r="D153" s="126" t="s">
        <v>117</v>
      </c>
      <c r="E153" s="128" t="s">
        <v>12</v>
      </c>
      <c r="F153" s="133">
        <v>12.98</v>
      </c>
      <c r="G153" s="134">
        <v>308</v>
      </c>
      <c r="H153" s="134">
        <f>'BM 08'!J152</f>
        <v>308</v>
      </c>
      <c r="I153" s="134">
        <f>VLOOKUP(A153,'Memória 09'!$A$6:$E$286,5,FALSE)</f>
        <v>0</v>
      </c>
      <c r="J153" s="134">
        <f t="shared" si="11"/>
        <v>308</v>
      </c>
      <c r="K153" s="134">
        <f t="shared" si="12"/>
        <v>3997.84</v>
      </c>
      <c r="L153" s="134">
        <f t="shared" si="13"/>
        <v>3997.84</v>
      </c>
      <c r="M153" s="134">
        <f t="shared" si="14"/>
        <v>0</v>
      </c>
      <c r="N153" s="134">
        <f t="shared" si="15"/>
        <v>3997.84</v>
      </c>
      <c r="O153" s="11"/>
      <c r="P153" s="111">
        <f t="shared" si="10"/>
        <v>1</v>
      </c>
      <c r="Q153" s="14"/>
      <c r="R153" s="32"/>
    </row>
    <row r="154" spans="1:18" ht="38.25" x14ac:dyDescent="0.2">
      <c r="A154" s="126" t="s">
        <v>382</v>
      </c>
      <c r="B154" s="127" t="s">
        <v>383</v>
      </c>
      <c r="C154" s="126" t="s">
        <v>17</v>
      </c>
      <c r="D154" s="126" t="s">
        <v>384</v>
      </c>
      <c r="E154" s="128" t="s">
        <v>15</v>
      </c>
      <c r="F154" s="133">
        <v>399.96</v>
      </c>
      <c r="G154" s="134">
        <v>2.2799999999999998</v>
      </c>
      <c r="H154" s="134">
        <f>'BM 08'!J153</f>
        <v>2.2799999999999998</v>
      </c>
      <c r="I154" s="134">
        <f>VLOOKUP(A154,'Memória 09'!$A$6:$E$286,5,FALSE)</f>
        <v>0</v>
      </c>
      <c r="J154" s="134">
        <f t="shared" si="11"/>
        <v>2.2799999999999998</v>
      </c>
      <c r="K154" s="134">
        <f t="shared" si="12"/>
        <v>911.9</v>
      </c>
      <c r="L154" s="134">
        <f t="shared" si="13"/>
        <v>911.9</v>
      </c>
      <c r="M154" s="134">
        <f t="shared" si="14"/>
        <v>0</v>
      </c>
      <c r="N154" s="134">
        <f t="shared" si="15"/>
        <v>911.9</v>
      </c>
      <c r="O154" s="11"/>
      <c r="P154" s="111">
        <f t="shared" ref="P154:P222" si="21">N154/K154</f>
        <v>1</v>
      </c>
      <c r="Q154" s="14"/>
      <c r="R154" s="32"/>
    </row>
    <row r="155" spans="1:18" ht="25.5" x14ac:dyDescent="0.2">
      <c r="A155" s="126" t="s">
        <v>385</v>
      </c>
      <c r="B155" s="127" t="s">
        <v>127</v>
      </c>
      <c r="C155" s="126" t="s">
        <v>17</v>
      </c>
      <c r="D155" s="126" t="s">
        <v>128</v>
      </c>
      <c r="E155" s="128" t="s">
        <v>15</v>
      </c>
      <c r="F155" s="133">
        <v>302.18</v>
      </c>
      <c r="G155" s="134">
        <v>2.2799999999999998</v>
      </c>
      <c r="H155" s="134">
        <f>'BM 08'!J154</f>
        <v>2.2799999999999998</v>
      </c>
      <c r="I155" s="134">
        <f>VLOOKUP(A155,'Memória 09'!$A$6:$E$286,5,FALSE)</f>
        <v>0</v>
      </c>
      <c r="J155" s="134">
        <f t="shared" ref="J155:J219" si="22">I155+H155</f>
        <v>2.2799999999999998</v>
      </c>
      <c r="K155" s="134">
        <f t="shared" ref="K155:K219" si="23">TRUNC(G155*F155,2)</f>
        <v>688.97</v>
      </c>
      <c r="L155" s="134">
        <f t="shared" ref="L155:L219" si="24">TRUNC(H155*F155,2)</f>
        <v>688.97</v>
      </c>
      <c r="M155" s="134">
        <f t="shared" ref="M155:M219" si="25">TRUNC(I155*F155,2)</f>
        <v>0</v>
      </c>
      <c r="N155" s="134">
        <f t="shared" ref="N155:N219" si="26">M155+L155</f>
        <v>688.97</v>
      </c>
      <c r="O155" s="11"/>
      <c r="P155" s="111">
        <f t="shared" si="21"/>
        <v>1</v>
      </c>
      <c r="Q155" s="14"/>
      <c r="R155" s="32"/>
    </row>
    <row r="156" spans="1:18" ht="38.25" x14ac:dyDescent="0.2">
      <c r="A156" s="126" t="s">
        <v>386</v>
      </c>
      <c r="B156" s="127" t="s">
        <v>218</v>
      </c>
      <c r="C156" s="126" t="s">
        <v>17</v>
      </c>
      <c r="D156" s="126" t="s">
        <v>84</v>
      </c>
      <c r="E156" s="128" t="s">
        <v>16</v>
      </c>
      <c r="F156" s="133">
        <v>4.21</v>
      </c>
      <c r="G156" s="134">
        <v>39.229999999999997</v>
      </c>
      <c r="H156" s="134">
        <f>'BM 08'!J155</f>
        <v>21.6</v>
      </c>
      <c r="I156" s="134">
        <f>VLOOKUP(A156,'Memória 09'!$A$6:$E$286,5,FALSE)</f>
        <v>17.629999999999995</v>
      </c>
      <c r="J156" s="134">
        <f t="shared" si="22"/>
        <v>39.229999999999997</v>
      </c>
      <c r="K156" s="134">
        <f t="shared" si="23"/>
        <v>165.15</v>
      </c>
      <c r="L156" s="134">
        <f t="shared" si="24"/>
        <v>90.93</v>
      </c>
      <c r="M156" s="134">
        <f t="shared" si="25"/>
        <v>74.22</v>
      </c>
      <c r="N156" s="134">
        <f t="shared" si="26"/>
        <v>165.15</v>
      </c>
      <c r="O156" s="11"/>
      <c r="P156" s="111">
        <f t="shared" si="21"/>
        <v>1</v>
      </c>
      <c r="Q156" s="14"/>
      <c r="R156" s="32"/>
    </row>
    <row r="157" spans="1:18" ht="38.25" x14ac:dyDescent="0.2">
      <c r="A157" s="126" t="s">
        <v>387</v>
      </c>
      <c r="B157" s="127" t="s">
        <v>85</v>
      </c>
      <c r="C157" s="126" t="s">
        <v>17</v>
      </c>
      <c r="D157" s="126" t="s">
        <v>220</v>
      </c>
      <c r="E157" s="128" t="s">
        <v>16</v>
      </c>
      <c r="F157" s="133">
        <v>34.450000000000003</v>
      </c>
      <c r="G157" s="134">
        <v>39.229999999999997</v>
      </c>
      <c r="H157" s="134">
        <f>'BM 08'!J156</f>
        <v>21.6</v>
      </c>
      <c r="I157" s="134">
        <f>VLOOKUP(A157,'Memória 09'!$A$6:$E$286,5,FALSE)</f>
        <v>17.629999999999995</v>
      </c>
      <c r="J157" s="134">
        <f t="shared" si="22"/>
        <v>39.229999999999997</v>
      </c>
      <c r="K157" s="134">
        <f t="shared" si="23"/>
        <v>1351.47</v>
      </c>
      <c r="L157" s="134">
        <f t="shared" si="24"/>
        <v>744.12</v>
      </c>
      <c r="M157" s="134">
        <f t="shared" si="25"/>
        <v>607.35</v>
      </c>
      <c r="N157" s="134">
        <f t="shared" si="26"/>
        <v>1351.47</v>
      </c>
      <c r="O157" s="11"/>
      <c r="P157" s="111">
        <f t="shared" si="21"/>
        <v>1</v>
      </c>
      <c r="Q157" s="14"/>
      <c r="R157" s="32"/>
    </row>
    <row r="158" spans="1:18" ht="25.5" x14ac:dyDescent="0.2">
      <c r="A158" s="126" t="s">
        <v>388</v>
      </c>
      <c r="B158" s="127" t="s">
        <v>248</v>
      </c>
      <c r="C158" s="126" t="s">
        <v>17</v>
      </c>
      <c r="D158" s="126" t="s">
        <v>83</v>
      </c>
      <c r="E158" s="128" t="s">
        <v>16</v>
      </c>
      <c r="F158" s="133">
        <v>4.01</v>
      </c>
      <c r="G158" s="134">
        <v>89.009999999999991</v>
      </c>
      <c r="H158" s="134">
        <f>'BM 08'!J157</f>
        <v>21.6</v>
      </c>
      <c r="I158" s="134">
        <f>VLOOKUP(A158,'Memória 09'!$A$6:$E$286,5,FALSE)</f>
        <v>67.41</v>
      </c>
      <c r="J158" s="134">
        <f t="shared" si="22"/>
        <v>89.009999999999991</v>
      </c>
      <c r="K158" s="134">
        <f t="shared" si="23"/>
        <v>356.93</v>
      </c>
      <c r="L158" s="134">
        <f t="shared" si="24"/>
        <v>86.61</v>
      </c>
      <c r="M158" s="134">
        <f t="shared" si="25"/>
        <v>270.31</v>
      </c>
      <c r="N158" s="134">
        <f t="shared" si="26"/>
        <v>356.92</v>
      </c>
      <c r="O158" s="11"/>
      <c r="P158" s="111">
        <f t="shared" si="21"/>
        <v>0.99997198330204806</v>
      </c>
      <c r="Q158" s="14"/>
      <c r="R158" s="32"/>
    </row>
    <row r="159" spans="1:18" ht="25.5" x14ac:dyDescent="0.2">
      <c r="A159" s="126" t="s">
        <v>389</v>
      </c>
      <c r="B159" s="127" t="s">
        <v>250</v>
      </c>
      <c r="C159" s="126" t="s">
        <v>17</v>
      </c>
      <c r="D159" s="126" t="s">
        <v>251</v>
      </c>
      <c r="E159" s="128" t="s">
        <v>16</v>
      </c>
      <c r="F159" s="133">
        <v>11.29</v>
      </c>
      <c r="G159" s="134">
        <v>21.6</v>
      </c>
      <c r="H159" s="134">
        <f>'BM 08'!J158</f>
        <v>21.6</v>
      </c>
      <c r="I159" s="134">
        <f>VLOOKUP(A159,'Memória 09'!$A$6:$E$286,5,FALSE)</f>
        <v>0</v>
      </c>
      <c r="J159" s="134">
        <f t="shared" si="22"/>
        <v>21.6</v>
      </c>
      <c r="K159" s="134">
        <f t="shared" si="23"/>
        <v>243.86</v>
      </c>
      <c r="L159" s="134">
        <f t="shared" si="24"/>
        <v>243.86</v>
      </c>
      <c r="M159" s="134">
        <f t="shared" si="25"/>
        <v>0</v>
      </c>
      <c r="N159" s="134">
        <f t="shared" si="26"/>
        <v>243.86</v>
      </c>
      <c r="O159" s="11"/>
      <c r="P159" s="111">
        <f t="shared" si="21"/>
        <v>1</v>
      </c>
      <c r="Q159" s="14"/>
      <c r="R159" s="32"/>
    </row>
    <row r="160" spans="1:18" ht="25.5" x14ac:dyDescent="0.2">
      <c r="A160" s="126" t="s">
        <v>390</v>
      </c>
      <c r="B160" s="127" t="s">
        <v>253</v>
      </c>
      <c r="C160" s="126" t="s">
        <v>17</v>
      </c>
      <c r="D160" s="126" t="s">
        <v>254</v>
      </c>
      <c r="E160" s="128" t="s">
        <v>16</v>
      </c>
      <c r="F160" s="133">
        <v>11.78</v>
      </c>
      <c r="G160" s="134">
        <v>89.009999999999991</v>
      </c>
      <c r="H160" s="134">
        <f>'BM 08'!J159</f>
        <v>21.6</v>
      </c>
      <c r="I160" s="134">
        <f>VLOOKUP(A160,'Memória 09'!$A$6:$E$286,5,FALSE)</f>
        <v>67.41</v>
      </c>
      <c r="J160" s="134">
        <f t="shared" si="22"/>
        <v>89.009999999999991</v>
      </c>
      <c r="K160" s="134">
        <f t="shared" si="23"/>
        <v>1048.53</v>
      </c>
      <c r="L160" s="134">
        <f t="shared" si="24"/>
        <v>254.44</v>
      </c>
      <c r="M160" s="134">
        <f t="shared" si="25"/>
        <v>794.08</v>
      </c>
      <c r="N160" s="134">
        <f t="shared" si="26"/>
        <v>1048.52</v>
      </c>
      <c r="O160" s="11"/>
      <c r="P160" s="111">
        <f t="shared" si="21"/>
        <v>0.99999046283845006</v>
      </c>
      <c r="Q160" s="14"/>
      <c r="R160" s="32"/>
    </row>
    <row r="161" spans="1:18" ht="38.25" x14ac:dyDescent="0.2">
      <c r="A161" s="126" t="s">
        <v>709</v>
      </c>
      <c r="B161" s="127">
        <v>103800</v>
      </c>
      <c r="C161" s="126" t="s">
        <v>17</v>
      </c>
      <c r="D161" s="126" t="s">
        <v>710</v>
      </c>
      <c r="E161" s="128" t="s">
        <v>15</v>
      </c>
      <c r="F161" s="133">
        <v>444.36696333750007</v>
      </c>
      <c r="G161" s="134">
        <v>9.4139999999999997</v>
      </c>
      <c r="H161" s="134">
        <f>'BM 08'!J160</f>
        <v>3.51</v>
      </c>
      <c r="I161" s="134">
        <f>VLOOKUP(A161,'Memória 09'!$A$6:$E$286,5,FALSE)</f>
        <v>5.9039999999999999</v>
      </c>
      <c r="J161" s="134">
        <f t="shared" si="22"/>
        <v>9.4139999999999997</v>
      </c>
      <c r="K161" s="134">
        <f t="shared" si="23"/>
        <v>4183.2700000000004</v>
      </c>
      <c r="L161" s="134">
        <f t="shared" si="24"/>
        <v>1559.72</v>
      </c>
      <c r="M161" s="134">
        <f t="shared" si="25"/>
        <v>2623.54</v>
      </c>
      <c r="N161" s="134">
        <f t="shared" si="26"/>
        <v>4183.26</v>
      </c>
      <c r="O161" s="11"/>
      <c r="P161" s="111">
        <f t="shared" si="21"/>
        <v>0.99999760952556249</v>
      </c>
      <c r="Q161" s="14"/>
      <c r="R161" s="32"/>
    </row>
    <row r="162" spans="1:18" x14ac:dyDescent="0.2">
      <c r="A162" s="124" t="s">
        <v>391</v>
      </c>
      <c r="B162" s="124"/>
      <c r="C162" s="124"/>
      <c r="D162" s="124" t="s">
        <v>392</v>
      </c>
      <c r="E162" s="124"/>
      <c r="F162" s="131"/>
      <c r="G162" s="131"/>
      <c r="H162" s="131"/>
      <c r="I162" s="131"/>
      <c r="J162" s="131"/>
      <c r="K162" s="131"/>
      <c r="L162" s="131"/>
      <c r="M162" s="131"/>
      <c r="N162" s="131"/>
      <c r="O162" s="11"/>
      <c r="P162" s="111" t="e">
        <f t="shared" si="21"/>
        <v>#DIV/0!</v>
      </c>
      <c r="Q162" s="14"/>
      <c r="R162" s="32"/>
    </row>
    <row r="163" spans="1:18" x14ac:dyDescent="0.2">
      <c r="A163" s="126" t="s">
        <v>393</v>
      </c>
      <c r="B163" s="127" t="s">
        <v>394</v>
      </c>
      <c r="C163" s="126" t="s">
        <v>14</v>
      </c>
      <c r="D163" s="126" t="s">
        <v>395</v>
      </c>
      <c r="E163" s="128" t="s">
        <v>82</v>
      </c>
      <c r="F163" s="133">
        <v>3.24</v>
      </c>
      <c r="G163" s="134">
        <v>503.45000000000005</v>
      </c>
      <c r="H163" s="134">
        <f>'BM 08'!J162</f>
        <v>0</v>
      </c>
      <c r="I163" s="134">
        <f>VLOOKUP(A163,'Memória 09'!$A$6:$E$286,5,FALSE)</f>
        <v>503.45</v>
      </c>
      <c r="J163" s="134">
        <f t="shared" si="22"/>
        <v>503.45</v>
      </c>
      <c r="K163" s="134">
        <f t="shared" si="23"/>
        <v>1631.17</v>
      </c>
      <c r="L163" s="134">
        <f t="shared" si="24"/>
        <v>0</v>
      </c>
      <c r="M163" s="134">
        <f t="shared" si="25"/>
        <v>1631.17</v>
      </c>
      <c r="N163" s="134">
        <f t="shared" si="26"/>
        <v>1631.17</v>
      </c>
      <c r="O163" s="11"/>
      <c r="P163" s="111">
        <f t="shared" si="21"/>
        <v>1</v>
      </c>
      <c r="Q163" s="14"/>
      <c r="R163" s="32"/>
    </row>
    <row r="164" spans="1:18" ht="25.5" x14ac:dyDescent="0.2">
      <c r="A164" s="126" t="s">
        <v>396</v>
      </c>
      <c r="B164" s="127" t="s">
        <v>397</v>
      </c>
      <c r="C164" s="126" t="s">
        <v>17</v>
      </c>
      <c r="D164" s="126" t="s">
        <v>398</v>
      </c>
      <c r="E164" s="128" t="s">
        <v>16</v>
      </c>
      <c r="F164" s="133">
        <v>348.25</v>
      </c>
      <c r="G164" s="134">
        <v>0</v>
      </c>
      <c r="H164" s="134">
        <f>'BM 08'!J163</f>
        <v>0</v>
      </c>
      <c r="I164" s="134">
        <f>VLOOKUP(A164,'Memória 09'!$A$6:$E$286,5,FALSE)</f>
        <v>0</v>
      </c>
      <c r="J164" s="134">
        <f t="shared" si="22"/>
        <v>0</v>
      </c>
      <c r="K164" s="134">
        <f t="shared" si="23"/>
        <v>0</v>
      </c>
      <c r="L164" s="134">
        <f t="shared" si="24"/>
        <v>0</v>
      </c>
      <c r="M164" s="134">
        <f t="shared" si="25"/>
        <v>0</v>
      </c>
      <c r="N164" s="134">
        <f t="shared" si="26"/>
        <v>0</v>
      </c>
      <c r="O164" s="11"/>
      <c r="P164" s="111" t="e">
        <f t="shared" si="21"/>
        <v>#DIV/0!</v>
      </c>
      <c r="Q164" s="14"/>
      <c r="R164" s="32"/>
    </row>
    <row r="165" spans="1:18" ht="51" x14ac:dyDescent="0.2">
      <c r="A165" s="126" t="s">
        <v>399</v>
      </c>
      <c r="B165" s="127" t="s">
        <v>400</v>
      </c>
      <c r="C165" s="126" t="s">
        <v>17</v>
      </c>
      <c r="D165" s="126" t="s">
        <v>401</v>
      </c>
      <c r="E165" s="128" t="s">
        <v>16</v>
      </c>
      <c r="F165" s="133">
        <v>158.87</v>
      </c>
      <c r="G165" s="134">
        <v>202.96</v>
      </c>
      <c r="H165" s="134">
        <f>'BM 08'!J164</f>
        <v>172.44</v>
      </c>
      <c r="I165" s="134">
        <f>VLOOKUP(A165,'Memória 09'!$A$6:$E$286,5,FALSE)</f>
        <v>30.52000000000001</v>
      </c>
      <c r="J165" s="134">
        <f t="shared" si="22"/>
        <v>202.96</v>
      </c>
      <c r="K165" s="134">
        <f t="shared" si="23"/>
        <v>32244.25</v>
      </c>
      <c r="L165" s="134">
        <f t="shared" si="24"/>
        <v>27395.54</v>
      </c>
      <c r="M165" s="134">
        <f t="shared" si="25"/>
        <v>4848.71</v>
      </c>
      <c r="N165" s="134">
        <f t="shared" si="26"/>
        <v>32244.25</v>
      </c>
      <c r="O165" s="11"/>
      <c r="P165" s="111">
        <f t="shared" si="21"/>
        <v>1</v>
      </c>
      <c r="Q165" s="14"/>
      <c r="R165" s="32"/>
    </row>
    <row r="166" spans="1:18" x14ac:dyDescent="0.2">
      <c r="A166" s="124" t="s">
        <v>402</v>
      </c>
      <c r="B166" s="124"/>
      <c r="C166" s="124"/>
      <c r="D166" s="124" t="s">
        <v>403</v>
      </c>
      <c r="E166" s="124"/>
      <c r="F166" s="131"/>
      <c r="G166" s="131"/>
      <c r="H166" s="131"/>
      <c r="I166" s="131"/>
      <c r="J166" s="131"/>
      <c r="K166" s="131"/>
      <c r="L166" s="131"/>
      <c r="M166" s="131"/>
      <c r="N166" s="131"/>
      <c r="O166" s="11"/>
      <c r="P166" s="111" t="e">
        <f t="shared" si="21"/>
        <v>#DIV/0!</v>
      </c>
      <c r="Q166" s="14"/>
      <c r="R166" s="32"/>
    </row>
    <row r="167" spans="1:18" x14ac:dyDescent="0.2">
      <c r="A167" s="124" t="s">
        <v>404</v>
      </c>
      <c r="B167" s="124"/>
      <c r="C167" s="124"/>
      <c r="D167" s="124" t="s">
        <v>96</v>
      </c>
      <c r="E167" s="124"/>
      <c r="F167" s="131"/>
      <c r="G167" s="131"/>
      <c r="H167" s="131"/>
      <c r="I167" s="131"/>
      <c r="J167" s="131"/>
      <c r="K167" s="131"/>
      <c r="L167" s="131"/>
      <c r="M167" s="131"/>
      <c r="N167" s="131"/>
      <c r="O167" s="11"/>
      <c r="P167" s="111" t="e">
        <f t="shared" si="21"/>
        <v>#DIV/0!</v>
      </c>
      <c r="Q167" s="14"/>
      <c r="R167" s="32"/>
    </row>
    <row r="168" spans="1:18" ht="25.5" x14ac:dyDescent="0.2">
      <c r="A168" s="126" t="s">
        <v>405</v>
      </c>
      <c r="B168" s="127" t="s">
        <v>22</v>
      </c>
      <c r="C168" s="126" t="s">
        <v>17</v>
      </c>
      <c r="D168" s="126" t="s">
        <v>23</v>
      </c>
      <c r="E168" s="128" t="s">
        <v>15</v>
      </c>
      <c r="F168" s="133">
        <v>86.88</v>
      </c>
      <c r="G168" s="134">
        <v>6.3450000000000006</v>
      </c>
      <c r="H168" s="134">
        <f>'BM 08'!J167</f>
        <v>6.3450000000000006</v>
      </c>
      <c r="I168" s="134">
        <f>VLOOKUP(A168,'Memória 09'!$A$6:$E$286,5,FALSE)</f>
        <v>0</v>
      </c>
      <c r="J168" s="134">
        <f t="shared" si="22"/>
        <v>6.3450000000000006</v>
      </c>
      <c r="K168" s="134">
        <f t="shared" si="23"/>
        <v>551.25</v>
      </c>
      <c r="L168" s="134">
        <f t="shared" si="24"/>
        <v>551.25</v>
      </c>
      <c r="M168" s="134">
        <f t="shared" si="25"/>
        <v>0</v>
      </c>
      <c r="N168" s="134">
        <f t="shared" si="26"/>
        <v>551.25</v>
      </c>
      <c r="O168" s="11"/>
      <c r="P168" s="111">
        <f t="shared" si="21"/>
        <v>1</v>
      </c>
      <c r="Q168" s="14"/>
      <c r="R168" s="32"/>
    </row>
    <row r="169" spans="1:18" x14ac:dyDescent="0.2">
      <c r="A169" s="126" t="s">
        <v>406</v>
      </c>
      <c r="B169" s="127" t="s">
        <v>376</v>
      </c>
      <c r="C169" s="126" t="s">
        <v>17</v>
      </c>
      <c r="D169" s="126" t="s">
        <v>377</v>
      </c>
      <c r="E169" s="128" t="s">
        <v>15</v>
      </c>
      <c r="F169" s="133">
        <v>21.8</v>
      </c>
      <c r="G169" s="134">
        <v>4.1499999999999995</v>
      </c>
      <c r="H169" s="134">
        <f>'BM 08'!J168</f>
        <v>4.1499999999999995</v>
      </c>
      <c r="I169" s="134">
        <f>VLOOKUP(A169,'Memória 09'!$A$6:$E$286,5,FALSE)</f>
        <v>0</v>
      </c>
      <c r="J169" s="134">
        <f t="shared" si="22"/>
        <v>4.1499999999999995</v>
      </c>
      <c r="K169" s="134">
        <f t="shared" si="23"/>
        <v>90.47</v>
      </c>
      <c r="L169" s="134">
        <f t="shared" si="24"/>
        <v>90.47</v>
      </c>
      <c r="M169" s="134">
        <f t="shared" si="25"/>
        <v>0</v>
      </c>
      <c r="N169" s="134">
        <f t="shared" si="26"/>
        <v>90.47</v>
      </c>
      <c r="O169" s="11"/>
      <c r="P169" s="111">
        <f t="shared" si="21"/>
        <v>1</v>
      </c>
      <c r="Q169" s="14"/>
      <c r="R169" s="32"/>
    </row>
    <row r="170" spans="1:18" x14ac:dyDescent="0.2">
      <c r="A170" s="126" t="s">
        <v>407</v>
      </c>
      <c r="B170" s="127" t="s">
        <v>240</v>
      </c>
      <c r="C170" s="126" t="s">
        <v>17</v>
      </c>
      <c r="D170" s="126" t="s">
        <v>241</v>
      </c>
      <c r="E170" s="128" t="s">
        <v>15</v>
      </c>
      <c r="F170" s="133">
        <v>74.2</v>
      </c>
      <c r="G170" s="134">
        <v>0</v>
      </c>
      <c r="H170" s="134">
        <f>'BM 08'!J169</f>
        <v>0</v>
      </c>
      <c r="I170" s="134">
        <f>VLOOKUP(A170,'Memória 09'!$A$6:$E$286,5,FALSE)</f>
        <v>0</v>
      </c>
      <c r="J170" s="134">
        <f t="shared" si="22"/>
        <v>0</v>
      </c>
      <c r="K170" s="134">
        <f t="shared" si="23"/>
        <v>0</v>
      </c>
      <c r="L170" s="134">
        <f t="shared" si="24"/>
        <v>0</v>
      </c>
      <c r="M170" s="134">
        <f t="shared" si="25"/>
        <v>0</v>
      </c>
      <c r="N170" s="134">
        <f t="shared" si="26"/>
        <v>0</v>
      </c>
      <c r="O170" s="11"/>
      <c r="P170" s="111" t="e">
        <f t="shared" si="21"/>
        <v>#DIV/0!</v>
      </c>
      <c r="Q170" s="14"/>
      <c r="R170" s="32"/>
    </row>
    <row r="171" spans="1:18" x14ac:dyDescent="0.2">
      <c r="A171" s="124" t="s">
        <v>408</v>
      </c>
      <c r="B171" s="124"/>
      <c r="C171" s="124"/>
      <c r="D171" s="124" t="s">
        <v>409</v>
      </c>
      <c r="E171" s="124"/>
      <c r="F171" s="131"/>
      <c r="G171" s="131"/>
      <c r="H171" s="131"/>
      <c r="I171" s="131"/>
      <c r="J171" s="131"/>
      <c r="K171" s="131"/>
      <c r="L171" s="131"/>
      <c r="M171" s="131"/>
      <c r="N171" s="131"/>
      <c r="O171" s="11"/>
      <c r="P171" s="111" t="e">
        <f t="shared" si="21"/>
        <v>#DIV/0!</v>
      </c>
      <c r="Q171" s="14"/>
      <c r="R171" s="32"/>
    </row>
    <row r="172" spans="1:18" ht="25.5" x14ac:dyDescent="0.2">
      <c r="A172" s="126" t="s">
        <v>410</v>
      </c>
      <c r="B172" s="127" t="s">
        <v>48</v>
      </c>
      <c r="C172" s="126" t="s">
        <v>17</v>
      </c>
      <c r="D172" s="126" t="s">
        <v>95</v>
      </c>
      <c r="E172" s="128" t="s">
        <v>11</v>
      </c>
      <c r="F172" s="133">
        <v>62.24</v>
      </c>
      <c r="G172" s="134">
        <v>24.65</v>
      </c>
      <c r="H172" s="134">
        <f>'BM 08'!J171</f>
        <v>24.65</v>
      </c>
      <c r="I172" s="134">
        <f>VLOOKUP(A172,'Memória 09'!$A$6:$E$286,5,FALSE)</f>
        <v>0</v>
      </c>
      <c r="J172" s="134">
        <f t="shared" si="22"/>
        <v>24.65</v>
      </c>
      <c r="K172" s="134">
        <f t="shared" si="23"/>
        <v>1534.21</v>
      </c>
      <c r="L172" s="134">
        <f t="shared" si="24"/>
        <v>1534.21</v>
      </c>
      <c r="M172" s="134">
        <f t="shared" si="25"/>
        <v>0</v>
      </c>
      <c r="N172" s="134">
        <f t="shared" si="26"/>
        <v>1534.21</v>
      </c>
      <c r="O172" s="11"/>
      <c r="P172" s="111">
        <f t="shared" si="21"/>
        <v>1</v>
      </c>
      <c r="Q172" s="14"/>
      <c r="R172" s="32"/>
    </row>
    <row r="173" spans="1:18" ht="25.5" x14ac:dyDescent="0.2">
      <c r="A173" s="126" t="s">
        <v>411</v>
      </c>
      <c r="B173" s="127" t="s">
        <v>49</v>
      </c>
      <c r="C173" s="126" t="s">
        <v>17</v>
      </c>
      <c r="D173" s="126" t="s">
        <v>50</v>
      </c>
      <c r="E173" s="128" t="s">
        <v>16</v>
      </c>
      <c r="F173" s="133">
        <v>6.46</v>
      </c>
      <c r="G173" s="134">
        <v>4.2300000000000004</v>
      </c>
      <c r="H173" s="134">
        <f>'BM 08'!J172</f>
        <v>4.2300000000000004</v>
      </c>
      <c r="I173" s="134">
        <f>VLOOKUP(A173,'Memória 09'!$A$6:$E$286,5,FALSE)</f>
        <v>0</v>
      </c>
      <c r="J173" s="134">
        <f t="shared" si="22"/>
        <v>4.2300000000000004</v>
      </c>
      <c r="K173" s="134">
        <f t="shared" si="23"/>
        <v>27.32</v>
      </c>
      <c r="L173" s="134">
        <f t="shared" si="24"/>
        <v>27.32</v>
      </c>
      <c r="M173" s="134">
        <f t="shared" si="25"/>
        <v>0</v>
      </c>
      <c r="N173" s="134">
        <f t="shared" si="26"/>
        <v>27.32</v>
      </c>
      <c r="O173" s="11"/>
      <c r="P173" s="111">
        <f t="shared" si="21"/>
        <v>1</v>
      </c>
      <c r="Q173" s="14"/>
      <c r="R173" s="32"/>
    </row>
    <row r="174" spans="1:18" ht="25.5" x14ac:dyDescent="0.2">
      <c r="A174" s="126" t="s">
        <v>412</v>
      </c>
      <c r="B174" s="127" t="s">
        <v>51</v>
      </c>
      <c r="C174" s="126" t="s">
        <v>17</v>
      </c>
      <c r="D174" s="126" t="s">
        <v>413</v>
      </c>
      <c r="E174" s="128" t="s">
        <v>16</v>
      </c>
      <c r="F174" s="133">
        <v>34.04</v>
      </c>
      <c r="G174" s="134">
        <v>4.2300000000000004</v>
      </c>
      <c r="H174" s="134">
        <f>'BM 08'!J173</f>
        <v>4.2300000000000004</v>
      </c>
      <c r="I174" s="134">
        <f>VLOOKUP(A174,'Memória 09'!$A$6:$E$286,5,FALSE)</f>
        <v>0</v>
      </c>
      <c r="J174" s="134">
        <f t="shared" si="22"/>
        <v>4.2300000000000004</v>
      </c>
      <c r="K174" s="134">
        <f t="shared" si="23"/>
        <v>143.97999999999999</v>
      </c>
      <c r="L174" s="134">
        <f t="shared" si="24"/>
        <v>143.97999999999999</v>
      </c>
      <c r="M174" s="134">
        <f t="shared" si="25"/>
        <v>0</v>
      </c>
      <c r="N174" s="134">
        <f t="shared" si="26"/>
        <v>143.97999999999999</v>
      </c>
      <c r="O174" s="11"/>
      <c r="P174" s="111">
        <f t="shared" si="21"/>
        <v>1</v>
      </c>
      <c r="Q174" s="14"/>
      <c r="R174" s="32"/>
    </row>
    <row r="175" spans="1:18" ht="38.25" x14ac:dyDescent="0.2">
      <c r="A175" s="126" t="s">
        <v>414</v>
      </c>
      <c r="B175" s="127" t="s">
        <v>52</v>
      </c>
      <c r="C175" s="126" t="s">
        <v>17</v>
      </c>
      <c r="D175" s="126" t="s">
        <v>415</v>
      </c>
      <c r="E175" s="128" t="s">
        <v>16</v>
      </c>
      <c r="F175" s="133">
        <v>91.69</v>
      </c>
      <c r="G175" s="134">
        <v>38.599999999999994</v>
      </c>
      <c r="H175" s="134">
        <f>'BM 08'!J174</f>
        <v>38.599999999999994</v>
      </c>
      <c r="I175" s="134">
        <f>VLOOKUP(A175,'Memória 09'!$A$6:$E$286,5,FALSE)</f>
        <v>0</v>
      </c>
      <c r="J175" s="134">
        <f t="shared" si="22"/>
        <v>38.599999999999994</v>
      </c>
      <c r="K175" s="134">
        <f t="shared" si="23"/>
        <v>3539.23</v>
      </c>
      <c r="L175" s="134">
        <f t="shared" si="24"/>
        <v>3539.23</v>
      </c>
      <c r="M175" s="134">
        <f t="shared" si="25"/>
        <v>0</v>
      </c>
      <c r="N175" s="134">
        <f t="shared" si="26"/>
        <v>3539.23</v>
      </c>
      <c r="O175" s="11"/>
      <c r="P175" s="111">
        <f t="shared" si="21"/>
        <v>1</v>
      </c>
      <c r="Q175" s="14"/>
      <c r="R175" s="32"/>
    </row>
    <row r="176" spans="1:18" ht="25.5" x14ac:dyDescent="0.2">
      <c r="A176" s="126" t="s">
        <v>416</v>
      </c>
      <c r="B176" s="127" t="s">
        <v>45</v>
      </c>
      <c r="C176" s="126" t="s">
        <v>17</v>
      </c>
      <c r="D176" s="126" t="s">
        <v>122</v>
      </c>
      <c r="E176" s="128" t="s">
        <v>12</v>
      </c>
      <c r="F176" s="133">
        <v>19.05</v>
      </c>
      <c r="G176" s="134">
        <v>29.5</v>
      </c>
      <c r="H176" s="134">
        <f>'BM 08'!J175</f>
        <v>29.5</v>
      </c>
      <c r="I176" s="134">
        <f>VLOOKUP(A176,'Memória 09'!$A$6:$E$286,5,FALSE)</f>
        <v>0</v>
      </c>
      <c r="J176" s="134">
        <f t="shared" si="22"/>
        <v>29.5</v>
      </c>
      <c r="K176" s="134">
        <f t="shared" si="23"/>
        <v>561.97</v>
      </c>
      <c r="L176" s="134">
        <f t="shared" si="24"/>
        <v>561.97</v>
      </c>
      <c r="M176" s="134">
        <f t="shared" si="25"/>
        <v>0</v>
      </c>
      <c r="N176" s="134">
        <f t="shared" si="26"/>
        <v>561.97</v>
      </c>
      <c r="O176" s="11"/>
      <c r="P176" s="111">
        <f t="shared" si="21"/>
        <v>1</v>
      </c>
      <c r="Q176" s="14"/>
      <c r="R176" s="32"/>
    </row>
    <row r="177" spans="1:18" ht="25.5" x14ac:dyDescent="0.2">
      <c r="A177" s="126" t="s">
        <v>417</v>
      </c>
      <c r="B177" s="127" t="s">
        <v>46</v>
      </c>
      <c r="C177" s="126" t="s">
        <v>17</v>
      </c>
      <c r="D177" s="126" t="s">
        <v>113</v>
      </c>
      <c r="E177" s="128" t="s">
        <v>12</v>
      </c>
      <c r="F177" s="133">
        <v>16.87</v>
      </c>
      <c r="G177" s="134">
        <v>0.7</v>
      </c>
      <c r="H177" s="134">
        <f>'BM 08'!J176</f>
        <v>0.7</v>
      </c>
      <c r="I177" s="134">
        <f>VLOOKUP(A177,'Memória 09'!$A$6:$E$286,5,FALSE)</f>
        <v>0</v>
      </c>
      <c r="J177" s="134">
        <f t="shared" si="22"/>
        <v>0.7</v>
      </c>
      <c r="K177" s="134">
        <f t="shared" si="23"/>
        <v>11.8</v>
      </c>
      <c r="L177" s="134">
        <f t="shared" si="24"/>
        <v>11.8</v>
      </c>
      <c r="M177" s="134">
        <f t="shared" si="25"/>
        <v>0</v>
      </c>
      <c r="N177" s="134">
        <f t="shared" si="26"/>
        <v>11.8</v>
      </c>
      <c r="O177" s="11"/>
      <c r="P177" s="111">
        <f t="shared" si="21"/>
        <v>1</v>
      </c>
      <c r="Q177" s="14"/>
      <c r="R177" s="32"/>
    </row>
    <row r="178" spans="1:18" ht="25.5" x14ac:dyDescent="0.2">
      <c r="A178" s="126" t="s">
        <v>418</v>
      </c>
      <c r="B178" s="127" t="s">
        <v>54</v>
      </c>
      <c r="C178" s="126" t="s">
        <v>17</v>
      </c>
      <c r="D178" s="126" t="s">
        <v>115</v>
      </c>
      <c r="E178" s="128" t="s">
        <v>12</v>
      </c>
      <c r="F178" s="133">
        <v>14.98</v>
      </c>
      <c r="G178" s="134">
        <v>80.199999999999989</v>
      </c>
      <c r="H178" s="134">
        <f>'BM 08'!J177</f>
        <v>80.199999999999989</v>
      </c>
      <c r="I178" s="134">
        <f>VLOOKUP(A178,'Memória 09'!$A$6:$E$286,5,FALSE)</f>
        <v>0</v>
      </c>
      <c r="J178" s="134">
        <f t="shared" si="22"/>
        <v>80.199999999999989</v>
      </c>
      <c r="K178" s="134">
        <f t="shared" si="23"/>
        <v>1201.3900000000001</v>
      </c>
      <c r="L178" s="134">
        <f t="shared" si="24"/>
        <v>1201.3900000000001</v>
      </c>
      <c r="M178" s="134">
        <f t="shared" si="25"/>
        <v>0</v>
      </c>
      <c r="N178" s="134">
        <f t="shared" si="26"/>
        <v>1201.3900000000001</v>
      </c>
      <c r="O178" s="11"/>
      <c r="P178" s="111">
        <f t="shared" si="21"/>
        <v>1</v>
      </c>
      <c r="Q178" s="14"/>
      <c r="R178" s="32"/>
    </row>
    <row r="179" spans="1:18" ht="25.5" x14ac:dyDescent="0.2">
      <c r="A179" s="126" t="s">
        <v>419</v>
      </c>
      <c r="B179" s="127" t="s">
        <v>47</v>
      </c>
      <c r="C179" s="126" t="s">
        <v>17</v>
      </c>
      <c r="D179" s="126" t="s">
        <v>117</v>
      </c>
      <c r="E179" s="128" t="s">
        <v>12</v>
      </c>
      <c r="F179" s="133">
        <v>12.98</v>
      </c>
      <c r="G179" s="134">
        <v>61.8</v>
      </c>
      <c r="H179" s="134">
        <f>'BM 08'!J178</f>
        <v>61.8</v>
      </c>
      <c r="I179" s="134">
        <f>VLOOKUP(A179,'Memória 09'!$A$6:$E$286,5,FALSE)</f>
        <v>0</v>
      </c>
      <c r="J179" s="134">
        <f t="shared" si="22"/>
        <v>61.8</v>
      </c>
      <c r="K179" s="134">
        <f t="shared" si="23"/>
        <v>802.16</v>
      </c>
      <c r="L179" s="134">
        <f t="shared" si="24"/>
        <v>802.16</v>
      </c>
      <c r="M179" s="134">
        <f t="shared" si="25"/>
        <v>0</v>
      </c>
      <c r="N179" s="134">
        <f t="shared" si="26"/>
        <v>802.16</v>
      </c>
      <c r="O179" s="11"/>
      <c r="P179" s="111">
        <f t="shared" si="21"/>
        <v>1</v>
      </c>
      <c r="Q179" s="14"/>
      <c r="R179" s="32"/>
    </row>
    <row r="180" spans="1:18" ht="25.5" x14ac:dyDescent="0.2">
      <c r="A180" s="126" t="s">
        <v>420</v>
      </c>
      <c r="B180" s="127" t="s">
        <v>119</v>
      </c>
      <c r="C180" s="126" t="s">
        <v>17</v>
      </c>
      <c r="D180" s="126" t="s">
        <v>120</v>
      </c>
      <c r="E180" s="128" t="s">
        <v>12</v>
      </c>
      <c r="F180" s="133">
        <v>9.89</v>
      </c>
      <c r="G180" s="134">
        <v>17</v>
      </c>
      <c r="H180" s="134">
        <f>'BM 08'!J179</f>
        <v>17</v>
      </c>
      <c r="I180" s="134">
        <f>VLOOKUP(A180,'Memória 09'!$A$6:$E$286,5,FALSE)</f>
        <v>0</v>
      </c>
      <c r="J180" s="134">
        <f t="shared" si="22"/>
        <v>17</v>
      </c>
      <c r="K180" s="134">
        <f t="shared" si="23"/>
        <v>168.13</v>
      </c>
      <c r="L180" s="134">
        <f t="shared" si="24"/>
        <v>168.13</v>
      </c>
      <c r="M180" s="134">
        <f t="shared" si="25"/>
        <v>0</v>
      </c>
      <c r="N180" s="134">
        <f t="shared" si="26"/>
        <v>168.13</v>
      </c>
      <c r="O180" s="11"/>
      <c r="P180" s="111">
        <f t="shared" si="21"/>
        <v>1</v>
      </c>
      <c r="Q180" s="14"/>
      <c r="R180" s="32"/>
    </row>
    <row r="181" spans="1:18" ht="38.25" x14ac:dyDescent="0.2">
      <c r="A181" s="126" t="s">
        <v>421</v>
      </c>
      <c r="B181" s="127" t="s">
        <v>55</v>
      </c>
      <c r="C181" s="126" t="s">
        <v>17</v>
      </c>
      <c r="D181" s="126" t="s">
        <v>422</v>
      </c>
      <c r="E181" s="128" t="s">
        <v>15</v>
      </c>
      <c r="F181" s="133">
        <v>664.54</v>
      </c>
      <c r="G181" s="134">
        <v>2.94</v>
      </c>
      <c r="H181" s="134">
        <f>'BM 08'!J180</f>
        <v>2.9400000000000004</v>
      </c>
      <c r="I181" s="134">
        <f>VLOOKUP(A181,'Memória 09'!$A$6:$E$286,5,FALSE)</f>
        <v>0</v>
      </c>
      <c r="J181" s="134">
        <f t="shared" si="22"/>
        <v>2.9400000000000004</v>
      </c>
      <c r="K181" s="134">
        <f t="shared" si="23"/>
        <v>1953.74</v>
      </c>
      <c r="L181" s="134">
        <f t="shared" si="24"/>
        <v>1953.74</v>
      </c>
      <c r="M181" s="134">
        <f t="shared" si="25"/>
        <v>0</v>
      </c>
      <c r="N181" s="134">
        <f t="shared" si="26"/>
        <v>1953.74</v>
      </c>
      <c r="O181" s="11"/>
      <c r="P181" s="111">
        <f t="shared" si="21"/>
        <v>1</v>
      </c>
      <c r="Q181" s="14"/>
      <c r="R181" s="32"/>
    </row>
    <row r="182" spans="1:18" ht="25.5" x14ac:dyDescent="0.2">
      <c r="A182" s="126" t="s">
        <v>423</v>
      </c>
      <c r="B182" s="127" t="s">
        <v>56</v>
      </c>
      <c r="C182" s="126" t="s">
        <v>17</v>
      </c>
      <c r="D182" s="126" t="s">
        <v>424</v>
      </c>
      <c r="E182" s="128" t="s">
        <v>16</v>
      </c>
      <c r="F182" s="133">
        <v>34.44</v>
      </c>
      <c r="G182" s="134">
        <v>0</v>
      </c>
      <c r="H182" s="134">
        <f>'BM 08'!J181</f>
        <v>0</v>
      </c>
      <c r="I182" s="134">
        <f>VLOOKUP(A182,'Memória 09'!$A$6:$E$286,5,FALSE)</f>
        <v>0</v>
      </c>
      <c r="J182" s="134">
        <f t="shared" si="22"/>
        <v>0</v>
      </c>
      <c r="K182" s="134">
        <f t="shared" si="23"/>
        <v>0</v>
      </c>
      <c r="L182" s="134">
        <f t="shared" si="24"/>
        <v>0</v>
      </c>
      <c r="M182" s="134">
        <f t="shared" si="25"/>
        <v>0</v>
      </c>
      <c r="N182" s="134">
        <f t="shared" si="26"/>
        <v>0</v>
      </c>
      <c r="O182" s="11"/>
      <c r="P182" s="111" t="e">
        <f t="shared" si="21"/>
        <v>#DIV/0!</v>
      </c>
      <c r="Q182" s="14"/>
      <c r="R182" s="32"/>
    </row>
    <row r="183" spans="1:18" x14ac:dyDescent="0.2">
      <c r="A183" s="126" t="s">
        <v>425</v>
      </c>
      <c r="B183" s="127" t="s">
        <v>376</v>
      </c>
      <c r="C183" s="126" t="s">
        <v>17</v>
      </c>
      <c r="D183" s="126" t="s">
        <v>377</v>
      </c>
      <c r="E183" s="128" t="s">
        <v>15</v>
      </c>
      <c r="F183" s="133">
        <v>21.8</v>
      </c>
      <c r="G183" s="134">
        <v>0</v>
      </c>
      <c r="H183" s="134">
        <f>'BM 08'!J182</f>
        <v>0</v>
      </c>
      <c r="I183" s="134">
        <f>VLOOKUP(A183,'Memória 09'!$A$6:$E$286,5,FALSE)</f>
        <v>0</v>
      </c>
      <c r="J183" s="134">
        <f t="shared" si="22"/>
        <v>0</v>
      </c>
      <c r="K183" s="134">
        <f t="shared" si="23"/>
        <v>0</v>
      </c>
      <c r="L183" s="134">
        <f t="shared" si="24"/>
        <v>0</v>
      </c>
      <c r="M183" s="134">
        <f t="shared" si="25"/>
        <v>0</v>
      </c>
      <c r="N183" s="134">
        <f t="shared" si="26"/>
        <v>0</v>
      </c>
      <c r="O183" s="11"/>
      <c r="P183" s="111" t="e">
        <f t="shared" si="21"/>
        <v>#DIV/0!</v>
      </c>
      <c r="Q183" s="14"/>
      <c r="R183" s="32"/>
    </row>
    <row r="184" spans="1:18" ht="51" x14ac:dyDescent="0.2">
      <c r="A184" s="126" t="s">
        <v>711</v>
      </c>
      <c r="B184" s="127" t="s">
        <v>104</v>
      </c>
      <c r="C184" s="126" t="s">
        <v>14</v>
      </c>
      <c r="D184" s="126" t="s">
        <v>105</v>
      </c>
      <c r="E184" s="128" t="s">
        <v>16</v>
      </c>
      <c r="F184" s="133">
        <v>86.62</v>
      </c>
      <c r="G184" s="134">
        <v>26.58</v>
      </c>
      <c r="H184" s="134">
        <f>'BM 08'!J183</f>
        <v>13.28</v>
      </c>
      <c r="I184" s="134">
        <f>VLOOKUP(A184,'Memória 09'!$A$6:$E$286,5,FALSE)</f>
        <v>13.3</v>
      </c>
      <c r="J184" s="134">
        <f t="shared" si="22"/>
        <v>26.58</v>
      </c>
      <c r="K184" s="134">
        <f t="shared" si="23"/>
        <v>2302.35</v>
      </c>
      <c r="L184" s="134">
        <f t="shared" si="24"/>
        <v>1150.31</v>
      </c>
      <c r="M184" s="134">
        <f t="shared" si="25"/>
        <v>1152.04</v>
      </c>
      <c r="N184" s="134">
        <f t="shared" si="26"/>
        <v>2302.35</v>
      </c>
      <c r="O184" s="11"/>
      <c r="P184" s="111">
        <f t="shared" si="21"/>
        <v>1</v>
      </c>
      <c r="Q184" s="14"/>
      <c r="R184" s="32"/>
    </row>
    <row r="185" spans="1:18" x14ac:dyDescent="0.2">
      <c r="A185" s="124" t="s">
        <v>426</v>
      </c>
      <c r="B185" s="124"/>
      <c r="C185" s="124"/>
      <c r="D185" s="124" t="s">
        <v>57</v>
      </c>
      <c r="E185" s="124"/>
      <c r="F185" s="131"/>
      <c r="G185" s="131"/>
      <c r="H185" s="131"/>
      <c r="I185" s="131"/>
      <c r="J185" s="131"/>
      <c r="K185" s="131"/>
      <c r="L185" s="131"/>
      <c r="M185" s="131"/>
      <c r="N185" s="131"/>
      <c r="O185" s="11"/>
      <c r="P185" s="111" t="e">
        <f t="shared" si="21"/>
        <v>#DIV/0!</v>
      </c>
      <c r="Q185" s="14"/>
      <c r="R185" s="32"/>
    </row>
    <row r="186" spans="1:18" ht="25.5" x14ac:dyDescent="0.2">
      <c r="A186" s="137" t="s">
        <v>427</v>
      </c>
      <c r="B186" s="138" t="s">
        <v>43</v>
      </c>
      <c r="C186" s="137" t="s">
        <v>17</v>
      </c>
      <c r="D186" s="137" t="s">
        <v>44</v>
      </c>
      <c r="E186" s="139" t="s">
        <v>12</v>
      </c>
      <c r="F186" s="140">
        <v>12.62</v>
      </c>
      <c r="G186" s="141">
        <v>25.299999999999997</v>
      </c>
      <c r="H186" s="134">
        <f>'BM 08'!J185</f>
        <v>25.299999999999997</v>
      </c>
      <c r="I186" s="134">
        <f>VLOOKUP(A186,'Memória 09'!$A$6:$E$286,5,FALSE)</f>
        <v>0</v>
      </c>
      <c r="J186" s="141">
        <f t="shared" si="22"/>
        <v>25.299999999999997</v>
      </c>
      <c r="K186" s="141">
        <f t="shared" si="23"/>
        <v>319.27999999999997</v>
      </c>
      <c r="L186" s="141">
        <f t="shared" si="24"/>
        <v>319.27999999999997</v>
      </c>
      <c r="M186" s="141">
        <f t="shared" si="25"/>
        <v>0</v>
      </c>
      <c r="N186" s="141">
        <f t="shared" si="26"/>
        <v>319.27999999999997</v>
      </c>
      <c r="O186" s="11"/>
      <c r="P186" s="111">
        <f t="shared" si="21"/>
        <v>1</v>
      </c>
      <c r="Q186" s="14"/>
      <c r="R186" s="32"/>
    </row>
    <row r="187" spans="1:18" ht="38.25" x14ac:dyDescent="0.2">
      <c r="A187" s="137" t="s">
        <v>428</v>
      </c>
      <c r="B187" s="138" t="s">
        <v>429</v>
      </c>
      <c r="C187" s="137" t="s">
        <v>17</v>
      </c>
      <c r="D187" s="137" t="s">
        <v>430</v>
      </c>
      <c r="E187" s="139" t="s">
        <v>16</v>
      </c>
      <c r="F187" s="140">
        <v>169.7</v>
      </c>
      <c r="G187" s="141">
        <v>32.43</v>
      </c>
      <c r="H187" s="134">
        <f>'BM 08'!J186</f>
        <v>32.43</v>
      </c>
      <c r="I187" s="134">
        <f>VLOOKUP(A187,'Memória 09'!$A$6:$E$286,5,FALSE)</f>
        <v>0</v>
      </c>
      <c r="J187" s="141">
        <f t="shared" si="22"/>
        <v>32.43</v>
      </c>
      <c r="K187" s="141">
        <f t="shared" si="23"/>
        <v>5503.37</v>
      </c>
      <c r="L187" s="141">
        <f t="shared" si="24"/>
        <v>5503.37</v>
      </c>
      <c r="M187" s="141">
        <f t="shared" si="25"/>
        <v>0</v>
      </c>
      <c r="N187" s="141">
        <f t="shared" si="26"/>
        <v>5503.37</v>
      </c>
      <c r="O187" s="11"/>
      <c r="P187" s="111">
        <f t="shared" si="21"/>
        <v>1</v>
      </c>
      <c r="Q187" s="14"/>
      <c r="R187" s="32"/>
    </row>
    <row r="188" spans="1:18" ht="38.25" x14ac:dyDescent="0.2">
      <c r="A188" s="137" t="s">
        <v>431</v>
      </c>
      <c r="B188" s="138" t="s">
        <v>154</v>
      </c>
      <c r="C188" s="137" t="s">
        <v>17</v>
      </c>
      <c r="D188" s="137" t="s">
        <v>155</v>
      </c>
      <c r="E188" s="139" t="s">
        <v>16</v>
      </c>
      <c r="F188" s="140">
        <v>79.14</v>
      </c>
      <c r="G188" s="141">
        <v>70.77000000000001</v>
      </c>
      <c r="H188" s="134">
        <f>'BM 08'!J187</f>
        <v>70.77000000000001</v>
      </c>
      <c r="I188" s="134">
        <f>VLOOKUP(A188,'Memória 09'!$A$6:$E$286,5,FALSE)</f>
        <v>0</v>
      </c>
      <c r="J188" s="141">
        <f t="shared" si="22"/>
        <v>70.77000000000001</v>
      </c>
      <c r="K188" s="141">
        <f t="shared" si="23"/>
        <v>5600.73</v>
      </c>
      <c r="L188" s="141">
        <f t="shared" si="24"/>
        <v>5600.73</v>
      </c>
      <c r="M188" s="141">
        <f t="shared" si="25"/>
        <v>0</v>
      </c>
      <c r="N188" s="141">
        <f t="shared" si="26"/>
        <v>5600.73</v>
      </c>
      <c r="O188" s="11"/>
      <c r="P188" s="111">
        <f t="shared" si="21"/>
        <v>1</v>
      </c>
      <c r="Q188" s="14"/>
      <c r="R188" s="32"/>
    </row>
    <row r="189" spans="1:18" ht="38.25" x14ac:dyDescent="0.2">
      <c r="A189" s="137" t="s">
        <v>432</v>
      </c>
      <c r="B189" s="138" t="s">
        <v>141</v>
      </c>
      <c r="C189" s="137" t="s">
        <v>17</v>
      </c>
      <c r="D189" s="137" t="s">
        <v>142</v>
      </c>
      <c r="E189" s="139" t="s">
        <v>12</v>
      </c>
      <c r="F189" s="140">
        <v>13.18</v>
      </c>
      <c r="G189" s="141">
        <v>82.5</v>
      </c>
      <c r="H189" s="134">
        <f>'BM 08'!J188</f>
        <v>82.5</v>
      </c>
      <c r="I189" s="134">
        <f>VLOOKUP(A189,'Memória 09'!$A$6:$E$286,5,FALSE)</f>
        <v>0</v>
      </c>
      <c r="J189" s="141">
        <f t="shared" si="22"/>
        <v>82.5</v>
      </c>
      <c r="K189" s="141">
        <f t="shared" si="23"/>
        <v>1087.3499999999999</v>
      </c>
      <c r="L189" s="141">
        <f t="shared" si="24"/>
        <v>1087.3499999999999</v>
      </c>
      <c r="M189" s="141">
        <f t="shared" si="25"/>
        <v>0</v>
      </c>
      <c r="N189" s="141">
        <f t="shared" si="26"/>
        <v>1087.3499999999999</v>
      </c>
      <c r="O189" s="11"/>
      <c r="P189" s="111">
        <f t="shared" si="21"/>
        <v>1</v>
      </c>
      <c r="Q189" s="14"/>
      <c r="R189" s="32"/>
    </row>
    <row r="190" spans="1:18" ht="38.25" x14ac:dyDescent="0.2">
      <c r="A190" s="137" t="s">
        <v>433</v>
      </c>
      <c r="B190" s="138" t="s">
        <v>158</v>
      </c>
      <c r="C190" s="137" t="s">
        <v>17</v>
      </c>
      <c r="D190" s="137" t="s">
        <v>159</v>
      </c>
      <c r="E190" s="139" t="s">
        <v>12</v>
      </c>
      <c r="F190" s="140">
        <v>12.18</v>
      </c>
      <c r="G190" s="141">
        <v>0.7</v>
      </c>
      <c r="H190" s="134">
        <f>'BM 08'!J189</f>
        <v>0.7</v>
      </c>
      <c r="I190" s="134">
        <f>VLOOKUP(A190,'Memória 09'!$A$6:$E$286,5,FALSE)</f>
        <v>0</v>
      </c>
      <c r="J190" s="141">
        <f t="shared" si="22"/>
        <v>0.7</v>
      </c>
      <c r="K190" s="141">
        <f t="shared" si="23"/>
        <v>8.52</v>
      </c>
      <c r="L190" s="141">
        <f t="shared" si="24"/>
        <v>8.52</v>
      </c>
      <c r="M190" s="141">
        <f t="shared" si="25"/>
        <v>0</v>
      </c>
      <c r="N190" s="141">
        <f t="shared" si="26"/>
        <v>8.52</v>
      </c>
      <c r="O190" s="11"/>
      <c r="P190" s="111">
        <f t="shared" si="21"/>
        <v>1</v>
      </c>
      <c r="Q190" s="14"/>
      <c r="R190" s="32"/>
    </row>
    <row r="191" spans="1:18" ht="38.25" x14ac:dyDescent="0.2">
      <c r="A191" s="137" t="s">
        <v>434</v>
      </c>
      <c r="B191" s="138" t="s">
        <v>161</v>
      </c>
      <c r="C191" s="137" t="s">
        <v>17</v>
      </c>
      <c r="D191" s="137" t="s">
        <v>162</v>
      </c>
      <c r="E191" s="139" t="s">
        <v>12</v>
      </c>
      <c r="F191" s="140">
        <v>11.27</v>
      </c>
      <c r="G191" s="141">
        <v>91.5</v>
      </c>
      <c r="H191" s="134">
        <f>'BM 08'!J190</f>
        <v>91.5</v>
      </c>
      <c r="I191" s="134">
        <f>VLOOKUP(A191,'Memória 09'!$A$6:$E$286,5,FALSE)</f>
        <v>0</v>
      </c>
      <c r="J191" s="141">
        <f t="shared" si="22"/>
        <v>91.5</v>
      </c>
      <c r="K191" s="141">
        <f t="shared" si="23"/>
        <v>1031.2</v>
      </c>
      <c r="L191" s="141">
        <f t="shared" si="24"/>
        <v>1031.2</v>
      </c>
      <c r="M191" s="141">
        <f t="shared" si="25"/>
        <v>0</v>
      </c>
      <c r="N191" s="141">
        <f t="shared" si="26"/>
        <v>1031.2</v>
      </c>
      <c r="O191" s="11"/>
      <c r="P191" s="111">
        <f t="shared" si="21"/>
        <v>1</v>
      </c>
      <c r="Q191" s="14"/>
      <c r="R191" s="32"/>
    </row>
    <row r="192" spans="1:18" ht="38.25" x14ac:dyDescent="0.2">
      <c r="A192" s="137" t="s">
        <v>435</v>
      </c>
      <c r="B192" s="138" t="s">
        <v>41</v>
      </c>
      <c r="C192" s="137" t="s">
        <v>17</v>
      </c>
      <c r="D192" s="137" t="s">
        <v>42</v>
      </c>
      <c r="E192" s="139" t="s">
        <v>12</v>
      </c>
      <c r="F192" s="140">
        <v>9.99</v>
      </c>
      <c r="G192" s="141">
        <v>108.2</v>
      </c>
      <c r="H192" s="134">
        <f>'BM 08'!J191</f>
        <v>108.2</v>
      </c>
      <c r="I192" s="134">
        <f>VLOOKUP(A192,'Memória 09'!$A$6:$E$286,5,FALSE)</f>
        <v>0</v>
      </c>
      <c r="J192" s="141">
        <f t="shared" si="22"/>
        <v>108.2</v>
      </c>
      <c r="K192" s="141">
        <f t="shared" si="23"/>
        <v>1080.9100000000001</v>
      </c>
      <c r="L192" s="141">
        <f t="shared" si="24"/>
        <v>1080.9100000000001</v>
      </c>
      <c r="M192" s="141">
        <f t="shared" si="25"/>
        <v>0</v>
      </c>
      <c r="N192" s="141">
        <f t="shared" si="26"/>
        <v>1080.9100000000001</v>
      </c>
      <c r="O192" s="11"/>
      <c r="P192" s="111">
        <f t="shared" si="21"/>
        <v>1</v>
      </c>
      <c r="Q192" s="14"/>
      <c r="R192" s="32"/>
    </row>
    <row r="193" spans="1:18" ht="38.25" x14ac:dyDescent="0.2">
      <c r="A193" s="137" t="s">
        <v>436</v>
      </c>
      <c r="B193" s="138" t="s">
        <v>145</v>
      </c>
      <c r="C193" s="137" t="s">
        <v>17</v>
      </c>
      <c r="D193" s="137" t="s">
        <v>146</v>
      </c>
      <c r="E193" s="139" t="s">
        <v>12</v>
      </c>
      <c r="F193" s="140">
        <v>8.34</v>
      </c>
      <c r="G193" s="141">
        <v>26</v>
      </c>
      <c r="H193" s="134">
        <f>'BM 08'!J192</f>
        <v>26</v>
      </c>
      <c r="I193" s="134">
        <f>VLOOKUP(A193,'Memória 09'!$A$6:$E$286,5,FALSE)</f>
        <v>0</v>
      </c>
      <c r="J193" s="141">
        <f t="shared" si="22"/>
        <v>26</v>
      </c>
      <c r="K193" s="141">
        <f t="shared" si="23"/>
        <v>216.84</v>
      </c>
      <c r="L193" s="141">
        <f t="shared" si="24"/>
        <v>216.84</v>
      </c>
      <c r="M193" s="141">
        <f t="shared" si="25"/>
        <v>0</v>
      </c>
      <c r="N193" s="141">
        <f t="shared" si="26"/>
        <v>216.84</v>
      </c>
      <c r="O193" s="11"/>
      <c r="P193" s="111">
        <f t="shared" si="21"/>
        <v>1</v>
      </c>
      <c r="Q193" s="14"/>
      <c r="R193" s="32"/>
    </row>
    <row r="194" spans="1:18" ht="51" x14ac:dyDescent="0.2">
      <c r="A194" s="137" t="s">
        <v>437</v>
      </c>
      <c r="B194" s="138" t="s">
        <v>438</v>
      </c>
      <c r="C194" s="137" t="s">
        <v>17</v>
      </c>
      <c r="D194" s="137" t="s">
        <v>439</v>
      </c>
      <c r="E194" s="139" t="s">
        <v>15</v>
      </c>
      <c r="F194" s="140">
        <v>725.78</v>
      </c>
      <c r="G194" s="141">
        <v>3.8099999999999996</v>
      </c>
      <c r="H194" s="134">
        <f>'BM 08'!J193</f>
        <v>3.8099999999999996</v>
      </c>
      <c r="I194" s="134">
        <f>VLOOKUP(A194,'Memória 09'!$A$6:$E$286,5,FALSE)</f>
        <v>0</v>
      </c>
      <c r="J194" s="141">
        <f t="shared" si="22"/>
        <v>3.8099999999999996</v>
      </c>
      <c r="K194" s="141">
        <f t="shared" si="23"/>
        <v>2765.22</v>
      </c>
      <c r="L194" s="141">
        <f t="shared" si="24"/>
        <v>2765.22</v>
      </c>
      <c r="M194" s="141">
        <f t="shared" si="25"/>
        <v>0</v>
      </c>
      <c r="N194" s="141">
        <f t="shared" si="26"/>
        <v>2765.22</v>
      </c>
      <c r="O194" s="11"/>
      <c r="P194" s="111">
        <f t="shared" si="21"/>
        <v>1</v>
      </c>
      <c r="Q194" s="14"/>
      <c r="R194" s="32"/>
    </row>
    <row r="195" spans="1:18" x14ac:dyDescent="0.2">
      <c r="A195" s="124" t="s">
        <v>440</v>
      </c>
      <c r="B195" s="124"/>
      <c r="C195" s="124"/>
      <c r="D195" s="124" t="s">
        <v>441</v>
      </c>
      <c r="E195" s="124"/>
      <c r="F195" s="131"/>
      <c r="G195" s="131"/>
      <c r="H195" s="131"/>
      <c r="I195" s="131"/>
      <c r="J195" s="131"/>
      <c r="K195" s="131"/>
      <c r="L195" s="131"/>
      <c r="M195" s="131"/>
      <c r="N195" s="131"/>
      <c r="O195" s="11"/>
      <c r="P195" s="111" t="e">
        <f t="shared" si="21"/>
        <v>#DIV/0!</v>
      </c>
      <c r="Q195" s="14"/>
      <c r="R195" s="32"/>
    </row>
    <row r="196" spans="1:18" ht="38.25" x14ac:dyDescent="0.2">
      <c r="A196" s="137" t="s">
        <v>442</v>
      </c>
      <c r="B196" s="138" t="s">
        <v>178</v>
      </c>
      <c r="C196" s="137" t="s">
        <v>17</v>
      </c>
      <c r="D196" s="137" t="s">
        <v>179</v>
      </c>
      <c r="E196" s="139" t="s">
        <v>16</v>
      </c>
      <c r="F196" s="140">
        <v>52.85</v>
      </c>
      <c r="G196" s="141">
        <v>135.18</v>
      </c>
      <c r="H196" s="134">
        <f>'BM 08'!J195</f>
        <v>135.19300000000004</v>
      </c>
      <c r="I196" s="134">
        <f>VLOOKUP(A196,'Memória 09'!$A$6:$E$286,5,FALSE)</f>
        <v>0</v>
      </c>
      <c r="J196" s="141">
        <f t="shared" si="22"/>
        <v>135.19300000000004</v>
      </c>
      <c r="K196" s="141">
        <f t="shared" si="23"/>
        <v>7144.26</v>
      </c>
      <c r="L196" s="141">
        <f t="shared" si="24"/>
        <v>7144.95</v>
      </c>
      <c r="M196" s="141">
        <f t="shared" si="25"/>
        <v>0</v>
      </c>
      <c r="N196" s="141">
        <f t="shared" si="26"/>
        <v>7144.95</v>
      </c>
      <c r="O196" s="11"/>
      <c r="P196" s="111">
        <f t="shared" si="21"/>
        <v>1.0000965810314855</v>
      </c>
      <c r="Q196" s="14"/>
      <c r="R196" s="32"/>
    </row>
    <row r="197" spans="1:18" x14ac:dyDescent="0.2">
      <c r="A197" s="137" t="s">
        <v>443</v>
      </c>
      <c r="B197" s="138" t="s">
        <v>444</v>
      </c>
      <c r="C197" s="137" t="s">
        <v>17</v>
      </c>
      <c r="D197" s="137" t="s">
        <v>445</v>
      </c>
      <c r="E197" s="139" t="s">
        <v>11</v>
      </c>
      <c r="F197" s="140">
        <v>21.66</v>
      </c>
      <c r="G197" s="141">
        <v>0</v>
      </c>
      <c r="H197" s="134">
        <f>'BM 08'!J196</f>
        <v>0</v>
      </c>
      <c r="I197" s="134">
        <f>VLOOKUP(A197,'Memória 09'!$A$6:$E$286,5,FALSE)</f>
        <v>0</v>
      </c>
      <c r="J197" s="141">
        <f t="shared" si="22"/>
        <v>0</v>
      </c>
      <c r="K197" s="141">
        <f t="shared" si="23"/>
        <v>0</v>
      </c>
      <c r="L197" s="141">
        <f t="shared" si="24"/>
        <v>0</v>
      </c>
      <c r="M197" s="141">
        <f t="shared" si="25"/>
        <v>0</v>
      </c>
      <c r="N197" s="141">
        <f t="shared" si="26"/>
        <v>0</v>
      </c>
      <c r="O197" s="11"/>
      <c r="P197" s="111" t="e">
        <f t="shared" si="21"/>
        <v>#DIV/0!</v>
      </c>
      <c r="Q197" s="14"/>
      <c r="R197" s="32"/>
    </row>
    <row r="198" spans="1:18" ht="25.5" x14ac:dyDescent="0.2">
      <c r="A198" s="137" t="s">
        <v>446</v>
      </c>
      <c r="B198" s="138" t="s">
        <v>447</v>
      </c>
      <c r="C198" s="137" t="s">
        <v>17</v>
      </c>
      <c r="D198" s="137" t="s">
        <v>448</v>
      </c>
      <c r="E198" s="139" t="s">
        <v>11</v>
      </c>
      <c r="F198" s="140">
        <v>59.75</v>
      </c>
      <c r="G198" s="141">
        <v>3.5999999999999996</v>
      </c>
      <c r="H198" s="134">
        <f>'BM 08'!J197</f>
        <v>3.6</v>
      </c>
      <c r="I198" s="134">
        <f>VLOOKUP(A198,'Memória 09'!$A$6:$E$286,5,FALSE)</f>
        <v>0</v>
      </c>
      <c r="J198" s="141">
        <f t="shared" si="22"/>
        <v>3.6</v>
      </c>
      <c r="K198" s="141">
        <f t="shared" si="23"/>
        <v>215.1</v>
      </c>
      <c r="L198" s="141">
        <f t="shared" si="24"/>
        <v>215.1</v>
      </c>
      <c r="M198" s="141">
        <f t="shared" si="25"/>
        <v>0</v>
      </c>
      <c r="N198" s="141">
        <f t="shared" si="26"/>
        <v>215.1</v>
      </c>
      <c r="O198" s="11"/>
      <c r="P198" s="111">
        <f t="shared" si="21"/>
        <v>1</v>
      </c>
      <c r="Q198" s="14"/>
      <c r="R198" s="32"/>
    </row>
    <row r="199" spans="1:18" x14ac:dyDescent="0.2">
      <c r="A199" s="142" t="s">
        <v>449</v>
      </c>
      <c r="B199" s="142"/>
      <c r="C199" s="142"/>
      <c r="D199" s="142" t="s">
        <v>450</v>
      </c>
      <c r="E199" s="142"/>
      <c r="F199" s="143"/>
      <c r="G199" s="143"/>
      <c r="H199" s="143"/>
      <c r="I199" s="143"/>
      <c r="J199" s="143"/>
      <c r="K199" s="143"/>
      <c r="L199" s="143"/>
      <c r="M199" s="143"/>
      <c r="N199" s="143"/>
      <c r="O199" s="11"/>
      <c r="P199" s="111" t="e">
        <f t="shared" si="21"/>
        <v>#DIV/0!</v>
      </c>
      <c r="Q199" s="14"/>
      <c r="R199" s="32"/>
    </row>
    <row r="200" spans="1:18" ht="38.25" x14ac:dyDescent="0.2">
      <c r="A200" s="137" t="s">
        <v>451</v>
      </c>
      <c r="B200" s="138" t="s">
        <v>452</v>
      </c>
      <c r="C200" s="137" t="s">
        <v>17</v>
      </c>
      <c r="D200" s="137" t="s">
        <v>453</v>
      </c>
      <c r="E200" s="139" t="s">
        <v>16</v>
      </c>
      <c r="F200" s="140">
        <v>7.88</v>
      </c>
      <c r="G200" s="141">
        <v>149.08000000000001</v>
      </c>
      <c r="H200" s="134">
        <f>'BM 08'!J199</f>
        <v>149.02450000000002</v>
      </c>
      <c r="I200" s="134">
        <f>VLOOKUP(A200,'Memória 09'!$A$6:$E$286,5,FALSE)</f>
        <v>0</v>
      </c>
      <c r="J200" s="141">
        <f t="shared" si="22"/>
        <v>149.02450000000002</v>
      </c>
      <c r="K200" s="141">
        <f t="shared" si="23"/>
        <v>1174.75</v>
      </c>
      <c r="L200" s="141">
        <f t="shared" si="24"/>
        <v>1174.31</v>
      </c>
      <c r="M200" s="141">
        <f t="shared" si="25"/>
        <v>0</v>
      </c>
      <c r="N200" s="141">
        <f t="shared" si="26"/>
        <v>1174.31</v>
      </c>
      <c r="O200" s="11"/>
      <c r="P200" s="111">
        <f t="shared" si="21"/>
        <v>0.99962545222387733</v>
      </c>
      <c r="Q200" s="14"/>
      <c r="R200" s="32"/>
    </row>
    <row r="201" spans="1:18" ht="38.25" x14ac:dyDescent="0.2">
      <c r="A201" s="126" t="s">
        <v>454</v>
      </c>
      <c r="B201" s="127" t="s">
        <v>218</v>
      </c>
      <c r="C201" s="126" t="s">
        <v>17</v>
      </c>
      <c r="D201" s="126" t="s">
        <v>84</v>
      </c>
      <c r="E201" s="128" t="s">
        <v>16</v>
      </c>
      <c r="F201" s="133">
        <v>4.21</v>
      </c>
      <c r="G201" s="134">
        <v>111.96</v>
      </c>
      <c r="H201" s="134">
        <f>'BM 08'!J200</f>
        <v>111.96</v>
      </c>
      <c r="I201" s="134">
        <f>VLOOKUP(A201,'Memória 09'!$A$6:$E$286,5,FALSE)</f>
        <v>0</v>
      </c>
      <c r="J201" s="134">
        <f t="shared" si="22"/>
        <v>111.96</v>
      </c>
      <c r="K201" s="134">
        <f t="shared" si="23"/>
        <v>471.35</v>
      </c>
      <c r="L201" s="134">
        <f t="shared" si="24"/>
        <v>471.35</v>
      </c>
      <c r="M201" s="134">
        <f t="shared" si="25"/>
        <v>0</v>
      </c>
      <c r="N201" s="134">
        <f t="shared" si="26"/>
        <v>471.35</v>
      </c>
      <c r="O201" s="11"/>
      <c r="P201" s="111">
        <f t="shared" si="21"/>
        <v>1</v>
      </c>
      <c r="Q201" s="14"/>
      <c r="R201" s="32"/>
    </row>
    <row r="202" spans="1:18" ht="38.25" x14ac:dyDescent="0.2">
      <c r="A202" s="126" t="s">
        <v>455</v>
      </c>
      <c r="B202" s="127" t="s">
        <v>456</v>
      </c>
      <c r="C202" s="126" t="s">
        <v>17</v>
      </c>
      <c r="D202" s="126" t="s">
        <v>457</v>
      </c>
      <c r="E202" s="128" t="s">
        <v>16</v>
      </c>
      <c r="F202" s="133">
        <v>27.94</v>
      </c>
      <c r="G202" s="134">
        <v>270.38200000000001</v>
      </c>
      <c r="H202" s="134">
        <f>'BM 08'!J201</f>
        <v>270.38200000000001</v>
      </c>
      <c r="I202" s="134">
        <f>VLOOKUP(A202,'Memória 09'!$A$6:$E$286,5,FALSE)</f>
        <v>0</v>
      </c>
      <c r="J202" s="134">
        <f t="shared" si="22"/>
        <v>270.38200000000001</v>
      </c>
      <c r="K202" s="134">
        <f t="shared" si="23"/>
        <v>7554.47</v>
      </c>
      <c r="L202" s="134">
        <f t="shared" si="24"/>
        <v>7554.47</v>
      </c>
      <c r="M202" s="134">
        <f t="shared" si="25"/>
        <v>0</v>
      </c>
      <c r="N202" s="134">
        <f t="shared" si="26"/>
        <v>7554.47</v>
      </c>
      <c r="O202" s="11"/>
      <c r="P202" s="111">
        <f t="shared" si="21"/>
        <v>1</v>
      </c>
      <c r="Q202" s="14"/>
      <c r="R202" s="32"/>
    </row>
    <row r="203" spans="1:18" ht="38.25" x14ac:dyDescent="0.2">
      <c r="A203" s="126" t="s">
        <v>458</v>
      </c>
      <c r="B203" s="127" t="s">
        <v>459</v>
      </c>
      <c r="C203" s="126" t="s">
        <v>17</v>
      </c>
      <c r="D203" s="126" t="s">
        <v>460</v>
      </c>
      <c r="E203" s="128" t="s">
        <v>16</v>
      </c>
      <c r="F203" s="133">
        <v>55</v>
      </c>
      <c r="G203" s="134">
        <v>132.06279999999998</v>
      </c>
      <c r="H203" s="134">
        <f>'BM 08'!J202</f>
        <v>132.06279999999998</v>
      </c>
      <c r="I203" s="134">
        <f>VLOOKUP(A203,'Memória 09'!$A$6:$E$286,5,FALSE)</f>
        <v>0</v>
      </c>
      <c r="J203" s="134">
        <f t="shared" si="22"/>
        <v>132.06279999999998</v>
      </c>
      <c r="K203" s="134">
        <f t="shared" si="23"/>
        <v>7263.45</v>
      </c>
      <c r="L203" s="134">
        <f t="shared" si="24"/>
        <v>7263.45</v>
      </c>
      <c r="M203" s="134">
        <f t="shared" si="25"/>
        <v>0</v>
      </c>
      <c r="N203" s="134">
        <f t="shared" si="26"/>
        <v>7263.45</v>
      </c>
      <c r="O203" s="11"/>
      <c r="P203" s="111">
        <f t="shared" si="21"/>
        <v>1</v>
      </c>
      <c r="Q203" s="14"/>
      <c r="R203" s="32"/>
    </row>
    <row r="204" spans="1:18" ht="25.5" x14ac:dyDescent="0.2">
      <c r="A204" s="126" t="s">
        <v>461</v>
      </c>
      <c r="B204" s="127" t="s">
        <v>462</v>
      </c>
      <c r="C204" s="126" t="s">
        <v>17</v>
      </c>
      <c r="D204" s="126" t="s">
        <v>463</v>
      </c>
      <c r="E204" s="128" t="s">
        <v>16</v>
      </c>
      <c r="F204" s="133">
        <v>12.34</v>
      </c>
      <c r="G204" s="134">
        <v>99.51</v>
      </c>
      <c r="H204" s="134">
        <f>'BM 08'!J203</f>
        <v>99.51</v>
      </c>
      <c r="I204" s="134">
        <f>VLOOKUP(A204,'Memória 09'!$A$6:$E$286,5,FALSE)</f>
        <v>0</v>
      </c>
      <c r="J204" s="134">
        <f t="shared" si="22"/>
        <v>99.51</v>
      </c>
      <c r="K204" s="134">
        <f t="shared" si="23"/>
        <v>1227.95</v>
      </c>
      <c r="L204" s="134">
        <f t="shared" si="24"/>
        <v>1227.95</v>
      </c>
      <c r="M204" s="134">
        <f t="shared" si="25"/>
        <v>0</v>
      </c>
      <c r="N204" s="134">
        <f t="shared" si="26"/>
        <v>1227.95</v>
      </c>
      <c r="O204" s="11"/>
      <c r="P204" s="111">
        <f t="shared" si="21"/>
        <v>1</v>
      </c>
      <c r="Q204" s="14"/>
      <c r="R204" s="32"/>
    </row>
    <row r="205" spans="1:18" ht="38.25" x14ac:dyDescent="0.2">
      <c r="A205" s="126" t="s">
        <v>464</v>
      </c>
      <c r="B205" s="127" t="s">
        <v>465</v>
      </c>
      <c r="C205" s="126" t="s">
        <v>17</v>
      </c>
      <c r="D205" s="126" t="s">
        <v>466</v>
      </c>
      <c r="E205" s="128" t="s">
        <v>16</v>
      </c>
      <c r="F205" s="133">
        <v>4.51</v>
      </c>
      <c r="G205" s="134">
        <v>99.51</v>
      </c>
      <c r="H205" s="134">
        <f>'BM 08'!J204</f>
        <v>99.51</v>
      </c>
      <c r="I205" s="134">
        <f>VLOOKUP(A205,'Memória 09'!$A$6:$E$286,5,FALSE)</f>
        <v>0</v>
      </c>
      <c r="J205" s="134">
        <f t="shared" si="22"/>
        <v>99.51</v>
      </c>
      <c r="K205" s="134">
        <f t="shared" si="23"/>
        <v>448.79</v>
      </c>
      <c r="L205" s="134">
        <f t="shared" si="24"/>
        <v>448.79</v>
      </c>
      <c r="M205" s="134">
        <f t="shared" si="25"/>
        <v>0</v>
      </c>
      <c r="N205" s="134">
        <f t="shared" si="26"/>
        <v>448.79</v>
      </c>
      <c r="O205" s="11"/>
      <c r="P205" s="111">
        <f t="shared" si="21"/>
        <v>1</v>
      </c>
      <c r="Q205" s="14"/>
      <c r="R205" s="32"/>
    </row>
    <row r="206" spans="1:18" ht="25.5" x14ac:dyDescent="0.2">
      <c r="A206" s="126" t="s">
        <v>467</v>
      </c>
      <c r="B206" s="127" t="s">
        <v>253</v>
      </c>
      <c r="C206" s="126" t="s">
        <v>17</v>
      </c>
      <c r="D206" s="126" t="s">
        <v>254</v>
      </c>
      <c r="E206" s="128" t="s">
        <v>16</v>
      </c>
      <c r="F206" s="133">
        <v>11.78</v>
      </c>
      <c r="G206" s="134">
        <v>99.51</v>
      </c>
      <c r="H206" s="134">
        <f>'BM 08'!J205</f>
        <v>99.51</v>
      </c>
      <c r="I206" s="134">
        <f>VLOOKUP(A206,'Memória 09'!$A$6:$E$286,5,FALSE)</f>
        <v>0</v>
      </c>
      <c r="J206" s="134">
        <f t="shared" si="22"/>
        <v>99.51</v>
      </c>
      <c r="K206" s="134">
        <f t="shared" si="23"/>
        <v>1172.22</v>
      </c>
      <c r="L206" s="134">
        <f t="shared" si="24"/>
        <v>1172.22</v>
      </c>
      <c r="M206" s="134">
        <f t="shared" si="25"/>
        <v>0</v>
      </c>
      <c r="N206" s="134">
        <f t="shared" si="26"/>
        <v>1172.22</v>
      </c>
      <c r="O206" s="11"/>
      <c r="P206" s="111">
        <f t="shared" si="21"/>
        <v>1</v>
      </c>
      <c r="Q206" s="14"/>
      <c r="R206" s="32"/>
    </row>
    <row r="207" spans="1:18" ht="25.5" x14ac:dyDescent="0.2">
      <c r="A207" s="126" t="s">
        <v>468</v>
      </c>
      <c r="B207" s="127" t="s">
        <v>210</v>
      </c>
      <c r="C207" s="126" t="s">
        <v>17</v>
      </c>
      <c r="D207" s="126" t="s">
        <v>211</v>
      </c>
      <c r="E207" s="128" t="s">
        <v>16</v>
      </c>
      <c r="F207" s="133">
        <v>45.89</v>
      </c>
      <c r="G207" s="134">
        <v>25.7</v>
      </c>
      <c r="H207" s="134">
        <f>'BM 08'!J206</f>
        <v>25.7</v>
      </c>
      <c r="I207" s="134">
        <f>VLOOKUP(A207,'Memória 09'!$A$6:$E$286,5,FALSE)</f>
        <v>0</v>
      </c>
      <c r="J207" s="134">
        <f t="shared" si="22"/>
        <v>25.7</v>
      </c>
      <c r="K207" s="134">
        <f t="shared" si="23"/>
        <v>1179.3699999999999</v>
      </c>
      <c r="L207" s="134">
        <f t="shared" si="24"/>
        <v>1179.3699999999999</v>
      </c>
      <c r="M207" s="134">
        <f t="shared" si="25"/>
        <v>0</v>
      </c>
      <c r="N207" s="134">
        <f t="shared" si="26"/>
        <v>1179.3699999999999</v>
      </c>
      <c r="O207" s="11"/>
      <c r="P207" s="111">
        <f t="shared" si="21"/>
        <v>1</v>
      </c>
      <c r="Q207" s="14"/>
      <c r="R207" s="32"/>
    </row>
    <row r="208" spans="1:18" ht="25.5" x14ac:dyDescent="0.2">
      <c r="A208" s="126" t="s">
        <v>469</v>
      </c>
      <c r="B208" s="127" t="s">
        <v>470</v>
      </c>
      <c r="C208" s="126" t="s">
        <v>17</v>
      </c>
      <c r="D208" s="126" t="s">
        <v>471</v>
      </c>
      <c r="E208" s="128" t="s">
        <v>16</v>
      </c>
      <c r="F208" s="133">
        <v>4.99</v>
      </c>
      <c r="G208" s="134">
        <v>31.24</v>
      </c>
      <c r="H208" s="134">
        <f>'BM 08'!J207</f>
        <v>0</v>
      </c>
      <c r="I208" s="134">
        <f>VLOOKUP(A208,'Memória 09'!$A$6:$E$286,5,FALSE)</f>
        <v>25.7</v>
      </c>
      <c r="J208" s="134">
        <f t="shared" si="22"/>
        <v>25.7</v>
      </c>
      <c r="K208" s="134">
        <f t="shared" si="23"/>
        <v>155.88</v>
      </c>
      <c r="L208" s="134">
        <f t="shared" si="24"/>
        <v>0</v>
      </c>
      <c r="M208" s="134">
        <f t="shared" si="25"/>
        <v>128.24</v>
      </c>
      <c r="N208" s="134">
        <f t="shared" si="26"/>
        <v>128.24</v>
      </c>
      <c r="O208" s="11"/>
      <c r="P208" s="111">
        <f t="shared" si="21"/>
        <v>0.82268411598665647</v>
      </c>
      <c r="Q208" s="14"/>
      <c r="R208" s="32"/>
    </row>
    <row r="209" spans="1:18" ht="25.5" x14ac:dyDescent="0.2">
      <c r="A209" s="126" t="s">
        <v>472</v>
      </c>
      <c r="B209" s="127" t="s">
        <v>262</v>
      </c>
      <c r="C209" s="126" t="s">
        <v>17</v>
      </c>
      <c r="D209" s="126" t="s">
        <v>263</v>
      </c>
      <c r="E209" s="128" t="s">
        <v>16</v>
      </c>
      <c r="F209" s="133">
        <v>14.18</v>
      </c>
      <c r="G209" s="134">
        <v>31.24</v>
      </c>
      <c r="H209" s="134">
        <f>'BM 08'!J208</f>
        <v>0</v>
      </c>
      <c r="I209" s="134">
        <f>VLOOKUP(A209,'Memória 09'!$A$6:$E$286,5,FALSE)</f>
        <v>25.7</v>
      </c>
      <c r="J209" s="134">
        <f t="shared" si="22"/>
        <v>25.7</v>
      </c>
      <c r="K209" s="134">
        <f t="shared" si="23"/>
        <v>442.98</v>
      </c>
      <c r="L209" s="134">
        <f t="shared" si="24"/>
        <v>0</v>
      </c>
      <c r="M209" s="134">
        <f t="shared" si="25"/>
        <v>364.42</v>
      </c>
      <c r="N209" s="134">
        <f t="shared" si="26"/>
        <v>364.42</v>
      </c>
      <c r="O209" s="11"/>
      <c r="P209" s="111">
        <f t="shared" si="21"/>
        <v>0.8226556503679624</v>
      </c>
      <c r="Q209" s="14"/>
      <c r="R209" s="32"/>
    </row>
    <row r="210" spans="1:18" ht="38.25" x14ac:dyDescent="0.2">
      <c r="A210" s="126" t="s">
        <v>473</v>
      </c>
      <c r="B210" s="127" t="s">
        <v>474</v>
      </c>
      <c r="C210" s="126" t="s">
        <v>17</v>
      </c>
      <c r="D210" s="126" t="s">
        <v>475</v>
      </c>
      <c r="E210" s="128" t="s">
        <v>16</v>
      </c>
      <c r="F210" s="133">
        <v>136.58000000000001</v>
      </c>
      <c r="G210" s="134">
        <v>0</v>
      </c>
      <c r="H210" s="134">
        <f>'BM 08'!J209</f>
        <v>0</v>
      </c>
      <c r="I210" s="134">
        <f>VLOOKUP(A210,'Memória 09'!$A$6:$E$286,5,FALSE)</f>
        <v>0</v>
      </c>
      <c r="J210" s="134">
        <f t="shared" si="22"/>
        <v>0</v>
      </c>
      <c r="K210" s="134">
        <f t="shared" si="23"/>
        <v>0</v>
      </c>
      <c r="L210" s="134">
        <f t="shared" si="24"/>
        <v>0</v>
      </c>
      <c r="M210" s="134">
        <f t="shared" si="25"/>
        <v>0</v>
      </c>
      <c r="N210" s="134">
        <f t="shared" si="26"/>
        <v>0</v>
      </c>
      <c r="O210" s="11"/>
      <c r="P210" s="111" t="e">
        <f t="shared" si="21"/>
        <v>#DIV/0!</v>
      </c>
      <c r="Q210" s="14"/>
      <c r="R210" s="32"/>
    </row>
    <row r="211" spans="1:18" x14ac:dyDescent="0.2">
      <c r="A211" s="124" t="s">
        <v>476</v>
      </c>
      <c r="B211" s="124"/>
      <c r="C211" s="124"/>
      <c r="D211" s="124" t="s">
        <v>81</v>
      </c>
      <c r="E211" s="124"/>
      <c r="F211" s="131"/>
      <c r="G211" s="131"/>
      <c r="H211" s="131"/>
      <c r="I211" s="131"/>
      <c r="J211" s="131"/>
      <c r="K211" s="131"/>
      <c r="L211" s="131"/>
      <c r="M211" s="131"/>
      <c r="N211" s="131"/>
      <c r="O211" s="11"/>
      <c r="P211" s="111" t="e">
        <f t="shared" si="21"/>
        <v>#DIV/0!</v>
      </c>
      <c r="Q211" s="14"/>
      <c r="R211" s="32"/>
    </row>
    <row r="212" spans="1:18" ht="38.25" x14ac:dyDescent="0.2">
      <c r="A212" s="126" t="s">
        <v>477</v>
      </c>
      <c r="B212" s="127" t="s">
        <v>478</v>
      </c>
      <c r="C212" s="126" t="s">
        <v>17</v>
      </c>
      <c r="D212" s="126" t="s">
        <v>479</v>
      </c>
      <c r="E212" s="128" t="s">
        <v>16</v>
      </c>
      <c r="F212" s="133">
        <v>43.5</v>
      </c>
      <c r="G212" s="134">
        <v>25.700700000000001</v>
      </c>
      <c r="H212" s="134">
        <f>'BM 08'!J211</f>
        <v>25.700700000000001</v>
      </c>
      <c r="I212" s="134">
        <f>VLOOKUP(A212,'Memória 09'!$A$6:$E$286,5,FALSE)</f>
        <v>0</v>
      </c>
      <c r="J212" s="134">
        <f t="shared" si="22"/>
        <v>25.700700000000001</v>
      </c>
      <c r="K212" s="134">
        <f t="shared" si="23"/>
        <v>1117.98</v>
      </c>
      <c r="L212" s="134">
        <f t="shared" si="24"/>
        <v>1117.98</v>
      </c>
      <c r="M212" s="134">
        <f t="shared" si="25"/>
        <v>0</v>
      </c>
      <c r="N212" s="134">
        <f t="shared" si="26"/>
        <v>1117.98</v>
      </c>
      <c r="O212" s="11"/>
      <c r="P212" s="111">
        <f t="shared" si="21"/>
        <v>1</v>
      </c>
      <c r="Q212" s="14"/>
      <c r="R212" s="32"/>
    </row>
    <row r="213" spans="1:18" ht="38.25" x14ac:dyDescent="0.2">
      <c r="A213" s="126" t="s">
        <v>480</v>
      </c>
      <c r="B213" s="127" t="s">
        <v>481</v>
      </c>
      <c r="C213" s="126" t="s">
        <v>17</v>
      </c>
      <c r="D213" s="126" t="s">
        <v>482</v>
      </c>
      <c r="E213" s="128" t="s">
        <v>16</v>
      </c>
      <c r="F213" s="133">
        <v>55.53</v>
      </c>
      <c r="G213" s="134">
        <v>25.700700000000001</v>
      </c>
      <c r="H213" s="134">
        <f>'BM 08'!J212</f>
        <v>25.700700000000001</v>
      </c>
      <c r="I213" s="134">
        <f>VLOOKUP(A213,'Memória 09'!$A$6:$E$286,5,FALSE)</f>
        <v>0</v>
      </c>
      <c r="J213" s="134">
        <f t="shared" si="22"/>
        <v>25.700700000000001</v>
      </c>
      <c r="K213" s="134">
        <f t="shared" si="23"/>
        <v>1427.15</v>
      </c>
      <c r="L213" s="134">
        <f t="shared" si="24"/>
        <v>1427.15</v>
      </c>
      <c r="M213" s="134">
        <f t="shared" si="25"/>
        <v>0</v>
      </c>
      <c r="N213" s="134">
        <f t="shared" si="26"/>
        <v>1427.15</v>
      </c>
      <c r="O213" s="11"/>
      <c r="P213" s="111">
        <f t="shared" si="21"/>
        <v>1</v>
      </c>
      <c r="Q213" s="14"/>
      <c r="R213" s="32"/>
    </row>
    <row r="214" spans="1:18" ht="25.5" x14ac:dyDescent="0.2">
      <c r="A214" s="126" t="s">
        <v>744</v>
      </c>
      <c r="B214" s="127">
        <v>95241</v>
      </c>
      <c r="C214" s="126" t="s">
        <v>17</v>
      </c>
      <c r="D214" s="126" t="s">
        <v>413</v>
      </c>
      <c r="E214" s="128" t="s">
        <v>16</v>
      </c>
      <c r="F214" s="133">
        <v>31.588863012499999</v>
      </c>
      <c r="G214" s="134">
        <v>25.700700000000001</v>
      </c>
      <c r="H214" s="134">
        <f>'BM 08'!J213</f>
        <v>25.700700000000001</v>
      </c>
      <c r="I214" s="134">
        <f>VLOOKUP(A214,'Memória 09'!$A$6:$E$286,5,FALSE)</f>
        <v>0</v>
      </c>
      <c r="J214" s="134">
        <f t="shared" si="22"/>
        <v>25.700700000000001</v>
      </c>
      <c r="K214" s="134">
        <f t="shared" si="23"/>
        <v>811.85</v>
      </c>
      <c r="L214" s="134">
        <f t="shared" si="24"/>
        <v>811.85</v>
      </c>
      <c r="M214" s="134">
        <f t="shared" si="25"/>
        <v>0</v>
      </c>
      <c r="N214" s="134">
        <f t="shared" si="26"/>
        <v>811.85</v>
      </c>
      <c r="O214" s="11"/>
      <c r="P214" s="111">
        <f t="shared" si="21"/>
        <v>1</v>
      </c>
      <c r="Q214" s="14"/>
      <c r="R214" s="32"/>
    </row>
    <row r="215" spans="1:18" x14ac:dyDescent="0.2">
      <c r="A215" s="124" t="s">
        <v>483</v>
      </c>
      <c r="B215" s="124"/>
      <c r="C215" s="124"/>
      <c r="D215" s="124" t="s">
        <v>189</v>
      </c>
      <c r="E215" s="124"/>
      <c r="F215" s="131"/>
      <c r="G215" s="131"/>
      <c r="H215" s="131"/>
      <c r="I215" s="131"/>
      <c r="J215" s="131"/>
      <c r="K215" s="131"/>
      <c r="L215" s="131"/>
      <c r="M215" s="131"/>
      <c r="N215" s="131"/>
      <c r="O215" s="11"/>
      <c r="P215" s="111" t="e">
        <f t="shared" si="21"/>
        <v>#DIV/0!</v>
      </c>
      <c r="Q215" s="14"/>
      <c r="R215" s="32"/>
    </row>
    <row r="216" spans="1:18" ht="51" x14ac:dyDescent="0.2">
      <c r="A216" s="126" t="s">
        <v>484</v>
      </c>
      <c r="B216" s="127" t="s">
        <v>485</v>
      </c>
      <c r="C216" s="126" t="s">
        <v>17</v>
      </c>
      <c r="D216" s="126" t="s">
        <v>486</v>
      </c>
      <c r="E216" s="128" t="s">
        <v>7</v>
      </c>
      <c r="F216" s="133">
        <v>1037.46</v>
      </c>
      <c r="G216" s="134">
        <v>0</v>
      </c>
      <c r="H216" s="134">
        <f>'BM 08'!J215</f>
        <v>0</v>
      </c>
      <c r="I216" s="134">
        <f>VLOOKUP(A216,'Memória 09'!$A$6:$E$286,5,FALSE)</f>
        <v>0</v>
      </c>
      <c r="J216" s="134">
        <f t="shared" si="22"/>
        <v>0</v>
      </c>
      <c r="K216" s="134">
        <f t="shared" si="23"/>
        <v>0</v>
      </c>
      <c r="L216" s="134">
        <f t="shared" si="24"/>
        <v>0</v>
      </c>
      <c r="M216" s="134">
        <f t="shared" si="25"/>
        <v>0</v>
      </c>
      <c r="N216" s="134">
        <f t="shared" si="26"/>
        <v>0</v>
      </c>
      <c r="O216" s="11"/>
      <c r="P216" s="111" t="e">
        <f t="shared" si="21"/>
        <v>#DIV/0!</v>
      </c>
      <c r="Q216" s="14"/>
      <c r="R216" s="32"/>
    </row>
    <row r="217" spans="1:18" ht="51" x14ac:dyDescent="0.2">
      <c r="A217" s="126" t="s">
        <v>487</v>
      </c>
      <c r="B217" s="127" t="s">
        <v>488</v>
      </c>
      <c r="C217" s="126" t="s">
        <v>17</v>
      </c>
      <c r="D217" s="126" t="s">
        <v>489</v>
      </c>
      <c r="E217" s="128" t="s">
        <v>7</v>
      </c>
      <c r="F217" s="133">
        <v>917.8</v>
      </c>
      <c r="G217" s="134">
        <v>0</v>
      </c>
      <c r="H217" s="134">
        <f>'BM 08'!J216</f>
        <v>0</v>
      </c>
      <c r="I217" s="134">
        <f>VLOOKUP(A217,'Memória 09'!$A$6:$E$286,5,FALSE)</f>
        <v>0</v>
      </c>
      <c r="J217" s="134">
        <f t="shared" si="22"/>
        <v>0</v>
      </c>
      <c r="K217" s="134">
        <f t="shared" si="23"/>
        <v>0</v>
      </c>
      <c r="L217" s="134">
        <f t="shared" si="24"/>
        <v>0</v>
      </c>
      <c r="M217" s="134">
        <f t="shared" si="25"/>
        <v>0</v>
      </c>
      <c r="N217" s="134">
        <f t="shared" si="26"/>
        <v>0</v>
      </c>
      <c r="O217" s="11"/>
      <c r="P217" s="111" t="e">
        <f t="shared" si="21"/>
        <v>#DIV/0!</v>
      </c>
      <c r="Q217" s="14"/>
      <c r="R217" s="32"/>
    </row>
    <row r="218" spans="1:18" ht="51" x14ac:dyDescent="0.2">
      <c r="A218" s="126" t="s">
        <v>490</v>
      </c>
      <c r="B218" s="127" t="s">
        <v>491</v>
      </c>
      <c r="C218" s="126" t="s">
        <v>17</v>
      </c>
      <c r="D218" s="126" t="s">
        <v>492</v>
      </c>
      <c r="E218" s="128" t="s">
        <v>16</v>
      </c>
      <c r="F218" s="133">
        <v>331.89</v>
      </c>
      <c r="G218" s="134">
        <v>0</v>
      </c>
      <c r="H218" s="134">
        <f>'BM 08'!J217</f>
        <v>0</v>
      </c>
      <c r="I218" s="134">
        <f>VLOOKUP(A218,'Memória 09'!$A$6:$E$286,5,FALSE)</f>
        <v>0</v>
      </c>
      <c r="J218" s="134">
        <f t="shared" si="22"/>
        <v>0</v>
      </c>
      <c r="K218" s="134">
        <f t="shared" si="23"/>
        <v>0</v>
      </c>
      <c r="L218" s="134">
        <f t="shared" si="24"/>
        <v>0</v>
      </c>
      <c r="M218" s="134">
        <f t="shared" si="25"/>
        <v>0</v>
      </c>
      <c r="N218" s="134">
        <f t="shared" si="26"/>
        <v>0</v>
      </c>
      <c r="O218" s="11"/>
      <c r="P218" s="111" t="e">
        <f t="shared" si="21"/>
        <v>#DIV/0!</v>
      </c>
      <c r="Q218" s="14"/>
      <c r="R218" s="32"/>
    </row>
    <row r="219" spans="1:18" ht="51" x14ac:dyDescent="0.2">
      <c r="A219" s="126" t="s">
        <v>493</v>
      </c>
      <c r="B219" s="127" t="s">
        <v>494</v>
      </c>
      <c r="C219" s="126" t="s">
        <v>17</v>
      </c>
      <c r="D219" s="126" t="s">
        <v>495</v>
      </c>
      <c r="E219" s="128" t="s">
        <v>7</v>
      </c>
      <c r="F219" s="133">
        <v>749.08</v>
      </c>
      <c r="G219" s="134">
        <v>6</v>
      </c>
      <c r="H219" s="134">
        <f>'BM 08'!J218</f>
        <v>6</v>
      </c>
      <c r="I219" s="134">
        <f>VLOOKUP(A219,'Memória 09'!$A$6:$E$286,5,FALSE)</f>
        <v>0</v>
      </c>
      <c r="J219" s="134">
        <f t="shared" si="22"/>
        <v>6</v>
      </c>
      <c r="K219" s="134">
        <f t="shared" si="23"/>
        <v>4494.4799999999996</v>
      </c>
      <c r="L219" s="134">
        <f t="shared" si="24"/>
        <v>4494.4799999999996</v>
      </c>
      <c r="M219" s="134">
        <f t="shared" si="25"/>
        <v>0</v>
      </c>
      <c r="N219" s="134">
        <f t="shared" si="26"/>
        <v>4494.4799999999996</v>
      </c>
      <c r="O219" s="11"/>
      <c r="P219" s="111">
        <f t="shared" si="21"/>
        <v>1</v>
      </c>
      <c r="Q219" s="14"/>
      <c r="R219" s="32"/>
    </row>
    <row r="220" spans="1:18" ht="25.5" x14ac:dyDescent="0.2">
      <c r="A220" s="126" t="s">
        <v>745</v>
      </c>
      <c r="B220" s="127" t="s">
        <v>196</v>
      </c>
      <c r="C220" s="126" t="s">
        <v>14</v>
      </c>
      <c r="D220" s="126" t="s">
        <v>197</v>
      </c>
      <c r="E220" s="128" t="s">
        <v>82</v>
      </c>
      <c r="F220" s="133">
        <v>215.31</v>
      </c>
      <c r="G220" s="134">
        <v>7.1400000000000006</v>
      </c>
      <c r="H220" s="134">
        <f>'BM 08'!J219</f>
        <v>7.14</v>
      </c>
      <c r="I220" s="134">
        <f>VLOOKUP(A220,'Memória 09'!$A$6:$E$286,5,FALSE)</f>
        <v>0</v>
      </c>
      <c r="J220" s="134">
        <f t="shared" ref="J220:J221" si="27">I220+H220</f>
        <v>7.14</v>
      </c>
      <c r="K220" s="134">
        <f t="shared" ref="K220:K221" si="28">TRUNC(G220*F220,2)</f>
        <v>1537.31</v>
      </c>
      <c r="L220" s="134">
        <f t="shared" ref="L220:L221" si="29">TRUNC(H220*F220,2)</f>
        <v>1537.31</v>
      </c>
      <c r="M220" s="134">
        <f t="shared" ref="M220:M221" si="30">TRUNC(I220*F220,2)</f>
        <v>0</v>
      </c>
      <c r="N220" s="134">
        <f t="shared" ref="N220:N221" si="31">M220+L220</f>
        <v>1537.31</v>
      </c>
      <c r="O220" s="11"/>
      <c r="P220" s="111">
        <f t="shared" si="21"/>
        <v>1</v>
      </c>
      <c r="Q220" s="14"/>
      <c r="R220" s="32"/>
    </row>
    <row r="221" spans="1:18" ht="38.25" x14ac:dyDescent="0.2">
      <c r="A221" s="126" t="s">
        <v>746</v>
      </c>
      <c r="B221" s="127" t="s">
        <v>271</v>
      </c>
      <c r="C221" s="126" t="s">
        <v>14</v>
      </c>
      <c r="D221" s="126" t="s">
        <v>272</v>
      </c>
      <c r="E221" s="128" t="s">
        <v>16</v>
      </c>
      <c r="F221" s="133">
        <v>18.68</v>
      </c>
      <c r="G221" s="134">
        <v>14.280000000000001</v>
      </c>
      <c r="H221" s="134">
        <f>'BM 08'!J220</f>
        <v>14.28</v>
      </c>
      <c r="I221" s="134">
        <f>VLOOKUP(A221,'Memória 09'!$A$6:$E$286,5,FALSE)</f>
        <v>0</v>
      </c>
      <c r="J221" s="134">
        <f t="shared" si="27"/>
        <v>14.28</v>
      </c>
      <c r="K221" s="134">
        <f t="shared" si="28"/>
        <v>266.75</v>
      </c>
      <c r="L221" s="134">
        <f t="shared" si="29"/>
        <v>266.75</v>
      </c>
      <c r="M221" s="134">
        <f t="shared" si="30"/>
        <v>0</v>
      </c>
      <c r="N221" s="134">
        <f t="shared" si="31"/>
        <v>266.75</v>
      </c>
      <c r="O221" s="11"/>
      <c r="P221" s="111">
        <f t="shared" si="21"/>
        <v>1</v>
      </c>
      <c r="Q221" s="14"/>
      <c r="R221" s="32"/>
    </row>
    <row r="222" spans="1:18" x14ac:dyDescent="0.2">
      <c r="A222" s="124" t="s">
        <v>496</v>
      </c>
      <c r="B222" s="124"/>
      <c r="C222" s="124"/>
      <c r="D222" s="124" t="s">
        <v>58</v>
      </c>
      <c r="E222" s="124"/>
      <c r="F222" s="131"/>
      <c r="G222" s="131"/>
      <c r="H222" s="131"/>
      <c r="I222" s="131"/>
      <c r="J222" s="131"/>
      <c r="K222" s="131"/>
      <c r="L222" s="131"/>
      <c r="M222" s="131"/>
      <c r="N222" s="131"/>
      <c r="O222" s="11"/>
      <c r="P222" s="111" t="e">
        <f t="shared" si="21"/>
        <v>#DIV/0!</v>
      </c>
      <c r="Q222" s="14"/>
      <c r="R222" s="32"/>
    </row>
    <row r="223" spans="1:18" ht="63.75" x14ac:dyDescent="0.2">
      <c r="A223" s="126" t="s">
        <v>497</v>
      </c>
      <c r="B223" s="127" t="s">
        <v>498</v>
      </c>
      <c r="C223" s="126" t="s">
        <v>14</v>
      </c>
      <c r="D223" s="126" t="s">
        <v>499</v>
      </c>
      <c r="E223" s="128" t="s">
        <v>16</v>
      </c>
      <c r="F223" s="133">
        <v>18.579999999999998</v>
      </c>
      <c r="G223" s="134">
        <v>28.830000000000002</v>
      </c>
      <c r="H223" s="134">
        <f>'BM 08'!J222</f>
        <v>27.7225</v>
      </c>
      <c r="I223" s="134">
        <f>VLOOKUP(A223,'Memória 09'!$A$6:$E$286,5,FALSE)</f>
        <v>1.110000000000003</v>
      </c>
      <c r="J223" s="134">
        <f t="shared" ref="J223:J269" si="32">I223+H223</f>
        <v>28.832500000000003</v>
      </c>
      <c r="K223" s="134">
        <f t="shared" ref="K223:K269" si="33">TRUNC(G223*F223,2)</f>
        <v>535.66</v>
      </c>
      <c r="L223" s="134">
        <f t="shared" ref="L223:L269" si="34">TRUNC(H223*F223,2)</f>
        <v>515.08000000000004</v>
      </c>
      <c r="M223" s="134">
        <f t="shared" ref="M223:M269" si="35">TRUNC(I223*F223,2)</f>
        <v>20.62</v>
      </c>
      <c r="N223" s="134">
        <f t="shared" ref="N223:N269" si="36">M223+L223</f>
        <v>535.70000000000005</v>
      </c>
      <c r="O223" s="11"/>
      <c r="P223" s="111">
        <f t="shared" ref="P223:P300" si="37">N223/K223</f>
        <v>1.0000746742336559</v>
      </c>
      <c r="Q223" s="14"/>
      <c r="R223" s="32"/>
    </row>
    <row r="224" spans="1:18" ht="51" x14ac:dyDescent="0.2">
      <c r="A224" s="126" t="s">
        <v>500</v>
      </c>
      <c r="B224" s="127" t="s">
        <v>501</v>
      </c>
      <c r="C224" s="126" t="s">
        <v>17</v>
      </c>
      <c r="D224" s="126" t="s">
        <v>502</v>
      </c>
      <c r="E224" s="128" t="s">
        <v>16</v>
      </c>
      <c r="F224" s="133">
        <v>55.66</v>
      </c>
      <c r="G224" s="134">
        <v>28.830000000000002</v>
      </c>
      <c r="H224" s="134">
        <f>'BM 08'!J223</f>
        <v>27.7225</v>
      </c>
      <c r="I224" s="134">
        <f>VLOOKUP(A224,'Memória 09'!$A$6:$E$286,5,FALSE)</f>
        <v>1.110000000000003</v>
      </c>
      <c r="J224" s="134">
        <f t="shared" si="32"/>
        <v>28.832500000000003</v>
      </c>
      <c r="K224" s="134">
        <f t="shared" si="33"/>
        <v>1604.67</v>
      </c>
      <c r="L224" s="134">
        <f t="shared" si="34"/>
        <v>1543.03</v>
      </c>
      <c r="M224" s="134">
        <f t="shared" si="35"/>
        <v>61.78</v>
      </c>
      <c r="N224" s="134">
        <f t="shared" si="36"/>
        <v>1604.81</v>
      </c>
      <c r="O224" s="11"/>
      <c r="P224" s="111">
        <f t="shared" si="37"/>
        <v>1.0000872453526268</v>
      </c>
      <c r="Q224" s="14"/>
      <c r="R224" s="32"/>
    </row>
    <row r="225" spans="1:18" ht="25.5" x14ac:dyDescent="0.2">
      <c r="A225" s="126" t="s">
        <v>503</v>
      </c>
      <c r="B225" s="127" t="s">
        <v>504</v>
      </c>
      <c r="C225" s="126" t="s">
        <v>17</v>
      </c>
      <c r="D225" s="126" t="s">
        <v>505</v>
      </c>
      <c r="E225" s="128" t="s">
        <v>11</v>
      </c>
      <c r="F225" s="133">
        <v>69.52</v>
      </c>
      <c r="G225" s="134">
        <v>0</v>
      </c>
      <c r="H225" s="134">
        <f>'BM 08'!J224</f>
        <v>0</v>
      </c>
      <c r="I225" s="134">
        <f>VLOOKUP(A225,'Memória 09'!$A$6:$E$286,5,FALSE)</f>
        <v>0</v>
      </c>
      <c r="J225" s="134">
        <f t="shared" si="32"/>
        <v>0</v>
      </c>
      <c r="K225" s="134">
        <f t="shared" si="33"/>
        <v>0</v>
      </c>
      <c r="L225" s="134">
        <f t="shared" si="34"/>
        <v>0</v>
      </c>
      <c r="M225" s="134">
        <f t="shared" si="35"/>
        <v>0</v>
      </c>
      <c r="N225" s="134">
        <f t="shared" si="36"/>
        <v>0</v>
      </c>
      <c r="O225" s="11"/>
      <c r="P225" s="111" t="e">
        <f t="shared" si="37"/>
        <v>#DIV/0!</v>
      </c>
      <c r="Q225" s="14"/>
      <c r="R225" s="32"/>
    </row>
    <row r="226" spans="1:18" ht="38.25" x14ac:dyDescent="0.2">
      <c r="A226" s="126" t="s">
        <v>506</v>
      </c>
      <c r="B226" s="127" t="s">
        <v>507</v>
      </c>
      <c r="C226" s="126" t="s">
        <v>17</v>
      </c>
      <c r="D226" s="126" t="s">
        <v>86</v>
      </c>
      <c r="E226" s="128" t="s">
        <v>11</v>
      </c>
      <c r="F226" s="133">
        <v>72.41</v>
      </c>
      <c r="G226" s="134">
        <v>7.05</v>
      </c>
      <c r="H226" s="134">
        <f>'BM 08'!J225</f>
        <v>7.05</v>
      </c>
      <c r="I226" s="134">
        <f>VLOOKUP(A226,'Memória 09'!$A$6:$E$286,5,FALSE)</f>
        <v>0</v>
      </c>
      <c r="J226" s="134">
        <f t="shared" si="32"/>
        <v>7.05</v>
      </c>
      <c r="K226" s="134">
        <f t="shared" si="33"/>
        <v>510.49</v>
      </c>
      <c r="L226" s="134">
        <f t="shared" si="34"/>
        <v>510.49</v>
      </c>
      <c r="M226" s="134">
        <f t="shared" si="35"/>
        <v>0</v>
      </c>
      <c r="N226" s="134">
        <f t="shared" si="36"/>
        <v>510.49</v>
      </c>
      <c r="O226" s="11"/>
      <c r="P226" s="111">
        <f t="shared" si="37"/>
        <v>1</v>
      </c>
      <c r="Q226" s="14"/>
      <c r="R226" s="32"/>
    </row>
    <row r="227" spans="1:18" x14ac:dyDescent="0.2">
      <c r="A227" s="126" t="s">
        <v>747</v>
      </c>
      <c r="B227" s="127">
        <v>304</v>
      </c>
      <c r="C227" s="126" t="s">
        <v>706</v>
      </c>
      <c r="D227" s="126" t="s">
        <v>748</v>
      </c>
      <c r="E227" s="128" t="s">
        <v>11</v>
      </c>
      <c r="F227" s="133">
        <v>36.392248500000001</v>
      </c>
      <c r="G227" s="134">
        <v>0</v>
      </c>
      <c r="H227" s="134">
        <f>'BM 08'!J226</f>
        <v>0</v>
      </c>
      <c r="I227" s="134">
        <f>VLOOKUP(A227,'Memória 09'!$A$6:$E$286,5,FALSE)</f>
        <v>0</v>
      </c>
      <c r="J227" s="134">
        <f t="shared" si="32"/>
        <v>0</v>
      </c>
      <c r="K227" s="134">
        <f t="shared" si="33"/>
        <v>0</v>
      </c>
      <c r="L227" s="134">
        <f t="shared" si="34"/>
        <v>0</v>
      </c>
      <c r="M227" s="134">
        <f t="shared" si="35"/>
        <v>0</v>
      </c>
      <c r="N227" s="134">
        <f t="shared" si="36"/>
        <v>0</v>
      </c>
      <c r="O227" s="11"/>
      <c r="P227" s="111" t="e">
        <f t="shared" si="37"/>
        <v>#DIV/0!</v>
      </c>
      <c r="Q227" s="14"/>
      <c r="R227" s="32"/>
    </row>
    <row r="228" spans="1:18" ht="25.5" x14ac:dyDescent="0.2">
      <c r="A228" s="126" t="s">
        <v>885</v>
      </c>
      <c r="B228" s="127">
        <v>100327</v>
      </c>
      <c r="C228" s="126" t="s">
        <v>17</v>
      </c>
      <c r="D228" s="126" t="s">
        <v>886</v>
      </c>
      <c r="E228" s="128" t="s">
        <v>743</v>
      </c>
      <c r="F228" s="133">
        <v>50.391524737499999</v>
      </c>
      <c r="G228" s="134">
        <v>23.200000000000003</v>
      </c>
      <c r="H228" s="134">
        <v>0</v>
      </c>
      <c r="I228" s="134">
        <f>VLOOKUP(A228,'Memória 09'!$A$6:$E$286,5,FALSE)</f>
        <v>23.200000000000003</v>
      </c>
      <c r="J228" s="134">
        <f t="shared" ref="J228" si="38">I228+H228</f>
        <v>23.200000000000003</v>
      </c>
      <c r="K228" s="134">
        <f t="shared" ref="K228" si="39">TRUNC(G228*F228,2)</f>
        <v>1169.08</v>
      </c>
      <c r="L228" s="134">
        <f t="shared" ref="L228" si="40">TRUNC(H228*F228,2)</f>
        <v>0</v>
      </c>
      <c r="M228" s="134">
        <f t="shared" ref="M228" si="41">TRUNC(I228*F228,2)</f>
        <v>1169.08</v>
      </c>
      <c r="N228" s="134">
        <f t="shared" si="36"/>
        <v>1169.08</v>
      </c>
      <c r="O228" s="11"/>
      <c r="P228" s="111">
        <f t="shared" si="37"/>
        <v>1</v>
      </c>
      <c r="Q228" s="14"/>
      <c r="R228" s="32"/>
    </row>
    <row r="229" spans="1:18" x14ac:dyDescent="0.2">
      <c r="A229" s="124" t="s">
        <v>508</v>
      </c>
      <c r="B229" s="124"/>
      <c r="C229" s="124"/>
      <c r="D229" s="124" t="s">
        <v>509</v>
      </c>
      <c r="E229" s="124"/>
      <c r="F229" s="131"/>
      <c r="G229" s="131"/>
      <c r="H229" s="131"/>
      <c r="I229" s="131"/>
      <c r="J229" s="131"/>
      <c r="K229" s="131"/>
      <c r="L229" s="131"/>
      <c r="M229" s="131"/>
      <c r="N229" s="131"/>
      <c r="O229" s="11"/>
      <c r="P229" s="111" t="e">
        <f t="shared" si="37"/>
        <v>#DIV/0!</v>
      </c>
      <c r="Q229" s="14"/>
      <c r="R229" s="32"/>
    </row>
    <row r="230" spans="1:18" ht="51" x14ac:dyDescent="0.2">
      <c r="A230" s="126" t="s">
        <v>510</v>
      </c>
      <c r="B230" s="127" t="s">
        <v>511</v>
      </c>
      <c r="C230" s="126" t="s">
        <v>17</v>
      </c>
      <c r="D230" s="126" t="s">
        <v>512</v>
      </c>
      <c r="E230" s="128" t="s">
        <v>7</v>
      </c>
      <c r="F230" s="133">
        <v>732.09</v>
      </c>
      <c r="G230" s="134">
        <v>2</v>
      </c>
      <c r="H230" s="134">
        <f>'BM 08'!J228</f>
        <v>0</v>
      </c>
      <c r="I230" s="134">
        <f>VLOOKUP(A230,'Memória 09'!$A$6:$E$286,5,FALSE)</f>
        <v>2</v>
      </c>
      <c r="J230" s="134">
        <f t="shared" si="32"/>
        <v>2</v>
      </c>
      <c r="K230" s="134">
        <f t="shared" si="33"/>
        <v>1464.18</v>
      </c>
      <c r="L230" s="134">
        <f t="shared" si="34"/>
        <v>0</v>
      </c>
      <c r="M230" s="134">
        <f t="shared" si="35"/>
        <v>1464.18</v>
      </c>
      <c r="N230" s="134">
        <f t="shared" si="36"/>
        <v>1464.18</v>
      </c>
      <c r="O230" s="11"/>
      <c r="P230" s="111">
        <f t="shared" si="37"/>
        <v>1</v>
      </c>
      <c r="Q230" s="14"/>
      <c r="R230" s="32"/>
    </row>
    <row r="231" spans="1:18" ht="38.25" x14ac:dyDescent="0.2">
      <c r="A231" s="126" t="s">
        <v>513</v>
      </c>
      <c r="B231" s="127" t="s">
        <v>514</v>
      </c>
      <c r="C231" s="126" t="s">
        <v>17</v>
      </c>
      <c r="D231" s="126" t="s">
        <v>515</v>
      </c>
      <c r="E231" s="128" t="s">
        <v>7</v>
      </c>
      <c r="F231" s="133">
        <v>292</v>
      </c>
      <c r="G231" s="134">
        <v>4</v>
      </c>
      <c r="H231" s="134">
        <f>'BM 08'!J229</f>
        <v>0</v>
      </c>
      <c r="I231" s="134">
        <f>VLOOKUP(A231,'Memória 09'!$A$6:$E$286,5,FALSE)</f>
        <v>4</v>
      </c>
      <c r="J231" s="134">
        <f t="shared" si="32"/>
        <v>4</v>
      </c>
      <c r="K231" s="134">
        <f t="shared" si="33"/>
        <v>1168</v>
      </c>
      <c r="L231" s="134">
        <f t="shared" si="34"/>
        <v>0</v>
      </c>
      <c r="M231" s="134">
        <f t="shared" si="35"/>
        <v>1168</v>
      </c>
      <c r="N231" s="134">
        <f t="shared" si="36"/>
        <v>1168</v>
      </c>
      <c r="O231" s="11"/>
      <c r="P231" s="111">
        <f t="shared" si="37"/>
        <v>1</v>
      </c>
      <c r="Q231" s="14"/>
      <c r="R231" s="32"/>
    </row>
    <row r="232" spans="1:18" ht="25.5" x14ac:dyDescent="0.2">
      <c r="A232" s="126" t="s">
        <v>516</v>
      </c>
      <c r="B232" s="127" t="s">
        <v>517</v>
      </c>
      <c r="C232" s="126" t="s">
        <v>17</v>
      </c>
      <c r="D232" s="126" t="s">
        <v>518</v>
      </c>
      <c r="E232" s="128" t="s">
        <v>7</v>
      </c>
      <c r="F232" s="133">
        <v>658.3</v>
      </c>
      <c r="G232" s="134">
        <v>2</v>
      </c>
      <c r="H232" s="134">
        <f>'BM 08'!J230</f>
        <v>0</v>
      </c>
      <c r="I232" s="134">
        <f>VLOOKUP(A232,'Memória 09'!$A$6:$E$286,5,FALSE)</f>
        <v>0</v>
      </c>
      <c r="J232" s="134">
        <f t="shared" si="32"/>
        <v>0</v>
      </c>
      <c r="K232" s="134">
        <f t="shared" si="33"/>
        <v>1316.6</v>
      </c>
      <c r="L232" s="134">
        <f t="shared" si="34"/>
        <v>0</v>
      </c>
      <c r="M232" s="134">
        <f t="shared" si="35"/>
        <v>0</v>
      </c>
      <c r="N232" s="134">
        <f t="shared" si="36"/>
        <v>0</v>
      </c>
      <c r="O232" s="11"/>
      <c r="P232" s="111">
        <f t="shared" si="37"/>
        <v>0</v>
      </c>
      <c r="Q232" s="14"/>
      <c r="R232" s="32"/>
    </row>
    <row r="233" spans="1:18" ht="51" x14ac:dyDescent="0.2">
      <c r="A233" s="126" t="s">
        <v>519</v>
      </c>
      <c r="B233" s="127" t="s">
        <v>520</v>
      </c>
      <c r="C233" s="126" t="s">
        <v>17</v>
      </c>
      <c r="D233" s="126" t="s">
        <v>521</v>
      </c>
      <c r="E233" s="128" t="s">
        <v>7</v>
      </c>
      <c r="F233" s="133">
        <v>239.99</v>
      </c>
      <c r="G233" s="134">
        <v>2</v>
      </c>
      <c r="H233" s="134">
        <f>'BM 08'!J231</f>
        <v>0</v>
      </c>
      <c r="I233" s="134">
        <f>VLOOKUP(A233,'Memória 09'!$A$6:$E$286,5,FALSE)</f>
        <v>2</v>
      </c>
      <c r="J233" s="134">
        <f t="shared" si="32"/>
        <v>2</v>
      </c>
      <c r="K233" s="134">
        <f t="shared" si="33"/>
        <v>479.98</v>
      </c>
      <c r="L233" s="134">
        <f t="shared" si="34"/>
        <v>0</v>
      </c>
      <c r="M233" s="134">
        <f t="shared" si="35"/>
        <v>479.98</v>
      </c>
      <c r="N233" s="134">
        <f t="shared" si="36"/>
        <v>479.98</v>
      </c>
      <c r="O233" s="11"/>
      <c r="P233" s="111">
        <f t="shared" si="37"/>
        <v>1</v>
      </c>
      <c r="Q233" s="14"/>
      <c r="R233" s="32"/>
    </row>
    <row r="234" spans="1:18" ht="38.25" x14ac:dyDescent="0.2">
      <c r="A234" s="126" t="s">
        <v>522</v>
      </c>
      <c r="B234" s="127" t="s">
        <v>523</v>
      </c>
      <c r="C234" s="126" t="s">
        <v>17</v>
      </c>
      <c r="D234" s="126" t="s">
        <v>524</v>
      </c>
      <c r="E234" s="128" t="s">
        <v>7</v>
      </c>
      <c r="F234" s="133">
        <v>379.29</v>
      </c>
      <c r="G234" s="134">
        <v>4</v>
      </c>
      <c r="H234" s="134">
        <f>'BM 08'!J232</f>
        <v>0</v>
      </c>
      <c r="I234" s="134">
        <f>VLOOKUP(A234,'Memória 09'!$A$6:$E$286,5,FALSE)</f>
        <v>4</v>
      </c>
      <c r="J234" s="134">
        <f t="shared" si="32"/>
        <v>4</v>
      </c>
      <c r="K234" s="134">
        <f t="shared" si="33"/>
        <v>1517.16</v>
      </c>
      <c r="L234" s="134">
        <f t="shared" si="34"/>
        <v>0</v>
      </c>
      <c r="M234" s="134">
        <f t="shared" si="35"/>
        <v>1517.16</v>
      </c>
      <c r="N234" s="134">
        <f t="shared" si="36"/>
        <v>1517.16</v>
      </c>
      <c r="O234" s="11"/>
      <c r="P234" s="111">
        <f t="shared" si="37"/>
        <v>1</v>
      </c>
      <c r="Q234" s="14"/>
      <c r="R234" s="32"/>
    </row>
    <row r="235" spans="1:18" ht="25.5" x14ac:dyDescent="0.2">
      <c r="A235" s="126" t="s">
        <v>525</v>
      </c>
      <c r="B235" s="127" t="s">
        <v>526</v>
      </c>
      <c r="C235" s="126" t="s">
        <v>14</v>
      </c>
      <c r="D235" s="126" t="s">
        <v>527</v>
      </c>
      <c r="E235" s="128" t="s">
        <v>82</v>
      </c>
      <c r="F235" s="133">
        <v>611.27</v>
      </c>
      <c r="G235" s="134">
        <v>2.88</v>
      </c>
      <c r="H235" s="134">
        <f>'BM 08'!J233</f>
        <v>0</v>
      </c>
      <c r="I235" s="134">
        <f>VLOOKUP(A235,'Memória 09'!$A$6:$E$286,5,FALSE)</f>
        <v>1.54</v>
      </c>
      <c r="J235" s="134">
        <f t="shared" si="32"/>
        <v>1.54</v>
      </c>
      <c r="K235" s="134">
        <f t="shared" si="33"/>
        <v>1760.45</v>
      </c>
      <c r="L235" s="134">
        <f t="shared" si="34"/>
        <v>0</v>
      </c>
      <c r="M235" s="134">
        <f t="shared" si="35"/>
        <v>941.35</v>
      </c>
      <c r="N235" s="134">
        <f t="shared" si="36"/>
        <v>941.35</v>
      </c>
      <c r="O235" s="11"/>
      <c r="P235" s="111">
        <f t="shared" si="37"/>
        <v>0.53472123604760147</v>
      </c>
      <c r="Q235" s="14"/>
      <c r="R235" s="32"/>
    </row>
    <row r="236" spans="1:18" ht="25.5" x14ac:dyDescent="0.2">
      <c r="A236" s="126" t="s">
        <v>528</v>
      </c>
      <c r="B236" s="127" t="s">
        <v>529</v>
      </c>
      <c r="C236" s="126" t="s">
        <v>17</v>
      </c>
      <c r="D236" s="126" t="s">
        <v>530</v>
      </c>
      <c r="E236" s="128" t="s">
        <v>7</v>
      </c>
      <c r="F236" s="133">
        <v>68.95</v>
      </c>
      <c r="G236" s="134">
        <v>4</v>
      </c>
      <c r="H236" s="134">
        <f>'BM 08'!J234</f>
        <v>0</v>
      </c>
      <c r="I236" s="134">
        <f>VLOOKUP(A236,'Memória 09'!$A$6:$E$286,5,FALSE)</f>
        <v>4</v>
      </c>
      <c r="J236" s="134">
        <f t="shared" si="32"/>
        <v>4</v>
      </c>
      <c r="K236" s="134">
        <f t="shared" si="33"/>
        <v>275.8</v>
      </c>
      <c r="L236" s="134">
        <f t="shared" si="34"/>
        <v>0</v>
      </c>
      <c r="M236" s="134">
        <f t="shared" si="35"/>
        <v>275.8</v>
      </c>
      <c r="N236" s="134">
        <f t="shared" si="36"/>
        <v>275.8</v>
      </c>
      <c r="O236" s="11"/>
      <c r="P236" s="111">
        <f t="shared" si="37"/>
        <v>1</v>
      </c>
      <c r="Q236" s="14"/>
      <c r="R236" s="32"/>
    </row>
    <row r="237" spans="1:18" ht="25.5" x14ac:dyDescent="0.2">
      <c r="A237" s="126" t="s">
        <v>531</v>
      </c>
      <c r="B237" s="127" t="s">
        <v>532</v>
      </c>
      <c r="C237" s="126" t="s">
        <v>17</v>
      </c>
      <c r="D237" s="126" t="s">
        <v>533</v>
      </c>
      <c r="E237" s="128" t="s">
        <v>7</v>
      </c>
      <c r="F237" s="133">
        <v>99.68</v>
      </c>
      <c r="G237" s="134">
        <v>2</v>
      </c>
      <c r="H237" s="134">
        <f>'BM 08'!J235</f>
        <v>0</v>
      </c>
      <c r="I237" s="134">
        <f>VLOOKUP(A237,'Memória 09'!$A$6:$E$286,5,FALSE)</f>
        <v>2</v>
      </c>
      <c r="J237" s="134">
        <f t="shared" si="32"/>
        <v>2</v>
      </c>
      <c r="K237" s="134">
        <f t="shared" si="33"/>
        <v>199.36</v>
      </c>
      <c r="L237" s="134">
        <f t="shared" si="34"/>
        <v>0</v>
      </c>
      <c r="M237" s="134">
        <f t="shared" si="35"/>
        <v>199.36</v>
      </c>
      <c r="N237" s="134">
        <f t="shared" si="36"/>
        <v>199.36</v>
      </c>
      <c r="O237" s="11"/>
      <c r="P237" s="111">
        <f t="shared" si="37"/>
        <v>1</v>
      </c>
      <c r="Q237" s="14"/>
      <c r="R237" s="32"/>
    </row>
    <row r="238" spans="1:18" x14ac:dyDescent="0.2">
      <c r="A238" s="124" t="s">
        <v>534</v>
      </c>
      <c r="B238" s="124"/>
      <c r="C238" s="124"/>
      <c r="D238" s="124" t="s">
        <v>535</v>
      </c>
      <c r="E238" s="124"/>
      <c r="F238" s="131"/>
      <c r="G238" s="131"/>
      <c r="H238" s="131"/>
      <c r="I238" s="131"/>
      <c r="J238" s="131"/>
      <c r="K238" s="131"/>
      <c r="L238" s="131"/>
      <c r="M238" s="131"/>
      <c r="N238" s="131"/>
      <c r="O238" s="11"/>
      <c r="P238" s="111" t="e">
        <f t="shared" si="37"/>
        <v>#DIV/0!</v>
      </c>
      <c r="Q238" s="14"/>
      <c r="R238" s="32"/>
    </row>
    <row r="239" spans="1:18" ht="38.25" x14ac:dyDescent="0.2">
      <c r="A239" s="126" t="s">
        <v>536</v>
      </c>
      <c r="B239" s="127" t="s">
        <v>537</v>
      </c>
      <c r="C239" s="126" t="s">
        <v>17</v>
      </c>
      <c r="D239" s="126" t="s">
        <v>538</v>
      </c>
      <c r="E239" s="128" t="s">
        <v>7</v>
      </c>
      <c r="F239" s="133">
        <v>95.03</v>
      </c>
      <c r="G239" s="134">
        <v>2</v>
      </c>
      <c r="H239" s="134">
        <f>'BM 08'!J237</f>
        <v>2</v>
      </c>
      <c r="I239" s="134">
        <f>VLOOKUP(A239,'Memória 09'!$A$6:$E$286,5,FALSE)</f>
        <v>0</v>
      </c>
      <c r="J239" s="134">
        <f t="shared" si="32"/>
        <v>2</v>
      </c>
      <c r="K239" s="134">
        <f t="shared" si="33"/>
        <v>190.06</v>
      </c>
      <c r="L239" s="134">
        <f t="shared" si="34"/>
        <v>190.06</v>
      </c>
      <c r="M239" s="134">
        <f t="shared" si="35"/>
        <v>0</v>
      </c>
      <c r="N239" s="134">
        <f t="shared" si="36"/>
        <v>190.06</v>
      </c>
      <c r="O239" s="11"/>
      <c r="P239" s="111">
        <f t="shared" si="37"/>
        <v>1</v>
      </c>
      <c r="Q239" s="14"/>
      <c r="R239" s="32"/>
    </row>
    <row r="240" spans="1:18" ht="38.25" x14ac:dyDescent="0.2">
      <c r="A240" s="126" t="s">
        <v>539</v>
      </c>
      <c r="B240" s="127" t="s">
        <v>540</v>
      </c>
      <c r="C240" s="126" t="s">
        <v>17</v>
      </c>
      <c r="D240" s="126" t="s">
        <v>541</v>
      </c>
      <c r="E240" s="128" t="s">
        <v>7</v>
      </c>
      <c r="F240" s="133">
        <v>88.08</v>
      </c>
      <c r="G240" s="134">
        <v>1</v>
      </c>
      <c r="H240" s="134">
        <f>'BM 08'!J238</f>
        <v>1</v>
      </c>
      <c r="I240" s="134">
        <f>VLOOKUP(A240,'Memória 09'!$A$6:$E$286,5,FALSE)</f>
        <v>0</v>
      </c>
      <c r="J240" s="134">
        <f t="shared" si="32"/>
        <v>1</v>
      </c>
      <c r="K240" s="134">
        <f t="shared" si="33"/>
        <v>88.08</v>
      </c>
      <c r="L240" s="134">
        <f t="shared" si="34"/>
        <v>88.08</v>
      </c>
      <c r="M240" s="134">
        <f t="shared" si="35"/>
        <v>0</v>
      </c>
      <c r="N240" s="134">
        <f t="shared" si="36"/>
        <v>88.08</v>
      </c>
      <c r="O240" s="11"/>
      <c r="P240" s="111">
        <f t="shared" si="37"/>
        <v>1</v>
      </c>
      <c r="Q240" s="14"/>
      <c r="R240" s="32"/>
    </row>
    <row r="241" spans="1:18" ht="25.5" x14ac:dyDescent="0.2">
      <c r="A241" s="126" t="s">
        <v>542</v>
      </c>
      <c r="B241" s="127" t="s">
        <v>543</v>
      </c>
      <c r="C241" s="126" t="s">
        <v>17</v>
      </c>
      <c r="D241" s="126" t="s">
        <v>544</v>
      </c>
      <c r="E241" s="128" t="s">
        <v>7</v>
      </c>
      <c r="F241" s="133">
        <v>112.33</v>
      </c>
      <c r="G241" s="134">
        <v>1</v>
      </c>
      <c r="H241" s="134">
        <f>'BM 08'!J239</f>
        <v>1</v>
      </c>
      <c r="I241" s="134">
        <f>VLOOKUP(A241,'Memória 09'!$A$6:$E$286,5,FALSE)</f>
        <v>0</v>
      </c>
      <c r="J241" s="134">
        <f t="shared" si="32"/>
        <v>1</v>
      </c>
      <c r="K241" s="134">
        <f t="shared" si="33"/>
        <v>112.33</v>
      </c>
      <c r="L241" s="134">
        <f t="shared" si="34"/>
        <v>112.33</v>
      </c>
      <c r="M241" s="134">
        <f t="shared" si="35"/>
        <v>0</v>
      </c>
      <c r="N241" s="134">
        <f t="shared" si="36"/>
        <v>112.33</v>
      </c>
      <c r="O241" s="11"/>
      <c r="P241" s="111">
        <f t="shared" si="37"/>
        <v>1</v>
      </c>
      <c r="Q241" s="14"/>
      <c r="R241" s="32"/>
    </row>
    <row r="242" spans="1:18" ht="25.5" x14ac:dyDescent="0.2">
      <c r="A242" s="126" t="s">
        <v>545</v>
      </c>
      <c r="B242" s="127" t="s">
        <v>546</v>
      </c>
      <c r="C242" s="126" t="s">
        <v>17</v>
      </c>
      <c r="D242" s="126" t="s">
        <v>547</v>
      </c>
      <c r="E242" s="128" t="s">
        <v>11</v>
      </c>
      <c r="F242" s="133">
        <v>23.24</v>
      </c>
      <c r="G242" s="134">
        <v>99.63</v>
      </c>
      <c r="H242" s="134">
        <f>'BM 08'!J240</f>
        <v>99.63</v>
      </c>
      <c r="I242" s="134">
        <f>VLOOKUP(A242,'Memória 09'!$A$6:$E$286,5,FALSE)</f>
        <v>0</v>
      </c>
      <c r="J242" s="134">
        <f t="shared" si="32"/>
        <v>99.63</v>
      </c>
      <c r="K242" s="134">
        <f t="shared" si="33"/>
        <v>2315.4</v>
      </c>
      <c r="L242" s="134">
        <f t="shared" si="34"/>
        <v>2315.4</v>
      </c>
      <c r="M242" s="134">
        <f t="shared" si="35"/>
        <v>0</v>
      </c>
      <c r="N242" s="134">
        <f t="shared" si="36"/>
        <v>2315.4</v>
      </c>
      <c r="O242" s="11"/>
      <c r="P242" s="111">
        <f t="shared" si="37"/>
        <v>1</v>
      </c>
      <c r="Q242" s="14"/>
      <c r="R242" s="32"/>
    </row>
    <row r="243" spans="1:18" ht="25.5" x14ac:dyDescent="0.2">
      <c r="A243" s="126" t="s">
        <v>548</v>
      </c>
      <c r="B243" s="127" t="s">
        <v>549</v>
      </c>
      <c r="C243" s="126" t="s">
        <v>17</v>
      </c>
      <c r="D243" s="126" t="s">
        <v>550</v>
      </c>
      <c r="E243" s="128" t="s">
        <v>7</v>
      </c>
      <c r="F243" s="133">
        <v>288.72000000000003</v>
      </c>
      <c r="G243" s="134">
        <v>2</v>
      </c>
      <c r="H243" s="134">
        <f>'BM 08'!J241</f>
        <v>2</v>
      </c>
      <c r="I243" s="134">
        <f>VLOOKUP(A243,'Memória 09'!$A$6:$E$286,5,FALSE)</f>
        <v>0</v>
      </c>
      <c r="J243" s="134">
        <f t="shared" si="32"/>
        <v>2</v>
      </c>
      <c r="K243" s="134">
        <f t="shared" si="33"/>
        <v>577.44000000000005</v>
      </c>
      <c r="L243" s="134">
        <f t="shared" si="34"/>
        <v>577.44000000000005</v>
      </c>
      <c r="M243" s="134">
        <f t="shared" si="35"/>
        <v>0</v>
      </c>
      <c r="N243" s="134">
        <f t="shared" si="36"/>
        <v>577.44000000000005</v>
      </c>
      <c r="O243" s="11"/>
      <c r="P243" s="111">
        <f t="shared" si="37"/>
        <v>1</v>
      </c>
      <c r="Q243" s="14"/>
      <c r="R243" s="32"/>
    </row>
    <row r="244" spans="1:18" ht="25.5" x14ac:dyDescent="0.2">
      <c r="A244" s="126" t="s">
        <v>749</v>
      </c>
      <c r="B244" s="127">
        <v>102137</v>
      </c>
      <c r="C244" s="126" t="s">
        <v>17</v>
      </c>
      <c r="D244" s="126" t="s">
        <v>750</v>
      </c>
      <c r="E244" s="128" t="s">
        <v>7</v>
      </c>
      <c r="F244" s="133">
        <v>63.2657717875</v>
      </c>
      <c r="G244" s="134">
        <v>2</v>
      </c>
      <c r="H244" s="134">
        <f>'BM 08'!J242</f>
        <v>0</v>
      </c>
      <c r="I244" s="134">
        <f>VLOOKUP(A244,'Memória 09'!$A$6:$E$286,5,FALSE)</f>
        <v>2</v>
      </c>
      <c r="J244" s="134">
        <f t="shared" si="32"/>
        <v>2</v>
      </c>
      <c r="K244" s="134">
        <f t="shared" si="33"/>
        <v>126.53</v>
      </c>
      <c r="L244" s="134">
        <f t="shared" si="34"/>
        <v>0</v>
      </c>
      <c r="M244" s="134">
        <f t="shared" si="35"/>
        <v>126.53</v>
      </c>
      <c r="N244" s="134">
        <f t="shared" si="36"/>
        <v>126.53</v>
      </c>
      <c r="O244" s="11"/>
      <c r="P244" s="111">
        <f t="shared" si="37"/>
        <v>1</v>
      </c>
      <c r="Q244" s="14"/>
      <c r="R244" s="32"/>
    </row>
    <row r="245" spans="1:18" ht="25.5" x14ac:dyDescent="0.2">
      <c r="A245" s="126" t="s">
        <v>751</v>
      </c>
      <c r="B245" s="127">
        <v>102111</v>
      </c>
      <c r="C245" s="126" t="s">
        <v>17</v>
      </c>
      <c r="D245" s="126" t="s">
        <v>752</v>
      </c>
      <c r="E245" s="128" t="s">
        <v>7</v>
      </c>
      <c r="F245" s="133">
        <v>1013.2795491625</v>
      </c>
      <c r="G245" s="134">
        <v>1</v>
      </c>
      <c r="H245" s="134">
        <f>'BM 08'!J243</f>
        <v>0</v>
      </c>
      <c r="I245" s="134">
        <f>VLOOKUP(A245,'Memória 09'!$A$6:$E$286,5,FALSE)</f>
        <v>1</v>
      </c>
      <c r="J245" s="134">
        <f t="shared" si="32"/>
        <v>1</v>
      </c>
      <c r="K245" s="134">
        <f t="shared" si="33"/>
        <v>1013.27</v>
      </c>
      <c r="L245" s="134">
        <f t="shared" si="34"/>
        <v>0</v>
      </c>
      <c r="M245" s="134">
        <f t="shared" si="35"/>
        <v>1013.27</v>
      </c>
      <c r="N245" s="134">
        <f t="shared" si="36"/>
        <v>1013.27</v>
      </c>
      <c r="O245" s="11"/>
      <c r="P245" s="111">
        <f t="shared" si="37"/>
        <v>1</v>
      </c>
      <c r="Q245" s="14"/>
      <c r="R245" s="32"/>
    </row>
    <row r="246" spans="1:18" x14ac:dyDescent="0.2">
      <c r="A246" s="124" t="s">
        <v>551</v>
      </c>
      <c r="B246" s="124"/>
      <c r="C246" s="124"/>
      <c r="D246" s="124" t="s">
        <v>552</v>
      </c>
      <c r="E246" s="124"/>
      <c r="F246" s="131"/>
      <c r="G246" s="131"/>
      <c r="H246" s="131"/>
      <c r="I246" s="131"/>
      <c r="J246" s="131"/>
      <c r="K246" s="131"/>
      <c r="L246" s="131"/>
      <c r="M246" s="131"/>
      <c r="N246" s="131"/>
      <c r="O246" s="11"/>
      <c r="P246" s="111" t="e">
        <f t="shared" si="37"/>
        <v>#DIV/0!</v>
      </c>
      <c r="Q246" s="14"/>
      <c r="R246" s="32"/>
    </row>
    <row r="247" spans="1:18" ht="38.25" x14ac:dyDescent="0.2">
      <c r="A247" s="126" t="s">
        <v>553</v>
      </c>
      <c r="B247" s="127" t="s">
        <v>554</v>
      </c>
      <c r="C247" s="126" t="s">
        <v>17</v>
      </c>
      <c r="D247" s="126" t="s">
        <v>555</v>
      </c>
      <c r="E247" s="128" t="s">
        <v>7</v>
      </c>
      <c r="F247" s="133">
        <v>172.62</v>
      </c>
      <c r="G247" s="134">
        <v>1</v>
      </c>
      <c r="H247" s="134">
        <f>'BM 08'!J245</f>
        <v>1</v>
      </c>
      <c r="I247" s="134">
        <f>VLOOKUP(A247,'Memória 09'!$A$6:$E$286,5,FALSE)</f>
        <v>0</v>
      </c>
      <c r="J247" s="134">
        <f t="shared" si="32"/>
        <v>1</v>
      </c>
      <c r="K247" s="134">
        <f t="shared" si="33"/>
        <v>172.62</v>
      </c>
      <c r="L247" s="134">
        <f t="shared" si="34"/>
        <v>172.62</v>
      </c>
      <c r="M247" s="134">
        <f t="shared" si="35"/>
        <v>0</v>
      </c>
      <c r="N247" s="134">
        <f t="shared" si="36"/>
        <v>172.62</v>
      </c>
      <c r="O247" s="11"/>
      <c r="P247" s="111">
        <f t="shared" si="37"/>
        <v>1</v>
      </c>
      <c r="Q247" s="14"/>
      <c r="R247" s="32"/>
    </row>
    <row r="248" spans="1:18" ht="38.25" x14ac:dyDescent="0.2">
      <c r="A248" s="126" t="s">
        <v>556</v>
      </c>
      <c r="B248" s="127" t="s">
        <v>557</v>
      </c>
      <c r="C248" s="126" t="s">
        <v>17</v>
      </c>
      <c r="D248" s="126" t="s">
        <v>558</v>
      </c>
      <c r="E248" s="128" t="s">
        <v>7</v>
      </c>
      <c r="F248" s="133">
        <v>47.1</v>
      </c>
      <c r="G248" s="134">
        <v>4</v>
      </c>
      <c r="H248" s="134">
        <f>'BM 08'!J246</f>
        <v>0</v>
      </c>
      <c r="I248" s="134">
        <f>VLOOKUP(A248,'Memória 09'!$A$6:$E$286,5,FALSE)</f>
        <v>4</v>
      </c>
      <c r="J248" s="134">
        <f t="shared" si="32"/>
        <v>4</v>
      </c>
      <c r="K248" s="134">
        <f t="shared" si="33"/>
        <v>188.4</v>
      </c>
      <c r="L248" s="134">
        <f t="shared" si="34"/>
        <v>0</v>
      </c>
      <c r="M248" s="134">
        <f t="shared" si="35"/>
        <v>188.4</v>
      </c>
      <c r="N248" s="134">
        <f t="shared" si="36"/>
        <v>188.4</v>
      </c>
      <c r="O248" s="11"/>
      <c r="P248" s="111">
        <f t="shared" si="37"/>
        <v>1</v>
      </c>
      <c r="Q248" s="14"/>
      <c r="R248" s="32"/>
    </row>
    <row r="249" spans="1:18" ht="38.25" x14ac:dyDescent="0.2">
      <c r="A249" s="126" t="s">
        <v>559</v>
      </c>
      <c r="B249" s="127" t="s">
        <v>560</v>
      </c>
      <c r="C249" s="126" t="s">
        <v>17</v>
      </c>
      <c r="D249" s="126" t="s">
        <v>561</v>
      </c>
      <c r="E249" s="128" t="s">
        <v>7</v>
      </c>
      <c r="F249" s="133">
        <v>20.66</v>
      </c>
      <c r="G249" s="134">
        <v>2</v>
      </c>
      <c r="H249" s="134">
        <f>'BM 08'!J247</f>
        <v>0</v>
      </c>
      <c r="I249" s="134">
        <f>VLOOKUP(A249,'Memória 09'!$A$6:$E$286,5,FALSE)</f>
        <v>2</v>
      </c>
      <c r="J249" s="134">
        <f t="shared" si="32"/>
        <v>2</v>
      </c>
      <c r="K249" s="134">
        <f t="shared" si="33"/>
        <v>41.32</v>
      </c>
      <c r="L249" s="134">
        <f t="shared" si="34"/>
        <v>0</v>
      </c>
      <c r="M249" s="134">
        <f t="shared" si="35"/>
        <v>41.32</v>
      </c>
      <c r="N249" s="134">
        <f t="shared" si="36"/>
        <v>41.32</v>
      </c>
      <c r="O249" s="11"/>
      <c r="P249" s="111">
        <f t="shared" si="37"/>
        <v>1</v>
      </c>
      <c r="Q249" s="14"/>
      <c r="R249" s="32"/>
    </row>
    <row r="250" spans="1:18" ht="38.25" x14ac:dyDescent="0.2">
      <c r="A250" s="126" t="s">
        <v>562</v>
      </c>
      <c r="B250" s="127" t="s">
        <v>563</v>
      </c>
      <c r="C250" s="126" t="s">
        <v>17</v>
      </c>
      <c r="D250" s="126" t="s">
        <v>564</v>
      </c>
      <c r="E250" s="128" t="s">
        <v>11</v>
      </c>
      <c r="F250" s="133">
        <v>20.28</v>
      </c>
      <c r="G250" s="134">
        <v>7.75</v>
      </c>
      <c r="H250" s="134">
        <f>'BM 08'!J248</f>
        <v>7.75</v>
      </c>
      <c r="I250" s="134">
        <f>VLOOKUP(A250,'Memória 09'!$A$6:$E$286,5,FALSE)</f>
        <v>0</v>
      </c>
      <c r="J250" s="134">
        <f t="shared" si="32"/>
        <v>7.75</v>
      </c>
      <c r="K250" s="134">
        <f t="shared" si="33"/>
        <v>157.16999999999999</v>
      </c>
      <c r="L250" s="134">
        <f t="shared" si="34"/>
        <v>157.16999999999999</v>
      </c>
      <c r="M250" s="134">
        <f t="shared" si="35"/>
        <v>0</v>
      </c>
      <c r="N250" s="134">
        <f t="shared" si="36"/>
        <v>157.16999999999999</v>
      </c>
      <c r="O250" s="11"/>
      <c r="P250" s="111">
        <f t="shared" si="37"/>
        <v>1</v>
      </c>
      <c r="Q250" s="14"/>
      <c r="R250" s="32"/>
    </row>
    <row r="251" spans="1:18" ht="38.25" x14ac:dyDescent="0.2">
      <c r="A251" s="126" t="s">
        <v>565</v>
      </c>
      <c r="B251" s="127" t="s">
        <v>566</v>
      </c>
      <c r="C251" s="126" t="s">
        <v>17</v>
      </c>
      <c r="D251" s="126" t="s">
        <v>567</v>
      </c>
      <c r="E251" s="128" t="s">
        <v>11</v>
      </c>
      <c r="F251" s="133">
        <v>25.24</v>
      </c>
      <c r="G251" s="134">
        <v>33.659999999999997</v>
      </c>
      <c r="H251" s="134">
        <f>'BM 08'!J249</f>
        <v>33.659999999999997</v>
      </c>
      <c r="I251" s="134">
        <f>VLOOKUP(A251,'Memória 09'!$A$6:$E$286,5,FALSE)</f>
        <v>0</v>
      </c>
      <c r="J251" s="134">
        <f t="shared" si="32"/>
        <v>33.659999999999997</v>
      </c>
      <c r="K251" s="134">
        <f t="shared" si="33"/>
        <v>849.57</v>
      </c>
      <c r="L251" s="134">
        <f t="shared" si="34"/>
        <v>849.57</v>
      </c>
      <c r="M251" s="134">
        <f t="shared" si="35"/>
        <v>0</v>
      </c>
      <c r="N251" s="134">
        <f t="shared" si="36"/>
        <v>849.57</v>
      </c>
      <c r="O251" s="11"/>
      <c r="P251" s="111">
        <f t="shared" si="37"/>
        <v>1</v>
      </c>
      <c r="Q251" s="14"/>
      <c r="R251" s="32"/>
    </row>
    <row r="252" spans="1:18" ht="38.25" x14ac:dyDescent="0.2">
      <c r="A252" s="126" t="s">
        <v>568</v>
      </c>
      <c r="B252" s="127" t="s">
        <v>569</v>
      </c>
      <c r="C252" s="126" t="s">
        <v>17</v>
      </c>
      <c r="D252" s="126" t="s">
        <v>570</v>
      </c>
      <c r="E252" s="128" t="s">
        <v>11</v>
      </c>
      <c r="F252" s="133">
        <v>35.19</v>
      </c>
      <c r="G252" s="134">
        <v>48.79</v>
      </c>
      <c r="H252" s="134">
        <f>'BM 08'!J250</f>
        <v>48.79</v>
      </c>
      <c r="I252" s="134">
        <f>VLOOKUP(A252,'Memória 09'!$A$6:$E$286,5,FALSE)</f>
        <v>0</v>
      </c>
      <c r="J252" s="134">
        <f t="shared" si="32"/>
        <v>48.79</v>
      </c>
      <c r="K252" s="134">
        <f t="shared" si="33"/>
        <v>1716.92</v>
      </c>
      <c r="L252" s="134">
        <f t="shared" si="34"/>
        <v>1716.92</v>
      </c>
      <c r="M252" s="134">
        <f t="shared" si="35"/>
        <v>0</v>
      </c>
      <c r="N252" s="134">
        <f t="shared" si="36"/>
        <v>1716.92</v>
      </c>
      <c r="O252" s="11"/>
      <c r="P252" s="111">
        <f t="shared" si="37"/>
        <v>1</v>
      </c>
      <c r="Q252" s="14"/>
      <c r="R252" s="32"/>
    </row>
    <row r="253" spans="1:18" x14ac:dyDescent="0.2">
      <c r="A253" s="126" t="s">
        <v>571</v>
      </c>
      <c r="B253" s="127" t="s">
        <v>572</v>
      </c>
      <c r="C253" s="126" t="s">
        <v>17</v>
      </c>
      <c r="D253" s="126" t="s">
        <v>573</v>
      </c>
      <c r="E253" s="128" t="s">
        <v>7</v>
      </c>
      <c r="F253" s="133">
        <v>7.55</v>
      </c>
      <c r="G253" s="134">
        <v>0</v>
      </c>
      <c r="H253" s="134">
        <f>'BM 08'!J251</f>
        <v>0</v>
      </c>
      <c r="I253" s="134">
        <f>VLOOKUP(A253,'Memória 09'!$A$6:$E$286,5,FALSE)</f>
        <v>0</v>
      </c>
      <c r="J253" s="134">
        <f t="shared" si="32"/>
        <v>0</v>
      </c>
      <c r="K253" s="134">
        <f t="shared" si="33"/>
        <v>0</v>
      </c>
      <c r="L253" s="134">
        <f t="shared" si="34"/>
        <v>0</v>
      </c>
      <c r="M253" s="134">
        <f t="shared" si="35"/>
        <v>0</v>
      </c>
      <c r="N253" s="134">
        <f t="shared" si="36"/>
        <v>0</v>
      </c>
      <c r="O253" s="11"/>
      <c r="P253" s="111" t="e">
        <f t="shared" si="37"/>
        <v>#DIV/0!</v>
      </c>
      <c r="Q253" s="14"/>
      <c r="R253" s="32"/>
    </row>
    <row r="254" spans="1:18" ht="38.25" x14ac:dyDescent="0.2">
      <c r="A254" s="126" t="s">
        <v>753</v>
      </c>
      <c r="B254" s="127">
        <v>104345</v>
      </c>
      <c r="C254" s="126" t="s">
        <v>17</v>
      </c>
      <c r="D254" s="126" t="s">
        <v>754</v>
      </c>
      <c r="E254" s="128" t="s">
        <v>7</v>
      </c>
      <c r="F254" s="133">
        <v>36.940088799999998</v>
      </c>
      <c r="G254" s="134">
        <v>5</v>
      </c>
      <c r="H254" s="134">
        <f>'BM 08'!J252</f>
        <v>5</v>
      </c>
      <c r="I254" s="134">
        <f>VLOOKUP(A254,'Memória 09'!$A$6:$E$286,5,FALSE)</f>
        <v>0</v>
      </c>
      <c r="J254" s="134">
        <f t="shared" si="32"/>
        <v>5</v>
      </c>
      <c r="K254" s="134">
        <f t="shared" si="33"/>
        <v>184.7</v>
      </c>
      <c r="L254" s="134">
        <f t="shared" si="34"/>
        <v>184.7</v>
      </c>
      <c r="M254" s="134">
        <f t="shared" si="35"/>
        <v>0</v>
      </c>
      <c r="N254" s="134">
        <f t="shared" si="36"/>
        <v>184.7</v>
      </c>
      <c r="O254" s="11"/>
      <c r="P254" s="111">
        <f t="shared" si="37"/>
        <v>1</v>
      </c>
      <c r="Q254" s="14"/>
      <c r="R254" s="32"/>
    </row>
    <row r="255" spans="1:18" ht="38.25" x14ac:dyDescent="0.2">
      <c r="A255" s="126" t="s">
        <v>755</v>
      </c>
      <c r="B255" s="127">
        <v>89744</v>
      </c>
      <c r="C255" s="126" t="s">
        <v>17</v>
      </c>
      <c r="D255" s="126" t="s">
        <v>756</v>
      </c>
      <c r="E255" s="128" t="s">
        <v>7</v>
      </c>
      <c r="F255" s="133">
        <v>23.664744387500001</v>
      </c>
      <c r="G255" s="134">
        <v>6</v>
      </c>
      <c r="H255" s="134">
        <f>'BM 08'!J253</f>
        <v>6</v>
      </c>
      <c r="I255" s="134">
        <f>VLOOKUP(A255,'Memória 09'!$A$6:$E$286,5,FALSE)</f>
        <v>0</v>
      </c>
      <c r="J255" s="134">
        <f t="shared" si="32"/>
        <v>6</v>
      </c>
      <c r="K255" s="134">
        <f t="shared" si="33"/>
        <v>141.97999999999999</v>
      </c>
      <c r="L255" s="134">
        <f t="shared" si="34"/>
        <v>141.97999999999999</v>
      </c>
      <c r="M255" s="134">
        <f t="shared" si="35"/>
        <v>0</v>
      </c>
      <c r="N255" s="134">
        <f t="shared" si="36"/>
        <v>141.97999999999999</v>
      </c>
      <c r="O255" s="11"/>
      <c r="P255" s="111">
        <f t="shared" si="37"/>
        <v>1</v>
      </c>
      <c r="Q255" s="14"/>
      <c r="R255" s="32"/>
    </row>
    <row r="256" spans="1:18" ht="38.25" x14ac:dyDescent="0.2">
      <c r="A256" s="126" t="s">
        <v>757</v>
      </c>
      <c r="B256" s="127">
        <v>89724</v>
      </c>
      <c r="C256" s="126" t="s">
        <v>17</v>
      </c>
      <c r="D256" s="126" t="s">
        <v>758</v>
      </c>
      <c r="E256" s="128" t="s">
        <v>7</v>
      </c>
      <c r="F256" s="133">
        <v>7.9534672125000005</v>
      </c>
      <c r="G256" s="134">
        <v>6</v>
      </c>
      <c r="H256" s="134">
        <f>'BM 08'!J254</f>
        <v>6</v>
      </c>
      <c r="I256" s="134">
        <f>VLOOKUP(A256,'Memória 09'!$A$6:$E$286,5,FALSE)</f>
        <v>0</v>
      </c>
      <c r="J256" s="134">
        <f t="shared" si="32"/>
        <v>6</v>
      </c>
      <c r="K256" s="134">
        <f t="shared" si="33"/>
        <v>47.72</v>
      </c>
      <c r="L256" s="134">
        <f t="shared" si="34"/>
        <v>47.72</v>
      </c>
      <c r="M256" s="134">
        <f t="shared" si="35"/>
        <v>0</v>
      </c>
      <c r="N256" s="134">
        <f t="shared" si="36"/>
        <v>47.72</v>
      </c>
      <c r="O256" s="11"/>
      <c r="P256" s="111">
        <f t="shared" si="37"/>
        <v>1</v>
      </c>
      <c r="Q256" s="14"/>
      <c r="R256" s="32"/>
    </row>
    <row r="257" spans="1:18" x14ac:dyDescent="0.2">
      <c r="A257" s="124" t="s">
        <v>574</v>
      </c>
      <c r="B257" s="124"/>
      <c r="C257" s="124"/>
      <c r="D257" s="124" t="s">
        <v>60</v>
      </c>
      <c r="E257" s="124"/>
      <c r="F257" s="131"/>
      <c r="G257" s="131"/>
      <c r="H257" s="131"/>
      <c r="I257" s="131"/>
      <c r="J257" s="131"/>
      <c r="K257" s="131"/>
      <c r="L257" s="131"/>
      <c r="M257" s="131"/>
      <c r="N257" s="131"/>
      <c r="O257" s="11"/>
      <c r="P257" s="111" t="e">
        <f t="shared" si="37"/>
        <v>#DIV/0!</v>
      </c>
      <c r="Q257" s="14"/>
      <c r="R257" s="32"/>
    </row>
    <row r="258" spans="1:18" ht="25.5" x14ac:dyDescent="0.2">
      <c r="A258" s="126" t="s">
        <v>575</v>
      </c>
      <c r="B258" s="127" t="s">
        <v>65</v>
      </c>
      <c r="C258" s="126" t="s">
        <v>17</v>
      </c>
      <c r="D258" s="126" t="s">
        <v>66</v>
      </c>
      <c r="E258" s="128" t="s">
        <v>11</v>
      </c>
      <c r="F258" s="133">
        <v>3.44</v>
      </c>
      <c r="G258" s="134">
        <v>53.7</v>
      </c>
      <c r="H258" s="134">
        <f>'BM 08'!J256</f>
        <v>53.7</v>
      </c>
      <c r="I258" s="134">
        <f>VLOOKUP(A258,'Memória 09'!$A$6:$E$286,5,FALSE)</f>
        <v>0</v>
      </c>
      <c r="J258" s="134">
        <f t="shared" si="32"/>
        <v>53.7</v>
      </c>
      <c r="K258" s="134">
        <f t="shared" si="33"/>
        <v>184.72</v>
      </c>
      <c r="L258" s="134">
        <f t="shared" si="34"/>
        <v>184.72</v>
      </c>
      <c r="M258" s="134">
        <f t="shared" si="35"/>
        <v>0</v>
      </c>
      <c r="N258" s="134">
        <f t="shared" si="36"/>
        <v>184.72</v>
      </c>
      <c r="O258" s="11"/>
      <c r="P258" s="111">
        <f t="shared" si="37"/>
        <v>1</v>
      </c>
      <c r="Q258" s="14"/>
      <c r="R258" s="32"/>
    </row>
    <row r="259" spans="1:18" ht="25.5" x14ac:dyDescent="0.2">
      <c r="A259" s="126" t="s">
        <v>576</v>
      </c>
      <c r="B259" s="127" t="s">
        <v>67</v>
      </c>
      <c r="C259" s="126" t="s">
        <v>17</v>
      </c>
      <c r="D259" s="126" t="s">
        <v>68</v>
      </c>
      <c r="E259" s="128" t="s">
        <v>11</v>
      </c>
      <c r="F259" s="133">
        <v>4.6399999999999997</v>
      </c>
      <c r="G259" s="134">
        <v>20.8</v>
      </c>
      <c r="H259" s="134">
        <f>'BM 08'!J257</f>
        <v>20.8</v>
      </c>
      <c r="I259" s="134">
        <f>VLOOKUP(A259,'Memória 09'!$A$6:$E$286,5,FALSE)</f>
        <v>0</v>
      </c>
      <c r="J259" s="134">
        <f t="shared" si="32"/>
        <v>20.8</v>
      </c>
      <c r="K259" s="134">
        <f t="shared" si="33"/>
        <v>96.51</v>
      </c>
      <c r="L259" s="134">
        <f t="shared" si="34"/>
        <v>96.51</v>
      </c>
      <c r="M259" s="134">
        <f t="shared" si="35"/>
        <v>0</v>
      </c>
      <c r="N259" s="134">
        <f t="shared" si="36"/>
        <v>96.51</v>
      </c>
      <c r="O259" s="11"/>
      <c r="P259" s="111">
        <f t="shared" si="37"/>
        <v>1</v>
      </c>
      <c r="Q259" s="14"/>
      <c r="R259" s="32"/>
    </row>
    <row r="260" spans="1:18" ht="25.5" x14ac:dyDescent="0.2">
      <c r="A260" s="126" t="s">
        <v>577</v>
      </c>
      <c r="B260" s="127" t="s">
        <v>578</v>
      </c>
      <c r="C260" s="126" t="s">
        <v>17</v>
      </c>
      <c r="D260" s="126" t="s">
        <v>579</v>
      </c>
      <c r="E260" s="128" t="s">
        <v>7</v>
      </c>
      <c r="F260" s="133">
        <v>56.68</v>
      </c>
      <c r="G260" s="134">
        <v>1</v>
      </c>
      <c r="H260" s="134">
        <f>'BM 08'!J258</f>
        <v>1</v>
      </c>
      <c r="I260" s="134">
        <f>VLOOKUP(A260,'Memória 09'!$A$6:$E$286,5,FALSE)</f>
        <v>0</v>
      </c>
      <c r="J260" s="134">
        <f t="shared" si="32"/>
        <v>1</v>
      </c>
      <c r="K260" s="134">
        <f t="shared" si="33"/>
        <v>56.68</v>
      </c>
      <c r="L260" s="134">
        <f t="shared" si="34"/>
        <v>56.68</v>
      </c>
      <c r="M260" s="134">
        <f t="shared" si="35"/>
        <v>0</v>
      </c>
      <c r="N260" s="134">
        <f t="shared" si="36"/>
        <v>56.68</v>
      </c>
      <c r="O260" s="11"/>
      <c r="P260" s="111">
        <f t="shared" si="37"/>
        <v>1</v>
      </c>
      <c r="Q260" s="14"/>
      <c r="R260" s="32"/>
    </row>
    <row r="261" spans="1:18" ht="25.5" x14ac:dyDescent="0.2">
      <c r="A261" s="126" t="s">
        <v>580</v>
      </c>
      <c r="B261" s="127" t="s">
        <v>581</v>
      </c>
      <c r="C261" s="126" t="s">
        <v>17</v>
      </c>
      <c r="D261" s="126" t="s">
        <v>582</v>
      </c>
      <c r="E261" s="128" t="s">
        <v>7</v>
      </c>
      <c r="F261" s="133">
        <v>27.98</v>
      </c>
      <c r="G261" s="134">
        <v>10</v>
      </c>
      <c r="H261" s="134">
        <f>'BM 08'!J259</f>
        <v>0</v>
      </c>
      <c r="I261" s="134">
        <f>VLOOKUP(A261,'Memória 09'!$A$6:$E$286,5,FALSE)</f>
        <v>8</v>
      </c>
      <c r="J261" s="134">
        <f t="shared" si="32"/>
        <v>8</v>
      </c>
      <c r="K261" s="134">
        <f t="shared" si="33"/>
        <v>279.8</v>
      </c>
      <c r="L261" s="134">
        <f t="shared" si="34"/>
        <v>0</v>
      </c>
      <c r="M261" s="134">
        <f t="shared" si="35"/>
        <v>223.84</v>
      </c>
      <c r="N261" s="134">
        <f t="shared" si="36"/>
        <v>223.84</v>
      </c>
      <c r="O261" s="11"/>
      <c r="P261" s="111">
        <f t="shared" si="37"/>
        <v>0.79999999999999993</v>
      </c>
      <c r="Q261" s="14"/>
      <c r="R261" s="32"/>
    </row>
    <row r="262" spans="1:18" ht="25.5" x14ac:dyDescent="0.2">
      <c r="A262" s="126" t="s">
        <v>583</v>
      </c>
      <c r="B262" s="127" t="s">
        <v>584</v>
      </c>
      <c r="C262" s="126" t="s">
        <v>17</v>
      </c>
      <c r="D262" s="126" t="s">
        <v>585</v>
      </c>
      <c r="E262" s="128" t="s">
        <v>7</v>
      </c>
      <c r="F262" s="133">
        <v>67.86</v>
      </c>
      <c r="G262" s="134">
        <v>0</v>
      </c>
      <c r="H262" s="134">
        <f>'BM 08'!J260</f>
        <v>0</v>
      </c>
      <c r="I262" s="134">
        <f>VLOOKUP(A262,'Memória 09'!$A$6:$E$286,5,FALSE)</f>
        <v>0</v>
      </c>
      <c r="J262" s="134">
        <f t="shared" si="32"/>
        <v>0</v>
      </c>
      <c r="K262" s="134">
        <f t="shared" si="33"/>
        <v>0</v>
      </c>
      <c r="L262" s="134">
        <f t="shared" si="34"/>
        <v>0</v>
      </c>
      <c r="M262" s="134">
        <f t="shared" si="35"/>
        <v>0</v>
      </c>
      <c r="N262" s="134">
        <f t="shared" si="36"/>
        <v>0</v>
      </c>
      <c r="O262" s="11"/>
      <c r="P262" s="111" t="e">
        <f t="shared" si="37"/>
        <v>#DIV/0!</v>
      </c>
      <c r="Q262" s="14"/>
      <c r="R262" s="32"/>
    </row>
    <row r="263" spans="1:18" ht="25.5" x14ac:dyDescent="0.2">
      <c r="A263" s="126" t="s">
        <v>586</v>
      </c>
      <c r="B263" s="127" t="s">
        <v>69</v>
      </c>
      <c r="C263" s="126" t="s">
        <v>17</v>
      </c>
      <c r="D263" s="126" t="s">
        <v>70</v>
      </c>
      <c r="E263" s="128" t="s">
        <v>7</v>
      </c>
      <c r="F263" s="133">
        <v>10.38</v>
      </c>
      <c r="G263" s="134">
        <v>1</v>
      </c>
      <c r="H263" s="134">
        <f>'BM 08'!J261</f>
        <v>1</v>
      </c>
      <c r="I263" s="134">
        <f>VLOOKUP(A263,'Memória 09'!$A$6:$E$286,5,FALSE)</f>
        <v>0</v>
      </c>
      <c r="J263" s="134">
        <f t="shared" si="32"/>
        <v>1</v>
      </c>
      <c r="K263" s="134">
        <f t="shared" si="33"/>
        <v>10.38</v>
      </c>
      <c r="L263" s="134">
        <f t="shared" si="34"/>
        <v>10.38</v>
      </c>
      <c r="M263" s="134">
        <f t="shared" si="35"/>
        <v>0</v>
      </c>
      <c r="N263" s="134">
        <f t="shared" si="36"/>
        <v>10.38</v>
      </c>
      <c r="O263" s="11"/>
      <c r="P263" s="111">
        <f t="shared" si="37"/>
        <v>1</v>
      </c>
      <c r="Q263" s="14"/>
      <c r="R263" s="32"/>
    </row>
    <row r="264" spans="1:18" ht="38.25" x14ac:dyDescent="0.2">
      <c r="A264" s="126" t="s">
        <v>587</v>
      </c>
      <c r="B264" s="127" t="s">
        <v>588</v>
      </c>
      <c r="C264" s="126" t="s">
        <v>17</v>
      </c>
      <c r="D264" s="126" t="s">
        <v>589</v>
      </c>
      <c r="E264" s="128" t="s">
        <v>11</v>
      </c>
      <c r="F264" s="133">
        <v>7.89</v>
      </c>
      <c r="G264" s="134">
        <v>26.5</v>
      </c>
      <c r="H264" s="134">
        <f>'BM 08'!J262</f>
        <v>26.5</v>
      </c>
      <c r="I264" s="134">
        <f>VLOOKUP(A264,'Memória 09'!$A$6:$E$286,5,FALSE)</f>
        <v>0</v>
      </c>
      <c r="J264" s="134">
        <f t="shared" si="32"/>
        <v>26.5</v>
      </c>
      <c r="K264" s="134">
        <f t="shared" si="33"/>
        <v>209.08</v>
      </c>
      <c r="L264" s="134">
        <f t="shared" si="34"/>
        <v>209.08</v>
      </c>
      <c r="M264" s="134">
        <f t="shared" si="35"/>
        <v>0</v>
      </c>
      <c r="N264" s="134">
        <f t="shared" si="36"/>
        <v>209.08</v>
      </c>
      <c r="O264" s="11"/>
      <c r="P264" s="111">
        <f t="shared" si="37"/>
        <v>1</v>
      </c>
      <c r="Q264" s="14"/>
      <c r="R264" s="32"/>
    </row>
    <row r="265" spans="1:18" ht="38.25" x14ac:dyDescent="0.2">
      <c r="A265" s="126" t="s">
        <v>590</v>
      </c>
      <c r="B265" s="127" t="s">
        <v>591</v>
      </c>
      <c r="C265" s="126" t="s">
        <v>17</v>
      </c>
      <c r="D265" s="126" t="s">
        <v>592</v>
      </c>
      <c r="E265" s="128" t="s">
        <v>11</v>
      </c>
      <c r="F265" s="133">
        <v>14.78</v>
      </c>
      <c r="G265" s="134">
        <v>10.4</v>
      </c>
      <c r="H265" s="134">
        <f>'BM 08'!J263</f>
        <v>10.4</v>
      </c>
      <c r="I265" s="134">
        <f>VLOOKUP(A265,'Memória 09'!$A$6:$E$286,5,FALSE)</f>
        <v>0</v>
      </c>
      <c r="J265" s="134">
        <f t="shared" si="32"/>
        <v>10.4</v>
      </c>
      <c r="K265" s="134">
        <f t="shared" si="33"/>
        <v>153.71</v>
      </c>
      <c r="L265" s="134">
        <f t="shared" si="34"/>
        <v>153.71</v>
      </c>
      <c r="M265" s="134">
        <f t="shared" si="35"/>
        <v>0</v>
      </c>
      <c r="N265" s="134">
        <f t="shared" si="36"/>
        <v>153.71</v>
      </c>
      <c r="O265" s="11"/>
      <c r="P265" s="111">
        <f t="shared" si="37"/>
        <v>1</v>
      </c>
      <c r="Q265" s="14"/>
      <c r="R265" s="32"/>
    </row>
    <row r="266" spans="1:18" ht="25.5" x14ac:dyDescent="0.2">
      <c r="A266" s="126" t="s">
        <v>593</v>
      </c>
      <c r="B266" s="127" t="s">
        <v>594</v>
      </c>
      <c r="C266" s="126" t="s">
        <v>17</v>
      </c>
      <c r="D266" s="126" t="s">
        <v>595</v>
      </c>
      <c r="E266" s="128" t="s">
        <v>7</v>
      </c>
      <c r="F266" s="133">
        <v>20.65</v>
      </c>
      <c r="G266" s="134">
        <v>0</v>
      </c>
      <c r="H266" s="134">
        <f>'BM 08'!J264</f>
        <v>0</v>
      </c>
      <c r="I266" s="134">
        <f>VLOOKUP(A266,'Memória 09'!$A$6:$E$286,5,FALSE)</f>
        <v>0</v>
      </c>
      <c r="J266" s="134">
        <f t="shared" si="32"/>
        <v>0</v>
      </c>
      <c r="K266" s="134">
        <f t="shared" si="33"/>
        <v>0</v>
      </c>
      <c r="L266" s="134">
        <f t="shared" si="34"/>
        <v>0</v>
      </c>
      <c r="M266" s="134">
        <f t="shared" si="35"/>
        <v>0</v>
      </c>
      <c r="N266" s="134">
        <f t="shared" si="36"/>
        <v>0</v>
      </c>
      <c r="O266" s="11"/>
      <c r="P266" s="111" t="e">
        <f t="shared" si="37"/>
        <v>#DIV/0!</v>
      </c>
      <c r="Q266" s="14"/>
      <c r="R266" s="32"/>
    </row>
    <row r="267" spans="1:18" ht="25.5" x14ac:dyDescent="0.2">
      <c r="A267" s="126" t="s">
        <v>596</v>
      </c>
      <c r="B267" s="127" t="s">
        <v>71</v>
      </c>
      <c r="C267" s="126" t="s">
        <v>17</v>
      </c>
      <c r="D267" s="126" t="s">
        <v>72</v>
      </c>
      <c r="E267" s="128" t="s">
        <v>7</v>
      </c>
      <c r="F267" s="133">
        <v>23.32</v>
      </c>
      <c r="G267" s="134">
        <v>0</v>
      </c>
      <c r="H267" s="134">
        <f>'BM 08'!J265</f>
        <v>0</v>
      </c>
      <c r="I267" s="134">
        <f>VLOOKUP(A267,'Memória 09'!$A$6:$E$286,5,FALSE)</f>
        <v>0</v>
      </c>
      <c r="J267" s="134">
        <f t="shared" si="32"/>
        <v>0</v>
      </c>
      <c r="K267" s="134">
        <f t="shared" si="33"/>
        <v>0</v>
      </c>
      <c r="L267" s="134">
        <f t="shared" si="34"/>
        <v>0</v>
      </c>
      <c r="M267" s="134">
        <f t="shared" si="35"/>
        <v>0</v>
      </c>
      <c r="N267" s="134">
        <f t="shared" si="36"/>
        <v>0</v>
      </c>
      <c r="O267" s="11"/>
      <c r="P267" s="111" t="e">
        <f t="shared" si="37"/>
        <v>#DIV/0!</v>
      </c>
      <c r="Q267" s="14"/>
      <c r="R267" s="32"/>
    </row>
    <row r="268" spans="1:18" ht="25.5" x14ac:dyDescent="0.2">
      <c r="A268" s="126" t="s">
        <v>760</v>
      </c>
      <c r="B268" s="127">
        <v>97609</v>
      </c>
      <c r="C268" s="126" t="s">
        <v>17</v>
      </c>
      <c r="D268" s="126" t="s">
        <v>761</v>
      </c>
      <c r="E268" s="128" t="s">
        <v>7</v>
      </c>
      <c r="F268" s="133">
        <v>11.5731263375</v>
      </c>
      <c r="G268" s="134">
        <v>0</v>
      </c>
      <c r="H268" s="134">
        <f>'BM 08'!J266</f>
        <v>0</v>
      </c>
      <c r="I268" s="134">
        <f>VLOOKUP(A268,'Memória 09'!$A$6:$E$286,5,FALSE)</f>
        <v>0</v>
      </c>
      <c r="J268" s="134">
        <f t="shared" si="32"/>
        <v>0</v>
      </c>
      <c r="K268" s="134">
        <f t="shared" si="33"/>
        <v>0</v>
      </c>
      <c r="L268" s="134">
        <f t="shared" si="34"/>
        <v>0</v>
      </c>
      <c r="M268" s="134">
        <f t="shared" si="35"/>
        <v>0</v>
      </c>
      <c r="N268" s="134">
        <f t="shared" si="36"/>
        <v>0</v>
      </c>
      <c r="O268" s="11"/>
      <c r="P268" s="111" t="e">
        <f t="shared" si="37"/>
        <v>#DIV/0!</v>
      </c>
      <c r="Q268" s="14"/>
      <c r="R268" s="32"/>
    </row>
    <row r="269" spans="1:18" ht="38.25" x14ac:dyDescent="0.2">
      <c r="A269" s="126" t="s">
        <v>759</v>
      </c>
      <c r="B269" s="127" t="s">
        <v>598</v>
      </c>
      <c r="C269" s="126" t="s">
        <v>17</v>
      </c>
      <c r="D269" s="126" t="s">
        <v>599</v>
      </c>
      <c r="E269" s="128" t="s">
        <v>7</v>
      </c>
      <c r="F269" s="133">
        <v>443.04</v>
      </c>
      <c r="G269" s="134">
        <v>1</v>
      </c>
      <c r="H269" s="134">
        <f>'BM 08'!J267</f>
        <v>1</v>
      </c>
      <c r="I269" s="134">
        <f>VLOOKUP(A269,'Memória 09'!$A$6:$E$286,5,FALSE)</f>
        <v>0</v>
      </c>
      <c r="J269" s="134">
        <f t="shared" si="32"/>
        <v>1</v>
      </c>
      <c r="K269" s="134">
        <f t="shared" si="33"/>
        <v>443.04</v>
      </c>
      <c r="L269" s="134">
        <f t="shared" si="34"/>
        <v>443.04</v>
      </c>
      <c r="M269" s="134">
        <f t="shared" si="35"/>
        <v>0</v>
      </c>
      <c r="N269" s="134">
        <f t="shared" si="36"/>
        <v>443.04</v>
      </c>
      <c r="O269" s="11"/>
      <c r="P269" s="111">
        <f t="shared" si="37"/>
        <v>1</v>
      </c>
      <c r="Q269" s="14"/>
      <c r="R269" s="32"/>
    </row>
    <row r="270" spans="1:18" ht="25.5" x14ac:dyDescent="0.2">
      <c r="A270" s="126" t="s">
        <v>887</v>
      </c>
      <c r="B270" s="127">
        <v>12971</v>
      </c>
      <c r="C270" s="126" t="s">
        <v>706</v>
      </c>
      <c r="D270" s="126" t="s">
        <v>888</v>
      </c>
      <c r="E270" s="128" t="s">
        <v>7</v>
      </c>
      <c r="F270" s="133">
        <v>73.753000387500009</v>
      </c>
      <c r="G270" s="134">
        <v>10</v>
      </c>
      <c r="H270" s="134">
        <v>0</v>
      </c>
      <c r="I270" s="134">
        <f>VLOOKUP(A270,'Memória 09'!$A$6:$E$286,5,FALSE)</f>
        <v>10</v>
      </c>
      <c r="J270" s="134">
        <f t="shared" ref="J270" si="42">I270+H270</f>
        <v>10</v>
      </c>
      <c r="K270" s="134">
        <f t="shared" ref="K270" si="43">TRUNC(G270*F270,2)</f>
        <v>737.53</v>
      </c>
      <c r="L270" s="134">
        <f t="shared" ref="L270" si="44">TRUNC(H270*F270,2)</f>
        <v>0</v>
      </c>
      <c r="M270" s="134">
        <f t="shared" ref="M270" si="45">TRUNC(I270*F270,2)</f>
        <v>737.53</v>
      </c>
      <c r="N270" s="134">
        <f t="shared" ref="N270" si="46">M270+L270</f>
        <v>737.53</v>
      </c>
      <c r="O270" s="11"/>
      <c r="Q270" s="14"/>
      <c r="R270" s="32"/>
    </row>
    <row r="271" spans="1:18" x14ac:dyDescent="0.2">
      <c r="A271" s="124">
        <v>3</v>
      </c>
      <c r="B271" s="124"/>
      <c r="C271" s="124"/>
      <c r="D271" s="124" t="s">
        <v>762</v>
      </c>
      <c r="E271" s="124"/>
      <c r="F271" s="125"/>
      <c r="G271" s="125"/>
      <c r="H271" s="125"/>
      <c r="I271" s="125"/>
      <c r="J271" s="125"/>
      <c r="K271" s="125"/>
      <c r="L271" s="125"/>
      <c r="M271" s="125"/>
      <c r="N271" s="125"/>
      <c r="O271" s="11"/>
      <c r="P271" s="111" t="e">
        <f t="shared" si="37"/>
        <v>#DIV/0!</v>
      </c>
      <c r="Q271" s="14"/>
      <c r="R271" s="32"/>
    </row>
    <row r="272" spans="1:18" ht="38.25" x14ac:dyDescent="0.2">
      <c r="A272" s="126" t="s">
        <v>763</v>
      </c>
      <c r="B272" s="127">
        <v>2374</v>
      </c>
      <c r="C272" s="126" t="s">
        <v>706</v>
      </c>
      <c r="D272" s="126" t="s">
        <v>824</v>
      </c>
      <c r="E272" s="128" t="s">
        <v>16</v>
      </c>
      <c r="F272" s="129">
        <v>204.51074056250002</v>
      </c>
      <c r="G272" s="134">
        <v>205.76</v>
      </c>
      <c r="H272" s="134">
        <f>'BM 08'!J269</f>
        <v>205.76</v>
      </c>
      <c r="I272" s="134">
        <f>VLOOKUP(A272,'Memória 09'!$A$6:$E$286,5,FALSE)</f>
        <v>0</v>
      </c>
      <c r="J272" s="134">
        <f>I272+H272</f>
        <v>205.76</v>
      </c>
      <c r="K272" s="134">
        <f t="shared" ref="K272:K298" si="47">TRUNC(G272*F272,2)</f>
        <v>42080.12</v>
      </c>
      <c r="L272" s="134">
        <f t="shared" ref="L272:L298" si="48">TRUNC(H272*F272,2)</f>
        <v>42080.12</v>
      </c>
      <c r="M272" s="134">
        <f t="shared" ref="M272:M297" si="49">TRUNC(I272*F272,2)</f>
        <v>0</v>
      </c>
      <c r="N272" s="134">
        <f t="shared" ref="N272:N298" si="50">M272+L272</f>
        <v>42080.12</v>
      </c>
      <c r="O272" s="11"/>
      <c r="P272" s="111">
        <f t="shared" si="37"/>
        <v>1</v>
      </c>
      <c r="Q272" s="14"/>
      <c r="R272" s="32"/>
    </row>
    <row r="273" spans="1:18" ht="51" x14ac:dyDescent="0.2">
      <c r="A273" s="126" t="s">
        <v>765</v>
      </c>
      <c r="B273" s="127">
        <v>94275</v>
      </c>
      <c r="C273" s="126" t="s">
        <v>17</v>
      </c>
      <c r="D273" s="126" t="s">
        <v>766</v>
      </c>
      <c r="E273" s="128" t="s">
        <v>743</v>
      </c>
      <c r="F273" s="129">
        <v>34.171538712500002</v>
      </c>
      <c r="G273" s="134">
        <v>22.149999999999991</v>
      </c>
      <c r="H273" s="134">
        <f>'BM 08'!J270</f>
        <v>0</v>
      </c>
      <c r="I273" s="134">
        <f>VLOOKUP(A273,'Memória 09'!$A$6:$E$286,5,FALSE)</f>
        <v>0</v>
      </c>
      <c r="J273" s="134">
        <f t="shared" ref="J273:J297" si="51">I273+H273</f>
        <v>0</v>
      </c>
      <c r="K273" s="134">
        <f t="shared" si="47"/>
        <v>756.89</v>
      </c>
      <c r="L273" s="134">
        <f t="shared" si="48"/>
        <v>0</v>
      </c>
      <c r="M273" s="134">
        <f t="shared" si="49"/>
        <v>0</v>
      </c>
      <c r="N273" s="134">
        <f t="shared" si="50"/>
        <v>0</v>
      </c>
      <c r="O273" s="11"/>
      <c r="P273" s="111">
        <f t="shared" si="37"/>
        <v>0</v>
      </c>
      <c r="Q273" s="14"/>
      <c r="R273" s="32"/>
    </row>
    <row r="274" spans="1:18" x14ac:dyDescent="0.2">
      <c r="A274" s="126" t="s">
        <v>767</v>
      </c>
      <c r="B274" s="127">
        <v>98504</v>
      </c>
      <c r="C274" s="126" t="s">
        <v>17</v>
      </c>
      <c r="D274" s="126" t="s">
        <v>768</v>
      </c>
      <c r="E274" s="128" t="s">
        <v>16</v>
      </c>
      <c r="F274" s="129">
        <v>15.202568324999998</v>
      </c>
      <c r="G274" s="134">
        <v>0</v>
      </c>
      <c r="H274" s="134">
        <f>'BM 08'!J271</f>
        <v>0</v>
      </c>
      <c r="I274" s="134">
        <f>VLOOKUP(A274,'Memória 09'!$A$6:$E$286,5,FALSE)</f>
        <v>0</v>
      </c>
      <c r="J274" s="134">
        <f t="shared" si="51"/>
        <v>0</v>
      </c>
      <c r="K274" s="134">
        <f t="shared" si="47"/>
        <v>0</v>
      </c>
      <c r="L274" s="134">
        <f t="shared" si="48"/>
        <v>0</v>
      </c>
      <c r="M274" s="134">
        <f t="shared" si="49"/>
        <v>0</v>
      </c>
      <c r="N274" s="134">
        <f t="shared" si="50"/>
        <v>0</v>
      </c>
      <c r="O274" s="11"/>
      <c r="P274" s="111" t="e">
        <f t="shared" si="37"/>
        <v>#DIV/0!</v>
      </c>
      <c r="Q274" s="14"/>
      <c r="R274" s="32"/>
    </row>
    <row r="275" spans="1:18" x14ac:dyDescent="0.2">
      <c r="A275" s="126" t="s">
        <v>769</v>
      </c>
      <c r="B275" s="127">
        <v>11137</v>
      </c>
      <c r="C275" s="126" t="s">
        <v>706</v>
      </c>
      <c r="D275" s="126" t="s">
        <v>770</v>
      </c>
      <c r="E275" s="128" t="s">
        <v>7</v>
      </c>
      <c r="F275" s="129">
        <v>2155.4580946250003</v>
      </c>
      <c r="G275" s="134">
        <v>1</v>
      </c>
      <c r="H275" s="134">
        <f>'BM 08'!J272</f>
        <v>0</v>
      </c>
      <c r="I275" s="134">
        <f>VLOOKUP(A275,'Memória 09'!$A$6:$E$286,5,FALSE)</f>
        <v>1</v>
      </c>
      <c r="J275" s="134">
        <f t="shared" si="51"/>
        <v>1</v>
      </c>
      <c r="K275" s="134">
        <f t="shared" si="47"/>
        <v>2155.4499999999998</v>
      </c>
      <c r="L275" s="134">
        <f t="shared" si="48"/>
        <v>0</v>
      </c>
      <c r="M275" s="134">
        <f t="shared" si="49"/>
        <v>2155.4499999999998</v>
      </c>
      <c r="N275" s="134">
        <f t="shared" si="50"/>
        <v>2155.4499999999998</v>
      </c>
      <c r="O275" s="11"/>
      <c r="P275" s="111">
        <f t="shared" si="37"/>
        <v>1</v>
      </c>
      <c r="Q275" s="14"/>
      <c r="R275" s="32"/>
    </row>
    <row r="276" spans="1:18" ht="38.25" x14ac:dyDescent="0.2">
      <c r="A276" s="126" t="s">
        <v>771</v>
      </c>
      <c r="B276" s="127">
        <v>100623</v>
      </c>
      <c r="C276" s="126" t="s">
        <v>17</v>
      </c>
      <c r="D276" s="126" t="s">
        <v>772</v>
      </c>
      <c r="E276" s="128" t="s">
        <v>7</v>
      </c>
      <c r="F276" s="129">
        <v>1968.6641180499998</v>
      </c>
      <c r="G276" s="134">
        <v>4</v>
      </c>
      <c r="H276" s="134">
        <f>'BM 08'!J273</f>
        <v>4</v>
      </c>
      <c r="I276" s="134">
        <f>VLOOKUP(A276,'Memória 09'!$A$6:$E$286,5,FALSE)</f>
        <v>0</v>
      </c>
      <c r="J276" s="134">
        <f t="shared" si="51"/>
        <v>4</v>
      </c>
      <c r="K276" s="134">
        <f t="shared" si="47"/>
        <v>7874.65</v>
      </c>
      <c r="L276" s="134">
        <f t="shared" si="48"/>
        <v>7874.65</v>
      </c>
      <c r="M276" s="134">
        <f t="shared" si="49"/>
        <v>0</v>
      </c>
      <c r="N276" s="134">
        <f t="shared" si="50"/>
        <v>7874.65</v>
      </c>
      <c r="O276" s="11"/>
      <c r="P276" s="111">
        <f t="shared" si="37"/>
        <v>1</v>
      </c>
      <c r="Q276" s="14"/>
      <c r="R276" s="32"/>
    </row>
    <row r="277" spans="1:18" ht="25.5" x14ac:dyDescent="0.2">
      <c r="A277" s="126" t="s">
        <v>773</v>
      </c>
      <c r="B277" s="127">
        <v>101655</v>
      </c>
      <c r="C277" s="126" t="s">
        <v>17</v>
      </c>
      <c r="D277" s="126" t="s">
        <v>774</v>
      </c>
      <c r="E277" s="128" t="s">
        <v>7</v>
      </c>
      <c r="F277" s="129">
        <v>299.04254090000001</v>
      </c>
      <c r="G277" s="134">
        <v>8</v>
      </c>
      <c r="H277" s="134">
        <f>'BM 08'!J274</f>
        <v>8</v>
      </c>
      <c r="I277" s="134">
        <f>VLOOKUP(A277,'Memória 09'!$A$6:$E$286,5,FALSE)</f>
        <v>0</v>
      </c>
      <c r="J277" s="134">
        <f t="shared" si="51"/>
        <v>8</v>
      </c>
      <c r="K277" s="134">
        <f t="shared" si="47"/>
        <v>2392.34</v>
      </c>
      <c r="L277" s="134">
        <f t="shared" si="48"/>
        <v>2392.34</v>
      </c>
      <c r="M277" s="134">
        <f t="shared" si="49"/>
        <v>0</v>
      </c>
      <c r="N277" s="134">
        <f t="shared" si="50"/>
        <v>2392.34</v>
      </c>
      <c r="O277" s="11"/>
      <c r="P277" s="111">
        <f t="shared" si="37"/>
        <v>1</v>
      </c>
      <c r="Q277" s="14"/>
      <c r="R277" s="32"/>
    </row>
    <row r="278" spans="1:18" ht="25.5" x14ac:dyDescent="0.2">
      <c r="A278" s="126" t="s">
        <v>775</v>
      </c>
      <c r="B278" s="127">
        <v>10288</v>
      </c>
      <c r="C278" s="126" t="s">
        <v>706</v>
      </c>
      <c r="D278" s="126" t="s">
        <v>776</v>
      </c>
      <c r="E278" s="128" t="s">
        <v>7</v>
      </c>
      <c r="F278" s="129">
        <v>545.61959021249993</v>
      </c>
      <c r="G278" s="134">
        <v>0</v>
      </c>
      <c r="H278" s="134">
        <f>'BM 08'!J275</f>
        <v>0</v>
      </c>
      <c r="I278" s="134">
        <f>VLOOKUP(A278,'Memória 09'!$A$6:$E$286,5,FALSE)</f>
        <v>0</v>
      </c>
      <c r="J278" s="134">
        <f t="shared" si="51"/>
        <v>0</v>
      </c>
      <c r="K278" s="134">
        <f t="shared" si="47"/>
        <v>0</v>
      </c>
      <c r="L278" s="134">
        <f t="shared" si="48"/>
        <v>0</v>
      </c>
      <c r="M278" s="134">
        <f t="shared" si="49"/>
        <v>0</v>
      </c>
      <c r="N278" s="134">
        <f t="shared" si="50"/>
        <v>0</v>
      </c>
      <c r="O278" s="11"/>
      <c r="P278" s="111" t="e">
        <f t="shared" si="37"/>
        <v>#DIV/0!</v>
      </c>
      <c r="Q278" s="14"/>
      <c r="R278" s="32"/>
    </row>
    <row r="279" spans="1:18" ht="38.25" x14ac:dyDescent="0.2">
      <c r="A279" s="126" t="s">
        <v>777</v>
      </c>
      <c r="B279" s="127">
        <v>105004</v>
      </c>
      <c r="C279" s="126" t="s">
        <v>17</v>
      </c>
      <c r="D279" s="126" t="s">
        <v>778</v>
      </c>
      <c r="E279" s="128" t="s">
        <v>16</v>
      </c>
      <c r="F279" s="129">
        <v>102.90593063750001</v>
      </c>
      <c r="G279" s="134">
        <v>0</v>
      </c>
      <c r="H279" s="134">
        <f>'BM 08'!J276</f>
        <v>0</v>
      </c>
      <c r="I279" s="134">
        <f>VLOOKUP(A279,'Memória 09'!$A$6:$E$286,5,FALSE)</f>
        <v>0</v>
      </c>
      <c r="J279" s="134">
        <f t="shared" si="51"/>
        <v>0</v>
      </c>
      <c r="K279" s="134">
        <f t="shared" si="47"/>
        <v>0</v>
      </c>
      <c r="L279" s="134">
        <f t="shared" si="48"/>
        <v>0</v>
      </c>
      <c r="M279" s="134">
        <f t="shared" si="49"/>
        <v>0</v>
      </c>
      <c r="N279" s="134">
        <f t="shared" si="50"/>
        <v>0</v>
      </c>
      <c r="O279" s="11"/>
      <c r="P279" s="111" t="e">
        <f t="shared" si="37"/>
        <v>#DIV/0!</v>
      </c>
      <c r="Q279" s="14"/>
      <c r="R279" s="32"/>
    </row>
    <row r="280" spans="1:18" ht="38.25" x14ac:dyDescent="0.2">
      <c r="A280" s="126" t="s">
        <v>779</v>
      </c>
      <c r="B280" s="127">
        <v>94990</v>
      </c>
      <c r="C280" s="126" t="s">
        <v>17</v>
      </c>
      <c r="D280" s="126" t="s">
        <v>780</v>
      </c>
      <c r="E280" s="128" t="s">
        <v>15</v>
      </c>
      <c r="F280" s="129">
        <v>687.30478779999999</v>
      </c>
      <c r="G280" s="134">
        <v>0</v>
      </c>
      <c r="H280" s="134">
        <f>'BM 08'!J277</f>
        <v>0</v>
      </c>
      <c r="I280" s="134">
        <f>VLOOKUP(A280,'Memória 09'!$A$6:$E$286,5,FALSE)</f>
        <v>0</v>
      </c>
      <c r="J280" s="134">
        <f t="shared" si="51"/>
        <v>0</v>
      </c>
      <c r="K280" s="134">
        <f t="shared" si="47"/>
        <v>0</v>
      </c>
      <c r="L280" s="134">
        <f t="shared" si="48"/>
        <v>0</v>
      </c>
      <c r="M280" s="134">
        <f t="shared" si="49"/>
        <v>0</v>
      </c>
      <c r="N280" s="134">
        <f t="shared" si="50"/>
        <v>0</v>
      </c>
      <c r="O280" s="11"/>
      <c r="P280" s="111" t="e">
        <f t="shared" si="37"/>
        <v>#DIV/0!</v>
      </c>
      <c r="Q280" s="14"/>
      <c r="R280" s="32"/>
    </row>
    <row r="281" spans="1:18" ht="25.5" x14ac:dyDescent="0.2">
      <c r="A281" s="126" t="s">
        <v>781</v>
      </c>
      <c r="B281" s="127">
        <v>6456</v>
      </c>
      <c r="C281" s="126" t="s">
        <v>706</v>
      </c>
      <c r="D281" s="126" t="s">
        <v>782</v>
      </c>
      <c r="E281" s="128" t="s">
        <v>15</v>
      </c>
      <c r="F281" s="129">
        <v>2291.5377120000003</v>
      </c>
      <c r="G281" s="134">
        <v>6.48</v>
      </c>
      <c r="H281" s="134">
        <f>'BM 08'!J278</f>
        <v>3.9890000000000003</v>
      </c>
      <c r="I281" s="134">
        <f>VLOOKUP(A281,'Memória 09'!$A$6:$E$286,5,FALSE)</f>
        <v>2.4895000000000009</v>
      </c>
      <c r="J281" s="134">
        <f t="shared" si="51"/>
        <v>6.4785000000000013</v>
      </c>
      <c r="K281" s="134">
        <f t="shared" si="47"/>
        <v>14849.16</v>
      </c>
      <c r="L281" s="134">
        <f t="shared" si="48"/>
        <v>9140.94</v>
      </c>
      <c r="M281" s="134">
        <f t="shared" si="49"/>
        <v>5704.78</v>
      </c>
      <c r="N281" s="134">
        <f t="shared" si="50"/>
        <v>14845.720000000001</v>
      </c>
      <c r="O281" s="11"/>
      <c r="P281" s="111">
        <f t="shared" si="37"/>
        <v>0.99976833706418422</v>
      </c>
      <c r="Q281" s="14"/>
      <c r="R281" s="32"/>
    </row>
    <row r="282" spans="1:18" ht="38.25" x14ac:dyDescent="0.2">
      <c r="A282" s="126" t="s">
        <v>783</v>
      </c>
      <c r="B282" s="127">
        <v>101963</v>
      </c>
      <c r="C282" s="126" t="s">
        <v>17</v>
      </c>
      <c r="D282" s="126" t="s">
        <v>430</v>
      </c>
      <c r="E282" s="128" t="s">
        <v>16</v>
      </c>
      <c r="F282" s="129">
        <v>169.7</v>
      </c>
      <c r="G282" s="134">
        <v>79.253999999999991</v>
      </c>
      <c r="H282" s="134">
        <f>'BM 08'!J279</f>
        <v>75.325000000000003</v>
      </c>
      <c r="I282" s="134">
        <f>VLOOKUP(A282,'Memória 09'!$A$6:$E$286,5,FALSE)</f>
        <v>0</v>
      </c>
      <c r="J282" s="134">
        <f t="shared" si="51"/>
        <v>75.325000000000003</v>
      </c>
      <c r="K282" s="134">
        <f t="shared" si="47"/>
        <v>13449.4</v>
      </c>
      <c r="L282" s="134">
        <f t="shared" si="48"/>
        <v>12782.65</v>
      </c>
      <c r="M282" s="134">
        <f t="shared" si="49"/>
        <v>0</v>
      </c>
      <c r="N282" s="134">
        <f t="shared" si="50"/>
        <v>12782.65</v>
      </c>
      <c r="O282" s="11"/>
      <c r="P282" s="111">
        <f t="shared" si="37"/>
        <v>0.95042529778280072</v>
      </c>
      <c r="Q282" s="14"/>
      <c r="R282" s="32"/>
    </row>
    <row r="283" spans="1:18" ht="25.5" x14ac:dyDescent="0.2">
      <c r="A283" s="126" t="s">
        <v>784</v>
      </c>
      <c r="B283" s="127">
        <v>88415</v>
      </c>
      <c r="C283" s="126" t="s">
        <v>17</v>
      </c>
      <c r="D283" s="126" t="s">
        <v>785</v>
      </c>
      <c r="E283" s="128" t="s">
        <v>16</v>
      </c>
      <c r="F283" s="129">
        <v>4.2848937750000005</v>
      </c>
      <c r="G283" s="134">
        <v>443.58</v>
      </c>
      <c r="H283" s="134">
        <f>'BM 08'!J280</f>
        <v>411.52</v>
      </c>
      <c r="I283" s="134">
        <f>VLOOKUP(A283,'Memória 09'!$A$6:$E$286,5,FALSE)</f>
        <v>32.06</v>
      </c>
      <c r="J283" s="134">
        <f t="shared" si="51"/>
        <v>443.58</v>
      </c>
      <c r="K283" s="134">
        <f t="shared" si="47"/>
        <v>1900.69</v>
      </c>
      <c r="L283" s="134">
        <f t="shared" si="48"/>
        <v>1763.31</v>
      </c>
      <c r="M283" s="134">
        <f t="shared" si="49"/>
        <v>137.37</v>
      </c>
      <c r="N283" s="134">
        <f t="shared" si="50"/>
        <v>1900.6799999999998</v>
      </c>
      <c r="O283" s="11"/>
      <c r="P283" s="111">
        <f t="shared" si="37"/>
        <v>0.99999473875276856</v>
      </c>
      <c r="Q283" s="14"/>
      <c r="R283" s="32"/>
    </row>
    <row r="284" spans="1:18" ht="25.5" x14ac:dyDescent="0.2">
      <c r="A284" s="126" t="s">
        <v>786</v>
      </c>
      <c r="B284" s="127">
        <v>95305</v>
      </c>
      <c r="C284" s="126" t="s">
        <v>17</v>
      </c>
      <c r="D284" s="126" t="s">
        <v>463</v>
      </c>
      <c r="E284" s="128" t="s">
        <v>16</v>
      </c>
      <c r="F284" s="129">
        <v>11.299206187500001</v>
      </c>
      <c r="G284" s="134">
        <v>671.71019999999999</v>
      </c>
      <c r="H284" s="134">
        <f>'BM 08'!J281</f>
        <v>320.79000000000002</v>
      </c>
      <c r="I284" s="134">
        <f>VLOOKUP(A284,'Memória 09'!$A$6:$E$286,5,FALSE)</f>
        <v>350.92</v>
      </c>
      <c r="J284" s="134">
        <f t="shared" si="51"/>
        <v>671.71</v>
      </c>
      <c r="K284" s="134">
        <f t="shared" si="47"/>
        <v>7589.79</v>
      </c>
      <c r="L284" s="134">
        <f t="shared" si="48"/>
        <v>3624.67</v>
      </c>
      <c r="M284" s="134">
        <f t="shared" si="49"/>
        <v>3965.11</v>
      </c>
      <c r="N284" s="134">
        <f t="shared" si="50"/>
        <v>7589.7800000000007</v>
      </c>
      <c r="O284" s="11"/>
      <c r="P284" s="111">
        <f t="shared" si="37"/>
        <v>0.99999868244048917</v>
      </c>
      <c r="Q284" s="14"/>
      <c r="R284" s="32"/>
    </row>
    <row r="285" spans="1:18" ht="25.5" x14ac:dyDescent="0.2">
      <c r="A285" s="126" t="s">
        <v>787</v>
      </c>
      <c r="B285" s="127">
        <v>95626</v>
      </c>
      <c r="C285" s="126" t="s">
        <v>17</v>
      </c>
      <c r="D285" s="126" t="s">
        <v>788</v>
      </c>
      <c r="E285" s="128" t="s">
        <v>16</v>
      </c>
      <c r="F285" s="129">
        <v>12.795984150000001</v>
      </c>
      <c r="G285" s="134">
        <v>443.58</v>
      </c>
      <c r="H285" s="134">
        <f>'BM 08'!J282</f>
        <v>411.52</v>
      </c>
      <c r="I285" s="134">
        <f>VLOOKUP(A285,'Memória 09'!$A$6:$E$286,5,FALSE)</f>
        <v>32.06</v>
      </c>
      <c r="J285" s="134">
        <f t="shared" si="51"/>
        <v>443.58</v>
      </c>
      <c r="K285" s="134">
        <f t="shared" si="47"/>
        <v>5676.04</v>
      </c>
      <c r="L285" s="134">
        <f t="shared" si="48"/>
        <v>5265.8</v>
      </c>
      <c r="M285" s="134">
        <f t="shared" si="49"/>
        <v>410.23</v>
      </c>
      <c r="N285" s="134">
        <f t="shared" si="50"/>
        <v>5676.0300000000007</v>
      </c>
      <c r="O285" s="11"/>
      <c r="P285" s="111">
        <f t="shared" si="37"/>
        <v>0.99999823820832845</v>
      </c>
      <c r="Q285" s="14"/>
      <c r="R285" s="32"/>
    </row>
    <row r="286" spans="1:18" ht="25.5" x14ac:dyDescent="0.2">
      <c r="A286" s="126" t="s">
        <v>789</v>
      </c>
      <c r="B286" s="127">
        <v>98563</v>
      </c>
      <c r="C286" s="126" t="s">
        <v>17</v>
      </c>
      <c r="D286" s="126" t="s">
        <v>790</v>
      </c>
      <c r="E286" s="128" t="s">
        <v>16</v>
      </c>
      <c r="F286" s="129">
        <v>32.459537775000001</v>
      </c>
      <c r="G286" s="134">
        <v>79.253999999999991</v>
      </c>
      <c r="H286" s="134">
        <f>'BM 08'!J283</f>
        <v>66.83</v>
      </c>
      <c r="I286" s="134">
        <f>VLOOKUP(A286,'Memória 09'!$A$6:$E$286,5,FALSE)</f>
        <v>0</v>
      </c>
      <c r="J286" s="134">
        <f t="shared" si="51"/>
        <v>66.83</v>
      </c>
      <c r="K286" s="134">
        <f t="shared" si="47"/>
        <v>2572.54</v>
      </c>
      <c r="L286" s="134">
        <f t="shared" si="48"/>
        <v>2169.27</v>
      </c>
      <c r="M286" s="134">
        <f t="shared" si="49"/>
        <v>0</v>
      </c>
      <c r="N286" s="134">
        <f t="shared" si="50"/>
        <v>2169.27</v>
      </c>
      <c r="O286" s="11"/>
      <c r="P286" s="111">
        <f t="shared" si="37"/>
        <v>0.84324053270308719</v>
      </c>
      <c r="Q286" s="14"/>
      <c r="R286" s="32"/>
    </row>
    <row r="287" spans="1:18" ht="38.25" x14ac:dyDescent="0.2">
      <c r="A287" s="126" t="s">
        <v>791</v>
      </c>
      <c r="B287" s="127">
        <v>98546</v>
      </c>
      <c r="C287" s="126" t="s">
        <v>17</v>
      </c>
      <c r="D287" s="126" t="s">
        <v>475</v>
      </c>
      <c r="E287" s="128" t="s">
        <v>16</v>
      </c>
      <c r="F287" s="129">
        <v>133.5458559875</v>
      </c>
      <c r="G287" s="134">
        <v>99.95</v>
      </c>
      <c r="H287" s="134">
        <f>'BM 08'!J284</f>
        <v>79.25</v>
      </c>
      <c r="I287" s="134">
        <f>VLOOKUP(A287,'Memória 09'!$A$6:$E$286,5,FALSE)</f>
        <v>20.696000000000012</v>
      </c>
      <c r="J287" s="134">
        <f t="shared" si="51"/>
        <v>99.946000000000012</v>
      </c>
      <c r="K287" s="134">
        <f t="shared" si="47"/>
        <v>13347.9</v>
      </c>
      <c r="L287" s="134">
        <f t="shared" si="48"/>
        <v>10583.5</v>
      </c>
      <c r="M287" s="134">
        <f t="shared" si="49"/>
        <v>2763.86</v>
      </c>
      <c r="N287" s="134">
        <f t="shared" si="50"/>
        <v>13347.36</v>
      </c>
      <c r="O287" s="11"/>
      <c r="P287" s="111">
        <f t="shared" si="37"/>
        <v>0.99995954419796385</v>
      </c>
      <c r="Q287" s="14"/>
      <c r="R287" s="32"/>
    </row>
    <row r="288" spans="1:18" ht="38.25" x14ac:dyDescent="0.2">
      <c r="A288" s="126" t="s">
        <v>792</v>
      </c>
      <c r="B288" s="127" t="str">
        <f>B26</f>
        <v xml:space="preserve"> 94316 </v>
      </c>
      <c r="C288" s="126" t="str">
        <f>C26</f>
        <v>SINAPI</v>
      </c>
      <c r="D288" s="126" t="str">
        <f>D26</f>
        <v>ATERRO MECANIZADO DE VALA COM RETROESCAVADEIRA (CAPACIDADE DA CAÇAMBA DA RETRO: 0,26 M³ / POTÊNCIA: 88 HP), LARGURA ATÉ 1,5 M, PROFUNDIDADE ATÉ 1,5 M, COM SOLO ARGILO-ARENOSO. AF_08/2023</v>
      </c>
      <c r="E288" s="128" t="str">
        <f>E26</f>
        <v>m³</v>
      </c>
      <c r="F288" s="129">
        <v>65.11</v>
      </c>
      <c r="G288" s="134">
        <v>315.44800000000004</v>
      </c>
      <c r="H288" s="134">
        <f>'BM 08'!J285</f>
        <v>315.44800000000004</v>
      </c>
      <c r="I288" s="134">
        <f>VLOOKUP(A288,'Memória 09'!$A$6:$E$286,5,FALSE)</f>
        <v>0</v>
      </c>
      <c r="J288" s="134">
        <f t="shared" si="51"/>
        <v>315.44800000000004</v>
      </c>
      <c r="K288" s="134">
        <f t="shared" si="47"/>
        <v>20538.810000000001</v>
      </c>
      <c r="L288" s="134">
        <f t="shared" si="48"/>
        <v>20538.810000000001</v>
      </c>
      <c r="M288" s="134">
        <f t="shared" si="49"/>
        <v>0</v>
      </c>
      <c r="N288" s="134">
        <f t="shared" si="50"/>
        <v>20538.810000000001</v>
      </c>
      <c r="O288" s="11"/>
      <c r="P288" s="111">
        <f t="shared" si="37"/>
        <v>1</v>
      </c>
      <c r="Q288" s="14"/>
      <c r="R288" s="32"/>
    </row>
    <row r="289" spans="1:19" ht="25.5" x14ac:dyDescent="0.2">
      <c r="A289" s="126" t="s">
        <v>793</v>
      </c>
      <c r="B289" s="127">
        <v>93588</v>
      </c>
      <c r="C289" s="126" t="s">
        <v>17</v>
      </c>
      <c r="D289" s="126" t="s">
        <v>794</v>
      </c>
      <c r="E289" s="128" t="s">
        <v>795</v>
      </c>
      <c r="F289" s="129">
        <v>2.915293025</v>
      </c>
      <c r="G289" s="134">
        <v>9547.0800000000017</v>
      </c>
      <c r="H289" s="134">
        <f>'BM 08'!J286</f>
        <v>9547.0800000000017</v>
      </c>
      <c r="I289" s="134">
        <f>VLOOKUP(A289,'Memória 09'!$A$6:$E$286,5,FALSE)</f>
        <v>0</v>
      </c>
      <c r="J289" s="134">
        <f t="shared" si="51"/>
        <v>9547.0800000000017</v>
      </c>
      <c r="K289" s="134">
        <f t="shared" si="47"/>
        <v>27832.53</v>
      </c>
      <c r="L289" s="134">
        <f t="shared" si="48"/>
        <v>27832.53</v>
      </c>
      <c r="M289" s="134">
        <f t="shared" si="49"/>
        <v>0</v>
      </c>
      <c r="N289" s="134">
        <f t="shared" si="50"/>
        <v>27832.53</v>
      </c>
      <c r="O289" s="11"/>
      <c r="P289" s="111">
        <f t="shared" si="37"/>
        <v>1</v>
      </c>
      <c r="Q289" s="14"/>
      <c r="R289" s="32"/>
    </row>
    <row r="290" spans="1:19" ht="25.5" x14ac:dyDescent="0.2">
      <c r="A290" s="126" t="s">
        <v>796</v>
      </c>
      <c r="B290" s="127" t="s">
        <v>210</v>
      </c>
      <c r="C290" s="126" t="s">
        <v>17</v>
      </c>
      <c r="D290" s="126" t="s">
        <v>211</v>
      </c>
      <c r="E290" s="128" t="s">
        <v>16</v>
      </c>
      <c r="F290" s="129">
        <v>45.89</v>
      </c>
      <c r="G290" s="134">
        <v>75.498499999999993</v>
      </c>
      <c r="H290" s="134">
        <f>'BM 08'!J287</f>
        <v>0</v>
      </c>
      <c r="I290" s="134">
        <f>VLOOKUP(A290,'Memória 09'!$A$6:$E$286,5,FALSE)</f>
        <v>75.5</v>
      </c>
      <c r="J290" s="134">
        <f t="shared" si="51"/>
        <v>75.5</v>
      </c>
      <c r="K290" s="134">
        <f t="shared" si="47"/>
        <v>3464.62</v>
      </c>
      <c r="L290" s="134">
        <f t="shared" si="48"/>
        <v>0</v>
      </c>
      <c r="M290" s="134">
        <f t="shared" si="49"/>
        <v>3464.69</v>
      </c>
      <c r="N290" s="134">
        <f t="shared" si="50"/>
        <v>3464.69</v>
      </c>
      <c r="O290" s="11"/>
      <c r="P290" s="111">
        <f t="shared" si="37"/>
        <v>1.0000202042359625</v>
      </c>
      <c r="Q290" s="14"/>
      <c r="R290" s="32"/>
    </row>
    <row r="291" spans="1:19" ht="25.5" x14ac:dyDescent="0.2">
      <c r="A291" s="126" t="s">
        <v>797</v>
      </c>
      <c r="B291" s="127">
        <v>88494</v>
      </c>
      <c r="C291" s="126" t="s">
        <v>17</v>
      </c>
      <c r="D291" s="126" t="s">
        <v>798</v>
      </c>
      <c r="E291" s="128" t="s">
        <v>16</v>
      </c>
      <c r="F291" s="129">
        <v>16.748260600000002</v>
      </c>
      <c r="G291" s="134">
        <v>75.498499999999993</v>
      </c>
      <c r="H291" s="134">
        <f>'BM 08'!J288</f>
        <v>0</v>
      </c>
      <c r="I291" s="134">
        <f>VLOOKUP(A291,'Memória 09'!$A$6:$E$286,5,FALSE)</f>
        <v>0</v>
      </c>
      <c r="J291" s="134">
        <f t="shared" si="51"/>
        <v>0</v>
      </c>
      <c r="K291" s="134">
        <f t="shared" si="47"/>
        <v>1264.46</v>
      </c>
      <c r="L291" s="134">
        <f t="shared" si="48"/>
        <v>0</v>
      </c>
      <c r="M291" s="134">
        <f t="shared" si="49"/>
        <v>0</v>
      </c>
      <c r="N291" s="134">
        <f t="shared" si="50"/>
        <v>0</v>
      </c>
      <c r="O291" s="11"/>
      <c r="P291" s="111">
        <f t="shared" si="37"/>
        <v>0</v>
      </c>
      <c r="Q291" s="14"/>
      <c r="R291" s="32"/>
    </row>
    <row r="292" spans="1:19" ht="25.5" x14ac:dyDescent="0.2">
      <c r="A292" s="126" t="s">
        <v>799</v>
      </c>
      <c r="B292" s="127" t="s">
        <v>262</v>
      </c>
      <c r="C292" s="126" t="s">
        <v>17</v>
      </c>
      <c r="D292" s="126" t="s">
        <v>263</v>
      </c>
      <c r="E292" s="128" t="s">
        <v>16</v>
      </c>
      <c r="F292" s="129">
        <v>14.18</v>
      </c>
      <c r="G292" s="134">
        <v>75.498499999999993</v>
      </c>
      <c r="H292" s="134">
        <f>'BM 08'!J289</f>
        <v>0</v>
      </c>
      <c r="I292" s="134">
        <f>VLOOKUP(A292,'Memória 09'!$A$6:$E$286,5,FALSE)</f>
        <v>0</v>
      </c>
      <c r="J292" s="134">
        <f t="shared" si="51"/>
        <v>0</v>
      </c>
      <c r="K292" s="134">
        <f t="shared" si="47"/>
        <v>1070.56</v>
      </c>
      <c r="L292" s="134">
        <f t="shared" si="48"/>
        <v>0</v>
      </c>
      <c r="M292" s="134">
        <f t="shared" si="49"/>
        <v>0</v>
      </c>
      <c r="N292" s="134">
        <f t="shared" si="50"/>
        <v>0</v>
      </c>
      <c r="O292" s="11"/>
      <c r="P292" s="111">
        <f t="shared" si="37"/>
        <v>0</v>
      </c>
      <c r="Q292" s="14"/>
      <c r="R292" s="32"/>
    </row>
    <row r="293" spans="1:19" ht="38.25" x14ac:dyDescent="0.2">
      <c r="A293" s="126" t="s">
        <v>800</v>
      </c>
      <c r="B293" s="127">
        <v>91867</v>
      </c>
      <c r="C293" s="126" t="s">
        <v>17</v>
      </c>
      <c r="D293" s="126" t="s">
        <v>801</v>
      </c>
      <c r="E293" s="128" t="s">
        <v>743</v>
      </c>
      <c r="F293" s="129">
        <v>8.7947933875000004</v>
      </c>
      <c r="G293" s="134">
        <v>81.5</v>
      </c>
      <c r="H293" s="134">
        <f>'BM 08'!J290</f>
        <v>81.5</v>
      </c>
      <c r="I293" s="134">
        <f>VLOOKUP(A293,'Memória 09'!$A$6:$E$286,5,FALSE)</f>
        <v>0</v>
      </c>
      <c r="J293" s="134">
        <f t="shared" si="51"/>
        <v>81.5</v>
      </c>
      <c r="K293" s="134">
        <f t="shared" si="47"/>
        <v>716.77</v>
      </c>
      <c r="L293" s="134">
        <f t="shared" si="48"/>
        <v>716.77</v>
      </c>
      <c r="M293" s="134">
        <f t="shared" si="49"/>
        <v>0</v>
      </c>
      <c r="N293" s="134">
        <f t="shared" si="50"/>
        <v>716.77</v>
      </c>
      <c r="O293" s="11"/>
      <c r="P293" s="111">
        <f t="shared" si="37"/>
        <v>1</v>
      </c>
      <c r="Q293" s="14"/>
      <c r="R293" s="32"/>
    </row>
    <row r="294" spans="1:19" ht="38.25" x14ac:dyDescent="0.2">
      <c r="A294" s="126" t="s">
        <v>802</v>
      </c>
      <c r="B294" s="127">
        <v>97882</v>
      </c>
      <c r="C294" s="126" t="s">
        <v>17</v>
      </c>
      <c r="D294" s="126" t="s">
        <v>803</v>
      </c>
      <c r="E294" s="128" t="s">
        <v>7</v>
      </c>
      <c r="F294" s="129">
        <v>207.87604526250001</v>
      </c>
      <c r="G294" s="134">
        <v>5</v>
      </c>
      <c r="H294" s="134">
        <f>'BM 08'!J291</f>
        <v>4</v>
      </c>
      <c r="I294" s="134">
        <f>VLOOKUP(A294,'Memória 09'!$A$6:$E$286,5,FALSE)</f>
        <v>1</v>
      </c>
      <c r="J294" s="134">
        <f t="shared" si="51"/>
        <v>5</v>
      </c>
      <c r="K294" s="134">
        <f t="shared" si="47"/>
        <v>1039.3800000000001</v>
      </c>
      <c r="L294" s="134">
        <f t="shared" si="48"/>
        <v>831.5</v>
      </c>
      <c r="M294" s="134">
        <f t="shared" si="49"/>
        <v>207.87</v>
      </c>
      <c r="N294" s="134">
        <f t="shared" si="50"/>
        <v>1039.3699999999999</v>
      </c>
      <c r="O294" s="11"/>
      <c r="P294" s="111">
        <f t="shared" si="37"/>
        <v>0.99999037887971653</v>
      </c>
      <c r="Q294" s="14"/>
      <c r="R294" s="32"/>
    </row>
    <row r="295" spans="1:19" ht="25.5" x14ac:dyDescent="0.2">
      <c r="A295" s="126" t="s">
        <v>804</v>
      </c>
      <c r="B295" s="127">
        <v>101632</v>
      </c>
      <c r="C295" s="126" t="s">
        <v>17</v>
      </c>
      <c r="D295" s="126" t="s">
        <v>805</v>
      </c>
      <c r="E295" s="128" t="s">
        <v>7</v>
      </c>
      <c r="F295" s="129">
        <v>36.959654525000005</v>
      </c>
      <c r="G295" s="134">
        <v>4</v>
      </c>
      <c r="H295" s="134">
        <f>'BM 08'!J292</f>
        <v>4</v>
      </c>
      <c r="I295" s="134">
        <f>VLOOKUP(A295,'Memória 09'!$A$6:$E$286,5,FALSE)</f>
        <v>0</v>
      </c>
      <c r="J295" s="134">
        <f t="shared" si="51"/>
        <v>4</v>
      </c>
      <c r="K295" s="134">
        <f t="shared" si="47"/>
        <v>147.83000000000001</v>
      </c>
      <c r="L295" s="134">
        <f t="shared" si="48"/>
        <v>147.83000000000001</v>
      </c>
      <c r="M295" s="134">
        <f t="shared" si="49"/>
        <v>0</v>
      </c>
      <c r="N295" s="134">
        <f t="shared" si="50"/>
        <v>147.83000000000001</v>
      </c>
      <c r="O295" s="11"/>
      <c r="P295" s="111">
        <f t="shared" si="37"/>
        <v>1</v>
      </c>
      <c r="Q295" s="14"/>
      <c r="R295" s="32"/>
    </row>
    <row r="296" spans="1:19" ht="25.5" x14ac:dyDescent="0.2">
      <c r="A296" s="126" t="s">
        <v>806</v>
      </c>
      <c r="B296" s="127">
        <v>91929</v>
      </c>
      <c r="C296" s="126" t="s">
        <v>17</v>
      </c>
      <c r="D296" s="126" t="s">
        <v>807</v>
      </c>
      <c r="E296" s="128" t="s">
        <v>743</v>
      </c>
      <c r="F296" s="129">
        <v>6.5740835999999998</v>
      </c>
      <c r="G296" s="134">
        <v>0</v>
      </c>
      <c r="H296" s="134">
        <f>'BM 08'!J293</f>
        <v>0</v>
      </c>
      <c r="I296" s="134">
        <f>VLOOKUP(A296,'Memória 09'!$A$6:$E$286,5,FALSE)</f>
        <v>0</v>
      </c>
      <c r="J296" s="134">
        <f t="shared" si="51"/>
        <v>0</v>
      </c>
      <c r="K296" s="134">
        <f t="shared" si="47"/>
        <v>0</v>
      </c>
      <c r="L296" s="134">
        <f t="shared" si="48"/>
        <v>0</v>
      </c>
      <c r="M296" s="134">
        <f t="shared" si="49"/>
        <v>0</v>
      </c>
      <c r="N296" s="134">
        <f t="shared" si="50"/>
        <v>0</v>
      </c>
      <c r="O296" s="11"/>
      <c r="P296" s="111" t="e">
        <f t="shared" si="37"/>
        <v>#DIV/0!</v>
      </c>
      <c r="Q296" s="14"/>
      <c r="R296" s="32"/>
    </row>
    <row r="297" spans="1:19" ht="25.5" x14ac:dyDescent="0.2">
      <c r="A297" s="126" t="s">
        <v>808</v>
      </c>
      <c r="B297" s="127">
        <v>92982</v>
      </c>
      <c r="C297" s="126" t="s">
        <v>17</v>
      </c>
      <c r="D297" s="126" t="s">
        <v>809</v>
      </c>
      <c r="E297" s="128" t="s">
        <v>743</v>
      </c>
      <c r="F297" s="129">
        <v>16.23955175</v>
      </c>
      <c r="G297" s="134">
        <v>93</v>
      </c>
      <c r="H297" s="134">
        <f>'BM 08'!J294</f>
        <v>0</v>
      </c>
      <c r="I297" s="134">
        <f>VLOOKUP(A297,'Memória 09'!$A$6:$E$286,5,FALSE)</f>
        <v>93</v>
      </c>
      <c r="J297" s="134">
        <f t="shared" si="51"/>
        <v>93</v>
      </c>
      <c r="K297" s="134">
        <f t="shared" si="47"/>
        <v>1510.27</v>
      </c>
      <c r="L297" s="134">
        <f t="shared" si="48"/>
        <v>0</v>
      </c>
      <c r="M297" s="134">
        <f t="shared" si="49"/>
        <v>1510.27</v>
      </c>
      <c r="N297" s="134">
        <f t="shared" si="50"/>
        <v>1510.27</v>
      </c>
      <c r="O297" s="11"/>
      <c r="P297" s="111">
        <f t="shared" si="37"/>
        <v>1</v>
      </c>
      <c r="Q297" s="14"/>
      <c r="R297" s="32"/>
    </row>
    <row r="298" spans="1:19" ht="25.5" x14ac:dyDescent="0.2">
      <c r="A298" s="126" t="s">
        <v>810</v>
      </c>
      <c r="B298" s="127">
        <v>100903</v>
      </c>
      <c r="C298" s="126" t="s">
        <v>17</v>
      </c>
      <c r="D298" s="126" t="s">
        <v>72</v>
      </c>
      <c r="E298" s="128" t="s">
        <v>7</v>
      </c>
      <c r="F298" s="129">
        <v>21.600560399999999</v>
      </c>
      <c r="G298" s="134">
        <v>8</v>
      </c>
      <c r="H298" s="134">
        <f>'BM 08'!J295</f>
        <v>0</v>
      </c>
      <c r="I298" s="134">
        <f>VLOOKUP(A298,'Memória 09'!$A$6:$E$286,5,FALSE)</f>
        <v>8</v>
      </c>
      <c r="J298" s="134">
        <f>I298+H298</f>
        <v>8</v>
      </c>
      <c r="K298" s="134">
        <f t="shared" si="47"/>
        <v>172.8</v>
      </c>
      <c r="L298" s="134">
        <f t="shared" si="48"/>
        <v>0</v>
      </c>
      <c r="M298" s="134">
        <f>TRUNC(I298*F298,2)</f>
        <v>172.8</v>
      </c>
      <c r="N298" s="134">
        <f t="shared" si="50"/>
        <v>172.8</v>
      </c>
      <c r="O298" s="11"/>
      <c r="P298" s="111">
        <f t="shared" si="37"/>
        <v>1</v>
      </c>
      <c r="Q298" s="14"/>
      <c r="R298" s="32"/>
    </row>
    <row r="299" spans="1:19" ht="25.5" x14ac:dyDescent="0.2">
      <c r="A299" s="126" t="s">
        <v>889</v>
      </c>
      <c r="B299" s="127">
        <v>91926</v>
      </c>
      <c r="C299" s="126" t="s">
        <v>17</v>
      </c>
      <c r="D299" s="126" t="s">
        <v>314</v>
      </c>
      <c r="E299" s="128" t="s">
        <v>743</v>
      </c>
      <c r="F299" s="129">
        <v>3.9229278624999999</v>
      </c>
      <c r="G299" s="134">
        <v>185</v>
      </c>
      <c r="H299" s="134">
        <v>0</v>
      </c>
      <c r="I299" s="134">
        <f>VLOOKUP(A299,'Memória 09'!$A$6:$E$287,5,FALSE)</f>
        <v>185</v>
      </c>
      <c r="J299" s="134">
        <f>I299+H299</f>
        <v>185</v>
      </c>
      <c r="K299" s="134">
        <f t="shared" ref="K299" si="52">TRUNC(G299*F299,2)</f>
        <v>725.74</v>
      </c>
      <c r="L299" s="134">
        <f t="shared" ref="L299" si="53">TRUNC(H299*F299,2)</f>
        <v>0</v>
      </c>
      <c r="M299" s="134">
        <f>TRUNC(I299*F299,2)</f>
        <v>725.74</v>
      </c>
      <c r="N299" s="134">
        <f t="shared" ref="N299" si="54">M299+L299</f>
        <v>725.74</v>
      </c>
      <c r="O299" s="11"/>
      <c r="P299" s="111">
        <f t="shared" si="37"/>
        <v>1</v>
      </c>
      <c r="Q299" s="14"/>
      <c r="R299" s="32"/>
    </row>
    <row r="300" spans="1:19" ht="15" x14ac:dyDescent="0.25">
      <c r="A300" s="187" t="s">
        <v>13</v>
      </c>
      <c r="B300" s="188"/>
      <c r="C300" s="188"/>
      <c r="D300" s="188"/>
      <c r="E300" s="188"/>
      <c r="F300" s="188"/>
      <c r="G300" s="188"/>
      <c r="H300" s="188"/>
      <c r="I300" s="188"/>
      <c r="J300" s="189"/>
      <c r="K300" s="65">
        <f>SUM(K20:K299)</f>
        <v>888464.17</v>
      </c>
      <c r="L300" s="65">
        <f>SUM(L20:L299)-0.12</f>
        <v>812066.09999999974</v>
      </c>
      <c r="M300" s="65">
        <f t="shared" ref="M300" si="55">SUM(M20:M299)</f>
        <v>58930.02</v>
      </c>
      <c r="N300" s="65">
        <f>SUM(N20:N299)-0.12</f>
        <v>870996.11999999988</v>
      </c>
      <c r="O300" s="11"/>
      <c r="P300" s="111">
        <f t="shared" si="37"/>
        <v>0.98033904957585383</v>
      </c>
      <c r="Q300" s="17">
        <f>K300-N300</f>
        <v>17468.050000000163</v>
      </c>
      <c r="R300" s="32"/>
    </row>
    <row r="301" spans="1:19" x14ac:dyDescent="0.2">
      <c r="A301" s="9"/>
      <c r="B301" s="9"/>
      <c r="C301" s="9"/>
      <c r="D301" s="10"/>
      <c r="E301" s="9"/>
      <c r="F301" s="9"/>
      <c r="G301" s="9"/>
      <c r="H301" s="9"/>
      <c r="I301" s="9"/>
      <c r="J301" s="9"/>
      <c r="K301" s="9"/>
      <c r="L301" s="11"/>
      <c r="M301" s="11"/>
      <c r="N301" s="11"/>
      <c r="O301" s="11"/>
      <c r="P301" s="112"/>
      <c r="Q301" s="123"/>
    </row>
    <row r="302" spans="1:19" x14ac:dyDescent="0.2">
      <c r="Q302" s="123">
        <f>Q300-'[35]Readequação 03'!$R$272-'[35]Readequação 03'!$R$142-'[35]Readequação 03'!$R$143-'[35]Readequação 03'!$R$144-'[35]Readequação 03'!$R$145-'[35]Readequação 03'!$R$80-'[35]Readequação 03'!$R$136-'[35]Readequação 03'!$R$138-'[35]Readequação 03'!$R$139</f>
        <v>7629.8200000001625</v>
      </c>
      <c r="R302" s="123">
        <f>Q302+7660</f>
        <v>15289.820000000163</v>
      </c>
      <c r="S302" s="123">
        <f>Q300-R302</f>
        <v>2178.2299999999996</v>
      </c>
    </row>
    <row r="304" spans="1:19" x14ac:dyDescent="0.2">
      <c r="M304" s="122"/>
    </row>
    <row r="305" spans="1:1008" x14ac:dyDescent="0.2">
      <c r="M305" s="122"/>
    </row>
    <row r="306" spans="1:1008" x14ac:dyDescent="0.2">
      <c r="M306" s="122"/>
    </row>
    <row r="307" spans="1:1008" x14ac:dyDescent="0.2">
      <c r="M307" s="122"/>
    </row>
    <row r="308" spans="1:1008" x14ac:dyDescent="0.2">
      <c r="M308" s="122"/>
    </row>
    <row r="309" spans="1:1008" x14ac:dyDescent="0.2">
      <c r="M309" s="17"/>
    </row>
    <row r="314" spans="1:1008" s="111" customFormat="1" x14ac:dyDescent="0.2">
      <c r="A314" s="1"/>
      <c r="B314" s="183" t="s">
        <v>655</v>
      </c>
      <c r="C314" s="183"/>
      <c r="D314" s="183"/>
      <c r="E314" s="183" t="s">
        <v>658</v>
      </c>
      <c r="F314" s="183"/>
      <c r="G314" s="183"/>
      <c r="H314" s="183"/>
      <c r="I314" s="183"/>
      <c r="J314" s="183"/>
      <c r="K314" s="183" t="s">
        <v>659</v>
      </c>
      <c r="L314" s="183"/>
      <c r="M314" s="183"/>
      <c r="N314" s="183"/>
      <c r="O314" s="183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  <c r="AR314" s="1"/>
      <c r="AS314" s="1"/>
      <c r="AT314" s="1"/>
      <c r="AU314" s="1"/>
      <c r="AV314" s="1"/>
      <c r="AW314" s="1"/>
      <c r="AX314" s="1"/>
      <c r="AY314" s="1"/>
      <c r="AZ314" s="1"/>
      <c r="BA314" s="1"/>
      <c r="BB314" s="1"/>
      <c r="BC314" s="1"/>
      <c r="BD314" s="1"/>
      <c r="BE314" s="1"/>
      <c r="BF314" s="1"/>
      <c r="BG314" s="1"/>
      <c r="BH314" s="1"/>
      <c r="BI314" s="1"/>
      <c r="BJ314" s="1"/>
      <c r="BK314" s="1"/>
      <c r="BL314" s="1"/>
      <c r="BM314" s="1"/>
      <c r="BN314" s="1"/>
      <c r="BO314" s="1"/>
      <c r="BP314" s="1"/>
      <c r="BQ314" s="1"/>
      <c r="BR314" s="1"/>
      <c r="BS314" s="1"/>
      <c r="BT314" s="1"/>
      <c r="BU314" s="1"/>
      <c r="BV314" s="1"/>
      <c r="BW314" s="1"/>
      <c r="BX314" s="1"/>
      <c r="BY314" s="1"/>
      <c r="BZ314" s="1"/>
      <c r="CA314" s="1"/>
      <c r="CB314" s="1"/>
      <c r="CC314" s="1"/>
      <c r="CD314" s="1"/>
      <c r="CE314" s="1"/>
      <c r="CF314" s="1"/>
      <c r="CG314" s="1"/>
      <c r="CH314" s="1"/>
      <c r="CI314" s="1"/>
      <c r="CJ314" s="1"/>
      <c r="CK314" s="1"/>
      <c r="CL314" s="1"/>
      <c r="CM314" s="1"/>
      <c r="CN314" s="1"/>
      <c r="CO314" s="1"/>
      <c r="CP314" s="1"/>
      <c r="CQ314" s="1"/>
      <c r="CR314" s="1"/>
      <c r="CS314" s="1"/>
      <c r="CT314" s="1"/>
      <c r="CU314" s="1"/>
      <c r="CV314" s="1"/>
      <c r="CW314" s="1"/>
      <c r="CX314" s="1"/>
      <c r="CY314" s="1"/>
      <c r="CZ314" s="1"/>
      <c r="DA314" s="1"/>
      <c r="DB314" s="1"/>
      <c r="DC314" s="1"/>
      <c r="DD314" s="1"/>
      <c r="DE314" s="1"/>
      <c r="DF314" s="1"/>
      <c r="DG314" s="1"/>
      <c r="DH314" s="1"/>
      <c r="DI314" s="1"/>
      <c r="DJ314" s="1"/>
      <c r="DK314" s="1"/>
      <c r="DL314" s="1"/>
      <c r="DM314" s="1"/>
      <c r="DN314" s="1"/>
      <c r="DO314" s="1"/>
      <c r="DP314" s="1"/>
      <c r="DQ314" s="1"/>
      <c r="DR314" s="1"/>
      <c r="DS314" s="1"/>
      <c r="DT314" s="1"/>
      <c r="DU314" s="1"/>
      <c r="DV314" s="1"/>
      <c r="DW314" s="1"/>
      <c r="DX314" s="1"/>
      <c r="DY314" s="1"/>
      <c r="DZ314" s="1"/>
      <c r="EA314" s="1"/>
      <c r="EB314" s="1"/>
      <c r="EC314" s="1"/>
      <c r="ED314" s="1"/>
      <c r="EE314" s="1"/>
      <c r="EF314" s="1"/>
      <c r="EG314" s="1"/>
      <c r="EH314" s="1"/>
      <c r="EI314" s="1"/>
      <c r="EJ314" s="1"/>
      <c r="EK314" s="1"/>
      <c r="EL314" s="1"/>
      <c r="EM314" s="1"/>
      <c r="EN314" s="1"/>
      <c r="EO314" s="1"/>
      <c r="EP314" s="1"/>
      <c r="EQ314" s="1"/>
      <c r="ER314" s="1"/>
      <c r="ES314" s="1"/>
      <c r="ET314" s="1"/>
      <c r="EU314" s="1"/>
      <c r="EV314" s="1"/>
      <c r="EW314" s="1"/>
      <c r="EX314" s="1"/>
      <c r="EY314" s="1"/>
      <c r="EZ314" s="1"/>
      <c r="FA314" s="1"/>
      <c r="FB314" s="1"/>
      <c r="FC314" s="1"/>
      <c r="FD314" s="1"/>
      <c r="FE314" s="1"/>
      <c r="FF314" s="1"/>
      <c r="FG314" s="1"/>
      <c r="FH314" s="1"/>
      <c r="FI314" s="1"/>
      <c r="FJ314" s="1"/>
      <c r="FK314" s="1"/>
      <c r="FL314" s="1"/>
      <c r="FM314" s="1"/>
      <c r="FN314" s="1"/>
      <c r="FO314" s="1"/>
      <c r="FP314" s="1"/>
      <c r="FQ314" s="1"/>
      <c r="FR314" s="1"/>
      <c r="FS314" s="1"/>
      <c r="FT314" s="1"/>
      <c r="FU314" s="1"/>
      <c r="FV314" s="1"/>
      <c r="FW314" s="1"/>
      <c r="FX314" s="1"/>
      <c r="FY314" s="1"/>
      <c r="FZ314" s="1"/>
      <c r="GA314" s="1"/>
      <c r="GB314" s="1"/>
      <c r="GC314" s="1"/>
      <c r="GD314" s="1"/>
      <c r="GE314" s="1"/>
      <c r="GF314" s="1"/>
      <c r="GG314" s="1"/>
      <c r="GH314" s="1"/>
      <c r="GI314" s="1"/>
      <c r="GJ314" s="1"/>
      <c r="GK314" s="1"/>
      <c r="GL314" s="1"/>
      <c r="GM314" s="1"/>
      <c r="GN314" s="1"/>
      <c r="GO314" s="1"/>
      <c r="GP314" s="1"/>
      <c r="GQ314" s="1"/>
      <c r="GR314" s="1"/>
      <c r="GS314" s="1"/>
      <c r="GT314" s="1"/>
      <c r="GU314" s="1"/>
      <c r="GV314" s="1"/>
      <c r="GW314" s="1"/>
      <c r="GX314" s="1"/>
      <c r="GY314" s="1"/>
      <c r="GZ314" s="1"/>
      <c r="HA314" s="1"/>
      <c r="HB314" s="1"/>
      <c r="HC314" s="1"/>
      <c r="HD314" s="1"/>
      <c r="HE314" s="1"/>
      <c r="HF314" s="1"/>
      <c r="HG314" s="1"/>
      <c r="HH314" s="1"/>
      <c r="HI314" s="1"/>
      <c r="HJ314" s="1"/>
      <c r="HK314" s="1"/>
      <c r="HL314" s="1"/>
      <c r="HM314" s="1"/>
      <c r="HN314" s="1"/>
      <c r="HO314" s="1"/>
      <c r="HP314" s="1"/>
      <c r="HQ314" s="1"/>
      <c r="HR314" s="1"/>
      <c r="HS314" s="1"/>
      <c r="HT314" s="1"/>
      <c r="HU314" s="1"/>
      <c r="HV314" s="1"/>
      <c r="HW314" s="1"/>
      <c r="HX314" s="1"/>
      <c r="HY314" s="1"/>
      <c r="HZ314" s="1"/>
      <c r="IA314" s="1"/>
      <c r="IB314" s="1"/>
      <c r="IC314" s="1"/>
      <c r="ID314" s="1"/>
      <c r="IE314" s="1"/>
      <c r="IF314" s="1"/>
      <c r="IG314" s="1"/>
      <c r="IH314" s="1"/>
      <c r="II314" s="1"/>
      <c r="IJ314" s="1"/>
      <c r="IK314" s="1"/>
      <c r="IL314" s="1"/>
      <c r="IM314" s="1"/>
      <c r="IN314" s="1"/>
      <c r="IO314" s="1"/>
      <c r="IP314" s="1"/>
      <c r="IQ314" s="1"/>
      <c r="IR314" s="1"/>
      <c r="IS314" s="1"/>
      <c r="IT314" s="1"/>
      <c r="IU314" s="1"/>
      <c r="IV314" s="1"/>
      <c r="IW314" s="1"/>
      <c r="IX314" s="1"/>
      <c r="IY314" s="1"/>
      <c r="IZ314" s="1"/>
      <c r="JA314" s="1"/>
      <c r="JB314" s="1"/>
      <c r="JC314" s="1"/>
      <c r="JD314" s="1"/>
      <c r="JE314" s="1"/>
      <c r="JF314" s="1"/>
      <c r="JG314" s="1"/>
      <c r="JH314" s="1"/>
      <c r="JI314" s="1"/>
      <c r="JJ314" s="1"/>
      <c r="JK314" s="1"/>
      <c r="JL314" s="1"/>
      <c r="JM314" s="1"/>
      <c r="JN314" s="1"/>
      <c r="JO314" s="1"/>
      <c r="JP314" s="1"/>
      <c r="JQ314" s="1"/>
      <c r="JR314" s="1"/>
      <c r="JS314" s="1"/>
      <c r="JT314" s="1"/>
      <c r="JU314" s="1"/>
      <c r="JV314" s="1"/>
      <c r="JW314" s="1"/>
      <c r="JX314" s="1"/>
      <c r="JY314" s="1"/>
      <c r="JZ314" s="1"/>
      <c r="KA314" s="1"/>
      <c r="KB314" s="1"/>
      <c r="KC314" s="1"/>
      <c r="KD314" s="1"/>
      <c r="KE314" s="1"/>
      <c r="KF314" s="1"/>
      <c r="KG314" s="1"/>
      <c r="KH314" s="1"/>
      <c r="KI314" s="1"/>
      <c r="KJ314" s="1"/>
      <c r="KK314" s="1"/>
      <c r="KL314" s="1"/>
      <c r="KM314" s="1"/>
      <c r="KN314" s="1"/>
      <c r="KO314" s="1"/>
      <c r="KP314" s="1"/>
      <c r="KQ314" s="1"/>
      <c r="KR314" s="1"/>
      <c r="KS314" s="1"/>
      <c r="KT314" s="1"/>
      <c r="KU314" s="1"/>
      <c r="KV314" s="1"/>
      <c r="KW314" s="1"/>
      <c r="KX314" s="1"/>
      <c r="KY314" s="1"/>
      <c r="KZ314" s="1"/>
      <c r="LA314" s="1"/>
      <c r="LB314" s="1"/>
      <c r="LC314" s="1"/>
      <c r="LD314" s="1"/>
      <c r="LE314" s="1"/>
      <c r="LF314" s="1"/>
      <c r="LG314" s="1"/>
      <c r="LH314" s="1"/>
      <c r="LI314" s="1"/>
      <c r="LJ314" s="1"/>
      <c r="LK314" s="1"/>
      <c r="LL314" s="1"/>
      <c r="LM314" s="1"/>
      <c r="LN314" s="1"/>
      <c r="LO314" s="1"/>
      <c r="LP314" s="1"/>
      <c r="LQ314" s="1"/>
      <c r="LR314" s="1"/>
      <c r="LS314" s="1"/>
      <c r="LT314" s="1"/>
      <c r="LU314" s="1"/>
      <c r="LV314" s="1"/>
      <c r="LW314" s="1"/>
      <c r="LX314" s="1"/>
      <c r="LY314" s="1"/>
      <c r="LZ314" s="1"/>
      <c r="MA314" s="1"/>
      <c r="MB314" s="1"/>
      <c r="MC314" s="1"/>
      <c r="MD314" s="1"/>
      <c r="ME314" s="1"/>
      <c r="MF314" s="1"/>
      <c r="MG314" s="1"/>
      <c r="MH314" s="1"/>
      <c r="MI314" s="1"/>
      <c r="MJ314" s="1"/>
      <c r="MK314" s="1"/>
      <c r="ML314" s="1"/>
      <c r="MM314" s="1"/>
      <c r="MN314" s="1"/>
      <c r="MO314" s="1"/>
      <c r="MP314" s="1"/>
      <c r="MQ314" s="1"/>
      <c r="MR314" s="1"/>
      <c r="MS314" s="1"/>
      <c r="MT314" s="1"/>
      <c r="MU314" s="1"/>
      <c r="MV314" s="1"/>
      <c r="MW314" s="1"/>
      <c r="MX314" s="1"/>
      <c r="MY314" s="1"/>
      <c r="MZ314" s="1"/>
      <c r="NA314" s="1"/>
      <c r="NB314" s="1"/>
      <c r="NC314" s="1"/>
      <c r="ND314" s="1"/>
      <c r="NE314" s="1"/>
      <c r="NF314" s="1"/>
      <c r="NG314" s="1"/>
      <c r="NH314" s="1"/>
      <c r="NI314" s="1"/>
      <c r="NJ314" s="1"/>
      <c r="NK314" s="1"/>
      <c r="NL314" s="1"/>
      <c r="NM314" s="1"/>
      <c r="NN314" s="1"/>
      <c r="NO314" s="1"/>
      <c r="NP314" s="1"/>
      <c r="NQ314" s="1"/>
      <c r="NR314" s="1"/>
      <c r="NS314" s="1"/>
      <c r="NT314" s="1"/>
      <c r="NU314" s="1"/>
      <c r="NV314" s="1"/>
      <c r="NW314" s="1"/>
      <c r="NX314" s="1"/>
      <c r="NY314" s="1"/>
      <c r="NZ314" s="1"/>
      <c r="OA314" s="1"/>
      <c r="OB314" s="1"/>
      <c r="OC314" s="1"/>
      <c r="OD314" s="1"/>
      <c r="OE314" s="1"/>
      <c r="OF314" s="1"/>
      <c r="OG314" s="1"/>
      <c r="OH314" s="1"/>
      <c r="OI314" s="1"/>
      <c r="OJ314" s="1"/>
      <c r="OK314" s="1"/>
      <c r="OL314" s="1"/>
      <c r="OM314" s="1"/>
      <c r="ON314" s="1"/>
      <c r="OO314" s="1"/>
      <c r="OP314" s="1"/>
      <c r="OQ314" s="1"/>
      <c r="OR314" s="1"/>
      <c r="OS314" s="1"/>
      <c r="OT314" s="1"/>
      <c r="OU314" s="1"/>
      <c r="OV314" s="1"/>
      <c r="OW314" s="1"/>
      <c r="OX314" s="1"/>
      <c r="OY314" s="1"/>
      <c r="OZ314" s="1"/>
      <c r="PA314" s="1"/>
      <c r="PB314" s="1"/>
      <c r="PC314" s="1"/>
      <c r="PD314" s="1"/>
      <c r="PE314" s="1"/>
      <c r="PF314" s="1"/>
      <c r="PG314" s="1"/>
      <c r="PH314" s="1"/>
      <c r="PI314" s="1"/>
      <c r="PJ314" s="1"/>
      <c r="PK314" s="1"/>
      <c r="PL314" s="1"/>
      <c r="PM314" s="1"/>
      <c r="PN314" s="1"/>
      <c r="PO314" s="1"/>
      <c r="PP314" s="1"/>
      <c r="PQ314" s="1"/>
      <c r="PR314" s="1"/>
      <c r="PS314" s="1"/>
      <c r="PT314" s="1"/>
      <c r="PU314" s="1"/>
      <c r="PV314" s="1"/>
      <c r="PW314" s="1"/>
      <c r="PX314" s="1"/>
      <c r="PY314" s="1"/>
      <c r="PZ314" s="1"/>
      <c r="QA314" s="1"/>
      <c r="QB314" s="1"/>
      <c r="QC314" s="1"/>
      <c r="QD314" s="1"/>
      <c r="QE314" s="1"/>
      <c r="QF314" s="1"/>
      <c r="QG314" s="1"/>
      <c r="QH314" s="1"/>
      <c r="QI314" s="1"/>
      <c r="QJ314" s="1"/>
      <c r="QK314" s="1"/>
      <c r="QL314" s="1"/>
      <c r="QM314" s="1"/>
      <c r="QN314" s="1"/>
      <c r="QO314" s="1"/>
      <c r="QP314" s="1"/>
      <c r="QQ314" s="1"/>
      <c r="QR314" s="1"/>
      <c r="QS314" s="1"/>
      <c r="QT314" s="1"/>
      <c r="QU314" s="1"/>
      <c r="QV314" s="1"/>
      <c r="QW314" s="1"/>
      <c r="QX314" s="1"/>
      <c r="QY314" s="1"/>
      <c r="QZ314" s="1"/>
      <c r="RA314" s="1"/>
      <c r="RB314" s="1"/>
      <c r="RC314" s="1"/>
      <c r="RD314" s="1"/>
      <c r="RE314" s="1"/>
      <c r="RF314" s="1"/>
      <c r="RG314" s="1"/>
      <c r="RH314" s="1"/>
      <c r="RI314" s="1"/>
      <c r="RJ314" s="1"/>
      <c r="RK314" s="1"/>
      <c r="RL314" s="1"/>
      <c r="RM314" s="1"/>
      <c r="RN314" s="1"/>
      <c r="RO314" s="1"/>
      <c r="RP314" s="1"/>
      <c r="RQ314" s="1"/>
      <c r="RR314" s="1"/>
      <c r="RS314" s="1"/>
      <c r="RT314" s="1"/>
      <c r="RU314" s="1"/>
      <c r="RV314" s="1"/>
      <c r="RW314" s="1"/>
      <c r="RX314" s="1"/>
      <c r="RY314" s="1"/>
      <c r="RZ314" s="1"/>
      <c r="SA314" s="1"/>
      <c r="SB314" s="1"/>
      <c r="SC314" s="1"/>
      <c r="SD314" s="1"/>
      <c r="SE314" s="1"/>
      <c r="SF314" s="1"/>
      <c r="SG314" s="1"/>
      <c r="SH314" s="1"/>
      <c r="SI314" s="1"/>
      <c r="SJ314" s="1"/>
      <c r="SK314" s="1"/>
      <c r="SL314" s="1"/>
      <c r="SM314" s="1"/>
      <c r="SN314" s="1"/>
      <c r="SO314" s="1"/>
      <c r="SP314" s="1"/>
      <c r="SQ314" s="1"/>
      <c r="SR314" s="1"/>
      <c r="SS314" s="1"/>
      <c r="ST314" s="1"/>
      <c r="SU314" s="1"/>
      <c r="SV314" s="1"/>
      <c r="SW314" s="1"/>
      <c r="SX314" s="1"/>
      <c r="SY314" s="1"/>
      <c r="SZ314" s="1"/>
      <c r="TA314" s="1"/>
      <c r="TB314" s="1"/>
      <c r="TC314" s="1"/>
      <c r="TD314" s="1"/>
      <c r="TE314" s="1"/>
      <c r="TF314" s="1"/>
      <c r="TG314" s="1"/>
      <c r="TH314" s="1"/>
      <c r="TI314" s="1"/>
      <c r="TJ314" s="1"/>
      <c r="TK314" s="1"/>
      <c r="TL314" s="1"/>
      <c r="TM314" s="1"/>
      <c r="TN314" s="1"/>
      <c r="TO314" s="1"/>
      <c r="TP314" s="1"/>
      <c r="TQ314" s="1"/>
      <c r="TR314" s="1"/>
      <c r="TS314" s="1"/>
      <c r="TT314" s="1"/>
      <c r="TU314" s="1"/>
      <c r="TV314" s="1"/>
      <c r="TW314" s="1"/>
      <c r="TX314" s="1"/>
      <c r="TY314" s="1"/>
      <c r="TZ314" s="1"/>
      <c r="UA314" s="1"/>
      <c r="UB314" s="1"/>
      <c r="UC314" s="1"/>
      <c r="UD314" s="1"/>
      <c r="UE314" s="1"/>
      <c r="UF314" s="1"/>
      <c r="UG314" s="1"/>
      <c r="UH314" s="1"/>
      <c r="UI314" s="1"/>
      <c r="UJ314" s="1"/>
      <c r="UK314" s="1"/>
      <c r="UL314" s="1"/>
      <c r="UM314" s="1"/>
      <c r="UN314" s="1"/>
      <c r="UO314" s="1"/>
      <c r="UP314" s="1"/>
      <c r="UQ314" s="1"/>
      <c r="UR314" s="1"/>
      <c r="US314" s="1"/>
      <c r="UT314" s="1"/>
      <c r="UU314" s="1"/>
      <c r="UV314" s="1"/>
      <c r="UW314" s="1"/>
      <c r="UX314" s="1"/>
      <c r="UY314" s="1"/>
      <c r="UZ314" s="1"/>
      <c r="VA314" s="1"/>
      <c r="VB314" s="1"/>
      <c r="VC314" s="1"/>
      <c r="VD314" s="1"/>
      <c r="VE314" s="1"/>
      <c r="VF314" s="1"/>
      <c r="VG314" s="1"/>
      <c r="VH314" s="1"/>
      <c r="VI314" s="1"/>
      <c r="VJ314" s="1"/>
      <c r="VK314" s="1"/>
      <c r="VL314" s="1"/>
      <c r="VM314" s="1"/>
      <c r="VN314" s="1"/>
      <c r="VO314" s="1"/>
      <c r="VP314" s="1"/>
      <c r="VQ314" s="1"/>
      <c r="VR314" s="1"/>
      <c r="VS314" s="1"/>
      <c r="VT314" s="1"/>
      <c r="VU314" s="1"/>
      <c r="VV314" s="1"/>
      <c r="VW314" s="1"/>
      <c r="VX314" s="1"/>
      <c r="VY314" s="1"/>
      <c r="VZ314" s="1"/>
      <c r="WA314" s="1"/>
      <c r="WB314" s="1"/>
      <c r="WC314" s="1"/>
      <c r="WD314" s="1"/>
      <c r="WE314" s="1"/>
      <c r="WF314" s="1"/>
      <c r="WG314" s="1"/>
      <c r="WH314" s="1"/>
      <c r="WI314" s="1"/>
      <c r="WJ314" s="1"/>
      <c r="WK314" s="1"/>
      <c r="WL314" s="1"/>
      <c r="WM314" s="1"/>
      <c r="WN314" s="1"/>
      <c r="WO314" s="1"/>
      <c r="WP314" s="1"/>
      <c r="WQ314" s="1"/>
      <c r="WR314" s="1"/>
      <c r="WS314" s="1"/>
      <c r="WT314" s="1"/>
      <c r="WU314" s="1"/>
      <c r="WV314" s="1"/>
      <c r="WW314" s="1"/>
      <c r="WX314" s="1"/>
      <c r="WY314" s="1"/>
      <c r="WZ314" s="1"/>
      <c r="XA314" s="1"/>
      <c r="XB314" s="1"/>
      <c r="XC314" s="1"/>
      <c r="XD314" s="1"/>
      <c r="XE314" s="1"/>
      <c r="XF314" s="1"/>
      <c r="XG314" s="1"/>
      <c r="XH314" s="1"/>
      <c r="XI314" s="1"/>
      <c r="XJ314" s="1"/>
      <c r="XK314" s="1"/>
      <c r="XL314" s="1"/>
      <c r="XM314" s="1"/>
      <c r="XN314" s="1"/>
      <c r="XO314" s="1"/>
      <c r="XP314" s="1"/>
      <c r="XQ314" s="1"/>
      <c r="XR314" s="1"/>
      <c r="XS314" s="1"/>
      <c r="XT314" s="1"/>
      <c r="XU314" s="1"/>
      <c r="XV314" s="1"/>
      <c r="XW314" s="1"/>
      <c r="XX314" s="1"/>
      <c r="XY314" s="1"/>
      <c r="XZ314" s="1"/>
      <c r="YA314" s="1"/>
      <c r="YB314" s="1"/>
      <c r="YC314" s="1"/>
      <c r="YD314" s="1"/>
      <c r="YE314" s="1"/>
      <c r="YF314" s="1"/>
      <c r="YG314" s="1"/>
      <c r="YH314" s="1"/>
      <c r="YI314" s="1"/>
      <c r="YJ314" s="1"/>
      <c r="YK314" s="1"/>
      <c r="YL314" s="1"/>
      <c r="YM314" s="1"/>
      <c r="YN314" s="1"/>
      <c r="YO314" s="1"/>
      <c r="YP314" s="1"/>
      <c r="YQ314" s="1"/>
      <c r="YR314" s="1"/>
      <c r="YS314" s="1"/>
      <c r="YT314" s="1"/>
      <c r="YU314" s="1"/>
      <c r="YV314" s="1"/>
      <c r="YW314" s="1"/>
      <c r="YX314" s="1"/>
      <c r="YY314" s="1"/>
      <c r="YZ314" s="1"/>
      <c r="ZA314" s="1"/>
      <c r="ZB314" s="1"/>
      <c r="ZC314" s="1"/>
      <c r="ZD314" s="1"/>
      <c r="ZE314" s="1"/>
      <c r="ZF314" s="1"/>
      <c r="ZG314" s="1"/>
      <c r="ZH314" s="1"/>
      <c r="ZI314" s="1"/>
      <c r="ZJ314" s="1"/>
      <c r="ZK314" s="1"/>
      <c r="ZL314" s="1"/>
      <c r="ZM314" s="1"/>
      <c r="ZN314" s="1"/>
      <c r="ZO314" s="1"/>
      <c r="ZP314" s="1"/>
      <c r="ZQ314" s="1"/>
      <c r="ZR314" s="1"/>
      <c r="ZS314" s="1"/>
      <c r="ZT314" s="1"/>
      <c r="ZU314" s="1"/>
      <c r="ZV314" s="1"/>
      <c r="ZW314" s="1"/>
      <c r="ZX314" s="1"/>
      <c r="ZY314" s="1"/>
      <c r="ZZ314" s="1"/>
      <c r="AAA314" s="1"/>
      <c r="AAB314" s="1"/>
      <c r="AAC314" s="1"/>
      <c r="AAD314" s="1"/>
      <c r="AAE314" s="1"/>
      <c r="AAF314" s="1"/>
      <c r="AAG314" s="1"/>
      <c r="AAH314" s="1"/>
      <c r="AAI314" s="1"/>
      <c r="AAJ314" s="1"/>
      <c r="AAK314" s="1"/>
      <c r="AAL314" s="1"/>
      <c r="AAM314" s="1"/>
      <c r="AAN314" s="1"/>
      <c r="AAO314" s="1"/>
      <c r="AAP314" s="1"/>
      <c r="AAQ314" s="1"/>
      <c r="AAR314" s="1"/>
      <c r="AAS314" s="1"/>
      <c r="AAT314" s="1"/>
      <c r="AAU314" s="1"/>
      <c r="AAV314" s="1"/>
      <c r="AAW314" s="1"/>
      <c r="AAX314" s="1"/>
      <c r="AAY314" s="1"/>
      <c r="AAZ314" s="1"/>
      <c r="ABA314" s="1"/>
      <c r="ABB314" s="1"/>
      <c r="ABC314" s="1"/>
      <c r="ABD314" s="1"/>
      <c r="ABE314" s="1"/>
      <c r="ABF314" s="1"/>
      <c r="ABG314" s="1"/>
      <c r="ABH314" s="1"/>
      <c r="ABI314" s="1"/>
      <c r="ABJ314" s="1"/>
      <c r="ABK314" s="1"/>
      <c r="ABL314" s="1"/>
      <c r="ABM314" s="1"/>
      <c r="ABN314" s="1"/>
      <c r="ABO314" s="1"/>
      <c r="ABP314" s="1"/>
      <c r="ABQ314" s="1"/>
      <c r="ABR314" s="1"/>
      <c r="ABS314" s="1"/>
      <c r="ABT314" s="1"/>
      <c r="ABU314" s="1"/>
      <c r="ABV314" s="1"/>
      <c r="ABW314" s="1"/>
      <c r="ABX314" s="1"/>
      <c r="ABY314" s="1"/>
      <c r="ABZ314" s="1"/>
      <c r="ACA314" s="1"/>
      <c r="ACB314" s="1"/>
      <c r="ACC314" s="1"/>
      <c r="ACD314" s="1"/>
      <c r="ACE314" s="1"/>
      <c r="ACF314" s="1"/>
      <c r="ACG314" s="1"/>
      <c r="ACH314" s="1"/>
      <c r="ACI314" s="1"/>
      <c r="ACJ314" s="1"/>
      <c r="ACK314" s="1"/>
      <c r="ACL314" s="1"/>
      <c r="ACM314" s="1"/>
      <c r="ACN314" s="1"/>
      <c r="ACO314" s="1"/>
      <c r="ACP314" s="1"/>
      <c r="ACQ314" s="1"/>
      <c r="ACR314" s="1"/>
      <c r="ACS314" s="1"/>
      <c r="ACT314" s="1"/>
      <c r="ACU314" s="1"/>
      <c r="ACV314" s="1"/>
      <c r="ACW314" s="1"/>
      <c r="ACX314" s="1"/>
      <c r="ACY314" s="1"/>
      <c r="ACZ314" s="1"/>
      <c r="ADA314" s="1"/>
      <c r="ADB314" s="1"/>
      <c r="ADC314" s="1"/>
      <c r="ADD314" s="1"/>
      <c r="ADE314" s="1"/>
      <c r="ADF314" s="1"/>
      <c r="ADG314" s="1"/>
      <c r="ADH314" s="1"/>
      <c r="ADI314" s="1"/>
      <c r="ADJ314" s="1"/>
      <c r="ADK314" s="1"/>
      <c r="ADL314" s="1"/>
      <c r="ADM314" s="1"/>
      <c r="ADN314" s="1"/>
      <c r="ADO314" s="1"/>
      <c r="ADP314" s="1"/>
      <c r="ADQ314" s="1"/>
      <c r="ADR314" s="1"/>
      <c r="ADS314" s="1"/>
      <c r="ADT314" s="1"/>
      <c r="ADU314" s="1"/>
      <c r="ADV314" s="1"/>
      <c r="ADW314" s="1"/>
      <c r="ADX314" s="1"/>
      <c r="ADY314" s="1"/>
      <c r="ADZ314" s="1"/>
      <c r="AEA314" s="1"/>
      <c r="AEB314" s="1"/>
      <c r="AEC314" s="1"/>
      <c r="AED314" s="1"/>
      <c r="AEE314" s="1"/>
      <c r="AEF314" s="1"/>
      <c r="AEG314" s="1"/>
      <c r="AEH314" s="1"/>
      <c r="AEI314" s="1"/>
      <c r="AEJ314" s="1"/>
      <c r="AEK314" s="1"/>
      <c r="AEL314" s="1"/>
      <c r="AEM314" s="1"/>
      <c r="AEN314" s="1"/>
      <c r="AEO314" s="1"/>
      <c r="AEP314" s="1"/>
      <c r="AEQ314" s="1"/>
      <c r="AER314" s="1"/>
      <c r="AES314" s="1"/>
      <c r="AET314" s="1"/>
      <c r="AEU314" s="1"/>
      <c r="AEV314" s="1"/>
      <c r="AEW314" s="1"/>
      <c r="AEX314" s="1"/>
      <c r="AEY314" s="1"/>
      <c r="AEZ314" s="1"/>
      <c r="AFA314" s="1"/>
      <c r="AFB314" s="1"/>
      <c r="AFC314" s="1"/>
      <c r="AFD314" s="1"/>
      <c r="AFE314" s="1"/>
      <c r="AFF314" s="1"/>
      <c r="AFG314" s="1"/>
      <c r="AFH314" s="1"/>
      <c r="AFI314" s="1"/>
      <c r="AFJ314" s="1"/>
      <c r="AFK314" s="1"/>
      <c r="AFL314" s="1"/>
      <c r="AFM314" s="1"/>
      <c r="AFN314" s="1"/>
      <c r="AFO314" s="1"/>
      <c r="AFP314" s="1"/>
      <c r="AFQ314" s="1"/>
      <c r="AFR314" s="1"/>
      <c r="AFS314" s="1"/>
      <c r="AFT314" s="1"/>
      <c r="AFU314" s="1"/>
      <c r="AFV314" s="1"/>
      <c r="AFW314" s="1"/>
      <c r="AFX314" s="1"/>
      <c r="AFY314" s="1"/>
      <c r="AFZ314" s="1"/>
      <c r="AGA314" s="1"/>
      <c r="AGB314" s="1"/>
      <c r="AGC314" s="1"/>
      <c r="AGD314" s="1"/>
      <c r="AGE314" s="1"/>
      <c r="AGF314" s="1"/>
      <c r="AGG314" s="1"/>
      <c r="AGH314" s="1"/>
      <c r="AGI314" s="1"/>
      <c r="AGJ314" s="1"/>
      <c r="AGK314" s="1"/>
      <c r="AGL314" s="1"/>
      <c r="AGM314" s="1"/>
      <c r="AGN314" s="1"/>
      <c r="AGO314" s="1"/>
      <c r="AGP314" s="1"/>
      <c r="AGQ314" s="1"/>
      <c r="AGR314" s="1"/>
      <c r="AGS314" s="1"/>
      <c r="AGT314" s="1"/>
      <c r="AGU314" s="1"/>
      <c r="AGV314" s="1"/>
      <c r="AGW314" s="1"/>
      <c r="AGX314" s="1"/>
      <c r="AGY314" s="1"/>
      <c r="AGZ314" s="1"/>
      <c r="AHA314" s="1"/>
      <c r="AHB314" s="1"/>
      <c r="AHC314" s="1"/>
      <c r="AHD314" s="1"/>
      <c r="AHE314" s="1"/>
      <c r="AHF314" s="1"/>
      <c r="AHG314" s="1"/>
      <c r="AHH314" s="1"/>
      <c r="AHI314" s="1"/>
      <c r="AHJ314" s="1"/>
      <c r="AHK314" s="1"/>
      <c r="AHL314" s="1"/>
      <c r="AHM314" s="1"/>
      <c r="AHN314" s="1"/>
      <c r="AHO314" s="1"/>
      <c r="AHP314" s="1"/>
      <c r="AHQ314" s="1"/>
      <c r="AHR314" s="1"/>
      <c r="AHS314" s="1"/>
      <c r="AHT314" s="1"/>
      <c r="AHU314" s="1"/>
      <c r="AHV314" s="1"/>
      <c r="AHW314" s="1"/>
      <c r="AHX314" s="1"/>
      <c r="AHY314" s="1"/>
      <c r="AHZ314" s="1"/>
      <c r="AIA314" s="1"/>
      <c r="AIB314" s="1"/>
      <c r="AIC314" s="1"/>
      <c r="AID314" s="1"/>
      <c r="AIE314" s="1"/>
      <c r="AIF314" s="1"/>
      <c r="AIG314" s="1"/>
      <c r="AIH314" s="1"/>
      <c r="AII314" s="1"/>
      <c r="AIJ314" s="1"/>
      <c r="AIK314" s="1"/>
      <c r="AIL314" s="1"/>
      <c r="AIM314" s="1"/>
      <c r="AIN314" s="1"/>
      <c r="AIO314" s="1"/>
      <c r="AIP314" s="1"/>
      <c r="AIQ314" s="1"/>
      <c r="AIR314" s="1"/>
      <c r="AIS314" s="1"/>
      <c r="AIT314" s="1"/>
      <c r="AIU314" s="1"/>
      <c r="AIV314" s="1"/>
      <c r="AIW314" s="1"/>
      <c r="AIX314" s="1"/>
      <c r="AIY314" s="1"/>
      <c r="AIZ314" s="1"/>
      <c r="AJA314" s="1"/>
      <c r="AJB314" s="1"/>
      <c r="AJC314" s="1"/>
      <c r="AJD314" s="1"/>
      <c r="AJE314" s="1"/>
      <c r="AJF314" s="1"/>
      <c r="AJG314" s="1"/>
      <c r="AJH314" s="1"/>
      <c r="AJI314" s="1"/>
      <c r="AJJ314" s="1"/>
      <c r="AJK314" s="1"/>
      <c r="AJL314" s="1"/>
      <c r="AJM314" s="1"/>
      <c r="AJN314" s="1"/>
      <c r="AJO314" s="1"/>
      <c r="AJP314" s="1"/>
      <c r="AJQ314" s="1"/>
      <c r="AJR314" s="1"/>
      <c r="AJS314" s="1"/>
      <c r="AJT314" s="1"/>
      <c r="AJU314" s="1"/>
      <c r="AJV314" s="1"/>
      <c r="AJW314" s="1"/>
      <c r="AJX314" s="1"/>
      <c r="AJY314" s="1"/>
      <c r="AJZ314" s="1"/>
      <c r="AKA314" s="1"/>
      <c r="AKB314" s="1"/>
      <c r="AKC314" s="1"/>
      <c r="AKD314" s="1"/>
      <c r="AKE314" s="1"/>
      <c r="AKF314" s="1"/>
      <c r="AKG314" s="1"/>
      <c r="AKH314" s="1"/>
      <c r="AKI314" s="1"/>
      <c r="AKJ314" s="1"/>
      <c r="AKK314" s="1"/>
      <c r="AKL314" s="1"/>
      <c r="AKM314" s="1"/>
      <c r="AKN314" s="1"/>
      <c r="AKO314" s="1"/>
      <c r="AKP314" s="1"/>
      <c r="AKQ314" s="1"/>
      <c r="AKR314" s="1"/>
      <c r="AKS314" s="1"/>
      <c r="AKT314" s="1"/>
      <c r="AKU314" s="1"/>
      <c r="AKV314" s="1"/>
      <c r="AKW314" s="1"/>
      <c r="AKX314" s="1"/>
      <c r="AKY314" s="1"/>
      <c r="AKZ314" s="1"/>
      <c r="ALA314" s="1"/>
      <c r="ALB314" s="1"/>
      <c r="ALC314" s="1"/>
      <c r="ALD314" s="1"/>
      <c r="ALE314" s="1"/>
      <c r="ALF314" s="1"/>
      <c r="ALG314" s="1"/>
      <c r="ALH314" s="1"/>
      <c r="ALI314" s="1"/>
      <c r="ALJ314" s="1"/>
      <c r="ALK314" s="1"/>
      <c r="ALL314" s="1"/>
      <c r="ALM314" s="1"/>
      <c r="ALN314" s="1"/>
      <c r="ALO314" s="1"/>
      <c r="ALP314" s="1"/>
      <c r="ALQ314" s="1"/>
      <c r="ALR314" s="1"/>
      <c r="ALS314" s="1"/>
      <c r="ALT314" s="1"/>
    </row>
    <row r="315" spans="1:1008" s="111" customFormat="1" x14ac:dyDescent="0.2">
      <c r="A315" s="1"/>
      <c r="B315" s="183" t="s">
        <v>656</v>
      </c>
      <c r="C315" s="183"/>
      <c r="D315" s="183"/>
      <c r="E315" s="183" t="s">
        <v>657</v>
      </c>
      <c r="F315" s="183"/>
      <c r="G315" s="183"/>
      <c r="H315" s="183"/>
      <c r="I315" s="183"/>
      <c r="J315" s="183"/>
      <c r="K315" s="183" t="s">
        <v>660</v>
      </c>
      <c r="L315" s="183"/>
      <c r="M315" s="183"/>
      <c r="N315" s="183"/>
      <c r="O315" s="183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  <c r="AR315" s="1"/>
      <c r="AS315" s="1"/>
      <c r="AT315" s="1"/>
      <c r="AU315" s="1"/>
      <c r="AV315" s="1"/>
      <c r="AW315" s="1"/>
      <c r="AX315" s="1"/>
      <c r="AY315" s="1"/>
      <c r="AZ315" s="1"/>
      <c r="BA315" s="1"/>
      <c r="BB315" s="1"/>
      <c r="BC315" s="1"/>
      <c r="BD315" s="1"/>
      <c r="BE315" s="1"/>
      <c r="BF315" s="1"/>
      <c r="BG315" s="1"/>
      <c r="BH315" s="1"/>
      <c r="BI315" s="1"/>
      <c r="BJ315" s="1"/>
      <c r="BK315" s="1"/>
      <c r="BL315" s="1"/>
      <c r="BM315" s="1"/>
      <c r="BN315" s="1"/>
      <c r="BO315" s="1"/>
      <c r="BP315" s="1"/>
      <c r="BQ315" s="1"/>
      <c r="BR315" s="1"/>
      <c r="BS315" s="1"/>
      <c r="BT315" s="1"/>
      <c r="BU315" s="1"/>
      <c r="BV315" s="1"/>
      <c r="BW315" s="1"/>
      <c r="BX315" s="1"/>
      <c r="BY315" s="1"/>
      <c r="BZ315" s="1"/>
      <c r="CA315" s="1"/>
      <c r="CB315" s="1"/>
      <c r="CC315" s="1"/>
      <c r="CD315" s="1"/>
      <c r="CE315" s="1"/>
      <c r="CF315" s="1"/>
      <c r="CG315" s="1"/>
      <c r="CH315" s="1"/>
      <c r="CI315" s="1"/>
      <c r="CJ315" s="1"/>
      <c r="CK315" s="1"/>
      <c r="CL315" s="1"/>
      <c r="CM315" s="1"/>
      <c r="CN315" s="1"/>
      <c r="CO315" s="1"/>
      <c r="CP315" s="1"/>
      <c r="CQ315" s="1"/>
      <c r="CR315" s="1"/>
      <c r="CS315" s="1"/>
      <c r="CT315" s="1"/>
      <c r="CU315" s="1"/>
      <c r="CV315" s="1"/>
      <c r="CW315" s="1"/>
      <c r="CX315" s="1"/>
      <c r="CY315" s="1"/>
      <c r="CZ315" s="1"/>
      <c r="DA315" s="1"/>
      <c r="DB315" s="1"/>
      <c r="DC315" s="1"/>
      <c r="DD315" s="1"/>
      <c r="DE315" s="1"/>
      <c r="DF315" s="1"/>
      <c r="DG315" s="1"/>
      <c r="DH315" s="1"/>
      <c r="DI315" s="1"/>
      <c r="DJ315" s="1"/>
      <c r="DK315" s="1"/>
      <c r="DL315" s="1"/>
      <c r="DM315" s="1"/>
      <c r="DN315" s="1"/>
      <c r="DO315" s="1"/>
      <c r="DP315" s="1"/>
      <c r="DQ315" s="1"/>
      <c r="DR315" s="1"/>
      <c r="DS315" s="1"/>
      <c r="DT315" s="1"/>
      <c r="DU315" s="1"/>
      <c r="DV315" s="1"/>
      <c r="DW315" s="1"/>
      <c r="DX315" s="1"/>
      <c r="DY315" s="1"/>
      <c r="DZ315" s="1"/>
      <c r="EA315" s="1"/>
      <c r="EB315" s="1"/>
      <c r="EC315" s="1"/>
      <c r="ED315" s="1"/>
      <c r="EE315" s="1"/>
      <c r="EF315" s="1"/>
      <c r="EG315" s="1"/>
      <c r="EH315" s="1"/>
      <c r="EI315" s="1"/>
      <c r="EJ315" s="1"/>
      <c r="EK315" s="1"/>
      <c r="EL315" s="1"/>
      <c r="EM315" s="1"/>
      <c r="EN315" s="1"/>
      <c r="EO315" s="1"/>
      <c r="EP315" s="1"/>
      <c r="EQ315" s="1"/>
      <c r="ER315" s="1"/>
      <c r="ES315" s="1"/>
      <c r="ET315" s="1"/>
      <c r="EU315" s="1"/>
      <c r="EV315" s="1"/>
      <c r="EW315" s="1"/>
      <c r="EX315" s="1"/>
      <c r="EY315" s="1"/>
      <c r="EZ315" s="1"/>
      <c r="FA315" s="1"/>
      <c r="FB315" s="1"/>
      <c r="FC315" s="1"/>
      <c r="FD315" s="1"/>
      <c r="FE315" s="1"/>
      <c r="FF315" s="1"/>
      <c r="FG315" s="1"/>
      <c r="FH315" s="1"/>
      <c r="FI315" s="1"/>
      <c r="FJ315" s="1"/>
      <c r="FK315" s="1"/>
      <c r="FL315" s="1"/>
      <c r="FM315" s="1"/>
      <c r="FN315" s="1"/>
      <c r="FO315" s="1"/>
      <c r="FP315" s="1"/>
      <c r="FQ315" s="1"/>
      <c r="FR315" s="1"/>
      <c r="FS315" s="1"/>
      <c r="FT315" s="1"/>
      <c r="FU315" s="1"/>
      <c r="FV315" s="1"/>
      <c r="FW315" s="1"/>
      <c r="FX315" s="1"/>
      <c r="FY315" s="1"/>
      <c r="FZ315" s="1"/>
      <c r="GA315" s="1"/>
      <c r="GB315" s="1"/>
      <c r="GC315" s="1"/>
      <c r="GD315" s="1"/>
      <c r="GE315" s="1"/>
      <c r="GF315" s="1"/>
      <c r="GG315" s="1"/>
      <c r="GH315" s="1"/>
      <c r="GI315" s="1"/>
      <c r="GJ315" s="1"/>
      <c r="GK315" s="1"/>
      <c r="GL315" s="1"/>
      <c r="GM315" s="1"/>
      <c r="GN315" s="1"/>
      <c r="GO315" s="1"/>
      <c r="GP315" s="1"/>
      <c r="GQ315" s="1"/>
      <c r="GR315" s="1"/>
      <c r="GS315" s="1"/>
      <c r="GT315" s="1"/>
      <c r="GU315" s="1"/>
      <c r="GV315" s="1"/>
      <c r="GW315" s="1"/>
      <c r="GX315" s="1"/>
      <c r="GY315" s="1"/>
      <c r="GZ315" s="1"/>
      <c r="HA315" s="1"/>
      <c r="HB315" s="1"/>
      <c r="HC315" s="1"/>
      <c r="HD315" s="1"/>
      <c r="HE315" s="1"/>
      <c r="HF315" s="1"/>
      <c r="HG315" s="1"/>
      <c r="HH315" s="1"/>
      <c r="HI315" s="1"/>
      <c r="HJ315" s="1"/>
      <c r="HK315" s="1"/>
      <c r="HL315" s="1"/>
      <c r="HM315" s="1"/>
      <c r="HN315" s="1"/>
      <c r="HO315" s="1"/>
      <c r="HP315" s="1"/>
      <c r="HQ315" s="1"/>
      <c r="HR315" s="1"/>
      <c r="HS315" s="1"/>
      <c r="HT315" s="1"/>
      <c r="HU315" s="1"/>
      <c r="HV315" s="1"/>
      <c r="HW315" s="1"/>
      <c r="HX315" s="1"/>
      <c r="HY315" s="1"/>
      <c r="HZ315" s="1"/>
      <c r="IA315" s="1"/>
      <c r="IB315" s="1"/>
      <c r="IC315" s="1"/>
      <c r="ID315" s="1"/>
      <c r="IE315" s="1"/>
      <c r="IF315" s="1"/>
      <c r="IG315" s="1"/>
      <c r="IH315" s="1"/>
      <c r="II315" s="1"/>
      <c r="IJ315" s="1"/>
      <c r="IK315" s="1"/>
      <c r="IL315" s="1"/>
      <c r="IM315" s="1"/>
      <c r="IN315" s="1"/>
      <c r="IO315" s="1"/>
      <c r="IP315" s="1"/>
      <c r="IQ315" s="1"/>
      <c r="IR315" s="1"/>
      <c r="IS315" s="1"/>
      <c r="IT315" s="1"/>
      <c r="IU315" s="1"/>
      <c r="IV315" s="1"/>
      <c r="IW315" s="1"/>
      <c r="IX315" s="1"/>
      <c r="IY315" s="1"/>
      <c r="IZ315" s="1"/>
      <c r="JA315" s="1"/>
      <c r="JB315" s="1"/>
      <c r="JC315" s="1"/>
      <c r="JD315" s="1"/>
      <c r="JE315" s="1"/>
      <c r="JF315" s="1"/>
      <c r="JG315" s="1"/>
      <c r="JH315" s="1"/>
      <c r="JI315" s="1"/>
      <c r="JJ315" s="1"/>
      <c r="JK315" s="1"/>
      <c r="JL315" s="1"/>
      <c r="JM315" s="1"/>
      <c r="JN315" s="1"/>
      <c r="JO315" s="1"/>
      <c r="JP315" s="1"/>
      <c r="JQ315" s="1"/>
      <c r="JR315" s="1"/>
      <c r="JS315" s="1"/>
      <c r="JT315" s="1"/>
      <c r="JU315" s="1"/>
      <c r="JV315" s="1"/>
      <c r="JW315" s="1"/>
      <c r="JX315" s="1"/>
      <c r="JY315" s="1"/>
      <c r="JZ315" s="1"/>
      <c r="KA315" s="1"/>
      <c r="KB315" s="1"/>
      <c r="KC315" s="1"/>
      <c r="KD315" s="1"/>
      <c r="KE315" s="1"/>
      <c r="KF315" s="1"/>
      <c r="KG315" s="1"/>
      <c r="KH315" s="1"/>
      <c r="KI315" s="1"/>
      <c r="KJ315" s="1"/>
      <c r="KK315" s="1"/>
      <c r="KL315" s="1"/>
      <c r="KM315" s="1"/>
      <c r="KN315" s="1"/>
      <c r="KO315" s="1"/>
      <c r="KP315" s="1"/>
      <c r="KQ315" s="1"/>
      <c r="KR315" s="1"/>
      <c r="KS315" s="1"/>
      <c r="KT315" s="1"/>
      <c r="KU315" s="1"/>
      <c r="KV315" s="1"/>
      <c r="KW315" s="1"/>
      <c r="KX315" s="1"/>
      <c r="KY315" s="1"/>
      <c r="KZ315" s="1"/>
      <c r="LA315" s="1"/>
      <c r="LB315" s="1"/>
      <c r="LC315" s="1"/>
      <c r="LD315" s="1"/>
      <c r="LE315" s="1"/>
      <c r="LF315" s="1"/>
      <c r="LG315" s="1"/>
      <c r="LH315" s="1"/>
      <c r="LI315" s="1"/>
      <c r="LJ315" s="1"/>
      <c r="LK315" s="1"/>
      <c r="LL315" s="1"/>
      <c r="LM315" s="1"/>
      <c r="LN315" s="1"/>
      <c r="LO315" s="1"/>
      <c r="LP315" s="1"/>
      <c r="LQ315" s="1"/>
      <c r="LR315" s="1"/>
      <c r="LS315" s="1"/>
      <c r="LT315" s="1"/>
      <c r="LU315" s="1"/>
      <c r="LV315" s="1"/>
      <c r="LW315" s="1"/>
      <c r="LX315" s="1"/>
      <c r="LY315" s="1"/>
      <c r="LZ315" s="1"/>
      <c r="MA315" s="1"/>
      <c r="MB315" s="1"/>
      <c r="MC315" s="1"/>
      <c r="MD315" s="1"/>
      <c r="ME315" s="1"/>
      <c r="MF315" s="1"/>
      <c r="MG315" s="1"/>
      <c r="MH315" s="1"/>
      <c r="MI315" s="1"/>
      <c r="MJ315" s="1"/>
      <c r="MK315" s="1"/>
      <c r="ML315" s="1"/>
      <c r="MM315" s="1"/>
      <c r="MN315" s="1"/>
      <c r="MO315" s="1"/>
      <c r="MP315" s="1"/>
      <c r="MQ315" s="1"/>
      <c r="MR315" s="1"/>
      <c r="MS315" s="1"/>
      <c r="MT315" s="1"/>
      <c r="MU315" s="1"/>
      <c r="MV315" s="1"/>
      <c r="MW315" s="1"/>
      <c r="MX315" s="1"/>
      <c r="MY315" s="1"/>
      <c r="MZ315" s="1"/>
      <c r="NA315" s="1"/>
      <c r="NB315" s="1"/>
      <c r="NC315" s="1"/>
      <c r="ND315" s="1"/>
      <c r="NE315" s="1"/>
      <c r="NF315" s="1"/>
      <c r="NG315" s="1"/>
      <c r="NH315" s="1"/>
      <c r="NI315" s="1"/>
      <c r="NJ315" s="1"/>
      <c r="NK315" s="1"/>
      <c r="NL315" s="1"/>
      <c r="NM315" s="1"/>
      <c r="NN315" s="1"/>
      <c r="NO315" s="1"/>
      <c r="NP315" s="1"/>
      <c r="NQ315" s="1"/>
      <c r="NR315" s="1"/>
      <c r="NS315" s="1"/>
      <c r="NT315" s="1"/>
      <c r="NU315" s="1"/>
      <c r="NV315" s="1"/>
      <c r="NW315" s="1"/>
      <c r="NX315" s="1"/>
      <c r="NY315" s="1"/>
      <c r="NZ315" s="1"/>
      <c r="OA315" s="1"/>
      <c r="OB315" s="1"/>
      <c r="OC315" s="1"/>
      <c r="OD315" s="1"/>
      <c r="OE315" s="1"/>
      <c r="OF315" s="1"/>
      <c r="OG315" s="1"/>
      <c r="OH315" s="1"/>
      <c r="OI315" s="1"/>
      <c r="OJ315" s="1"/>
      <c r="OK315" s="1"/>
      <c r="OL315" s="1"/>
      <c r="OM315" s="1"/>
      <c r="ON315" s="1"/>
      <c r="OO315" s="1"/>
      <c r="OP315" s="1"/>
      <c r="OQ315" s="1"/>
      <c r="OR315" s="1"/>
      <c r="OS315" s="1"/>
      <c r="OT315" s="1"/>
      <c r="OU315" s="1"/>
      <c r="OV315" s="1"/>
      <c r="OW315" s="1"/>
      <c r="OX315" s="1"/>
      <c r="OY315" s="1"/>
      <c r="OZ315" s="1"/>
      <c r="PA315" s="1"/>
      <c r="PB315" s="1"/>
      <c r="PC315" s="1"/>
      <c r="PD315" s="1"/>
      <c r="PE315" s="1"/>
      <c r="PF315" s="1"/>
      <c r="PG315" s="1"/>
      <c r="PH315" s="1"/>
      <c r="PI315" s="1"/>
      <c r="PJ315" s="1"/>
      <c r="PK315" s="1"/>
      <c r="PL315" s="1"/>
      <c r="PM315" s="1"/>
      <c r="PN315" s="1"/>
      <c r="PO315" s="1"/>
      <c r="PP315" s="1"/>
      <c r="PQ315" s="1"/>
      <c r="PR315" s="1"/>
      <c r="PS315" s="1"/>
      <c r="PT315" s="1"/>
      <c r="PU315" s="1"/>
      <c r="PV315" s="1"/>
      <c r="PW315" s="1"/>
      <c r="PX315" s="1"/>
      <c r="PY315" s="1"/>
      <c r="PZ315" s="1"/>
      <c r="QA315" s="1"/>
      <c r="QB315" s="1"/>
      <c r="QC315" s="1"/>
      <c r="QD315" s="1"/>
      <c r="QE315" s="1"/>
      <c r="QF315" s="1"/>
      <c r="QG315" s="1"/>
      <c r="QH315" s="1"/>
      <c r="QI315" s="1"/>
      <c r="QJ315" s="1"/>
      <c r="QK315" s="1"/>
      <c r="QL315" s="1"/>
      <c r="QM315" s="1"/>
      <c r="QN315" s="1"/>
      <c r="QO315" s="1"/>
      <c r="QP315" s="1"/>
      <c r="QQ315" s="1"/>
      <c r="QR315" s="1"/>
      <c r="QS315" s="1"/>
      <c r="QT315" s="1"/>
      <c r="QU315" s="1"/>
      <c r="QV315" s="1"/>
      <c r="QW315" s="1"/>
      <c r="QX315" s="1"/>
      <c r="QY315" s="1"/>
      <c r="QZ315" s="1"/>
      <c r="RA315" s="1"/>
      <c r="RB315" s="1"/>
      <c r="RC315" s="1"/>
      <c r="RD315" s="1"/>
      <c r="RE315" s="1"/>
      <c r="RF315" s="1"/>
      <c r="RG315" s="1"/>
      <c r="RH315" s="1"/>
      <c r="RI315" s="1"/>
      <c r="RJ315" s="1"/>
      <c r="RK315" s="1"/>
      <c r="RL315" s="1"/>
      <c r="RM315" s="1"/>
      <c r="RN315" s="1"/>
      <c r="RO315" s="1"/>
      <c r="RP315" s="1"/>
      <c r="RQ315" s="1"/>
      <c r="RR315" s="1"/>
      <c r="RS315" s="1"/>
      <c r="RT315" s="1"/>
      <c r="RU315" s="1"/>
      <c r="RV315" s="1"/>
      <c r="RW315" s="1"/>
      <c r="RX315" s="1"/>
      <c r="RY315" s="1"/>
      <c r="RZ315" s="1"/>
      <c r="SA315" s="1"/>
      <c r="SB315" s="1"/>
      <c r="SC315" s="1"/>
      <c r="SD315" s="1"/>
      <c r="SE315" s="1"/>
      <c r="SF315" s="1"/>
      <c r="SG315" s="1"/>
      <c r="SH315" s="1"/>
      <c r="SI315" s="1"/>
      <c r="SJ315" s="1"/>
      <c r="SK315" s="1"/>
      <c r="SL315" s="1"/>
      <c r="SM315" s="1"/>
      <c r="SN315" s="1"/>
      <c r="SO315" s="1"/>
      <c r="SP315" s="1"/>
      <c r="SQ315" s="1"/>
      <c r="SR315" s="1"/>
      <c r="SS315" s="1"/>
      <c r="ST315" s="1"/>
      <c r="SU315" s="1"/>
      <c r="SV315" s="1"/>
      <c r="SW315" s="1"/>
      <c r="SX315" s="1"/>
      <c r="SY315" s="1"/>
      <c r="SZ315" s="1"/>
      <c r="TA315" s="1"/>
      <c r="TB315" s="1"/>
      <c r="TC315" s="1"/>
      <c r="TD315" s="1"/>
      <c r="TE315" s="1"/>
      <c r="TF315" s="1"/>
      <c r="TG315" s="1"/>
      <c r="TH315" s="1"/>
      <c r="TI315" s="1"/>
      <c r="TJ315" s="1"/>
      <c r="TK315" s="1"/>
      <c r="TL315" s="1"/>
      <c r="TM315" s="1"/>
      <c r="TN315" s="1"/>
      <c r="TO315" s="1"/>
      <c r="TP315" s="1"/>
      <c r="TQ315" s="1"/>
      <c r="TR315" s="1"/>
      <c r="TS315" s="1"/>
      <c r="TT315" s="1"/>
      <c r="TU315" s="1"/>
      <c r="TV315" s="1"/>
      <c r="TW315" s="1"/>
      <c r="TX315" s="1"/>
      <c r="TY315" s="1"/>
      <c r="TZ315" s="1"/>
      <c r="UA315" s="1"/>
      <c r="UB315" s="1"/>
      <c r="UC315" s="1"/>
      <c r="UD315" s="1"/>
      <c r="UE315" s="1"/>
      <c r="UF315" s="1"/>
      <c r="UG315" s="1"/>
      <c r="UH315" s="1"/>
      <c r="UI315" s="1"/>
      <c r="UJ315" s="1"/>
      <c r="UK315" s="1"/>
      <c r="UL315" s="1"/>
      <c r="UM315" s="1"/>
      <c r="UN315" s="1"/>
      <c r="UO315" s="1"/>
      <c r="UP315" s="1"/>
      <c r="UQ315" s="1"/>
      <c r="UR315" s="1"/>
      <c r="US315" s="1"/>
      <c r="UT315" s="1"/>
      <c r="UU315" s="1"/>
      <c r="UV315" s="1"/>
      <c r="UW315" s="1"/>
      <c r="UX315" s="1"/>
      <c r="UY315" s="1"/>
      <c r="UZ315" s="1"/>
      <c r="VA315" s="1"/>
      <c r="VB315" s="1"/>
      <c r="VC315" s="1"/>
      <c r="VD315" s="1"/>
      <c r="VE315" s="1"/>
      <c r="VF315" s="1"/>
      <c r="VG315" s="1"/>
      <c r="VH315" s="1"/>
      <c r="VI315" s="1"/>
      <c r="VJ315" s="1"/>
      <c r="VK315" s="1"/>
      <c r="VL315" s="1"/>
      <c r="VM315" s="1"/>
      <c r="VN315" s="1"/>
      <c r="VO315" s="1"/>
      <c r="VP315" s="1"/>
      <c r="VQ315" s="1"/>
      <c r="VR315" s="1"/>
      <c r="VS315" s="1"/>
      <c r="VT315" s="1"/>
      <c r="VU315" s="1"/>
      <c r="VV315" s="1"/>
      <c r="VW315" s="1"/>
      <c r="VX315" s="1"/>
      <c r="VY315" s="1"/>
      <c r="VZ315" s="1"/>
      <c r="WA315" s="1"/>
      <c r="WB315" s="1"/>
      <c r="WC315" s="1"/>
      <c r="WD315" s="1"/>
      <c r="WE315" s="1"/>
      <c r="WF315" s="1"/>
      <c r="WG315" s="1"/>
      <c r="WH315" s="1"/>
      <c r="WI315" s="1"/>
      <c r="WJ315" s="1"/>
      <c r="WK315" s="1"/>
      <c r="WL315" s="1"/>
      <c r="WM315" s="1"/>
      <c r="WN315" s="1"/>
      <c r="WO315" s="1"/>
      <c r="WP315" s="1"/>
      <c r="WQ315" s="1"/>
      <c r="WR315" s="1"/>
      <c r="WS315" s="1"/>
      <c r="WT315" s="1"/>
      <c r="WU315" s="1"/>
      <c r="WV315" s="1"/>
      <c r="WW315" s="1"/>
      <c r="WX315" s="1"/>
      <c r="WY315" s="1"/>
      <c r="WZ315" s="1"/>
      <c r="XA315" s="1"/>
      <c r="XB315" s="1"/>
      <c r="XC315" s="1"/>
      <c r="XD315" s="1"/>
      <c r="XE315" s="1"/>
      <c r="XF315" s="1"/>
      <c r="XG315" s="1"/>
      <c r="XH315" s="1"/>
      <c r="XI315" s="1"/>
      <c r="XJ315" s="1"/>
      <c r="XK315" s="1"/>
      <c r="XL315" s="1"/>
      <c r="XM315" s="1"/>
      <c r="XN315" s="1"/>
      <c r="XO315" s="1"/>
      <c r="XP315" s="1"/>
      <c r="XQ315" s="1"/>
      <c r="XR315" s="1"/>
      <c r="XS315" s="1"/>
      <c r="XT315" s="1"/>
      <c r="XU315" s="1"/>
      <c r="XV315" s="1"/>
      <c r="XW315" s="1"/>
      <c r="XX315" s="1"/>
      <c r="XY315" s="1"/>
      <c r="XZ315" s="1"/>
      <c r="YA315" s="1"/>
      <c r="YB315" s="1"/>
      <c r="YC315" s="1"/>
      <c r="YD315" s="1"/>
      <c r="YE315" s="1"/>
      <c r="YF315" s="1"/>
      <c r="YG315" s="1"/>
      <c r="YH315" s="1"/>
      <c r="YI315" s="1"/>
      <c r="YJ315" s="1"/>
      <c r="YK315" s="1"/>
      <c r="YL315" s="1"/>
      <c r="YM315" s="1"/>
      <c r="YN315" s="1"/>
      <c r="YO315" s="1"/>
      <c r="YP315" s="1"/>
      <c r="YQ315" s="1"/>
      <c r="YR315" s="1"/>
      <c r="YS315" s="1"/>
      <c r="YT315" s="1"/>
      <c r="YU315" s="1"/>
      <c r="YV315" s="1"/>
      <c r="YW315" s="1"/>
      <c r="YX315" s="1"/>
      <c r="YY315" s="1"/>
      <c r="YZ315" s="1"/>
      <c r="ZA315" s="1"/>
      <c r="ZB315" s="1"/>
      <c r="ZC315" s="1"/>
      <c r="ZD315" s="1"/>
      <c r="ZE315" s="1"/>
      <c r="ZF315" s="1"/>
      <c r="ZG315" s="1"/>
      <c r="ZH315" s="1"/>
      <c r="ZI315" s="1"/>
      <c r="ZJ315" s="1"/>
      <c r="ZK315" s="1"/>
      <c r="ZL315" s="1"/>
      <c r="ZM315" s="1"/>
      <c r="ZN315" s="1"/>
      <c r="ZO315" s="1"/>
      <c r="ZP315" s="1"/>
      <c r="ZQ315" s="1"/>
      <c r="ZR315" s="1"/>
      <c r="ZS315" s="1"/>
      <c r="ZT315" s="1"/>
      <c r="ZU315" s="1"/>
      <c r="ZV315" s="1"/>
      <c r="ZW315" s="1"/>
      <c r="ZX315" s="1"/>
      <c r="ZY315" s="1"/>
      <c r="ZZ315" s="1"/>
      <c r="AAA315" s="1"/>
      <c r="AAB315" s="1"/>
      <c r="AAC315" s="1"/>
      <c r="AAD315" s="1"/>
      <c r="AAE315" s="1"/>
      <c r="AAF315" s="1"/>
      <c r="AAG315" s="1"/>
      <c r="AAH315" s="1"/>
      <c r="AAI315" s="1"/>
      <c r="AAJ315" s="1"/>
      <c r="AAK315" s="1"/>
      <c r="AAL315" s="1"/>
      <c r="AAM315" s="1"/>
      <c r="AAN315" s="1"/>
      <c r="AAO315" s="1"/>
      <c r="AAP315" s="1"/>
      <c r="AAQ315" s="1"/>
      <c r="AAR315" s="1"/>
      <c r="AAS315" s="1"/>
      <c r="AAT315" s="1"/>
      <c r="AAU315" s="1"/>
      <c r="AAV315" s="1"/>
      <c r="AAW315" s="1"/>
      <c r="AAX315" s="1"/>
      <c r="AAY315" s="1"/>
      <c r="AAZ315" s="1"/>
      <c r="ABA315" s="1"/>
      <c r="ABB315" s="1"/>
      <c r="ABC315" s="1"/>
      <c r="ABD315" s="1"/>
      <c r="ABE315" s="1"/>
      <c r="ABF315" s="1"/>
      <c r="ABG315" s="1"/>
      <c r="ABH315" s="1"/>
      <c r="ABI315" s="1"/>
      <c r="ABJ315" s="1"/>
      <c r="ABK315" s="1"/>
      <c r="ABL315" s="1"/>
      <c r="ABM315" s="1"/>
      <c r="ABN315" s="1"/>
      <c r="ABO315" s="1"/>
      <c r="ABP315" s="1"/>
      <c r="ABQ315" s="1"/>
      <c r="ABR315" s="1"/>
      <c r="ABS315" s="1"/>
      <c r="ABT315" s="1"/>
      <c r="ABU315" s="1"/>
      <c r="ABV315" s="1"/>
      <c r="ABW315" s="1"/>
      <c r="ABX315" s="1"/>
      <c r="ABY315" s="1"/>
      <c r="ABZ315" s="1"/>
      <c r="ACA315" s="1"/>
      <c r="ACB315" s="1"/>
      <c r="ACC315" s="1"/>
      <c r="ACD315" s="1"/>
      <c r="ACE315" s="1"/>
      <c r="ACF315" s="1"/>
      <c r="ACG315" s="1"/>
      <c r="ACH315" s="1"/>
      <c r="ACI315" s="1"/>
      <c r="ACJ315" s="1"/>
      <c r="ACK315" s="1"/>
      <c r="ACL315" s="1"/>
      <c r="ACM315" s="1"/>
      <c r="ACN315" s="1"/>
      <c r="ACO315" s="1"/>
      <c r="ACP315" s="1"/>
      <c r="ACQ315" s="1"/>
      <c r="ACR315" s="1"/>
      <c r="ACS315" s="1"/>
      <c r="ACT315" s="1"/>
      <c r="ACU315" s="1"/>
      <c r="ACV315" s="1"/>
      <c r="ACW315" s="1"/>
      <c r="ACX315" s="1"/>
      <c r="ACY315" s="1"/>
      <c r="ACZ315" s="1"/>
      <c r="ADA315" s="1"/>
      <c r="ADB315" s="1"/>
      <c r="ADC315" s="1"/>
      <c r="ADD315" s="1"/>
      <c r="ADE315" s="1"/>
      <c r="ADF315" s="1"/>
      <c r="ADG315" s="1"/>
      <c r="ADH315" s="1"/>
      <c r="ADI315" s="1"/>
      <c r="ADJ315" s="1"/>
      <c r="ADK315" s="1"/>
      <c r="ADL315" s="1"/>
      <c r="ADM315" s="1"/>
      <c r="ADN315" s="1"/>
      <c r="ADO315" s="1"/>
      <c r="ADP315" s="1"/>
      <c r="ADQ315" s="1"/>
      <c r="ADR315" s="1"/>
      <c r="ADS315" s="1"/>
      <c r="ADT315" s="1"/>
      <c r="ADU315" s="1"/>
      <c r="ADV315" s="1"/>
      <c r="ADW315" s="1"/>
      <c r="ADX315" s="1"/>
      <c r="ADY315" s="1"/>
      <c r="ADZ315" s="1"/>
      <c r="AEA315" s="1"/>
      <c r="AEB315" s="1"/>
      <c r="AEC315" s="1"/>
      <c r="AED315" s="1"/>
      <c r="AEE315" s="1"/>
      <c r="AEF315" s="1"/>
      <c r="AEG315" s="1"/>
      <c r="AEH315" s="1"/>
      <c r="AEI315" s="1"/>
      <c r="AEJ315" s="1"/>
      <c r="AEK315" s="1"/>
      <c r="AEL315" s="1"/>
      <c r="AEM315" s="1"/>
      <c r="AEN315" s="1"/>
      <c r="AEO315" s="1"/>
      <c r="AEP315" s="1"/>
      <c r="AEQ315" s="1"/>
      <c r="AER315" s="1"/>
      <c r="AES315" s="1"/>
      <c r="AET315" s="1"/>
      <c r="AEU315" s="1"/>
      <c r="AEV315" s="1"/>
      <c r="AEW315" s="1"/>
      <c r="AEX315" s="1"/>
      <c r="AEY315" s="1"/>
      <c r="AEZ315" s="1"/>
      <c r="AFA315" s="1"/>
      <c r="AFB315" s="1"/>
      <c r="AFC315" s="1"/>
      <c r="AFD315" s="1"/>
      <c r="AFE315" s="1"/>
      <c r="AFF315" s="1"/>
      <c r="AFG315" s="1"/>
      <c r="AFH315" s="1"/>
      <c r="AFI315" s="1"/>
      <c r="AFJ315" s="1"/>
      <c r="AFK315" s="1"/>
      <c r="AFL315" s="1"/>
      <c r="AFM315" s="1"/>
      <c r="AFN315" s="1"/>
      <c r="AFO315" s="1"/>
      <c r="AFP315" s="1"/>
      <c r="AFQ315" s="1"/>
      <c r="AFR315" s="1"/>
      <c r="AFS315" s="1"/>
      <c r="AFT315" s="1"/>
      <c r="AFU315" s="1"/>
      <c r="AFV315" s="1"/>
      <c r="AFW315" s="1"/>
      <c r="AFX315" s="1"/>
      <c r="AFY315" s="1"/>
      <c r="AFZ315" s="1"/>
      <c r="AGA315" s="1"/>
      <c r="AGB315" s="1"/>
      <c r="AGC315" s="1"/>
      <c r="AGD315" s="1"/>
      <c r="AGE315" s="1"/>
      <c r="AGF315" s="1"/>
      <c r="AGG315" s="1"/>
      <c r="AGH315" s="1"/>
      <c r="AGI315" s="1"/>
      <c r="AGJ315" s="1"/>
      <c r="AGK315" s="1"/>
      <c r="AGL315" s="1"/>
      <c r="AGM315" s="1"/>
      <c r="AGN315" s="1"/>
      <c r="AGO315" s="1"/>
      <c r="AGP315" s="1"/>
      <c r="AGQ315" s="1"/>
      <c r="AGR315" s="1"/>
      <c r="AGS315" s="1"/>
      <c r="AGT315" s="1"/>
      <c r="AGU315" s="1"/>
      <c r="AGV315" s="1"/>
      <c r="AGW315" s="1"/>
      <c r="AGX315" s="1"/>
      <c r="AGY315" s="1"/>
      <c r="AGZ315" s="1"/>
      <c r="AHA315" s="1"/>
      <c r="AHB315" s="1"/>
      <c r="AHC315" s="1"/>
      <c r="AHD315" s="1"/>
      <c r="AHE315" s="1"/>
      <c r="AHF315" s="1"/>
      <c r="AHG315" s="1"/>
      <c r="AHH315" s="1"/>
      <c r="AHI315" s="1"/>
      <c r="AHJ315" s="1"/>
      <c r="AHK315" s="1"/>
      <c r="AHL315" s="1"/>
      <c r="AHM315" s="1"/>
      <c r="AHN315" s="1"/>
      <c r="AHO315" s="1"/>
      <c r="AHP315" s="1"/>
      <c r="AHQ315" s="1"/>
      <c r="AHR315" s="1"/>
      <c r="AHS315" s="1"/>
      <c r="AHT315" s="1"/>
      <c r="AHU315" s="1"/>
      <c r="AHV315" s="1"/>
      <c r="AHW315" s="1"/>
      <c r="AHX315" s="1"/>
      <c r="AHY315" s="1"/>
      <c r="AHZ315" s="1"/>
      <c r="AIA315" s="1"/>
      <c r="AIB315" s="1"/>
      <c r="AIC315" s="1"/>
      <c r="AID315" s="1"/>
      <c r="AIE315" s="1"/>
      <c r="AIF315" s="1"/>
      <c r="AIG315" s="1"/>
      <c r="AIH315" s="1"/>
      <c r="AII315" s="1"/>
      <c r="AIJ315" s="1"/>
      <c r="AIK315" s="1"/>
      <c r="AIL315" s="1"/>
      <c r="AIM315" s="1"/>
      <c r="AIN315" s="1"/>
      <c r="AIO315" s="1"/>
      <c r="AIP315" s="1"/>
      <c r="AIQ315" s="1"/>
      <c r="AIR315" s="1"/>
      <c r="AIS315" s="1"/>
      <c r="AIT315" s="1"/>
      <c r="AIU315" s="1"/>
      <c r="AIV315" s="1"/>
      <c r="AIW315" s="1"/>
      <c r="AIX315" s="1"/>
      <c r="AIY315" s="1"/>
      <c r="AIZ315" s="1"/>
      <c r="AJA315" s="1"/>
      <c r="AJB315" s="1"/>
      <c r="AJC315" s="1"/>
      <c r="AJD315" s="1"/>
      <c r="AJE315" s="1"/>
      <c r="AJF315" s="1"/>
      <c r="AJG315" s="1"/>
      <c r="AJH315" s="1"/>
      <c r="AJI315" s="1"/>
      <c r="AJJ315" s="1"/>
      <c r="AJK315" s="1"/>
      <c r="AJL315" s="1"/>
      <c r="AJM315" s="1"/>
      <c r="AJN315" s="1"/>
      <c r="AJO315" s="1"/>
      <c r="AJP315" s="1"/>
      <c r="AJQ315" s="1"/>
      <c r="AJR315" s="1"/>
      <c r="AJS315" s="1"/>
      <c r="AJT315" s="1"/>
      <c r="AJU315" s="1"/>
      <c r="AJV315" s="1"/>
      <c r="AJW315" s="1"/>
      <c r="AJX315" s="1"/>
      <c r="AJY315" s="1"/>
      <c r="AJZ315" s="1"/>
      <c r="AKA315" s="1"/>
      <c r="AKB315" s="1"/>
      <c r="AKC315" s="1"/>
      <c r="AKD315" s="1"/>
      <c r="AKE315" s="1"/>
      <c r="AKF315" s="1"/>
      <c r="AKG315" s="1"/>
      <c r="AKH315" s="1"/>
      <c r="AKI315" s="1"/>
      <c r="AKJ315" s="1"/>
      <c r="AKK315" s="1"/>
      <c r="AKL315" s="1"/>
      <c r="AKM315" s="1"/>
      <c r="AKN315" s="1"/>
      <c r="AKO315" s="1"/>
      <c r="AKP315" s="1"/>
      <c r="AKQ315" s="1"/>
      <c r="AKR315" s="1"/>
      <c r="AKS315" s="1"/>
      <c r="AKT315" s="1"/>
      <c r="AKU315" s="1"/>
      <c r="AKV315" s="1"/>
      <c r="AKW315" s="1"/>
      <c r="AKX315" s="1"/>
      <c r="AKY315" s="1"/>
      <c r="AKZ315" s="1"/>
      <c r="ALA315" s="1"/>
      <c r="ALB315" s="1"/>
      <c r="ALC315" s="1"/>
      <c r="ALD315" s="1"/>
      <c r="ALE315" s="1"/>
      <c r="ALF315" s="1"/>
      <c r="ALG315" s="1"/>
      <c r="ALH315" s="1"/>
      <c r="ALI315" s="1"/>
      <c r="ALJ315" s="1"/>
      <c r="ALK315" s="1"/>
      <c r="ALL315" s="1"/>
      <c r="ALM315" s="1"/>
      <c r="ALN315" s="1"/>
      <c r="ALO315" s="1"/>
      <c r="ALP315" s="1"/>
      <c r="ALQ315" s="1"/>
      <c r="ALR315" s="1"/>
      <c r="ALS315" s="1"/>
      <c r="ALT315" s="1"/>
    </row>
  </sheetData>
  <mergeCells count="31">
    <mergeCell ref="B315:D315"/>
    <mergeCell ref="E315:J315"/>
    <mergeCell ref="K315:O315"/>
    <mergeCell ref="G15:J15"/>
    <mergeCell ref="K15:N15"/>
    <mergeCell ref="A300:J300"/>
    <mergeCell ref="B314:D314"/>
    <mergeCell ref="E314:J314"/>
    <mergeCell ref="K314:O314"/>
    <mergeCell ref="M11:N11"/>
    <mergeCell ref="A12:N12"/>
    <mergeCell ref="A13:N13"/>
    <mergeCell ref="A14:N14"/>
    <mergeCell ref="A15:A16"/>
    <mergeCell ref="B15:B16"/>
    <mergeCell ref="C15:C16"/>
    <mergeCell ref="D15:D16"/>
    <mergeCell ref="E15:E16"/>
    <mergeCell ref="F15:F16"/>
    <mergeCell ref="M8:N8"/>
    <mergeCell ref="B9:G9"/>
    <mergeCell ref="I9:J10"/>
    <mergeCell ref="K9:L9"/>
    <mergeCell ref="M9:N9"/>
    <mergeCell ref="M10:N10"/>
    <mergeCell ref="I6:J6"/>
    <mergeCell ref="K6:L6"/>
    <mergeCell ref="M6:N6"/>
    <mergeCell ref="I7:J7"/>
    <mergeCell ref="K7:L7"/>
    <mergeCell ref="M7:N7"/>
  </mergeCells>
  <printOptions horizontalCentered="1"/>
  <pageMargins left="0.25" right="0.25" top="0.75" bottom="0.75" header="0.3" footer="0.3"/>
  <pageSetup paperSize="9" scale="53" firstPageNumber="0" fitToHeight="0" orientation="landscape" r:id="rId1"/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FDA888-8E5E-479B-B8B6-04B2D52A8EA7}">
  <sheetPr>
    <pageSetUpPr fitToPage="1"/>
  </sheetPr>
  <dimension ref="A1:I294"/>
  <sheetViews>
    <sheetView showOutlineSymbols="0" view="pageBreakPreview" topLeftCell="A217" zoomScale="75" zoomScaleNormal="75" zoomScaleSheetLayoutView="75" zoomScalePageLayoutView="85" workbookViewId="0">
      <selection activeCell="E224" sqref="E224"/>
    </sheetView>
  </sheetViews>
  <sheetFormatPr defaultColWidth="9.42578125" defaultRowHeight="12.75" x14ac:dyDescent="0.2"/>
  <cols>
    <col min="1" max="1" width="8.28515625" style="1" bestFit="1" customWidth="1"/>
    <col min="2" max="2" width="72" style="1" bestFit="1" customWidth="1"/>
    <col min="3" max="3" width="11.7109375" style="1" bestFit="1" customWidth="1"/>
    <col min="4" max="4" width="98.140625" style="18" customWidth="1"/>
    <col min="5" max="5" width="19.7109375" style="108" bestFit="1" customWidth="1"/>
    <col min="6" max="6" width="5.7109375" style="1" customWidth="1"/>
    <col min="7" max="8" width="9.42578125" style="1"/>
    <col min="9" max="9" width="12.28515625" style="1" bestFit="1" customWidth="1"/>
    <col min="10" max="998" width="9.42578125" style="1"/>
    <col min="999" max="999" width="11.5703125" style="1" customWidth="1"/>
    <col min="1000" max="16384" width="9.42578125" style="1"/>
  </cols>
  <sheetData>
    <row r="1" spans="1:9" x14ac:dyDescent="0.2">
      <c r="A1" s="171"/>
      <c r="B1" s="172"/>
      <c r="C1" s="172"/>
      <c r="D1" s="172"/>
      <c r="E1" s="173"/>
    </row>
    <row r="2" spans="1:9" ht="18" x14ac:dyDescent="0.2">
      <c r="A2" s="174" t="s">
        <v>882</v>
      </c>
      <c r="B2" s="175"/>
      <c r="C2" s="175"/>
      <c r="D2" s="175"/>
      <c r="E2" s="176"/>
    </row>
    <row r="3" spans="1:9" x14ac:dyDescent="0.2">
      <c r="A3" s="177" t="s">
        <v>0</v>
      </c>
      <c r="B3" s="177" t="s">
        <v>1</v>
      </c>
      <c r="C3" s="179" t="s">
        <v>73</v>
      </c>
      <c r="D3" s="179" t="s">
        <v>607</v>
      </c>
      <c r="E3" s="179" t="s">
        <v>13</v>
      </c>
    </row>
    <row r="4" spans="1:9" x14ac:dyDescent="0.2">
      <c r="A4" s="178"/>
      <c r="B4" s="178"/>
      <c r="C4" s="180"/>
      <c r="D4" s="180"/>
      <c r="E4" s="180"/>
    </row>
    <row r="5" spans="1:9" ht="15" x14ac:dyDescent="0.25">
      <c r="A5" s="23"/>
      <c r="B5" s="24"/>
      <c r="C5" s="24"/>
      <c r="D5" s="51"/>
      <c r="E5" s="102"/>
    </row>
    <row r="6" spans="1:9" x14ac:dyDescent="0.2">
      <c r="A6" s="89" t="s">
        <v>2</v>
      </c>
      <c r="B6" s="89" t="s">
        <v>92</v>
      </c>
      <c r="C6" s="89"/>
      <c r="D6" s="90"/>
      <c r="E6" s="103"/>
    </row>
    <row r="7" spans="1:9" ht="15" x14ac:dyDescent="0.2">
      <c r="A7" s="91" t="s">
        <v>6</v>
      </c>
      <c r="B7" s="91" t="s">
        <v>3</v>
      </c>
      <c r="C7" s="91"/>
      <c r="D7" s="92"/>
      <c r="E7" s="104"/>
    </row>
    <row r="8" spans="1:9" ht="28.5" x14ac:dyDescent="0.2">
      <c r="A8" s="93" t="s">
        <v>19</v>
      </c>
      <c r="B8" s="93" t="s">
        <v>94</v>
      </c>
      <c r="C8" s="94" t="s">
        <v>16</v>
      </c>
      <c r="D8" s="95"/>
      <c r="E8" s="105"/>
      <c r="H8" s="14"/>
      <c r="I8" s="32"/>
    </row>
    <row r="9" spans="1:9" ht="42.75" x14ac:dyDescent="0.2">
      <c r="A9" s="93" t="s">
        <v>20</v>
      </c>
      <c r="B9" s="93" t="s">
        <v>95</v>
      </c>
      <c r="C9" s="94" t="s">
        <v>11</v>
      </c>
      <c r="D9" s="95"/>
      <c r="E9" s="105"/>
      <c r="H9" s="14"/>
    </row>
    <row r="10" spans="1:9" ht="15" x14ac:dyDescent="0.2">
      <c r="A10" s="91" t="s">
        <v>8</v>
      </c>
      <c r="B10" s="91" t="s">
        <v>96</v>
      </c>
      <c r="C10" s="91"/>
      <c r="D10" s="96"/>
      <c r="E10" s="104"/>
      <c r="H10" s="14"/>
      <c r="I10" s="32"/>
    </row>
    <row r="11" spans="1:9" ht="28.5" x14ac:dyDescent="0.2">
      <c r="A11" s="118" t="str">
        <f>'BM 03'!A23</f>
        <v>1.2.1</v>
      </c>
      <c r="B11" s="118" t="str">
        <f>'BM 03'!D23</f>
        <v>Limpeza mecanizada do terreno c/ retroescavadeira (vegetação rasteira) inclusive carga e transporte - dmt até 1km</v>
      </c>
      <c r="C11" s="119" t="str">
        <f>'BM 03'!E23</f>
        <v>M²</v>
      </c>
      <c r="D11" s="120"/>
      <c r="E11" s="121"/>
      <c r="H11" s="14"/>
      <c r="I11" s="32"/>
    </row>
    <row r="12" spans="1:9" ht="28.5" x14ac:dyDescent="0.2">
      <c r="A12" s="93" t="s">
        <v>21</v>
      </c>
      <c r="B12" s="93" t="s">
        <v>98</v>
      </c>
      <c r="C12" s="94" t="s">
        <v>87</v>
      </c>
      <c r="D12" s="95"/>
      <c r="E12" s="105"/>
      <c r="H12" s="14"/>
    </row>
    <row r="13" spans="1:9" ht="28.5" x14ac:dyDescent="0.2">
      <c r="A13" s="93" t="s">
        <v>24</v>
      </c>
      <c r="B13" s="93" t="s">
        <v>100</v>
      </c>
      <c r="C13" s="94" t="s">
        <v>15</v>
      </c>
      <c r="D13" s="95"/>
      <c r="E13" s="105"/>
      <c r="H13" s="14"/>
    </row>
    <row r="14" spans="1:9" ht="57" x14ac:dyDescent="0.2">
      <c r="A14" s="93" t="s">
        <v>25</v>
      </c>
      <c r="B14" s="93" t="s">
        <v>102</v>
      </c>
      <c r="C14" s="94" t="s">
        <v>15</v>
      </c>
      <c r="D14" s="95"/>
      <c r="E14" s="105"/>
      <c r="G14" s="2">
        <f>672.33-E14</f>
        <v>672.33</v>
      </c>
      <c r="H14" s="14"/>
    </row>
    <row r="15" spans="1:9" ht="15" x14ac:dyDescent="0.2">
      <c r="A15" s="91" t="s">
        <v>9</v>
      </c>
      <c r="B15" s="91" t="s">
        <v>103</v>
      </c>
      <c r="C15" s="91"/>
      <c r="D15" s="96"/>
      <c r="E15" s="104"/>
      <c r="H15" s="14"/>
      <c r="I15" s="32"/>
    </row>
    <row r="16" spans="1:9" ht="28.5" x14ac:dyDescent="0.2">
      <c r="A16" s="93" t="s">
        <v>26</v>
      </c>
      <c r="B16" s="93" t="s">
        <v>50</v>
      </c>
      <c r="C16" s="94" t="s">
        <v>16</v>
      </c>
      <c r="D16" s="95"/>
      <c r="E16" s="105"/>
      <c r="H16" s="14"/>
    </row>
    <row r="17" spans="1:9" ht="57" x14ac:dyDescent="0.2">
      <c r="A17" s="93" t="s">
        <v>27</v>
      </c>
      <c r="B17" s="93" t="s">
        <v>105</v>
      </c>
      <c r="C17" s="94" t="s">
        <v>16</v>
      </c>
      <c r="D17" s="95"/>
      <c r="E17" s="105"/>
      <c r="G17" s="1">
        <f>93.4+25+10</f>
        <v>128.4</v>
      </c>
      <c r="H17" s="14">
        <f>50.4/G17</f>
        <v>0.3925233644859813</v>
      </c>
    </row>
    <row r="18" spans="1:9" ht="28.5" x14ac:dyDescent="0.2">
      <c r="A18" s="93" t="s">
        <v>28</v>
      </c>
      <c r="B18" s="93" t="s">
        <v>107</v>
      </c>
      <c r="C18" s="94" t="s">
        <v>15</v>
      </c>
      <c r="D18" s="95"/>
      <c r="E18" s="105"/>
      <c r="H18" s="14"/>
    </row>
    <row r="19" spans="1:9" ht="42.75" x14ac:dyDescent="0.2">
      <c r="A19" s="93" t="s">
        <v>29</v>
      </c>
      <c r="B19" s="93" t="s">
        <v>109</v>
      </c>
      <c r="C19" s="94" t="s">
        <v>16</v>
      </c>
      <c r="D19" s="95"/>
      <c r="E19" s="105"/>
      <c r="H19" s="14"/>
    </row>
    <row r="20" spans="1:9" ht="42.75" x14ac:dyDescent="0.2">
      <c r="A20" s="93" t="s">
        <v>110</v>
      </c>
      <c r="B20" s="93" t="s">
        <v>111</v>
      </c>
      <c r="C20" s="94" t="s">
        <v>16</v>
      </c>
      <c r="D20" s="95"/>
      <c r="E20" s="105"/>
      <c r="H20" s="14"/>
    </row>
    <row r="21" spans="1:9" ht="28.5" x14ac:dyDescent="0.2">
      <c r="A21" s="93" t="s">
        <v>112</v>
      </c>
      <c r="B21" s="93" t="s">
        <v>113</v>
      </c>
      <c r="C21" s="94" t="s">
        <v>12</v>
      </c>
      <c r="D21" s="95"/>
      <c r="E21" s="105"/>
      <c r="H21" s="14"/>
    </row>
    <row r="22" spans="1:9" ht="28.5" x14ac:dyDescent="0.2">
      <c r="A22" s="93" t="s">
        <v>114</v>
      </c>
      <c r="B22" s="93" t="s">
        <v>115</v>
      </c>
      <c r="C22" s="94" t="s">
        <v>12</v>
      </c>
      <c r="D22" s="95"/>
      <c r="E22" s="105"/>
      <c r="G22" s="1">
        <f>119.1/1.1</f>
        <v>108.27272727272725</v>
      </c>
      <c r="H22" s="14"/>
    </row>
    <row r="23" spans="1:9" ht="28.5" x14ac:dyDescent="0.2">
      <c r="A23" s="93" t="s">
        <v>116</v>
      </c>
      <c r="B23" s="93" t="s">
        <v>117</v>
      </c>
      <c r="C23" s="94" t="s">
        <v>12</v>
      </c>
      <c r="D23" s="95"/>
      <c r="E23" s="105"/>
      <c r="G23" s="1">
        <f>212.4/1.1</f>
        <v>193.09090909090909</v>
      </c>
    </row>
    <row r="24" spans="1:9" ht="42.75" x14ac:dyDescent="0.2">
      <c r="A24" s="93" t="s">
        <v>118</v>
      </c>
      <c r="B24" s="93" t="s">
        <v>120</v>
      </c>
      <c r="C24" s="94" t="s">
        <v>12</v>
      </c>
      <c r="D24" s="95"/>
      <c r="E24" s="105"/>
      <c r="H24" s="14"/>
    </row>
    <row r="25" spans="1:9" ht="28.5" x14ac:dyDescent="0.2">
      <c r="A25" s="93" t="s">
        <v>121</v>
      </c>
      <c r="B25" s="93" t="s">
        <v>122</v>
      </c>
      <c r="C25" s="94" t="s">
        <v>12</v>
      </c>
      <c r="D25" s="95"/>
      <c r="E25" s="105"/>
      <c r="G25" s="1">
        <f>120.6/1.1</f>
        <v>109.63636363636363</v>
      </c>
    </row>
    <row r="26" spans="1:9" ht="42.75" x14ac:dyDescent="0.2">
      <c r="A26" s="93" t="s">
        <v>123</v>
      </c>
      <c r="B26" s="93" t="s">
        <v>125</v>
      </c>
      <c r="C26" s="94" t="s">
        <v>15</v>
      </c>
      <c r="D26" s="95"/>
      <c r="E26" s="105"/>
      <c r="H26" s="14"/>
    </row>
    <row r="27" spans="1:9" ht="28.5" x14ac:dyDescent="0.2">
      <c r="A27" s="93" t="s">
        <v>126</v>
      </c>
      <c r="B27" s="93" t="s">
        <v>128</v>
      </c>
      <c r="C27" s="94" t="s">
        <v>15</v>
      </c>
      <c r="D27" s="95"/>
      <c r="E27" s="105"/>
      <c r="H27" s="14"/>
    </row>
    <row r="28" spans="1:9" ht="28.5" x14ac:dyDescent="0.2">
      <c r="A28" s="93" t="s">
        <v>129</v>
      </c>
      <c r="B28" s="93" t="s">
        <v>131</v>
      </c>
      <c r="C28" s="94" t="s">
        <v>16</v>
      </c>
      <c r="D28" s="95"/>
      <c r="E28" s="105"/>
      <c r="H28" s="14"/>
    </row>
    <row r="29" spans="1:9" ht="42.75" x14ac:dyDescent="0.2">
      <c r="A29" s="93" t="s">
        <v>132</v>
      </c>
      <c r="B29" s="93" t="s">
        <v>134</v>
      </c>
      <c r="C29" s="94" t="s">
        <v>15</v>
      </c>
      <c r="D29" s="95"/>
      <c r="E29" s="105"/>
      <c r="H29" s="14"/>
    </row>
    <row r="30" spans="1:9" ht="15" x14ac:dyDescent="0.2">
      <c r="A30" s="91" t="s">
        <v>18</v>
      </c>
      <c r="B30" s="91" t="s">
        <v>135</v>
      </c>
      <c r="C30" s="91"/>
      <c r="D30" s="96"/>
      <c r="E30" s="104"/>
      <c r="H30" s="14"/>
    </row>
    <row r="31" spans="1:9" ht="15" x14ac:dyDescent="0.2">
      <c r="A31" s="91" t="s">
        <v>30</v>
      </c>
      <c r="B31" s="91" t="s">
        <v>136</v>
      </c>
      <c r="C31" s="91"/>
      <c r="D31" s="96"/>
      <c r="E31" s="104"/>
      <c r="H31" s="14"/>
      <c r="I31" s="32"/>
    </row>
    <row r="32" spans="1:9" ht="57" x14ac:dyDescent="0.2">
      <c r="A32" s="97" t="s">
        <v>137</v>
      </c>
      <c r="B32" s="97" t="s">
        <v>139</v>
      </c>
      <c r="C32" s="98" t="s">
        <v>16</v>
      </c>
      <c r="D32" s="99"/>
      <c r="E32" s="106"/>
      <c r="H32" s="14"/>
    </row>
    <row r="33" spans="1:8" ht="42.75" x14ac:dyDescent="0.2">
      <c r="A33" s="97" t="s">
        <v>140</v>
      </c>
      <c r="B33" s="97" t="s">
        <v>142</v>
      </c>
      <c r="C33" s="98" t="s">
        <v>12</v>
      </c>
      <c r="D33" s="99"/>
      <c r="E33" s="106"/>
      <c r="H33" s="113"/>
    </row>
    <row r="34" spans="1:8" ht="42.75" x14ac:dyDescent="0.2">
      <c r="A34" s="97" t="s">
        <v>143</v>
      </c>
      <c r="B34" s="97" t="s">
        <v>42</v>
      </c>
      <c r="C34" s="98" t="s">
        <v>12</v>
      </c>
      <c r="D34" s="99"/>
      <c r="E34" s="106"/>
      <c r="H34" s="113"/>
    </row>
    <row r="35" spans="1:8" ht="42.75" x14ac:dyDescent="0.2">
      <c r="A35" s="97" t="s">
        <v>144</v>
      </c>
      <c r="B35" s="97" t="s">
        <v>146</v>
      </c>
      <c r="C35" s="98" t="s">
        <v>12</v>
      </c>
      <c r="D35" s="99"/>
      <c r="E35" s="106"/>
      <c r="H35" s="113"/>
    </row>
    <row r="36" spans="1:8" ht="42.75" x14ac:dyDescent="0.2">
      <c r="A36" s="97" t="s">
        <v>147</v>
      </c>
      <c r="B36" s="97" t="s">
        <v>149</v>
      </c>
      <c r="C36" s="98" t="s">
        <v>12</v>
      </c>
      <c r="D36" s="99"/>
      <c r="E36" s="106"/>
      <c r="H36" s="14"/>
    </row>
    <row r="37" spans="1:8" ht="42.75" x14ac:dyDescent="0.2">
      <c r="A37" s="97" t="s">
        <v>150</v>
      </c>
      <c r="B37" s="97" t="s">
        <v>125</v>
      </c>
      <c r="C37" s="98" t="s">
        <v>15</v>
      </c>
      <c r="D37" s="99"/>
      <c r="E37" s="106"/>
      <c r="H37" s="14"/>
    </row>
    <row r="38" spans="1:8" ht="28.5" x14ac:dyDescent="0.2">
      <c r="A38" s="97" t="s">
        <v>151</v>
      </c>
      <c r="B38" s="97" t="s">
        <v>128</v>
      </c>
      <c r="C38" s="98" t="s">
        <v>15</v>
      </c>
      <c r="D38" s="99"/>
      <c r="E38" s="106"/>
      <c r="H38" s="14"/>
    </row>
    <row r="39" spans="1:8" ht="15" x14ac:dyDescent="0.2">
      <c r="A39" s="91" t="s">
        <v>31</v>
      </c>
      <c r="B39" s="91" t="s">
        <v>152</v>
      </c>
      <c r="C39" s="91"/>
      <c r="D39" s="96"/>
      <c r="E39" s="104"/>
      <c r="H39" s="14"/>
    </row>
    <row r="40" spans="1:8" ht="42.75" x14ac:dyDescent="0.2">
      <c r="A40" s="93" t="s">
        <v>153</v>
      </c>
      <c r="B40" s="93" t="s">
        <v>155</v>
      </c>
      <c r="C40" s="94" t="s">
        <v>16</v>
      </c>
      <c r="D40" s="95"/>
      <c r="E40" s="105"/>
      <c r="H40" s="14"/>
    </row>
    <row r="41" spans="1:8" ht="42.75" x14ac:dyDescent="0.2">
      <c r="A41" s="93" t="s">
        <v>156</v>
      </c>
      <c r="B41" s="93" t="s">
        <v>142</v>
      </c>
      <c r="C41" s="94" t="s">
        <v>12</v>
      </c>
      <c r="D41" s="95"/>
      <c r="E41" s="105"/>
      <c r="H41" s="14"/>
    </row>
    <row r="42" spans="1:8" ht="42.75" x14ac:dyDescent="0.2">
      <c r="A42" s="93" t="s">
        <v>157</v>
      </c>
      <c r="B42" s="93" t="s">
        <v>159</v>
      </c>
      <c r="C42" s="94" t="s">
        <v>12</v>
      </c>
      <c r="D42" s="95"/>
      <c r="E42" s="105"/>
      <c r="H42" s="14"/>
    </row>
    <row r="43" spans="1:8" ht="42.75" x14ac:dyDescent="0.2">
      <c r="A43" s="93" t="s">
        <v>160</v>
      </c>
      <c r="B43" s="93" t="s">
        <v>162</v>
      </c>
      <c r="C43" s="94" t="s">
        <v>12</v>
      </c>
      <c r="D43" s="95"/>
      <c r="E43" s="105"/>
      <c r="H43" s="14"/>
    </row>
    <row r="44" spans="1:8" ht="42.75" x14ac:dyDescent="0.2">
      <c r="A44" s="93" t="s">
        <v>163</v>
      </c>
      <c r="B44" s="93" t="s">
        <v>42</v>
      </c>
      <c r="C44" s="94" t="s">
        <v>12</v>
      </c>
      <c r="D44" s="95"/>
      <c r="E44" s="105"/>
      <c r="H44" s="14"/>
    </row>
    <row r="45" spans="1:8" ht="42.75" x14ac:dyDescent="0.2">
      <c r="A45" s="93" t="s">
        <v>164</v>
      </c>
      <c r="B45" s="93" t="s">
        <v>125</v>
      </c>
      <c r="C45" s="94" t="s">
        <v>15</v>
      </c>
      <c r="D45" s="95"/>
      <c r="E45" s="105"/>
      <c r="H45" s="14"/>
    </row>
    <row r="46" spans="1:8" ht="28.5" x14ac:dyDescent="0.2">
      <c r="A46" s="93" t="s">
        <v>165</v>
      </c>
      <c r="B46" s="93" t="s">
        <v>128</v>
      </c>
      <c r="C46" s="94" t="s">
        <v>15</v>
      </c>
      <c r="D46" s="95"/>
      <c r="E46" s="105"/>
      <c r="H46" s="14"/>
    </row>
    <row r="47" spans="1:8" ht="15" x14ac:dyDescent="0.2">
      <c r="A47" s="91" t="s">
        <v>32</v>
      </c>
      <c r="B47" s="91" t="s">
        <v>166</v>
      </c>
      <c r="C47" s="91"/>
      <c r="D47" s="96"/>
      <c r="E47" s="104"/>
      <c r="H47" s="14"/>
    </row>
    <row r="48" spans="1:8" ht="42.75" x14ac:dyDescent="0.2">
      <c r="A48" s="93" t="s">
        <v>167</v>
      </c>
      <c r="B48" s="93" t="s">
        <v>169</v>
      </c>
      <c r="C48" s="94" t="s">
        <v>16</v>
      </c>
      <c r="D48" s="95"/>
      <c r="E48" s="105"/>
      <c r="H48" s="14"/>
    </row>
    <row r="49" spans="1:8" ht="42.75" x14ac:dyDescent="0.2">
      <c r="A49" s="93" t="s">
        <v>170</v>
      </c>
      <c r="B49" s="93" t="s">
        <v>172</v>
      </c>
      <c r="C49" s="94" t="s">
        <v>15</v>
      </c>
      <c r="D49" s="95"/>
      <c r="E49" s="105"/>
      <c r="H49" s="14"/>
    </row>
    <row r="50" spans="1:8" ht="28.5" x14ac:dyDescent="0.2">
      <c r="A50" s="93" t="s">
        <v>173</v>
      </c>
      <c r="B50" s="93" t="s">
        <v>128</v>
      </c>
      <c r="C50" s="94" t="s">
        <v>15</v>
      </c>
      <c r="D50" s="95"/>
      <c r="E50" s="105"/>
      <c r="H50" s="14"/>
    </row>
    <row r="51" spans="1:8" ht="42.75" x14ac:dyDescent="0.2">
      <c r="A51" s="93" t="s">
        <v>174</v>
      </c>
      <c r="B51" s="93" t="s">
        <v>159</v>
      </c>
      <c r="C51" s="94" t="s">
        <v>12</v>
      </c>
      <c r="D51" s="95"/>
      <c r="E51" s="105"/>
      <c r="H51" s="14"/>
    </row>
    <row r="52" spans="1:8" ht="42.75" x14ac:dyDescent="0.2">
      <c r="A52" s="93" t="s">
        <v>175</v>
      </c>
      <c r="B52" s="93" t="s">
        <v>162</v>
      </c>
      <c r="C52" s="94" t="s">
        <v>12</v>
      </c>
      <c r="D52" s="95"/>
      <c r="E52" s="105"/>
      <c r="H52" s="14"/>
    </row>
    <row r="53" spans="1:8" ht="42.75" x14ac:dyDescent="0.2">
      <c r="A53" s="93" t="s">
        <v>176</v>
      </c>
      <c r="B53" s="93" t="s">
        <v>142</v>
      </c>
      <c r="C53" s="94" t="s">
        <v>12</v>
      </c>
      <c r="D53" s="95"/>
      <c r="E53" s="105"/>
      <c r="H53" s="14"/>
    </row>
    <row r="54" spans="1:8" ht="42.75" x14ac:dyDescent="0.2">
      <c r="A54" s="93" t="str">
        <f>'BM 03'!A66</f>
        <v>1.4.3.7</v>
      </c>
      <c r="B54" s="93" t="str">
        <f>'BM 03'!D66</f>
        <v>LAJE PRÉ-MOLDADA UNIDIRECIONAL, BIAPOIADA, PARA PISO, ENCHIMENTO EM CERÂMICA, VIGOTA CONVENCIONAL, ALTURA TOTAL DA LAJE (ENCHIMENTO+CAPA) = (8+4). AF_11/2020_PA</v>
      </c>
      <c r="C54" s="94" t="str">
        <f>'BM 03'!E66</f>
        <v>m²</v>
      </c>
      <c r="D54" s="95"/>
      <c r="E54" s="105"/>
      <c r="H54" s="14"/>
    </row>
    <row r="55" spans="1:8" ht="15" x14ac:dyDescent="0.2">
      <c r="A55" s="91" t="s">
        <v>10</v>
      </c>
      <c r="B55" s="91" t="s">
        <v>177</v>
      </c>
      <c r="C55" s="91"/>
      <c r="D55" s="96"/>
      <c r="E55" s="104"/>
      <c r="H55" s="14"/>
    </row>
    <row r="56" spans="1:8" ht="42.75" x14ac:dyDescent="0.2">
      <c r="A56" s="97" t="s">
        <v>33</v>
      </c>
      <c r="B56" s="97" t="s">
        <v>179</v>
      </c>
      <c r="C56" s="98" t="s">
        <v>16</v>
      </c>
      <c r="D56" s="95"/>
      <c r="E56" s="106"/>
      <c r="H56" s="14"/>
    </row>
    <row r="57" spans="1:8" ht="42.75" x14ac:dyDescent="0.2">
      <c r="A57" s="93" t="s">
        <v>34</v>
      </c>
      <c r="B57" s="93" t="s">
        <v>181</v>
      </c>
      <c r="C57" s="94" t="s">
        <v>82</v>
      </c>
      <c r="D57" s="95"/>
      <c r="E57" s="105"/>
      <c r="H57" s="14"/>
    </row>
    <row r="58" spans="1:8" ht="28.5" x14ac:dyDescent="0.2">
      <c r="A58" s="93" t="s">
        <v>35</v>
      </c>
      <c r="B58" s="93" t="s">
        <v>183</v>
      </c>
      <c r="C58" s="94" t="s">
        <v>11</v>
      </c>
      <c r="D58" s="95"/>
      <c r="E58" s="105"/>
      <c r="H58" s="14"/>
    </row>
    <row r="59" spans="1:8" ht="28.5" x14ac:dyDescent="0.2">
      <c r="A59" s="93" t="s">
        <v>36</v>
      </c>
      <c r="B59" s="93" t="s">
        <v>185</v>
      </c>
      <c r="C59" s="94" t="s">
        <v>11</v>
      </c>
      <c r="D59" s="95"/>
      <c r="E59" s="105"/>
      <c r="H59" s="14"/>
    </row>
    <row r="60" spans="1:8" ht="28.5" x14ac:dyDescent="0.2">
      <c r="A60" s="93" t="s">
        <v>37</v>
      </c>
      <c r="B60" s="93" t="s">
        <v>187</v>
      </c>
      <c r="C60" s="94" t="s">
        <v>11</v>
      </c>
      <c r="D60" s="95"/>
      <c r="E60" s="105"/>
      <c r="H60" s="14"/>
    </row>
    <row r="61" spans="1:8" ht="15" x14ac:dyDescent="0.2">
      <c r="A61" s="91" t="s">
        <v>188</v>
      </c>
      <c r="B61" s="91" t="s">
        <v>189</v>
      </c>
      <c r="C61" s="91"/>
      <c r="D61" s="96"/>
      <c r="E61" s="104"/>
      <c r="H61" s="14"/>
    </row>
    <row r="62" spans="1:8" ht="15" x14ac:dyDescent="0.2">
      <c r="A62" s="91" t="s">
        <v>190</v>
      </c>
      <c r="B62" s="91" t="s">
        <v>191</v>
      </c>
      <c r="C62" s="91"/>
      <c r="D62" s="96"/>
      <c r="E62" s="104"/>
      <c r="H62" s="14"/>
    </row>
    <row r="63" spans="1:8" ht="42.75" x14ac:dyDescent="0.2">
      <c r="A63" s="93" t="s">
        <v>192</v>
      </c>
      <c r="B63" s="93" t="s">
        <v>194</v>
      </c>
      <c r="C63" s="94" t="s">
        <v>16</v>
      </c>
      <c r="D63" s="95" t="s">
        <v>893</v>
      </c>
      <c r="E63" s="105">
        <f>0.79*2.08</f>
        <v>1.6432000000000002</v>
      </c>
      <c r="H63" s="14"/>
    </row>
    <row r="64" spans="1:8" ht="28.5" x14ac:dyDescent="0.2">
      <c r="A64" s="93" t="s">
        <v>195</v>
      </c>
      <c r="B64" s="93" t="s">
        <v>197</v>
      </c>
      <c r="C64" s="94" t="s">
        <v>82</v>
      </c>
      <c r="D64" s="95"/>
      <c r="E64" s="105"/>
      <c r="H64" s="14"/>
    </row>
    <row r="65" spans="1:9" ht="15" x14ac:dyDescent="0.2">
      <c r="A65" s="91" t="s">
        <v>198</v>
      </c>
      <c r="B65" s="91" t="s">
        <v>199</v>
      </c>
      <c r="C65" s="91"/>
      <c r="D65" s="96"/>
      <c r="E65" s="104"/>
      <c r="H65" s="14"/>
    </row>
    <row r="66" spans="1:9" ht="15" x14ac:dyDescent="0.2">
      <c r="A66" s="91" t="s">
        <v>200</v>
      </c>
      <c r="B66" s="91" t="s">
        <v>201</v>
      </c>
      <c r="C66" s="91"/>
      <c r="D66" s="96"/>
      <c r="E66" s="104"/>
      <c r="H66" s="14"/>
    </row>
    <row r="67" spans="1:9" ht="57" x14ac:dyDescent="0.2">
      <c r="A67" s="93" t="s">
        <v>202</v>
      </c>
      <c r="B67" s="93" t="s">
        <v>204</v>
      </c>
      <c r="C67" s="94" t="s">
        <v>12</v>
      </c>
      <c r="D67" s="95"/>
      <c r="E67" s="105"/>
      <c r="H67" s="14"/>
    </row>
    <row r="68" spans="1:9" ht="28.5" x14ac:dyDescent="0.2">
      <c r="A68" s="93" t="s">
        <v>205</v>
      </c>
      <c r="B68" s="93" t="s">
        <v>207</v>
      </c>
      <c r="C68" s="94" t="s">
        <v>16</v>
      </c>
      <c r="D68" s="95"/>
      <c r="E68" s="105"/>
      <c r="H68" s="14"/>
    </row>
    <row r="69" spans="1:9" ht="57" x14ac:dyDescent="0.2">
      <c r="A69" s="93" t="s">
        <v>208</v>
      </c>
      <c r="B69" s="93" t="s">
        <v>59</v>
      </c>
      <c r="C69" s="94" t="s">
        <v>11</v>
      </c>
      <c r="D69" s="95"/>
      <c r="E69" s="105"/>
      <c r="H69" s="14"/>
    </row>
    <row r="70" spans="1:9" ht="28.5" x14ac:dyDescent="0.2">
      <c r="A70" s="93" t="s">
        <v>209</v>
      </c>
      <c r="B70" s="93" t="s">
        <v>211</v>
      </c>
      <c r="C70" s="94" t="s">
        <v>16</v>
      </c>
      <c r="D70" s="95" t="s">
        <v>890</v>
      </c>
      <c r="E70" s="105">
        <v>5.3699999999999992</v>
      </c>
      <c r="G70" s="1" t="s">
        <v>845</v>
      </c>
      <c r="H70" s="14"/>
    </row>
    <row r="71" spans="1:9" ht="42.75" x14ac:dyDescent="0.2">
      <c r="A71" s="93" t="s">
        <v>212</v>
      </c>
      <c r="B71" s="93" t="s">
        <v>214</v>
      </c>
      <c r="C71" s="94" t="s">
        <v>16</v>
      </c>
      <c r="D71" s="95"/>
      <c r="E71" s="105"/>
      <c r="H71" s="1">
        <f>95.95-29.12</f>
        <v>66.83</v>
      </c>
    </row>
    <row r="72" spans="1:9" ht="15" x14ac:dyDescent="0.2">
      <c r="A72" s="91" t="s">
        <v>215</v>
      </c>
      <c r="B72" s="91" t="s">
        <v>216</v>
      </c>
      <c r="C72" s="91"/>
      <c r="D72" s="96"/>
      <c r="E72" s="104"/>
      <c r="F72" s="11"/>
      <c r="G72" s="9"/>
      <c r="H72" s="190"/>
      <c r="I72" s="183"/>
    </row>
    <row r="73" spans="1:9" ht="42.75" x14ac:dyDescent="0.2">
      <c r="A73" s="93" t="s">
        <v>217</v>
      </c>
      <c r="B73" s="93" t="s">
        <v>84</v>
      </c>
      <c r="C73" s="94" t="s">
        <v>16</v>
      </c>
      <c r="D73" s="95"/>
      <c r="E73" s="105"/>
      <c r="F73" s="11"/>
      <c r="G73" s="9"/>
      <c r="H73" s="17"/>
      <c r="I73" s="18"/>
    </row>
    <row r="74" spans="1:9" ht="57" x14ac:dyDescent="0.2">
      <c r="A74" s="93" t="s">
        <v>219</v>
      </c>
      <c r="B74" s="93" t="s">
        <v>220</v>
      </c>
      <c r="C74" s="94" t="s">
        <v>16</v>
      </c>
      <c r="D74" s="95"/>
      <c r="E74" s="105"/>
      <c r="F74" s="11"/>
      <c r="G74" s="9"/>
      <c r="H74" s="17"/>
      <c r="I74" s="18"/>
    </row>
    <row r="75" spans="1:9" ht="15" x14ac:dyDescent="0.2">
      <c r="A75" s="91" t="s">
        <v>221</v>
      </c>
      <c r="B75" s="91" t="s">
        <v>222</v>
      </c>
      <c r="C75" s="91"/>
      <c r="D75" s="96"/>
      <c r="E75" s="104"/>
      <c r="F75" s="11"/>
      <c r="G75" s="9"/>
      <c r="H75" s="17"/>
      <c r="I75" s="18"/>
    </row>
    <row r="76" spans="1:9" ht="28.5" x14ac:dyDescent="0.2">
      <c r="A76" s="93" t="s">
        <v>223</v>
      </c>
      <c r="B76" s="93" t="s">
        <v>225</v>
      </c>
      <c r="C76" s="94" t="s">
        <v>16</v>
      </c>
      <c r="D76" s="95"/>
      <c r="E76" s="105"/>
      <c r="F76" s="11"/>
      <c r="G76" s="9"/>
      <c r="H76" s="17"/>
      <c r="I76" s="18"/>
    </row>
    <row r="77" spans="1:9" ht="28.5" x14ac:dyDescent="0.2">
      <c r="A77" s="93" t="s">
        <v>226</v>
      </c>
      <c r="B77" s="93" t="s">
        <v>107</v>
      </c>
      <c r="C77" s="94" t="s">
        <v>15</v>
      </c>
      <c r="D77" s="95"/>
      <c r="E77" s="105"/>
      <c r="F77" s="11"/>
      <c r="G77" s="9"/>
      <c r="H77" s="17"/>
      <c r="I77" s="18"/>
    </row>
    <row r="78" spans="1:9" ht="42.75" x14ac:dyDescent="0.2">
      <c r="A78" s="93" t="s">
        <v>227</v>
      </c>
      <c r="B78" s="93" t="s">
        <v>229</v>
      </c>
      <c r="C78" s="94" t="s">
        <v>16</v>
      </c>
      <c r="D78" s="95"/>
      <c r="E78" s="105"/>
      <c r="F78" s="11"/>
      <c r="G78" s="9"/>
      <c r="H78" s="17"/>
      <c r="I78" s="18"/>
    </row>
    <row r="79" spans="1:9" ht="42.75" x14ac:dyDescent="0.2">
      <c r="A79" s="93" t="s">
        <v>230</v>
      </c>
      <c r="B79" s="93" t="s">
        <v>232</v>
      </c>
      <c r="C79" s="94" t="s">
        <v>16</v>
      </c>
      <c r="D79" s="95" t="s">
        <v>829</v>
      </c>
      <c r="E79" s="105">
        <v>27.220000000000027</v>
      </c>
      <c r="F79" s="11"/>
      <c r="G79" s="9">
        <f>17*27.15 + 1.45*1.7+ 1.45*1.6 + 1.3*8.87</f>
        <v>477.86599999999993</v>
      </c>
      <c r="H79" s="17" t="s">
        <v>845</v>
      </c>
      <c r="I79" s="18"/>
    </row>
    <row r="80" spans="1:9" ht="42.75" x14ac:dyDescent="0.2">
      <c r="A80" s="93" t="s">
        <v>233</v>
      </c>
      <c r="B80" s="93" t="s">
        <v>235</v>
      </c>
      <c r="C80" s="94" t="s">
        <v>7</v>
      </c>
      <c r="D80" s="95" t="s">
        <v>829</v>
      </c>
      <c r="E80" s="105">
        <v>27.220000000000027</v>
      </c>
      <c r="F80" s="11"/>
      <c r="G80" s="9">
        <f>17*27.15 + 1.45*1.7+ 1.45*1.6 + 1.3*8.87</f>
        <v>477.86599999999993</v>
      </c>
      <c r="H80" s="17" t="s">
        <v>845</v>
      </c>
      <c r="I80" s="18"/>
    </row>
    <row r="81" spans="1:9" ht="71.25" x14ac:dyDescent="0.2">
      <c r="A81" s="93" t="s">
        <v>236</v>
      </c>
      <c r="B81" s="93" t="s">
        <v>238</v>
      </c>
      <c r="C81" s="94" t="s">
        <v>16</v>
      </c>
      <c r="D81" s="95"/>
      <c r="E81" s="105"/>
      <c r="F81" s="11"/>
      <c r="G81" s="9"/>
      <c r="H81" s="17"/>
      <c r="I81" s="18"/>
    </row>
    <row r="82" spans="1:9" ht="28.5" x14ac:dyDescent="0.2">
      <c r="A82" s="93" t="s">
        <v>239</v>
      </c>
      <c r="B82" s="93" t="s">
        <v>241</v>
      </c>
      <c r="C82" s="94" t="s">
        <v>15</v>
      </c>
      <c r="D82" s="95"/>
      <c r="E82" s="105"/>
      <c r="F82" s="11"/>
      <c r="G82" s="109">
        <f>E83+E82+E14</f>
        <v>0</v>
      </c>
      <c r="H82" s="110" t="s">
        <v>616</v>
      </c>
      <c r="I82" s="18"/>
    </row>
    <row r="83" spans="1:9" ht="28.5" x14ac:dyDescent="0.2">
      <c r="A83" s="97" t="s">
        <v>242</v>
      </c>
      <c r="B83" s="97" t="s">
        <v>244</v>
      </c>
      <c r="C83" s="98" t="s">
        <v>15</v>
      </c>
      <c r="D83" s="99"/>
      <c r="E83" s="106"/>
      <c r="F83" s="11"/>
      <c r="G83" s="9"/>
      <c r="H83" s="17"/>
      <c r="I83" s="18"/>
    </row>
    <row r="84" spans="1:9" ht="57" x14ac:dyDescent="0.2">
      <c r="A84" s="93" t="s">
        <v>739</v>
      </c>
      <c r="B84" s="97" t="str">
        <f>'BM 05'!D96</f>
        <v>CONTRAPISO EM ARGAMASSA TRAÇO 1:4 (CIMENTO E AREIA), PREPARO MECÂNICO COM BETONEIRA 400 L, APLICADO EM ÁREAS SECAS SOBRE LAJE, ADERIDO, ACABAMENTO NÃO REFORÇADO, ESPESSURA 2CM. AF_07/2021</v>
      </c>
      <c r="C84" s="98" t="str">
        <f>'BM 05'!E96</f>
        <v>m²</v>
      </c>
      <c r="D84" s="99"/>
      <c r="E84" s="106"/>
      <c r="F84" s="11"/>
      <c r="G84" s="9"/>
      <c r="H84" s="17"/>
      <c r="I84" s="18"/>
    </row>
    <row r="85" spans="1:9" ht="15" x14ac:dyDescent="0.2">
      <c r="A85" s="91" t="s">
        <v>245</v>
      </c>
      <c r="B85" s="91" t="s">
        <v>246</v>
      </c>
      <c r="C85" s="91"/>
      <c r="D85" s="96"/>
      <c r="E85" s="104"/>
      <c r="F85" s="11"/>
      <c r="G85" s="9"/>
      <c r="H85" s="17"/>
      <c r="I85" s="18"/>
    </row>
    <row r="86" spans="1:9" ht="28.5" x14ac:dyDescent="0.2">
      <c r="A86" s="93" t="s">
        <v>247</v>
      </c>
      <c r="B86" s="93" t="s">
        <v>83</v>
      </c>
      <c r="C86" s="94" t="s">
        <v>16</v>
      </c>
      <c r="D86" s="95" t="s">
        <v>847</v>
      </c>
      <c r="E86" s="105">
        <v>61.759999999999991</v>
      </c>
      <c r="F86" s="11"/>
      <c r="G86" s="1" t="s">
        <v>845</v>
      </c>
      <c r="H86" s="17"/>
      <c r="I86" s="18"/>
    </row>
    <row r="87" spans="1:9" ht="28.5" x14ac:dyDescent="0.2">
      <c r="A87" s="93" t="s">
        <v>249</v>
      </c>
      <c r="B87" s="93" t="s">
        <v>251</v>
      </c>
      <c r="C87" s="94" t="s">
        <v>16</v>
      </c>
      <c r="D87" s="95"/>
      <c r="E87" s="105"/>
      <c r="F87" s="11"/>
      <c r="G87" s="9" t="s">
        <v>848</v>
      </c>
      <c r="H87" s="17">
        <f>19.67*2.86-1.26*2.12*2+19.67*2.65-1.26*2.12*2+9.13*0.13+2.16*1.22+3.98*1.22+1.07*1.4+2.18*1.22+9.1*0.18+238.75</f>
        <v>350.92020000000002</v>
      </c>
      <c r="I87" s="18"/>
    </row>
    <row r="88" spans="1:9" ht="28.5" x14ac:dyDescent="0.2">
      <c r="A88" s="93" t="s">
        <v>252</v>
      </c>
      <c r="B88" s="93" t="s">
        <v>254</v>
      </c>
      <c r="C88" s="94" t="s">
        <v>16</v>
      </c>
      <c r="D88" s="95" t="s">
        <v>849</v>
      </c>
      <c r="E88" s="105">
        <v>9.2400000000000091</v>
      </c>
      <c r="F88" s="11"/>
      <c r="G88" s="1" t="s">
        <v>845</v>
      </c>
      <c r="H88" s="17"/>
      <c r="I88" s="18"/>
    </row>
    <row r="89" spans="1:9" ht="28.5" x14ac:dyDescent="0.2">
      <c r="A89" s="93" t="s">
        <v>255</v>
      </c>
      <c r="B89" s="93" t="s">
        <v>257</v>
      </c>
      <c r="C89" s="94" t="s">
        <v>16</v>
      </c>
      <c r="D89" s="95" t="s">
        <v>850</v>
      </c>
      <c r="E89" s="105">
        <v>5.3699999999999992</v>
      </c>
      <c r="F89" s="11"/>
      <c r="G89" s="1" t="s">
        <v>845</v>
      </c>
      <c r="H89" s="17"/>
      <c r="I89" s="18"/>
    </row>
    <row r="90" spans="1:9" ht="28.5" x14ac:dyDescent="0.2">
      <c r="A90" s="93" t="s">
        <v>258</v>
      </c>
      <c r="B90" s="93" t="s">
        <v>260</v>
      </c>
      <c r="C90" s="94" t="s">
        <v>16</v>
      </c>
      <c r="D90" s="95" t="s">
        <v>850</v>
      </c>
      <c r="E90" s="105">
        <v>5.3699999999999992</v>
      </c>
      <c r="F90" s="11"/>
      <c r="G90" s="1" t="s">
        <v>845</v>
      </c>
      <c r="H90" s="17"/>
      <c r="I90" s="18"/>
    </row>
    <row r="91" spans="1:9" ht="28.5" x14ac:dyDescent="0.2">
      <c r="A91" s="93" t="s">
        <v>261</v>
      </c>
      <c r="B91" s="93" t="s">
        <v>263</v>
      </c>
      <c r="C91" s="94" t="s">
        <v>16</v>
      </c>
      <c r="D91" s="95" t="s">
        <v>850</v>
      </c>
      <c r="E91" s="105">
        <v>5.3699999999999992</v>
      </c>
      <c r="F91" s="11"/>
      <c r="G91" s="1" t="s">
        <v>845</v>
      </c>
      <c r="H91" s="17"/>
      <c r="I91" s="18"/>
    </row>
    <row r="92" spans="1:9" ht="28.5" x14ac:dyDescent="0.2">
      <c r="A92" s="93" t="s">
        <v>264</v>
      </c>
      <c r="B92" s="93" t="s">
        <v>266</v>
      </c>
      <c r="C92" s="94" t="s">
        <v>16</v>
      </c>
      <c r="D92" s="95"/>
      <c r="E92" s="105"/>
      <c r="F92" s="11"/>
      <c r="G92" s="9"/>
      <c r="H92" s="17"/>
      <c r="I92" s="18"/>
    </row>
    <row r="93" spans="1:9" ht="42.75" x14ac:dyDescent="0.2">
      <c r="A93" s="93" t="s">
        <v>267</v>
      </c>
      <c r="B93" s="93" t="s">
        <v>269</v>
      </c>
      <c r="C93" s="94" t="s">
        <v>16</v>
      </c>
      <c r="D93" s="95" t="s">
        <v>891</v>
      </c>
      <c r="E93" s="105">
        <v>340.28</v>
      </c>
      <c r="F93" s="11"/>
      <c r="G93" s="9"/>
      <c r="H93" s="17"/>
      <c r="I93" s="18"/>
    </row>
    <row r="94" spans="1:9" ht="57" x14ac:dyDescent="0.2">
      <c r="A94" s="93" t="s">
        <v>270</v>
      </c>
      <c r="B94" s="93" t="s">
        <v>272</v>
      </c>
      <c r="C94" s="94" t="s">
        <v>16</v>
      </c>
      <c r="D94" s="95" t="s">
        <v>892</v>
      </c>
      <c r="E94" s="105">
        <v>33.833600000000004</v>
      </c>
      <c r="F94" s="11"/>
      <c r="G94" s="9"/>
      <c r="H94" s="17"/>
      <c r="I94" s="18"/>
    </row>
    <row r="95" spans="1:9" ht="15" x14ac:dyDescent="0.2">
      <c r="A95" s="91" t="s">
        <v>273</v>
      </c>
      <c r="B95" s="91" t="s">
        <v>274</v>
      </c>
      <c r="C95" s="91"/>
      <c r="D95" s="96"/>
      <c r="E95" s="104"/>
      <c r="F95" s="11"/>
      <c r="G95" s="9"/>
      <c r="H95" s="17"/>
      <c r="I95" s="18"/>
    </row>
    <row r="96" spans="1:9" ht="28.5" x14ac:dyDescent="0.2">
      <c r="A96" s="93" t="s">
        <v>275</v>
      </c>
      <c r="B96" s="93" t="s">
        <v>277</v>
      </c>
      <c r="C96" s="94" t="s">
        <v>7</v>
      </c>
      <c r="D96" s="95" t="s">
        <v>894</v>
      </c>
      <c r="E96" s="105">
        <v>1</v>
      </c>
      <c r="F96" s="11"/>
      <c r="G96" s="9"/>
      <c r="H96" s="17"/>
      <c r="I96" s="18"/>
    </row>
    <row r="97" spans="1:9" ht="28.5" x14ac:dyDescent="0.2">
      <c r="A97" s="93" t="s">
        <v>278</v>
      </c>
      <c r="B97" s="93" t="s">
        <v>280</v>
      </c>
      <c r="C97" s="94" t="s">
        <v>7</v>
      </c>
      <c r="D97" s="95"/>
      <c r="E97" s="105"/>
      <c r="F97" s="11"/>
      <c r="G97" s="9"/>
      <c r="H97" s="17"/>
      <c r="I97" s="18"/>
    </row>
    <row r="98" spans="1:9" ht="28.5" x14ac:dyDescent="0.2">
      <c r="A98" s="93" t="s">
        <v>281</v>
      </c>
      <c r="B98" s="93" t="s">
        <v>70</v>
      </c>
      <c r="C98" s="94" t="s">
        <v>7</v>
      </c>
      <c r="D98" s="95"/>
      <c r="E98" s="105"/>
      <c r="F98" s="11"/>
      <c r="G98" s="9"/>
      <c r="H98" s="17"/>
      <c r="I98" s="18"/>
    </row>
    <row r="99" spans="1:9" ht="28.5" x14ac:dyDescent="0.2">
      <c r="A99" s="93" t="s">
        <v>282</v>
      </c>
      <c r="B99" s="93" t="s">
        <v>284</v>
      </c>
      <c r="C99" s="94" t="s">
        <v>7</v>
      </c>
      <c r="D99" s="95"/>
      <c r="E99" s="105"/>
      <c r="F99" s="11"/>
      <c r="G99" s="9"/>
      <c r="H99" s="17"/>
      <c r="I99" s="18"/>
    </row>
    <row r="100" spans="1:9" ht="57" x14ac:dyDescent="0.2">
      <c r="A100" s="93" t="s">
        <v>285</v>
      </c>
      <c r="B100" s="93" t="s">
        <v>287</v>
      </c>
      <c r="C100" s="94" t="s">
        <v>7</v>
      </c>
      <c r="D100" s="95"/>
      <c r="E100" s="105"/>
      <c r="F100" s="11"/>
      <c r="G100" s="9"/>
      <c r="H100" s="17"/>
      <c r="I100" s="18"/>
    </row>
    <row r="101" spans="1:9" ht="15" x14ac:dyDescent="0.2">
      <c r="A101" s="91" t="s">
        <v>288</v>
      </c>
      <c r="B101" s="91" t="s">
        <v>289</v>
      </c>
      <c r="C101" s="91"/>
      <c r="D101" s="96"/>
      <c r="E101" s="104"/>
      <c r="F101" s="11"/>
      <c r="G101" s="9"/>
      <c r="H101" s="17"/>
      <c r="I101" s="18"/>
    </row>
    <row r="102" spans="1:9" ht="28.5" x14ac:dyDescent="0.2">
      <c r="A102" s="93" t="s">
        <v>290</v>
      </c>
      <c r="B102" s="93" t="s">
        <v>292</v>
      </c>
      <c r="C102" s="94" t="s">
        <v>11</v>
      </c>
      <c r="D102" s="95"/>
      <c r="E102" s="105"/>
      <c r="F102" s="11"/>
      <c r="G102" s="9"/>
      <c r="H102" s="17"/>
      <c r="I102" s="18"/>
    </row>
    <row r="103" spans="1:9" ht="42.75" x14ac:dyDescent="0.2">
      <c r="A103" s="93" t="s">
        <v>293</v>
      </c>
      <c r="B103" s="93" t="s">
        <v>295</v>
      </c>
      <c r="C103" s="94" t="s">
        <v>11</v>
      </c>
      <c r="D103" s="95"/>
      <c r="E103" s="105"/>
      <c r="F103" s="11"/>
      <c r="G103" s="9"/>
      <c r="H103" s="17"/>
      <c r="I103" s="18"/>
    </row>
    <row r="104" spans="1:9" ht="42.75" x14ac:dyDescent="0.2">
      <c r="A104" s="93" t="s">
        <v>296</v>
      </c>
      <c r="B104" s="93" t="s">
        <v>298</v>
      </c>
      <c r="C104" s="94" t="s">
        <v>11</v>
      </c>
      <c r="D104" s="95"/>
      <c r="E104" s="105"/>
      <c r="F104" s="11"/>
      <c r="G104" s="9"/>
      <c r="H104" s="17"/>
      <c r="I104" s="18"/>
    </row>
    <row r="105" spans="1:9" ht="28.5" x14ac:dyDescent="0.2">
      <c r="A105" s="93" t="s">
        <v>299</v>
      </c>
      <c r="B105" s="93" t="s">
        <v>64</v>
      </c>
      <c r="C105" s="94" t="s">
        <v>7</v>
      </c>
      <c r="D105" s="95"/>
      <c r="E105" s="105"/>
      <c r="F105" s="11"/>
      <c r="G105" s="9"/>
      <c r="H105" s="17"/>
      <c r="I105" s="18"/>
    </row>
    <row r="106" spans="1:9" ht="28.5" x14ac:dyDescent="0.2">
      <c r="A106" s="93" t="s">
        <v>300</v>
      </c>
      <c r="B106" s="93" t="s">
        <v>302</v>
      </c>
      <c r="C106" s="94" t="s">
        <v>7</v>
      </c>
      <c r="D106" s="95"/>
      <c r="E106" s="105"/>
      <c r="F106" s="11"/>
      <c r="G106" s="9"/>
      <c r="H106" s="17"/>
      <c r="I106" s="18"/>
    </row>
    <row r="107" spans="1:9" ht="42.75" x14ac:dyDescent="0.2">
      <c r="A107" s="93" t="s">
        <v>303</v>
      </c>
      <c r="B107" s="93" t="s">
        <v>62</v>
      </c>
      <c r="C107" s="94" t="s">
        <v>7</v>
      </c>
      <c r="D107" s="95"/>
      <c r="E107" s="105"/>
      <c r="F107" s="11"/>
      <c r="G107" s="9"/>
      <c r="H107" s="17"/>
      <c r="I107" s="18"/>
    </row>
    <row r="108" spans="1:9" ht="42.75" x14ac:dyDescent="0.2">
      <c r="A108" s="93" t="s">
        <v>304</v>
      </c>
      <c r="B108" s="93" t="s">
        <v>306</v>
      </c>
      <c r="C108" s="94" t="s">
        <v>7</v>
      </c>
      <c r="D108" s="95"/>
      <c r="E108" s="105"/>
      <c r="F108" s="11"/>
      <c r="G108" s="9"/>
      <c r="H108" s="17"/>
      <c r="I108" s="18"/>
    </row>
    <row r="109" spans="1:9" ht="42.75" x14ac:dyDescent="0.2">
      <c r="A109" s="93" t="s">
        <v>741</v>
      </c>
      <c r="B109" s="93" t="s">
        <v>742</v>
      </c>
      <c r="C109" s="94" t="s">
        <v>743</v>
      </c>
      <c r="D109" s="95" t="s">
        <v>895</v>
      </c>
      <c r="E109" s="105">
        <v>25.4</v>
      </c>
      <c r="F109" s="11"/>
      <c r="G109" s="9"/>
      <c r="H109" s="17"/>
      <c r="I109" s="18"/>
    </row>
    <row r="110" spans="1:9" ht="15" x14ac:dyDescent="0.2">
      <c r="A110" s="91" t="s">
        <v>307</v>
      </c>
      <c r="B110" s="91" t="s">
        <v>308</v>
      </c>
      <c r="C110" s="91"/>
      <c r="D110" s="96"/>
      <c r="E110" s="104"/>
      <c r="F110" s="11"/>
      <c r="G110" s="9"/>
      <c r="H110" s="17"/>
      <c r="I110" s="18"/>
    </row>
    <row r="111" spans="1:9" ht="42.75" x14ac:dyDescent="0.2">
      <c r="A111" s="93" t="s">
        <v>309</v>
      </c>
      <c r="B111" s="93" t="s">
        <v>311</v>
      </c>
      <c r="C111" s="94" t="s">
        <v>11</v>
      </c>
      <c r="D111" s="95"/>
      <c r="E111" s="105"/>
      <c r="F111" s="11"/>
      <c r="G111" s="9"/>
      <c r="H111" s="17"/>
      <c r="I111" s="18"/>
    </row>
    <row r="112" spans="1:9" ht="42.75" x14ac:dyDescent="0.2">
      <c r="A112" s="93" t="s">
        <v>312</v>
      </c>
      <c r="B112" s="93" t="s">
        <v>314</v>
      </c>
      <c r="C112" s="94" t="s">
        <v>11</v>
      </c>
      <c r="D112" s="95"/>
      <c r="E112" s="105"/>
      <c r="F112" s="11"/>
      <c r="G112" s="9"/>
      <c r="H112" s="17"/>
      <c r="I112" s="18"/>
    </row>
    <row r="113" spans="1:9" ht="15" x14ac:dyDescent="0.2">
      <c r="A113" s="91" t="s">
        <v>315</v>
      </c>
      <c r="B113" s="91" t="s">
        <v>316</v>
      </c>
      <c r="C113" s="91"/>
      <c r="D113" s="96"/>
      <c r="E113" s="104"/>
      <c r="F113" s="11"/>
      <c r="G113" s="9"/>
      <c r="H113" s="17"/>
      <c r="I113" s="18"/>
    </row>
    <row r="114" spans="1:9" ht="28.5" x14ac:dyDescent="0.2">
      <c r="A114" s="93" t="s">
        <v>317</v>
      </c>
      <c r="B114" s="93" t="s">
        <v>319</v>
      </c>
      <c r="C114" s="94" t="s">
        <v>7</v>
      </c>
      <c r="D114" s="95"/>
      <c r="E114" s="105"/>
      <c r="F114" s="11"/>
      <c r="G114" s="9"/>
      <c r="H114" s="17"/>
      <c r="I114" s="18"/>
    </row>
    <row r="115" spans="1:9" ht="28.5" x14ac:dyDescent="0.2">
      <c r="A115" s="93" t="s">
        <v>320</v>
      </c>
      <c r="B115" s="93" t="s">
        <v>322</v>
      </c>
      <c r="C115" s="94" t="s">
        <v>7</v>
      </c>
      <c r="D115" s="95"/>
      <c r="E115" s="105"/>
      <c r="F115" s="11"/>
      <c r="G115" s="9"/>
      <c r="H115" s="17"/>
      <c r="I115" s="18"/>
    </row>
    <row r="116" spans="1:9" ht="28.5" x14ac:dyDescent="0.2">
      <c r="A116" s="93" t="s">
        <v>323</v>
      </c>
      <c r="B116" s="93" t="s">
        <v>325</v>
      </c>
      <c r="C116" s="94" t="s">
        <v>7</v>
      </c>
      <c r="D116" s="95"/>
      <c r="E116" s="105"/>
      <c r="F116" s="11"/>
      <c r="G116" s="9"/>
      <c r="H116" s="17"/>
      <c r="I116" s="18"/>
    </row>
    <row r="117" spans="1:9" ht="28.5" x14ac:dyDescent="0.2">
      <c r="A117" s="93" t="s">
        <v>326</v>
      </c>
      <c r="B117" s="93" t="s">
        <v>328</v>
      </c>
      <c r="C117" s="94" t="s">
        <v>7</v>
      </c>
      <c r="D117" s="95" t="s">
        <v>896</v>
      </c>
      <c r="E117" s="105">
        <v>2</v>
      </c>
      <c r="F117" s="11"/>
      <c r="G117" s="9"/>
      <c r="H117" s="17"/>
      <c r="I117" s="18"/>
    </row>
    <row r="118" spans="1:9" ht="28.5" x14ac:dyDescent="0.2">
      <c r="A118" s="93" t="s">
        <v>329</v>
      </c>
      <c r="B118" s="93" t="s">
        <v>331</v>
      </c>
      <c r="C118" s="94" t="s">
        <v>7</v>
      </c>
      <c r="D118" s="95"/>
      <c r="E118" s="105"/>
      <c r="F118" s="11"/>
      <c r="G118" s="9"/>
      <c r="H118" s="17"/>
      <c r="I118" s="18"/>
    </row>
    <row r="119" spans="1:9" ht="15" x14ac:dyDescent="0.2">
      <c r="A119" s="91" t="s">
        <v>332</v>
      </c>
      <c r="B119" s="91" t="s">
        <v>333</v>
      </c>
      <c r="C119" s="91"/>
      <c r="D119" s="96"/>
      <c r="E119" s="104"/>
      <c r="F119" s="11"/>
      <c r="G119" s="9"/>
      <c r="H119" s="17"/>
      <c r="I119" s="18"/>
    </row>
    <row r="120" spans="1:9" ht="57" x14ac:dyDescent="0.2">
      <c r="A120" s="93" t="s">
        <v>334</v>
      </c>
      <c r="B120" s="93" t="s">
        <v>336</v>
      </c>
      <c r="C120" s="94" t="s">
        <v>7</v>
      </c>
      <c r="D120" s="95"/>
      <c r="E120" s="105"/>
      <c r="F120" s="11"/>
      <c r="G120" s="9"/>
      <c r="H120" s="17"/>
      <c r="I120" s="18"/>
    </row>
    <row r="121" spans="1:9" ht="57" x14ac:dyDescent="0.2">
      <c r="A121" s="93" t="s">
        <v>337</v>
      </c>
      <c r="B121" s="93" t="s">
        <v>339</v>
      </c>
      <c r="C121" s="94" t="s">
        <v>7</v>
      </c>
      <c r="D121" s="95"/>
      <c r="E121" s="105"/>
      <c r="F121" s="11"/>
      <c r="G121" s="9"/>
      <c r="H121" s="17"/>
      <c r="I121" s="18"/>
    </row>
    <row r="122" spans="1:9" ht="71.25" x14ac:dyDescent="0.2">
      <c r="A122" s="93" t="s">
        <v>340</v>
      </c>
      <c r="B122" s="93" t="s">
        <v>342</v>
      </c>
      <c r="C122" s="94" t="s">
        <v>7</v>
      </c>
      <c r="D122" s="95"/>
      <c r="E122" s="105"/>
      <c r="F122" s="11"/>
      <c r="G122" s="9"/>
      <c r="H122" s="17"/>
      <c r="I122" s="18"/>
    </row>
    <row r="123" spans="1:9" ht="28.5" x14ac:dyDescent="0.2">
      <c r="A123" s="93" t="s">
        <v>883</v>
      </c>
      <c r="B123" s="93" t="s">
        <v>884</v>
      </c>
      <c r="C123" s="94" t="s">
        <v>7</v>
      </c>
      <c r="D123" s="95" t="s">
        <v>878</v>
      </c>
      <c r="E123" s="105">
        <v>1</v>
      </c>
      <c r="F123" s="11"/>
      <c r="G123" s="9"/>
      <c r="H123" s="17"/>
      <c r="I123" s="18"/>
    </row>
    <row r="124" spans="1:9" ht="15" x14ac:dyDescent="0.2">
      <c r="A124" s="91" t="s">
        <v>343</v>
      </c>
      <c r="B124" s="91" t="s">
        <v>344</v>
      </c>
      <c r="C124" s="91"/>
      <c r="D124" s="96"/>
      <c r="E124" s="104"/>
      <c r="F124" s="11"/>
      <c r="G124" s="9"/>
      <c r="H124" s="17"/>
      <c r="I124" s="18"/>
    </row>
    <row r="125" spans="1:9" ht="42.75" x14ac:dyDescent="0.2">
      <c r="A125" s="93" t="s">
        <v>345</v>
      </c>
      <c r="B125" s="93" t="s">
        <v>347</v>
      </c>
      <c r="C125" s="94" t="s">
        <v>7</v>
      </c>
      <c r="D125" s="95"/>
      <c r="E125" s="105"/>
      <c r="F125" s="11"/>
      <c r="G125" s="9"/>
      <c r="H125" s="17"/>
      <c r="I125" s="18"/>
    </row>
    <row r="126" spans="1:9" ht="42.75" x14ac:dyDescent="0.2">
      <c r="A126" s="93" t="s">
        <v>348</v>
      </c>
      <c r="B126" s="93" t="s">
        <v>350</v>
      </c>
      <c r="C126" s="94" t="s">
        <v>7</v>
      </c>
      <c r="D126" s="95"/>
      <c r="E126" s="105"/>
      <c r="F126" s="11"/>
      <c r="G126" s="9"/>
      <c r="H126" s="17"/>
      <c r="I126" s="18"/>
    </row>
    <row r="127" spans="1:9" ht="42.75" x14ac:dyDescent="0.2">
      <c r="A127" s="93" t="s">
        <v>351</v>
      </c>
      <c r="B127" s="93" t="s">
        <v>353</v>
      </c>
      <c r="C127" s="94" t="s">
        <v>11</v>
      </c>
      <c r="D127" s="95"/>
      <c r="E127" s="105"/>
      <c r="F127" s="11"/>
      <c r="G127" s="9"/>
      <c r="H127" s="17"/>
      <c r="I127" s="18"/>
    </row>
    <row r="128" spans="1:9" ht="42.75" x14ac:dyDescent="0.2">
      <c r="A128" s="93" t="s">
        <v>354</v>
      </c>
      <c r="B128" s="93" t="s">
        <v>353</v>
      </c>
      <c r="C128" s="94" t="s">
        <v>11</v>
      </c>
      <c r="D128" s="95"/>
      <c r="E128" s="105"/>
      <c r="F128" s="11"/>
      <c r="G128" s="9"/>
      <c r="H128" s="17"/>
      <c r="I128" s="18"/>
    </row>
    <row r="129" spans="1:9" ht="28.5" x14ac:dyDescent="0.2">
      <c r="A129" s="93" t="s">
        <v>355</v>
      </c>
      <c r="B129" s="93" t="s">
        <v>357</v>
      </c>
      <c r="C129" s="94" t="s">
        <v>7</v>
      </c>
      <c r="D129" s="95"/>
      <c r="E129" s="105"/>
      <c r="F129" s="11"/>
      <c r="G129" s="9"/>
      <c r="H129" s="17"/>
      <c r="I129" s="18"/>
    </row>
    <row r="130" spans="1:9" ht="15" x14ac:dyDescent="0.2">
      <c r="A130" s="91" t="s">
        <v>358</v>
      </c>
      <c r="B130" s="91" t="s">
        <v>359</v>
      </c>
      <c r="C130" s="91"/>
      <c r="D130" s="96"/>
      <c r="E130" s="104"/>
      <c r="F130" s="11"/>
      <c r="G130" s="9"/>
      <c r="H130" s="17"/>
      <c r="I130" s="18"/>
    </row>
    <row r="131" spans="1:9" ht="28.5" x14ac:dyDescent="0.2">
      <c r="A131" s="93" t="s">
        <v>360</v>
      </c>
      <c r="B131" s="93" t="s">
        <v>362</v>
      </c>
      <c r="C131" s="94" t="s">
        <v>7</v>
      </c>
      <c r="D131" s="95"/>
      <c r="E131" s="105"/>
      <c r="F131" s="11"/>
      <c r="G131" s="9"/>
      <c r="H131" s="17"/>
      <c r="I131" s="18"/>
    </row>
    <row r="132" spans="1:9" ht="42.75" x14ac:dyDescent="0.2">
      <c r="A132" s="93" t="s">
        <v>363</v>
      </c>
      <c r="B132" s="93" t="s">
        <v>365</v>
      </c>
      <c r="C132" s="94" t="s">
        <v>7</v>
      </c>
      <c r="D132" s="95"/>
      <c r="E132" s="105"/>
      <c r="F132" s="11"/>
      <c r="G132" s="9"/>
      <c r="H132" s="17"/>
      <c r="I132" s="18"/>
    </row>
    <row r="133" spans="1:9" ht="71.25" x14ac:dyDescent="0.2">
      <c r="A133" s="93" t="s">
        <v>366</v>
      </c>
      <c r="B133" s="93" t="s">
        <v>368</v>
      </c>
      <c r="C133" s="94" t="s">
        <v>7</v>
      </c>
      <c r="D133" s="95"/>
      <c r="E133" s="105"/>
      <c r="F133" s="11"/>
      <c r="G133" s="9"/>
      <c r="H133" s="17"/>
      <c r="I133" s="18"/>
    </row>
    <row r="134" spans="1:9" ht="28.5" x14ac:dyDescent="0.2">
      <c r="A134" s="93" t="s">
        <v>369</v>
      </c>
      <c r="B134" s="93" t="s">
        <v>371</v>
      </c>
      <c r="C134" s="94" t="s">
        <v>7</v>
      </c>
      <c r="D134" s="95"/>
      <c r="E134" s="105"/>
      <c r="F134" s="11"/>
      <c r="G134" s="9"/>
      <c r="H134" s="17"/>
      <c r="I134" s="18"/>
    </row>
    <row r="135" spans="1:9" ht="15" x14ac:dyDescent="0.2">
      <c r="A135" s="91" t="s">
        <v>372</v>
      </c>
      <c r="B135" s="91" t="s">
        <v>373</v>
      </c>
      <c r="C135" s="91"/>
      <c r="D135" s="96"/>
      <c r="E135" s="104"/>
      <c r="F135" s="11"/>
      <c r="G135" s="9"/>
      <c r="H135" s="17"/>
      <c r="I135" s="18"/>
    </row>
    <row r="136" spans="1:9" ht="28.5" x14ac:dyDescent="0.2">
      <c r="A136" s="93" t="s">
        <v>374</v>
      </c>
      <c r="B136" s="93" t="s">
        <v>98</v>
      </c>
      <c r="C136" s="94" t="s">
        <v>87</v>
      </c>
      <c r="D136" s="95"/>
      <c r="E136" s="105"/>
      <c r="F136" s="11"/>
      <c r="G136" s="9"/>
      <c r="H136" s="17"/>
      <c r="I136" s="18"/>
    </row>
    <row r="137" spans="1:9" ht="28.5" x14ac:dyDescent="0.2">
      <c r="A137" s="93" t="s">
        <v>375</v>
      </c>
      <c r="B137" s="93" t="s">
        <v>377</v>
      </c>
      <c r="C137" s="94" t="s">
        <v>15</v>
      </c>
      <c r="D137" s="95"/>
      <c r="E137" s="105"/>
      <c r="F137" s="11"/>
      <c r="G137" s="9"/>
      <c r="H137" s="17"/>
      <c r="I137" s="18"/>
    </row>
    <row r="138" spans="1:9" ht="42.75" x14ac:dyDescent="0.2">
      <c r="A138" s="93" t="s">
        <v>378</v>
      </c>
      <c r="B138" s="93" t="s">
        <v>179</v>
      </c>
      <c r="C138" s="94" t="s">
        <v>16</v>
      </c>
      <c r="D138" s="95"/>
      <c r="E138" s="105"/>
      <c r="F138" s="11"/>
      <c r="G138" s="9"/>
      <c r="H138" s="17"/>
      <c r="I138" s="18"/>
    </row>
    <row r="139" spans="1:9" ht="42.75" x14ac:dyDescent="0.2">
      <c r="A139" s="93" t="s">
        <v>379</v>
      </c>
      <c r="B139" s="93" t="s">
        <v>169</v>
      </c>
      <c r="C139" s="94" t="s">
        <v>16</v>
      </c>
      <c r="D139" s="95"/>
      <c r="E139" s="105"/>
      <c r="F139" s="11"/>
      <c r="G139" s="9"/>
      <c r="H139" s="17"/>
      <c r="I139" s="18"/>
    </row>
    <row r="140" spans="1:9" ht="28.5" x14ac:dyDescent="0.2">
      <c r="A140" s="93" t="s">
        <v>380</v>
      </c>
      <c r="B140" s="93" t="s">
        <v>122</v>
      </c>
      <c r="C140" s="94" t="s">
        <v>12</v>
      </c>
      <c r="D140" s="95"/>
      <c r="E140" s="105"/>
      <c r="F140" s="11"/>
      <c r="G140" s="9"/>
      <c r="H140" s="17"/>
      <c r="I140" s="18"/>
    </row>
    <row r="141" spans="1:9" ht="28.5" x14ac:dyDescent="0.2">
      <c r="A141" s="93" t="s">
        <v>381</v>
      </c>
      <c r="B141" s="93" t="s">
        <v>117</v>
      </c>
      <c r="C141" s="94" t="s">
        <v>12</v>
      </c>
      <c r="D141" s="95"/>
      <c r="E141" s="105"/>
      <c r="F141" s="11"/>
      <c r="G141" s="9"/>
      <c r="H141" s="17"/>
      <c r="I141" s="18"/>
    </row>
    <row r="142" spans="1:9" ht="42.75" x14ac:dyDescent="0.2">
      <c r="A142" s="93" t="s">
        <v>382</v>
      </c>
      <c r="B142" s="93" t="s">
        <v>384</v>
      </c>
      <c r="C142" s="94" t="s">
        <v>15</v>
      </c>
      <c r="D142" s="95"/>
      <c r="E142" s="105"/>
      <c r="F142" s="11"/>
      <c r="G142" s="9"/>
      <c r="H142" s="17"/>
      <c r="I142" s="18"/>
    </row>
    <row r="143" spans="1:9" ht="28.5" x14ac:dyDescent="0.2">
      <c r="A143" s="93" t="s">
        <v>385</v>
      </c>
      <c r="B143" s="93" t="s">
        <v>128</v>
      </c>
      <c r="C143" s="94" t="s">
        <v>15</v>
      </c>
      <c r="D143" s="95"/>
      <c r="E143" s="105"/>
      <c r="F143" s="11"/>
      <c r="G143" s="9"/>
      <c r="H143" s="17"/>
      <c r="I143" s="18"/>
    </row>
    <row r="144" spans="1:9" ht="42.75" x14ac:dyDescent="0.2">
      <c r="A144" s="93" t="s">
        <v>386</v>
      </c>
      <c r="B144" s="93" t="s">
        <v>84</v>
      </c>
      <c r="C144" s="94" t="s">
        <v>16</v>
      </c>
      <c r="D144" s="95" t="s">
        <v>830</v>
      </c>
      <c r="E144" s="105">
        <v>17.629999999999995</v>
      </c>
      <c r="F144" s="11"/>
      <c r="G144" s="9"/>
      <c r="H144" s="17"/>
      <c r="I144" s="18"/>
    </row>
    <row r="145" spans="1:9" ht="57" x14ac:dyDescent="0.2">
      <c r="A145" s="93" t="s">
        <v>387</v>
      </c>
      <c r="B145" s="93" t="s">
        <v>220</v>
      </c>
      <c r="C145" s="94" t="s">
        <v>16</v>
      </c>
      <c r="D145" s="95" t="s">
        <v>830</v>
      </c>
      <c r="E145" s="105">
        <v>17.629999999999995</v>
      </c>
      <c r="F145" s="11"/>
      <c r="G145" s="9"/>
      <c r="H145" s="17"/>
      <c r="I145" s="18"/>
    </row>
    <row r="146" spans="1:9" ht="28.5" x14ac:dyDescent="0.2">
      <c r="A146" s="93" t="s">
        <v>388</v>
      </c>
      <c r="B146" s="93" t="s">
        <v>83</v>
      </c>
      <c r="C146" s="94" t="s">
        <v>16</v>
      </c>
      <c r="D146" s="95" t="s">
        <v>853</v>
      </c>
      <c r="E146" s="105">
        <v>67.41</v>
      </c>
      <c r="F146" s="11"/>
      <c r="G146" s="9" t="s">
        <v>845</v>
      </c>
      <c r="H146" s="17"/>
      <c r="I146" s="18"/>
    </row>
    <row r="147" spans="1:9" ht="28.5" x14ac:dyDescent="0.2">
      <c r="A147" s="93" t="s">
        <v>389</v>
      </c>
      <c r="B147" s="93" t="s">
        <v>251</v>
      </c>
      <c r="C147" s="94" t="s">
        <v>16</v>
      </c>
      <c r="D147" s="95"/>
      <c r="E147" s="105"/>
      <c r="F147" s="11"/>
      <c r="G147" s="9">
        <f>39.88-21.6</f>
        <v>18.28</v>
      </c>
      <c r="H147" s="17" t="s">
        <v>855</v>
      </c>
      <c r="I147" s="18"/>
    </row>
    <row r="148" spans="1:9" ht="28.5" x14ac:dyDescent="0.2">
      <c r="A148" s="93" t="s">
        <v>390</v>
      </c>
      <c r="B148" s="93" t="s">
        <v>254</v>
      </c>
      <c r="C148" s="94" t="s">
        <v>16</v>
      </c>
      <c r="D148" s="95" t="s">
        <v>853</v>
      </c>
      <c r="E148" s="105">
        <v>67.41</v>
      </c>
      <c r="F148" s="11"/>
      <c r="G148" s="9" t="s">
        <v>845</v>
      </c>
      <c r="H148" s="17"/>
      <c r="I148" s="18"/>
    </row>
    <row r="149" spans="1:9" ht="57" x14ac:dyDescent="0.2">
      <c r="A149" s="93" t="str">
        <f>'BM 03'!A158</f>
        <v xml:space="preserve"> 1.18.14</v>
      </c>
      <c r="B149" s="93" t="str">
        <f>'BM 03'!D158</f>
        <v>PEDRA ARGAMASSADA COM CIMENTO E AREIA 1:3, 40% DE ARGAMASSA EM VOLUME - AREIA E PEDRA DE MÃO COMERCIAIS - FORNECIMENTO E ASSENTAMENTO. AF_08/2022</v>
      </c>
      <c r="C149" s="94" t="str">
        <f>'BM 03'!E158</f>
        <v>m³</v>
      </c>
      <c r="D149" s="95" t="s">
        <v>897</v>
      </c>
      <c r="E149" s="105">
        <v>5.9039999999999999</v>
      </c>
      <c r="F149" s="11"/>
      <c r="G149" s="9"/>
      <c r="H149" s="17"/>
      <c r="I149" s="18"/>
    </row>
    <row r="150" spans="1:9" ht="15" x14ac:dyDescent="0.2">
      <c r="A150" s="91" t="s">
        <v>391</v>
      </c>
      <c r="B150" s="91" t="s">
        <v>392</v>
      </c>
      <c r="C150" s="91"/>
      <c r="D150" s="96"/>
      <c r="E150" s="104"/>
      <c r="F150" s="11"/>
      <c r="G150" s="9"/>
      <c r="H150" s="17"/>
      <c r="I150" s="18"/>
    </row>
    <row r="151" spans="1:9" ht="14.25" x14ac:dyDescent="0.2">
      <c r="A151" s="93" t="s">
        <v>393</v>
      </c>
      <c r="B151" s="93" t="s">
        <v>395</v>
      </c>
      <c r="C151" s="94" t="s">
        <v>82</v>
      </c>
      <c r="D151" s="95" t="s">
        <v>898</v>
      </c>
      <c r="E151" s="105">
        <v>503.45</v>
      </c>
      <c r="F151" s="11"/>
      <c r="G151" s="9"/>
      <c r="H151" s="17"/>
      <c r="I151" s="18"/>
    </row>
    <row r="152" spans="1:9" ht="28.5" x14ac:dyDescent="0.2">
      <c r="A152" s="93" t="s">
        <v>396</v>
      </c>
      <c r="B152" s="93" t="s">
        <v>398</v>
      </c>
      <c r="C152" s="94" t="s">
        <v>16</v>
      </c>
      <c r="D152" s="95"/>
      <c r="E152" s="105"/>
      <c r="F152" s="11"/>
      <c r="G152" s="9"/>
      <c r="H152" s="17"/>
      <c r="I152" s="18"/>
    </row>
    <row r="153" spans="1:9" ht="71.25" x14ac:dyDescent="0.2">
      <c r="A153" s="93" t="s">
        <v>399</v>
      </c>
      <c r="B153" s="93" t="s">
        <v>401</v>
      </c>
      <c r="C153" s="94" t="s">
        <v>16</v>
      </c>
      <c r="D153" s="95" t="s">
        <v>857</v>
      </c>
      <c r="E153" s="105">
        <v>30.52000000000001</v>
      </c>
      <c r="F153" s="11"/>
      <c r="G153" s="9" t="s">
        <v>845</v>
      </c>
      <c r="H153" s="17"/>
      <c r="I153" s="18"/>
    </row>
    <row r="154" spans="1:9" ht="15" x14ac:dyDescent="0.2">
      <c r="A154" s="91" t="s">
        <v>402</v>
      </c>
      <c r="B154" s="91" t="s">
        <v>403</v>
      </c>
      <c r="C154" s="91"/>
      <c r="D154" s="96"/>
      <c r="E154" s="104"/>
      <c r="F154" s="11"/>
      <c r="G154" s="9"/>
      <c r="H154" s="17"/>
      <c r="I154" s="18"/>
    </row>
    <row r="155" spans="1:9" ht="15" x14ac:dyDescent="0.2">
      <c r="A155" s="91" t="s">
        <v>404</v>
      </c>
      <c r="B155" s="91" t="s">
        <v>96</v>
      </c>
      <c r="C155" s="91"/>
      <c r="D155" s="96"/>
      <c r="E155" s="104"/>
      <c r="F155" s="11"/>
      <c r="G155" s="9"/>
      <c r="H155" s="17"/>
      <c r="I155" s="18"/>
    </row>
    <row r="156" spans="1:9" ht="28.5" x14ac:dyDescent="0.2">
      <c r="A156" s="93" t="s">
        <v>405</v>
      </c>
      <c r="B156" s="93" t="s">
        <v>23</v>
      </c>
      <c r="C156" s="94" t="s">
        <v>15</v>
      </c>
      <c r="D156" s="95"/>
      <c r="E156" s="105"/>
      <c r="F156" s="11"/>
      <c r="G156" s="9"/>
      <c r="H156" s="17"/>
      <c r="I156" s="33"/>
    </row>
    <row r="157" spans="1:9" ht="28.5" x14ac:dyDescent="0.2">
      <c r="A157" s="93" t="s">
        <v>406</v>
      </c>
      <c r="B157" s="93" t="s">
        <v>377</v>
      </c>
      <c r="C157" s="94" t="s">
        <v>15</v>
      </c>
      <c r="D157" s="95"/>
      <c r="E157" s="105"/>
      <c r="F157" s="11"/>
      <c r="G157" s="9"/>
      <c r="H157" s="17"/>
      <c r="I157" s="18"/>
    </row>
    <row r="158" spans="1:9" ht="28.5" x14ac:dyDescent="0.2">
      <c r="A158" s="93" t="s">
        <v>407</v>
      </c>
      <c r="B158" s="93" t="s">
        <v>241</v>
      </c>
      <c r="C158" s="94" t="s">
        <v>15</v>
      </c>
      <c r="D158" s="95"/>
      <c r="E158" s="105"/>
      <c r="F158" s="11"/>
      <c r="G158" s="9"/>
      <c r="H158" s="17"/>
      <c r="I158" s="18"/>
    </row>
    <row r="159" spans="1:9" ht="15" x14ac:dyDescent="0.2">
      <c r="A159" s="91" t="s">
        <v>408</v>
      </c>
      <c r="B159" s="91" t="s">
        <v>409</v>
      </c>
      <c r="C159" s="91"/>
      <c r="D159" s="96"/>
      <c r="E159" s="104"/>
      <c r="F159" s="11"/>
      <c r="G159" s="9"/>
      <c r="H159" s="17"/>
      <c r="I159" s="33"/>
    </row>
    <row r="160" spans="1:9" ht="42.75" x14ac:dyDescent="0.2">
      <c r="A160" s="93" t="s">
        <v>410</v>
      </c>
      <c r="B160" s="93" t="s">
        <v>95</v>
      </c>
      <c r="C160" s="94" t="s">
        <v>11</v>
      </c>
      <c r="D160" s="95"/>
      <c r="E160" s="105"/>
      <c r="F160" s="11"/>
      <c r="G160" s="9"/>
      <c r="H160" s="17"/>
      <c r="I160" s="18"/>
    </row>
    <row r="161" spans="1:9" ht="28.5" x14ac:dyDescent="0.2">
      <c r="A161" s="93" t="s">
        <v>411</v>
      </c>
      <c r="B161" s="93" t="s">
        <v>50</v>
      </c>
      <c r="C161" s="94" t="s">
        <v>16</v>
      </c>
      <c r="D161" s="95"/>
      <c r="E161" s="105"/>
      <c r="F161" s="11"/>
      <c r="G161" s="9"/>
      <c r="H161" s="17"/>
      <c r="I161" s="18"/>
    </row>
    <row r="162" spans="1:9" ht="28.5" x14ac:dyDescent="0.2">
      <c r="A162" s="93" t="s">
        <v>412</v>
      </c>
      <c r="B162" s="93" t="s">
        <v>413</v>
      </c>
      <c r="C162" s="94" t="s">
        <v>16</v>
      </c>
      <c r="D162" s="95"/>
      <c r="E162" s="105"/>
      <c r="F162" s="11"/>
      <c r="G162" s="9"/>
      <c r="H162" s="17"/>
      <c r="I162" s="18"/>
    </row>
    <row r="163" spans="1:9" ht="42.75" x14ac:dyDescent="0.2">
      <c r="A163" s="93" t="s">
        <v>414</v>
      </c>
      <c r="B163" s="93" t="s">
        <v>415</v>
      </c>
      <c r="C163" s="94" t="s">
        <v>16</v>
      </c>
      <c r="D163" s="95"/>
      <c r="E163" s="105"/>
      <c r="F163" s="11"/>
      <c r="G163" s="9"/>
      <c r="H163" s="17"/>
      <c r="I163" s="18"/>
    </row>
    <row r="164" spans="1:9" ht="28.5" x14ac:dyDescent="0.2">
      <c r="A164" s="93" t="s">
        <v>416</v>
      </c>
      <c r="B164" s="93" t="s">
        <v>122</v>
      </c>
      <c r="C164" s="94" t="s">
        <v>12</v>
      </c>
      <c r="D164" s="95"/>
      <c r="E164" s="105"/>
      <c r="F164" s="11"/>
      <c r="G164" s="9"/>
      <c r="H164" s="17"/>
      <c r="I164" s="18"/>
    </row>
    <row r="165" spans="1:9" ht="28.5" x14ac:dyDescent="0.2">
      <c r="A165" s="93" t="s">
        <v>417</v>
      </c>
      <c r="B165" s="93" t="s">
        <v>113</v>
      </c>
      <c r="C165" s="94" t="s">
        <v>12</v>
      </c>
      <c r="D165" s="95"/>
      <c r="E165" s="105"/>
      <c r="F165" s="11"/>
      <c r="G165" s="9"/>
      <c r="H165" s="17"/>
      <c r="I165" s="18"/>
    </row>
    <row r="166" spans="1:9" ht="28.5" x14ac:dyDescent="0.2">
      <c r="A166" s="93" t="s">
        <v>418</v>
      </c>
      <c r="B166" s="93" t="s">
        <v>115</v>
      </c>
      <c r="C166" s="94" t="s">
        <v>12</v>
      </c>
      <c r="D166" s="95"/>
      <c r="E166" s="105"/>
      <c r="F166" s="11"/>
      <c r="G166" s="9"/>
      <c r="H166" s="17"/>
      <c r="I166" s="18"/>
    </row>
    <row r="167" spans="1:9" ht="28.5" x14ac:dyDescent="0.2">
      <c r="A167" s="93" t="s">
        <v>419</v>
      </c>
      <c r="B167" s="93" t="s">
        <v>117</v>
      </c>
      <c r="C167" s="94" t="s">
        <v>12</v>
      </c>
      <c r="D167" s="95"/>
      <c r="E167" s="105"/>
      <c r="F167" s="11"/>
      <c r="G167" s="9"/>
      <c r="H167" s="17"/>
      <c r="I167" s="18"/>
    </row>
    <row r="168" spans="1:9" ht="42.75" x14ac:dyDescent="0.2">
      <c r="A168" s="93" t="s">
        <v>420</v>
      </c>
      <c r="B168" s="93" t="s">
        <v>120</v>
      </c>
      <c r="C168" s="94" t="s">
        <v>12</v>
      </c>
      <c r="D168" s="95"/>
      <c r="E168" s="105"/>
      <c r="F168" s="11"/>
      <c r="G168" s="9"/>
      <c r="H168" s="17"/>
      <c r="I168" s="18"/>
    </row>
    <row r="169" spans="1:9" ht="42.75" x14ac:dyDescent="0.2">
      <c r="A169" s="93" t="s">
        <v>421</v>
      </c>
      <c r="B169" s="93" t="s">
        <v>422</v>
      </c>
      <c r="C169" s="94" t="s">
        <v>15</v>
      </c>
      <c r="D169" s="95"/>
      <c r="E169" s="105"/>
      <c r="F169" s="11"/>
      <c r="G169" s="9"/>
      <c r="H169" s="17"/>
      <c r="I169" s="18"/>
    </row>
    <row r="170" spans="1:9" ht="28.5" x14ac:dyDescent="0.2">
      <c r="A170" s="93" t="s">
        <v>423</v>
      </c>
      <c r="B170" s="93" t="s">
        <v>424</v>
      </c>
      <c r="C170" s="94" t="s">
        <v>16</v>
      </c>
      <c r="D170" s="95"/>
      <c r="E170" s="105"/>
      <c r="F170" s="11"/>
      <c r="G170" s="9"/>
      <c r="H170" s="17"/>
      <c r="I170" s="18"/>
    </row>
    <row r="171" spans="1:9" ht="28.5" x14ac:dyDescent="0.2">
      <c r="A171" s="93" t="s">
        <v>425</v>
      </c>
      <c r="B171" s="93" t="s">
        <v>377</v>
      </c>
      <c r="C171" s="94" t="s">
        <v>15</v>
      </c>
      <c r="D171" s="95"/>
      <c r="E171" s="105"/>
      <c r="F171" s="11"/>
      <c r="G171" s="9"/>
      <c r="H171" s="17"/>
      <c r="I171" s="18"/>
    </row>
    <row r="172" spans="1:9" ht="57" x14ac:dyDescent="0.2">
      <c r="A172" s="93" t="str">
        <f>'BM 03'!A181</f>
        <v xml:space="preserve"> 2.2.13</v>
      </c>
      <c r="B172" s="93" t="str">
        <f>'BM 03'!D181</f>
        <v>ALVENARIA EM TIJOLO CERAMICO FURADO 9X19X19CM, 1 VEZ (ESPESSURA 19 CM), ASSENTADO EM ARGAMASSA TRACO 1:4 (CIMENTO E AREIA MEDIA NAO PENEIRADA), PREPARO MANUAL, JUNTA 1 CM [ADAPTADO SINAPI 73935/002]</v>
      </c>
      <c r="C172" s="94" t="str">
        <f>'BM 03'!E181</f>
        <v>m²</v>
      </c>
      <c r="D172" s="95" t="s">
        <v>838</v>
      </c>
      <c r="E172" s="105">
        <v>13.3</v>
      </c>
      <c r="F172" s="11"/>
      <c r="G172" s="9"/>
      <c r="H172" s="17"/>
      <c r="I172" s="18"/>
    </row>
    <row r="173" spans="1:9" ht="15" x14ac:dyDescent="0.2">
      <c r="A173" s="91" t="s">
        <v>426</v>
      </c>
      <c r="B173" s="91" t="s">
        <v>57</v>
      </c>
      <c r="C173" s="91"/>
      <c r="D173" s="96"/>
      <c r="E173" s="104"/>
      <c r="F173" s="11"/>
      <c r="G173" s="9"/>
      <c r="H173" s="17"/>
      <c r="I173" s="18"/>
    </row>
    <row r="174" spans="1:9" ht="42.75" x14ac:dyDescent="0.2">
      <c r="A174" s="97" t="s">
        <v>427</v>
      </c>
      <c r="B174" s="97" t="s">
        <v>44</v>
      </c>
      <c r="C174" s="98" t="s">
        <v>12</v>
      </c>
      <c r="D174" s="99"/>
      <c r="E174" s="106"/>
      <c r="F174" s="11"/>
      <c r="G174" s="9"/>
      <c r="H174" s="17"/>
      <c r="I174" s="18"/>
    </row>
    <row r="175" spans="1:9" ht="42.75" x14ac:dyDescent="0.2">
      <c r="A175" s="97" t="s">
        <v>428</v>
      </c>
      <c r="B175" s="97" t="s">
        <v>430</v>
      </c>
      <c r="C175" s="98" t="s">
        <v>16</v>
      </c>
      <c r="D175" s="99"/>
      <c r="E175" s="106"/>
      <c r="F175" s="11"/>
      <c r="G175" s="9"/>
      <c r="H175" s="17"/>
      <c r="I175" s="18"/>
    </row>
    <row r="176" spans="1:9" ht="42.75" x14ac:dyDescent="0.2">
      <c r="A176" s="97" t="s">
        <v>431</v>
      </c>
      <c r="B176" s="97" t="s">
        <v>155</v>
      </c>
      <c r="C176" s="98" t="s">
        <v>16</v>
      </c>
      <c r="D176" s="99"/>
      <c r="E176" s="106"/>
      <c r="F176" s="11"/>
      <c r="G176" s="9"/>
      <c r="H176" s="17"/>
      <c r="I176" s="18"/>
    </row>
    <row r="177" spans="1:9" ht="42.75" x14ac:dyDescent="0.2">
      <c r="A177" s="97" t="s">
        <v>432</v>
      </c>
      <c r="B177" s="97" t="s">
        <v>142</v>
      </c>
      <c r="C177" s="98" t="s">
        <v>12</v>
      </c>
      <c r="D177" s="99"/>
      <c r="E177" s="106"/>
      <c r="F177" s="11"/>
      <c r="G177" s="9"/>
      <c r="H177" s="17"/>
      <c r="I177" s="18"/>
    </row>
    <row r="178" spans="1:9" ht="42.75" x14ac:dyDescent="0.2">
      <c r="A178" s="97" t="s">
        <v>433</v>
      </c>
      <c r="B178" s="97" t="s">
        <v>159</v>
      </c>
      <c r="C178" s="98" t="s">
        <v>12</v>
      </c>
      <c r="D178" s="99"/>
      <c r="E178" s="106"/>
      <c r="F178" s="11"/>
      <c r="G178" s="9"/>
      <c r="H178" s="17"/>
      <c r="I178" s="18"/>
    </row>
    <row r="179" spans="1:9" ht="42.75" x14ac:dyDescent="0.2">
      <c r="A179" s="97" t="s">
        <v>434</v>
      </c>
      <c r="B179" s="97" t="s">
        <v>162</v>
      </c>
      <c r="C179" s="98" t="s">
        <v>12</v>
      </c>
      <c r="D179" s="99"/>
      <c r="E179" s="106"/>
      <c r="F179" s="11"/>
      <c r="G179" s="9"/>
      <c r="H179" s="17"/>
      <c r="I179" s="18"/>
    </row>
    <row r="180" spans="1:9" ht="42.75" x14ac:dyDescent="0.2">
      <c r="A180" s="97" t="s">
        <v>435</v>
      </c>
      <c r="B180" s="97" t="s">
        <v>42</v>
      </c>
      <c r="C180" s="98" t="s">
        <v>12</v>
      </c>
      <c r="D180" s="99"/>
      <c r="E180" s="106"/>
      <c r="F180" s="11"/>
      <c r="G180" s="9"/>
      <c r="H180" s="17"/>
      <c r="I180" s="18"/>
    </row>
    <row r="181" spans="1:9" ht="42.75" x14ac:dyDescent="0.2">
      <c r="A181" s="97" t="s">
        <v>436</v>
      </c>
      <c r="B181" s="97" t="s">
        <v>146</v>
      </c>
      <c r="C181" s="98" t="s">
        <v>12</v>
      </c>
      <c r="D181" s="99"/>
      <c r="E181" s="106"/>
      <c r="F181" s="11"/>
      <c r="G181" s="9"/>
      <c r="H181" s="17"/>
      <c r="I181" s="18"/>
    </row>
    <row r="182" spans="1:9" ht="57" x14ac:dyDescent="0.2">
      <c r="A182" s="97" t="s">
        <v>437</v>
      </c>
      <c r="B182" s="97" t="s">
        <v>439</v>
      </c>
      <c r="C182" s="98" t="s">
        <v>15</v>
      </c>
      <c r="D182" s="99"/>
      <c r="E182" s="106"/>
      <c r="F182" s="11"/>
      <c r="G182" s="9"/>
      <c r="H182" s="17"/>
      <c r="I182" s="18"/>
    </row>
    <row r="183" spans="1:9" ht="15" x14ac:dyDescent="0.2">
      <c r="A183" s="91" t="s">
        <v>440</v>
      </c>
      <c r="B183" s="91" t="s">
        <v>441</v>
      </c>
      <c r="C183" s="91"/>
      <c r="D183" s="96"/>
      <c r="E183" s="104"/>
      <c r="F183" s="11"/>
      <c r="G183" s="9"/>
      <c r="H183" s="17"/>
      <c r="I183" s="18"/>
    </row>
    <row r="184" spans="1:9" ht="42.75" x14ac:dyDescent="0.2">
      <c r="A184" s="97" t="s">
        <v>442</v>
      </c>
      <c r="B184" s="97" t="s">
        <v>179</v>
      </c>
      <c r="C184" s="98" t="s">
        <v>16</v>
      </c>
      <c r="D184" s="99"/>
      <c r="E184" s="106"/>
      <c r="F184" s="11"/>
      <c r="G184" s="9">
        <f>2.6-1.03</f>
        <v>1.57</v>
      </c>
      <c r="H184" s="17"/>
      <c r="I184" s="18"/>
    </row>
    <row r="185" spans="1:9" ht="28.5" x14ac:dyDescent="0.2">
      <c r="A185" s="97" t="s">
        <v>443</v>
      </c>
      <c r="B185" s="97" t="s">
        <v>445</v>
      </c>
      <c r="C185" s="98" t="s">
        <v>11</v>
      </c>
      <c r="D185" s="99"/>
      <c r="E185" s="106"/>
      <c r="F185" s="11"/>
      <c r="G185" s="9"/>
      <c r="H185" s="17"/>
      <c r="I185" s="18"/>
    </row>
    <row r="186" spans="1:9" ht="28.5" x14ac:dyDescent="0.2">
      <c r="A186" s="97" t="s">
        <v>446</v>
      </c>
      <c r="B186" s="97" t="s">
        <v>448</v>
      </c>
      <c r="C186" s="98" t="s">
        <v>11</v>
      </c>
      <c r="D186" s="99"/>
      <c r="E186" s="106"/>
      <c r="F186" s="11"/>
      <c r="G186" s="9"/>
      <c r="H186" s="17"/>
      <c r="I186" s="18"/>
    </row>
    <row r="187" spans="1:9" ht="15" x14ac:dyDescent="0.2">
      <c r="A187" s="100" t="s">
        <v>449</v>
      </c>
      <c r="B187" s="100" t="s">
        <v>450</v>
      </c>
      <c r="C187" s="100"/>
      <c r="D187" s="101"/>
      <c r="E187" s="107"/>
      <c r="F187" s="11"/>
      <c r="G187" s="9"/>
      <c r="H187" s="17"/>
      <c r="I187" s="18"/>
    </row>
    <row r="188" spans="1:9" ht="57" x14ac:dyDescent="0.2">
      <c r="A188" s="97" t="s">
        <v>451</v>
      </c>
      <c r="B188" s="97" t="s">
        <v>453</v>
      </c>
      <c r="C188" s="98" t="s">
        <v>16</v>
      </c>
      <c r="D188" s="99"/>
      <c r="E188" s="106"/>
      <c r="F188" s="11"/>
      <c r="G188" s="9"/>
      <c r="H188" s="17"/>
      <c r="I188" s="18"/>
    </row>
    <row r="189" spans="1:9" ht="42.75" x14ac:dyDescent="0.2">
      <c r="A189" s="93" t="s">
        <v>454</v>
      </c>
      <c r="B189" s="93" t="s">
        <v>84</v>
      </c>
      <c r="C189" s="94" t="s">
        <v>16</v>
      </c>
      <c r="D189" s="95"/>
      <c r="E189" s="105"/>
      <c r="F189" s="11"/>
      <c r="G189" s="9"/>
      <c r="H189" s="17"/>
      <c r="I189" s="18"/>
    </row>
    <row r="190" spans="1:9" ht="57" x14ac:dyDescent="0.2">
      <c r="A190" s="93" t="s">
        <v>455</v>
      </c>
      <c r="B190" s="93" t="s">
        <v>457</v>
      </c>
      <c r="C190" s="94" t="s">
        <v>16</v>
      </c>
      <c r="D190" s="99"/>
      <c r="E190" s="106"/>
      <c r="F190" s="11"/>
      <c r="G190" s="9"/>
      <c r="H190" s="17"/>
      <c r="I190" s="18"/>
    </row>
    <row r="191" spans="1:9" ht="57" x14ac:dyDescent="0.2">
      <c r="A191" s="93" t="s">
        <v>458</v>
      </c>
      <c r="B191" s="93" t="s">
        <v>460</v>
      </c>
      <c r="C191" s="94" t="s">
        <v>16</v>
      </c>
      <c r="D191" s="95"/>
      <c r="E191" s="105"/>
      <c r="F191" s="11"/>
      <c r="G191" s="9"/>
      <c r="H191" s="17"/>
      <c r="I191" s="18"/>
    </row>
    <row r="192" spans="1:9" ht="28.5" x14ac:dyDescent="0.2">
      <c r="A192" s="93" t="s">
        <v>461</v>
      </c>
      <c r="B192" s="93" t="s">
        <v>463</v>
      </c>
      <c r="C192" s="94" t="s">
        <v>16</v>
      </c>
      <c r="D192" s="95"/>
      <c r="E192" s="105"/>
      <c r="F192" s="11"/>
      <c r="G192" s="9"/>
      <c r="H192" s="17"/>
      <c r="I192" s="18"/>
    </row>
    <row r="193" spans="1:9" ht="42.75" x14ac:dyDescent="0.2">
      <c r="A193" s="93" t="s">
        <v>464</v>
      </c>
      <c r="B193" s="93" t="s">
        <v>466</v>
      </c>
      <c r="C193" s="94" t="s">
        <v>16</v>
      </c>
      <c r="D193" s="95"/>
      <c r="E193" s="105"/>
      <c r="F193" s="11"/>
      <c r="G193" s="9"/>
      <c r="H193" s="17"/>
      <c r="I193" s="18"/>
    </row>
    <row r="194" spans="1:9" ht="28.5" x14ac:dyDescent="0.2">
      <c r="A194" s="93" t="s">
        <v>467</v>
      </c>
      <c r="B194" s="93" t="s">
        <v>254</v>
      </c>
      <c r="C194" s="94" t="s">
        <v>16</v>
      </c>
      <c r="D194" s="95"/>
      <c r="E194" s="105"/>
      <c r="F194" s="11"/>
      <c r="G194" s="9"/>
      <c r="H194" s="17"/>
      <c r="I194" s="18"/>
    </row>
    <row r="195" spans="1:9" ht="28.5" x14ac:dyDescent="0.2">
      <c r="A195" s="93" t="s">
        <v>468</v>
      </c>
      <c r="B195" s="93" t="s">
        <v>211</v>
      </c>
      <c r="C195" s="94" t="s">
        <v>16</v>
      </c>
      <c r="D195" s="95"/>
      <c r="E195" s="105"/>
      <c r="F195" s="11"/>
      <c r="G195" s="9"/>
      <c r="H195" s="17"/>
      <c r="I195" s="18"/>
    </row>
    <row r="196" spans="1:9" ht="28.5" x14ac:dyDescent="0.2">
      <c r="A196" s="93" t="s">
        <v>469</v>
      </c>
      <c r="B196" s="93" t="s">
        <v>471</v>
      </c>
      <c r="C196" s="94" t="s">
        <v>16</v>
      </c>
      <c r="D196" s="95" t="s">
        <v>899</v>
      </c>
      <c r="E196" s="105">
        <v>25.7</v>
      </c>
      <c r="F196" s="11"/>
      <c r="G196" s="9"/>
      <c r="H196" s="17"/>
      <c r="I196" s="18"/>
    </row>
    <row r="197" spans="1:9" ht="28.5" x14ac:dyDescent="0.2">
      <c r="A197" s="93" t="s">
        <v>472</v>
      </c>
      <c r="B197" s="93" t="s">
        <v>263</v>
      </c>
      <c r="C197" s="94" t="s">
        <v>16</v>
      </c>
      <c r="D197" s="95" t="s">
        <v>899</v>
      </c>
      <c r="E197" s="105">
        <f>E196</f>
        <v>25.7</v>
      </c>
      <c r="F197" s="11"/>
      <c r="G197" s="9"/>
      <c r="H197" s="17"/>
      <c r="I197" s="18"/>
    </row>
    <row r="198" spans="1:9" ht="42.75" x14ac:dyDescent="0.2">
      <c r="A198" s="93" t="s">
        <v>473</v>
      </c>
      <c r="B198" s="93" t="s">
        <v>475</v>
      </c>
      <c r="C198" s="94" t="s">
        <v>16</v>
      </c>
      <c r="D198" s="95"/>
      <c r="E198" s="105"/>
      <c r="F198" s="11"/>
      <c r="G198" s="9"/>
      <c r="H198" s="17"/>
      <c r="I198" s="18"/>
    </row>
    <row r="199" spans="1:9" ht="15" x14ac:dyDescent="0.2">
      <c r="A199" s="91" t="s">
        <v>476</v>
      </c>
      <c r="B199" s="91" t="s">
        <v>81</v>
      </c>
      <c r="C199" s="91"/>
      <c r="D199" s="96"/>
      <c r="E199" s="104"/>
      <c r="F199" s="11"/>
      <c r="G199" s="9"/>
      <c r="H199" s="17"/>
      <c r="I199" s="18"/>
    </row>
    <row r="200" spans="1:9" ht="57" x14ac:dyDescent="0.2">
      <c r="A200" s="93" t="s">
        <v>477</v>
      </c>
      <c r="B200" s="93" t="s">
        <v>479</v>
      </c>
      <c r="C200" s="94" t="s">
        <v>16</v>
      </c>
      <c r="D200" s="95"/>
      <c r="E200" s="105"/>
      <c r="F200" s="11"/>
      <c r="G200" s="9"/>
      <c r="H200" s="17"/>
      <c r="I200" s="18"/>
    </row>
    <row r="201" spans="1:9" ht="42.75" x14ac:dyDescent="0.2">
      <c r="A201" s="93" t="s">
        <v>480</v>
      </c>
      <c r="B201" s="93" t="s">
        <v>482</v>
      </c>
      <c r="C201" s="94" t="s">
        <v>16</v>
      </c>
      <c r="D201" s="95"/>
      <c r="E201" s="105"/>
      <c r="F201" s="11"/>
      <c r="G201" s="9"/>
      <c r="H201" s="17"/>
      <c r="I201" s="18"/>
    </row>
    <row r="202" spans="1:9" ht="28.5" x14ac:dyDescent="0.2">
      <c r="A202" s="93" t="s">
        <v>744</v>
      </c>
      <c r="B202" s="93" t="s">
        <v>413</v>
      </c>
      <c r="C202" s="94" t="s">
        <v>16</v>
      </c>
      <c r="D202" s="95"/>
      <c r="E202" s="105"/>
      <c r="F202" s="11"/>
      <c r="G202" s="9"/>
      <c r="H202" s="17"/>
      <c r="I202" s="18"/>
    </row>
    <row r="203" spans="1:9" ht="15" x14ac:dyDescent="0.2">
      <c r="A203" s="91" t="s">
        <v>483</v>
      </c>
      <c r="B203" s="91" t="s">
        <v>189</v>
      </c>
      <c r="C203" s="91"/>
      <c r="D203" s="96"/>
      <c r="E203" s="104"/>
      <c r="F203" s="11"/>
      <c r="G203" s="9"/>
      <c r="H203" s="17"/>
      <c r="I203" s="18"/>
    </row>
    <row r="204" spans="1:9" ht="71.25" x14ac:dyDescent="0.2">
      <c r="A204" s="93" t="s">
        <v>484</v>
      </c>
      <c r="B204" s="93" t="s">
        <v>486</v>
      </c>
      <c r="C204" s="94" t="s">
        <v>7</v>
      </c>
      <c r="D204" s="95"/>
      <c r="E204" s="105"/>
      <c r="F204" s="11"/>
      <c r="G204" s="9"/>
      <c r="H204" s="17"/>
      <c r="I204" s="18"/>
    </row>
    <row r="205" spans="1:9" ht="71.25" x14ac:dyDescent="0.2">
      <c r="A205" s="93" t="s">
        <v>487</v>
      </c>
      <c r="B205" s="93" t="s">
        <v>489</v>
      </c>
      <c r="C205" s="94" t="s">
        <v>7</v>
      </c>
      <c r="D205" s="95"/>
      <c r="E205" s="105"/>
      <c r="F205" s="11"/>
      <c r="G205" s="9"/>
      <c r="H205" s="17"/>
      <c r="I205" s="18"/>
    </row>
    <row r="206" spans="1:9" ht="57" x14ac:dyDescent="0.2">
      <c r="A206" s="93" t="s">
        <v>490</v>
      </c>
      <c r="B206" s="93" t="s">
        <v>492</v>
      </c>
      <c r="C206" s="94" t="s">
        <v>16</v>
      </c>
      <c r="D206" s="95"/>
      <c r="E206" s="105"/>
      <c r="F206" s="11"/>
      <c r="G206" s="9"/>
      <c r="H206" s="17"/>
      <c r="I206" s="18"/>
    </row>
    <row r="207" spans="1:9" ht="57" x14ac:dyDescent="0.2">
      <c r="A207" s="93" t="s">
        <v>493</v>
      </c>
      <c r="B207" s="93" t="s">
        <v>495</v>
      </c>
      <c r="C207" s="94" t="s">
        <v>7</v>
      </c>
      <c r="D207" s="95"/>
      <c r="E207" s="105"/>
      <c r="F207" s="11"/>
      <c r="G207" s="9"/>
      <c r="H207" s="17"/>
      <c r="I207" s="18"/>
    </row>
    <row r="208" spans="1:9" ht="28.5" x14ac:dyDescent="0.2">
      <c r="A208" s="93" t="s">
        <v>745</v>
      </c>
      <c r="B208" s="93" t="s">
        <v>197</v>
      </c>
      <c r="C208" s="94" t="s">
        <v>82</v>
      </c>
      <c r="D208" s="95"/>
      <c r="E208" s="105"/>
      <c r="F208" s="11"/>
      <c r="G208" s="9"/>
      <c r="H208" s="17"/>
      <c r="I208" s="18"/>
    </row>
    <row r="209" spans="1:9" ht="57" x14ac:dyDescent="0.2">
      <c r="A209" s="93" t="s">
        <v>746</v>
      </c>
      <c r="B209" s="93" t="s">
        <v>272</v>
      </c>
      <c r="C209" s="94" t="s">
        <v>16</v>
      </c>
      <c r="D209" s="95"/>
      <c r="E209" s="105"/>
      <c r="F209" s="11"/>
      <c r="G209" s="9"/>
      <c r="H209" s="17"/>
      <c r="I209" s="18"/>
    </row>
    <row r="210" spans="1:9" ht="15" x14ac:dyDescent="0.2">
      <c r="A210" s="91" t="s">
        <v>496</v>
      </c>
      <c r="B210" s="91" t="s">
        <v>58</v>
      </c>
      <c r="C210" s="91"/>
      <c r="D210" s="96"/>
      <c r="E210" s="104"/>
      <c r="F210" s="11"/>
      <c r="G210" s="9"/>
      <c r="H210" s="17"/>
      <c r="I210" s="18"/>
    </row>
    <row r="211" spans="1:9" ht="71.25" x14ac:dyDescent="0.2">
      <c r="A211" s="93" t="s">
        <v>497</v>
      </c>
      <c r="B211" s="93" t="s">
        <v>499</v>
      </c>
      <c r="C211" s="94" t="s">
        <v>16</v>
      </c>
      <c r="D211" s="95" t="s">
        <v>900</v>
      </c>
      <c r="E211" s="105">
        <v>1.110000000000003</v>
      </c>
      <c r="F211" s="11"/>
      <c r="G211" s="9" t="s">
        <v>845</v>
      </c>
      <c r="H211" s="17"/>
      <c r="I211" s="18"/>
    </row>
    <row r="212" spans="1:9" ht="57" x14ac:dyDescent="0.2">
      <c r="A212" s="93" t="s">
        <v>500</v>
      </c>
      <c r="B212" s="93" t="s">
        <v>502</v>
      </c>
      <c r="C212" s="94" t="s">
        <v>16</v>
      </c>
      <c r="D212" s="95" t="s">
        <v>901</v>
      </c>
      <c r="E212" s="105">
        <v>1.110000000000003</v>
      </c>
      <c r="F212" s="11"/>
      <c r="G212" s="9" t="s">
        <v>845</v>
      </c>
      <c r="H212" s="17"/>
      <c r="I212" s="18"/>
    </row>
    <row r="213" spans="1:9" ht="42.75" x14ac:dyDescent="0.2">
      <c r="A213" s="93" t="s">
        <v>503</v>
      </c>
      <c r="B213" s="93" t="s">
        <v>505</v>
      </c>
      <c r="C213" s="94" t="s">
        <v>11</v>
      </c>
      <c r="D213" s="95"/>
      <c r="E213" s="105"/>
      <c r="F213" s="11"/>
      <c r="G213" s="9"/>
      <c r="H213" s="17"/>
      <c r="I213" s="18"/>
    </row>
    <row r="214" spans="1:9" ht="42.75" x14ac:dyDescent="0.2">
      <c r="A214" s="93" t="s">
        <v>506</v>
      </c>
      <c r="B214" s="93" t="s">
        <v>86</v>
      </c>
      <c r="C214" s="94" t="s">
        <v>11</v>
      </c>
      <c r="D214" s="95"/>
      <c r="E214" s="105"/>
      <c r="F214" s="11"/>
      <c r="G214" s="9"/>
      <c r="H214" s="17"/>
      <c r="I214" s="18"/>
    </row>
    <row r="215" spans="1:9" ht="14.25" x14ac:dyDescent="0.2">
      <c r="A215" s="93" t="s">
        <v>747</v>
      </c>
      <c r="B215" s="93" t="s">
        <v>748</v>
      </c>
      <c r="C215" s="94" t="s">
        <v>11</v>
      </c>
      <c r="D215" s="95"/>
      <c r="E215" s="105"/>
      <c r="F215" s="11"/>
      <c r="G215" s="9" t="s">
        <v>845</v>
      </c>
      <c r="H215" s="17"/>
      <c r="I215" s="18"/>
    </row>
    <row r="216" spans="1:9" ht="28.5" x14ac:dyDescent="0.2">
      <c r="A216" s="93" t="s">
        <v>885</v>
      </c>
      <c r="B216" s="93" t="str">
        <f>'BM 09'!D228</f>
        <v>RUFO EXTERNO/INTERNO EM CHAPA DE AÇO GALVANIZADO NÚMERO 26, CORTE DE 33 CM, INCLUSO IÇAMENTO. AF_07/2019</v>
      </c>
      <c r="C216" s="94" t="s">
        <v>11</v>
      </c>
      <c r="D216" s="95" t="s">
        <v>902</v>
      </c>
      <c r="E216" s="105">
        <v>23.200000000000003</v>
      </c>
      <c r="F216" s="11"/>
      <c r="G216" s="9"/>
      <c r="H216" s="17"/>
      <c r="I216" s="18"/>
    </row>
    <row r="217" spans="1:9" ht="15" x14ac:dyDescent="0.2">
      <c r="A217" s="91" t="s">
        <v>508</v>
      </c>
      <c r="B217" s="91" t="s">
        <v>509</v>
      </c>
      <c r="C217" s="91"/>
      <c r="D217" s="96"/>
      <c r="E217" s="104"/>
      <c r="F217" s="11"/>
      <c r="G217" s="9"/>
      <c r="H217" s="17"/>
      <c r="I217" s="18"/>
    </row>
    <row r="218" spans="1:9" ht="57" x14ac:dyDescent="0.2">
      <c r="A218" s="93" t="s">
        <v>510</v>
      </c>
      <c r="B218" s="93" t="s">
        <v>512</v>
      </c>
      <c r="C218" s="94" t="s">
        <v>7</v>
      </c>
      <c r="D218" s="95" t="s">
        <v>896</v>
      </c>
      <c r="E218" s="105">
        <v>2</v>
      </c>
      <c r="F218" s="11"/>
      <c r="G218" s="9"/>
      <c r="H218" s="17"/>
      <c r="I218" s="18"/>
    </row>
    <row r="219" spans="1:9" ht="42.75" x14ac:dyDescent="0.2">
      <c r="A219" s="93" t="s">
        <v>513</v>
      </c>
      <c r="B219" s="93" t="s">
        <v>515</v>
      </c>
      <c r="C219" s="94" t="s">
        <v>7</v>
      </c>
      <c r="D219" s="95" t="s">
        <v>903</v>
      </c>
      <c r="E219" s="105">
        <v>4</v>
      </c>
      <c r="F219" s="11"/>
      <c r="G219" s="9"/>
      <c r="H219" s="17"/>
      <c r="I219" s="18"/>
    </row>
    <row r="220" spans="1:9" ht="28.5" x14ac:dyDescent="0.2">
      <c r="A220" s="93" t="s">
        <v>516</v>
      </c>
      <c r="B220" s="93" t="s">
        <v>518</v>
      </c>
      <c r="C220" s="94" t="s">
        <v>7</v>
      </c>
      <c r="D220" s="95"/>
      <c r="E220" s="105"/>
      <c r="F220" s="11"/>
      <c r="G220" s="9"/>
      <c r="H220" s="17"/>
      <c r="I220" s="18"/>
    </row>
    <row r="221" spans="1:9" ht="71.25" x14ac:dyDescent="0.2">
      <c r="A221" s="93" t="s">
        <v>519</v>
      </c>
      <c r="B221" s="93" t="s">
        <v>521</v>
      </c>
      <c r="C221" s="94" t="s">
        <v>7</v>
      </c>
      <c r="D221" s="95" t="s">
        <v>896</v>
      </c>
      <c r="E221" s="105">
        <v>2</v>
      </c>
      <c r="F221" s="11"/>
      <c r="G221" s="9"/>
      <c r="H221" s="17"/>
      <c r="I221" s="18"/>
    </row>
    <row r="222" spans="1:9" ht="42.75" x14ac:dyDescent="0.2">
      <c r="A222" s="93" t="s">
        <v>522</v>
      </c>
      <c r="B222" s="93" t="s">
        <v>524</v>
      </c>
      <c r="C222" s="94" t="s">
        <v>7</v>
      </c>
      <c r="D222" s="95" t="s">
        <v>903</v>
      </c>
      <c r="E222" s="105">
        <v>4</v>
      </c>
      <c r="F222" s="11"/>
      <c r="G222" s="9"/>
      <c r="H222" s="17"/>
      <c r="I222" s="18"/>
    </row>
    <row r="223" spans="1:9" ht="28.5" x14ac:dyDescent="0.2">
      <c r="A223" s="93" t="s">
        <v>525</v>
      </c>
      <c r="B223" s="93" t="s">
        <v>527</v>
      </c>
      <c r="C223" s="94" t="s">
        <v>82</v>
      </c>
      <c r="D223" s="95" t="s">
        <v>912</v>
      </c>
      <c r="E223" s="105">
        <v>1.54</v>
      </c>
      <c r="F223" s="11"/>
      <c r="G223" s="9"/>
      <c r="H223" s="17"/>
      <c r="I223" s="18"/>
    </row>
    <row r="224" spans="1:9" ht="28.5" x14ac:dyDescent="0.2">
      <c r="A224" s="93" t="s">
        <v>528</v>
      </c>
      <c r="B224" s="93" t="s">
        <v>530</v>
      </c>
      <c r="C224" s="94" t="s">
        <v>7</v>
      </c>
      <c r="D224" s="95" t="s">
        <v>903</v>
      </c>
      <c r="E224" s="105">
        <v>4</v>
      </c>
      <c r="F224" s="11"/>
      <c r="G224" s="9"/>
      <c r="H224" s="17"/>
      <c r="I224" s="18"/>
    </row>
    <row r="225" spans="1:9" ht="28.5" x14ac:dyDescent="0.2">
      <c r="A225" s="93" t="s">
        <v>531</v>
      </c>
      <c r="B225" s="93" t="s">
        <v>533</v>
      </c>
      <c r="C225" s="94" t="s">
        <v>7</v>
      </c>
      <c r="D225" s="95" t="s">
        <v>896</v>
      </c>
      <c r="E225" s="105">
        <v>2</v>
      </c>
      <c r="F225" s="11"/>
      <c r="G225" s="9"/>
      <c r="H225" s="17"/>
      <c r="I225" s="18"/>
    </row>
    <row r="226" spans="1:9" ht="15" x14ac:dyDescent="0.2">
      <c r="A226" s="91" t="s">
        <v>534</v>
      </c>
      <c r="B226" s="91" t="s">
        <v>535</v>
      </c>
      <c r="C226" s="91"/>
      <c r="D226" s="96"/>
      <c r="E226" s="104"/>
      <c r="F226" s="11"/>
      <c r="G226" s="9"/>
      <c r="H226" s="17"/>
      <c r="I226" s="18"/>
    </row>
    <row r="227" spans="1:9" ht="42.75" x14ac:dyDescent="0.2">
      <c r="A227" s="93" t="s">
        <v>536</v>
      </c>
      <c r="B227" s="93" t="s">
        <v>538</v>
      </c>
      <c r="C227" s="94" t="s">
        <v>7</v>
      </c>
      <c r="D227" s="95"/>
      <c r="E227" s="105"/>
      <c r="F227" s="11"/>
      <c r="G227" s="9"/>
      <c r="H227" s="17"/>
      <c r="I227" s="18"/>
    </row>
    <row r="228" spans="1:9" ht="42.75" x14ac:dyDescent="0.2">
      <c r="A228" s="93" t="s">
        <v>539</v>
      </c>
      <c r="B228" s="93" t="s">
        <v>541</v>
      </c>
      <c r="C228" s="94" t="s">
        <v>7</v>
      </c>
      <c r="D228" s="95"/>
      <c r="E228" s="105"/>
      <c r="F228" s="11"/>
      <c r="G228" s="9"/>
      <c r="H228" s="17"/>
      <c r="I228" s="18"/>
    </row>
    <row r="229" spans="1:9" ht="28.5" x14ac:dyDescent="0.2">
      <c r="A229" s="93" t="s">
        <v>542</v>
      </c>
      <c r="B229" s="93" t="s">
        <v>544</v>
      </c>
      <c r="C229" s="94" t="s">
        <v>7</v>
      </c>
      <c r="D229" s="95"/>
      <c r="E229" s="105"/>
      <c r="F229" s="11"/>
      <c r="G229" s="9"/>
      <c r="H229" s="17"/>
      <c r="I229" s="18"/>
    </row>
    <row r="230" spans="1:9" ht="28.5" x14ac:dyDescent="0.2">
      <c r="A230" s="93" t="s">
        <v>545</v>
      </c>
      <c r="B230" s="93" t="s">
        <v>547</v>
      </c>
      <c r="C230" s="94" t="s">
        <v>11</v>
      </c>
      <c r="D230" s="95"/>
      <c r="E230" s="105"/>
      <c r="F230" s="11"/>
      <c r="G230" s="9"/>
      <c r="H230" s="17"/>
      <c r="I230" s="18"/>
    </row>
    <row r="231" spans="1:9" ht="28.5" x14ac:dyDescent="0.2">
      <c r="A231" s="93" t="s">
        <v>548</v>
      </c>
      <c r="B231" s="93" t="s">
        <v>550</v>
      </c>
      <c r="C231" s="94" t="s">
        <v>7</v>
      </c>
      <c r="D231" s="95"/>
      <c r="E231" s="105"/>
      <c r="F231" s="11"/>
      <c r="G231" s="9"/>
      <c r="H231" s="17"/>
      <c r="I231" s="18"/>
    </row>
    <row r="232" spans="1:9" ht="28.5" x14ac:dyDescent="0.2">
      <c r="A232" s="93" t="s">
        <v>749</v>
      </c>
      <c r="B232" s="93" t="s">
        <v>750</v>
      </c>
      <c r="C232" s="94" t="s">
        <v>7</v>
      </c>
      <c r="D232" s="95" t="s">
        <v>896</v>
      </c>
      <c r="E232" s="105">
        <v>2</v>
      </c>
      <c r="F232" s="11"/>
      <c r="G232" s="9"/>
      <c r="H232" s="17"/>
      <c r="I232" s="18"/>
    </row>
    <row r="233" spans="1:9" ht="28.5" x14ac:dyDescent="0.2">
      <c r="A233" s="93" t="s">
        <v>751</v>
      </c>
      <c r="B233" s="93" t="s">
        <v>752</v>
      </c>
      <c r="C233" s="94" t="s">
        <v>7</v>
      </c>
      <c r="D233" s="95" t="s">
        <v>894</v>
      </c>
      <c r="E233" s="105">
        <v>1</v>
      </c>
      <c r="F233" s="11"/>
      <c r="G233" s="9"/>
      <c r="H233" s="17"/>
      <c r="I233" s="18"/>
    </row>
    <row r="234" spans="1:9" ht="15" x14ac:dyDescent="0.2">
      <c r="A234" s="91" t="s">
        <v>551</v>
      </c>
      <c r="B234" s="91" t="s">
        <v>552</v>
      </c>
      <c r="C234" s="91"/>
      <c r="D234" s="96"/>
      <c r="E234" s="104"/>
      <c r="F234" s="11"/>
      <c r="G234" s="9"/>
      <c r="H234" s="17"/>
      <c r="I234" s="18"/>
    </row>
    <row r="235" spans="1:9" ht="42.75" x14ac:dyDescent="0.2">
      <c r="A235" s="93" t="s">
        <v>553</v>
      </c>
      <c r="B235" s="93" t="s">
        <v>555</v>
      </c>
      <c r="C235" s="94" t="s">
        <v>7</v>
      </c>
      <c r="D235" s="95"/>
      <c r="E235" s="105"/>
      <c r="F235" s="11"/>
      <c r="G235" s="9"/>
      <c r="H235" s="17"/>
      <c r="I235" s="18"/>
    </row>
    <row r="236" spans="1:9" ht="42.75" x14ac:dyDescent="0.2">
      <c r="A236" s="93" t="s">
        <v>556</v>
      </c>
      <c r="B236" s="93" t="s">
        <v>558</v>
      </c>
      <c r="C236" s="94" t="s">
        <v>7</v>
      </c>
      <c r="D236" s="95" t="s">
        <v>903</v>
      </c>
      <c r="E236" s="105">
        <v>4</v>
      </c>
      <c r="F236" s="11"/>
      <c r="G236" s="9"/>
      <c r="H236" s="17"/>
      <c r="I236" s="18"/>
    </row>
    <row r="237" spans="1:9" ht="42.75" x14ac:dyDescent="0.2">
      <c r="A237" s="93" t="s">
        <v>559</v>
      </c>
      <c r="B237" s="93" t="s">
        <v>561</v>
      </c>
      <c r="C237" s="94" t="s">
        <v>7</v>
      </c>
      <c r="D237" s="95" t="s">
        <v>896</v>
      </c>
      <c r="E237" s="105">
        <v>2</v>
      </c>
      <c r="F237" s="11"/>
      <c r="G237" s="9"/>
      <c r="H237" s="17"/>
      <c r="I237" s="18"/>
    </row>
    <row r="238" spans="1:9" ht="42.75" x14ac:dyDescent="0.2">
      <c r="A238" s="93" t="s">
        <v>562</v>
      </c>
      <c r="B238" s="93" t="s">
        <v>564</v>
      </c>
      <c r="C238" s="94" t="s">
        <v>11</v>
      </c>
      <c r="D238" s="95"/>
      <c r="E238" s="105"/>
      <c r="F238" s="11"/>
      <c r="G238" s="9"/>
      <c r="H238" s="17"/>
      <c r="I238" s="18"/>
    </row>
    <row r="239" spans="1:9" ht="42.75" x14ac:dyDescent="0.2">
      <c r="A239" s="93" t="s">
        <v>565</v>
      </c>
      <c r="B239" s="93" t="s">
        <v>567</v>
      </c>
      <c r="C239" s="94" t="s">
        <v>11</v>
      </c>
      <c r="D239" s="95"/>
      <c r="E239" s="105"/>
      <c r="F239" s="11"/>
      <c r="G239" s="9"/>
      <c r="H239" s="17"/>
      <c r="I239" s="18"/>
    </row>
    <row r="240" spans="1:9" ht="42.75" x14ac:dyDescent="0.2">
      <c r="A240" s="93" t="s">
        <v>568</v>
      </c>
      <c r="B240" s="93" t="s">
        <v>570</v>
      </c>
      <c r="C240" s="94" t="s">
        <v>11</v>
      </c>
      <c r="D240" s="95"/>
      <c r="E240" s="105"/>
      <c r="F240" s="11"/>
      <c r="G240" s="9"/>
      <c r="H240" s="17"/>
      <c r="I240" s="18"/>
    </row>
    <row r="241" spans="1:9" ht="28.5" x14ac:dyDescent="0.2">
      <c r="A241" s="93" t="s">
        <v>571</v>
      </c>
      <c r="B241" s="93" t="s">
        <v>573</v>
      </c>
      <c r="C241" s="94" t="s">
        <v>7</v>
      </c>
      <c r="D241" s="95"/>
      <c r="E241" s="105"/>
      <c r="F241" s="11"/>
      <c r="G241" s="9"/>
      <c r="H241" s="17"/>
      <c r="I241" s="18"/>
    </row>
    <row r="242" spans="1:9" ht="57" x14ac:dyDescent="0.2">
      <c r="A242" s="93" t="s">
        <v>753</v>
      </c>
      <c r="B242" s="93" t="s">
        <v>754</v>
      </c>
      <c r="C242" s="94" t="s">
        <v>7</v>
      </c>
      <c r="D242" s="95"/>
      <c r="E242" s="105"/>
      <c r="F242" s="11"/>
      <c r="G242" s="9"/>
      <c r="H242" s="17"/>
      <c r="I242" s="18"/>
    </row>
    <row r="243" spans="1:9" ht="42.75" x14ac:dyDescent="0.2">
      <c r="A243" s="93" t="s">
        <v>755</v>
      </c>
      <c r="B243" s="93" t="s">
        <v>756</v>
      </c>
      <c r="C243" s="94" t="s">
        <v>7</v>
      </c>
      <c r="D243" s="95"/>
      <c r="E243" s="105"/>
      <c r="F243" s="11"/>
      <c r="G243" s="9"/>
      <c r="H243" s="17"/>
      <c r="I243" s="18"/>
    </row>
    <row r="244" spans="1:9" ht="42.75" x14ac:dyDescent="0.2">
      <c r="A244" s="93" t="s">
        <v>757</v>
      </c>
      <c r="B244" s="93" t="s">
        <v>758</v>
      </c>
      <c r="C244" s="94" t="s">
        <v>7</v>
      </c>
      <c r="D244" s="95"/>
      <c r="E244" s="105"/>
      <c r="F244" s="11"/>
      <c r="G244" s="9"/>
      <c r="H244" s="17"/>
      <c r="I244" s="18"/>
    </row>
    <row r="245" spans="1:9" ht="15" x14ac:dyDescent="0.2">
      <c r="A245" s="91" t="s">
        <v>574</v>
      </c>
      <c r="B245" s="91" t="s">
        <v>60</v>
      </c>
      <c r="C245" s="91"/>
      <c r="D245" s="96"/>
      <c r="E245" s="104"/>
      <c r="F245" s="11"/>
      <c r="G245" s="9"/>
      <c r="H245" s="17"/>
      <c r="I245" s="18"/>
    </row>
    <row r="246" spans="1:9" ht="42.75" x14ac:dyDescent="0.2">
      <c r="A246" s="93" t="s">
        <v>575</v>
      </c>
      <c r="B246" s="93" t="s">
        <v>66</v>
      </c>
      <c r="C246" s="94" t="s">
        <v>11</v>
      </c>
      <c r="D246" s="95"/>
      <c r="E246" s="105"/>
      <c r="F246" s="11"/>
      <c r="G246" s="9"/>
      <c r="H246" s="17"/>
      <c r="I246" s="18"/>
    </row>
    <row r="247" spans="1:9" ht="42.75" x14ac:dyDescent="0.2">
      <c r="A247" s="93" t="s">
        <v>576</v>
      </c>
      <c r="B247" s="93" t="s">
        <v>68</v>
      </c>
      <c r="C247" s="94" t="s">
        <v>11</v>
      </c>
      <c r="D247" s="95"/>
      <c r="E247" s="105"/>
      <c r="F247" s="11"/>
      <c r="G247" s="9"/>
      <c r="H247" s="17"/>
      <c r="I247" s="18"/>
    </row>
    <row r="248" spans="1:9" ht="28.5" x14ac:dyDescent="0.2">
      <c r="A248" s="93" t="s">
        <v>577</v>
      </c>
      <c r="B248" s="93" t="s">
        <v>579</v>
      </c>
      <c r="C248" s="94" t="s">
        <v>7</v>
      </c>
      <c r="D248" s="95"/>
      <c r="E248" s="105"/>
      <c r="F248" s="11"/>
      <c r="G248" s="9"/>
      <c r="H248" s="17"/>
      <c r="I248" s="18"/>
    </row>
    <row r="249" spans="1:9" ht="28.5" x14ac:dyDescent="0.2">
      <c r="A249" s="93" t="s">
        <v>580</v>
      </c>
      <c r="B249" s="93" t="s">
        <v>582</v>
      </c>
      <c r="C249" s="94" t="s">
        <v>7</v>
      </c>
      <c r="D249" s="95" t="s">
        <v>904</v>
      </c>
      <c r="E249" s="105">
        <v>8</v>
      </c>
      <c r="F249" s="11"/>
      <c r="G249" s="9"/>
      <c r="H249" s="17"/>
      <c r="I249" s="18"/>
    </row>
    <row r="250" spans="1:9" ht="28.5" x14ac:dyDescent="0.2">
      <c r="A250" s="93" t="s">
        <v>583</v>
      </c>
      <c r="B250" s="93" t="s">
        <v>585</v>
      </c>
      <c r="C250" s="94" t="s">
        <v>7</v>
      </c>
      <c r="D250" s="95"/>
      <c r="E250" s="105"/>
      <c r="F250" s="11"/>
      <c r="G250" s="9"/>
      <c r="H250" s="17"/>
      <c r="I250" s="18"/>
    </row>
    <row r="251" spans="1:9" ht="28.5" x14ac:dyDescent="0.2">
      <c r="A251" s="93" t="s">
        <v>586</v>
      </c>
      <c r="B251" s="93" t="s">
        <v>70</v>
      </c>
      <c r="C251" s="94" t="s">
        <v>7</v>
      </c>
      <c r="D251" s="95"/>
      <c r="E251" s="105"/>
      <c r="F251" s="11"/>
      <c r="G251" s="9"/>
      <c r="H251" s="17"/>
      <c r="I251" s="18"/>
    </row>
    <row r="252" spans="1:9" ht="42.75" x14ac:dyDescent="0.2">
      <c r="A252" s="93" t="s">
        <v>587</v>
      </c>
      <c r="B252" s="93" t="s">
        <v>589</v>
      </c>
      <c r="C252" s="94" t="s">
        <v>11</v>
      </c>
      <c r="D252" s="95"/>
      <c r="E252" s="105"/>
      <c r="F252" s="11"/>
      <c r="G252" s="9"/>
      <c r="H252" s="17"/>
      <c r="I252" s="18"/>
    </row>
    <row r="253" spans="1:9" ht="42.75" x14ac:dyDescent="0.2">
      <c r="A253" s="93" t="s">
        <v>590</v>
      </c>
      <c r="B253" s="93" t="s">
        <v>592</v>
      </c>
      <c r="C253" s="94" t="s">
        <v>11</v>
      </c>
      <c r="D253" s="95"/>
      <c r="E253" s="105"/>
      <c r="F253" s="11"/>
      <c r="G253" s="9"/>
      <c r="H253" s="17"/>
      <c r="I253" s="18"/>
    </row>
    <row r="254" spans="1:9" ht="28.5" x14ac:dyDescent="0.2">
      <c r="A254" s="93" t="s">
        <v>593</v>
      </c>
      <c r="B254" s="93" t="s">
        <v>595</v>
      </c>
      <c r="C254" s="94" t="s">
        <v>7</v>
      </c>
      <c r="D254" s="95"/>
      <c r="E254" s="105"/>
      <c r="F254" s="11"/>
      <c r="G254" s="9"/>
      <c r="H254" s="17"/>
      <c r="I254" s="18"/>
    </row>
    <row r="255" spans="1:9" ht="28.5" x14ac:dyDescent="0.2">
      <c r="A255" s="93" t="s">
        <v>596</v>
      </c>
      <c r="B255" s="93" t="s">
        <v>72</v>
      </c>
      <c r="C255" s="94" t="s">
        <v>7</v>
      </c>
      <c r="D255" s="95"/>
      <c r="E255" s="105"/>
      <c r="F255" s="11"/>
      <c r="G255" s="9"/>
      <c r="H255" s="17"/>
      <c r="I255" s="18"/>
    </row>
    <row r="256" spans="1:9" ht="28.5" x14ac:dyDescent="0.2">
      <c r="A256" s="93" t="s">
        <v>760</v>
      </c>
      <c r="B256" s="93" t="s">
        <v>761</v>
      </c>
      <c r="C256" s="94" t="s">
        <v>7</v>
      </c>
      <c r="D256" s="95"/>
      <c r="E256" s="105"/>
      <c r="F256" s="11"/>
      <c r="G256" s="9"/>
      <c r="H256" s="17"/>
      <c r="I256" s="18"/>
    </row>
    <row r="257" spans="1:9" ht="57" x14ac:dyDescent="0.2">
      <c r="A257" s="93" t="s">
        <v>759</v>
      </c>
      <c r="B257" s="93" t="s">
        <v>599</v>
      </c>
      <c r="C257" s="94" t="s">
        <v>7</v>
      </c>
      <c r="D257" s="95"/>
      <c r="E257" s="105"/>
      <c r="F257" s="11"/>
      <c r="G257" s="9"/>
      <c r="H257" s="17"/>
      <c r="I257" s="18"/>
    </row>
    <row r="258" spans="1:9" ht="28.5" x14ac:dyDescent="0.2">
      <c r="A258" s="93" t="s">
        <v>887</v>
      </c>
      <c r="B258" s="93" t="str">
        <f>'BM 09'!D270</f>
        <v>Luminária Painel Led embutir 18w quadrada, 6000k da G-light ou similar - Rev 01_11/2021</v>
      </c>
      <c r="C258" s="94" t="s">
        <v>7</v>
      </c>
      <c r="D258" s="95" t="s">
        <v>905</v>
      </c>
      <c r="E258" s="105">
        <v>10</v>
      </c>
      <c r="F258" s="11"/>
      <c r="G258" s="9"/>
      <c r="H258" s="17"/>
      <c r="I258" s="18"/>
    </row>
    <row r="259" spans="1:9" ht="15" x14ac:dyDescent="0.2">
      <c r="A259" s="150">
        <v>3</v>
      </c>
      <c r="B259" s="149" t="s">
        <v>762</v>
      </c>
      <c r="C259" s="93"/>
      <c r="D259" s="145"/>
      <c r="E259" s="145"/>
      <c r="F259" s="11"/>
      <c r="G259" s="9"/>
    </row>
    <row r="260" spans="1:9" ht="42.75" x14ac:dyDescent="0.2">
      <c r="A260" s="148" t="s">
        <v>763</v>
      </c>
      <c r="B260" s="93" t="s">
        <v>764</v>
      </c>
      <c r="C260" s="94" t="s">
        <v>16</v>
      </c>
      <c r="D260" s="153"/>
      <c r="E260" s="152"/>
      <c r="G260" s="1">
        <f>2.84*(17.25+5.45+4.6+32.5+12.65)</f>
        <v>205.75800000000001</v>
      </c>
    </row>
    <row r="261" spans="1:9" ht="57" x14ac:dyDescent="0.2">
      <c r="A261" s="148" t="s">
        <v>765</v>
      </c>
      <c r="B261" s="93" t="s">
        <v>766</v>
      </c>
      <c r="C261" s="94" t="s">
        <v>743</v>
      </c>
      <c r="D261" s="151"/>
      <c r="E261" s="152"/>
    </row>
    <row r="262" spans="1:9" ht="14.25" x14ac:dyDescent="0.2">
      <c r="A262" s="148" t="s">
        <v>767</v>
      </c>
      <c r="B262" s="93" t="s">
        <v>768</v>
      </c>
      <c r="C262" s="94" t="s">
        <v>16</v>
      </c>
      <c r="D262" s="151"/>
      <c r="E262" s="152"/>
    </row>
    <row r="263" spans="1:9" ht="14.25" x14ac:dyDescent="0.2">
      <c r="A263" s="148" t="s">
        <v>769</v>
      </c>
      <c r="B263" s="93" t="s">
        <v>770</v>
      </c>
      <c r="C263" s="94" t="s">
        <v>7</v>
      </c>
      <c r="D263" s="151" t="s">
        <v>894</v>
      </c>
      <c r="E263" s="152">
        <v>1</v>
      </c>
    </row>
    <row r="264" spans="1:9" ht="42.75" x14ac:dyDescent="0.2">
      <c r="A264" s="148" t="s">
        <v>771</v>
      </c>
      <c r="B264" s="93" t="s">
        <v>772</v>
      </c>
      <c r="C264" s="94" t="s">
        <v>7</v>
      </c>
      <c r="D264" s="151"/>
      <c r="E264" s="152"/>
    </row>
    <row r="265" spans="1:9" ht="28.5" x14ac:dyDescent="0.2">
      <c r="A265" s="148" t="s">
        <v>773</v>
      </c>
      <c r="B265" s="93" t="s">
        <v>774</v>
      </c>
      <c r="C265" s="94" t="s">
        <v>7</v>
      </c>
      <c r="D265" s="151"/>
      <c r="E265" s="152"/>
    </row>
    <row r="266" spans="1:9" ht="28.5" x14ac:dyDescent="0.2">
      <c r="A266" s="148" t="s">
        <v>775</v>
      </c>
      <c r="B266" s="93" t="s">
        <v>776</v>
      </c>
      <c r="C266" s="94" t="s">
        <v>7</v>
      </c>
      <c r="D266" s="151"/>
      <c r="E266" s="152"/>
    </row>
    <row r="267" spans="1:9" ht="42.75" x14ac:dyDescent="0.2">
      <c r="A267" s="148" t="s">
        <v>777</v>
      </c>
      <c r="B267" s="93" t="s">
        <v>778</v>
      </c>
      <c r="C267" s="94" t="s">
        <v>16</v>
      </c>
      <c r="D267" s="151"/>
      <c r="E267" s="152"/>
    </row>
    <row r="268" spans="1:9" ht="42.75" x14ac:dyDescent="0.2">
      <c r="A268" s="148" t="s">
        <v>779</v>
      </c>
      <c r="B268" s="93" t="s">
        <v>780</v>
      </c>
      <c r="C268" s="94" t="s">
        <v>15</v>
      </c>
      <c r="D268" s="151"/>
      <c r="E268" s="152"/>
    </row>
    <row r="269" spans="1:9" ht="42.75" x14ac:dyDescent="0.2">
      <c r="A269" s="148" t="s">
        <v>781</v>
      </c>
      <c r="B269" s="93" t="s">
        <v>782</v>
      </c>
      <c r="C269" s="94" t="s">
        <v>15</v>
      </c>
      <c r="D269" s="153" t="s">
        <v>906</v>
      </c>
      <c r="E269" s="152">
        <v>2.4895000000000009</v>
      </c>
      <c r="G269" s="1" t="s">
        <v>845</v>
      </c>
    </row>
    <row r="270" spans="1:9" ht="42.75" x14ac:dyDescent="0.2">
      <c r="A270" s="148" t="s">
        <v>783</v>
      </c>
      <c r="B270" s="93" t="s">
        <v>430</v>
      </c>
      <c r="C270" s="94" t="s">
        <v>16</v>
      </c>
      <c r="D270" s="151"/>
      <c r="E270" s="152"/>
    </row>
    <row r="271" spans="1:9" ht="28.5" x14ac:dyDescent="0.2">
      <c r="A271" s="148" t="s">
        <v>784</v>
      </c>
      <c r="B271" s="93" t="s">
        <v>785</v>
      </c>
      <c r="C271" s="94" t="s">
        <v>16</v>
      </c>
      <c r="D271" s="151" t="s">
        <v>908</v>
      </c>
      <c r="E271" s="152">
        <v>32.06</v>
      </c>
    </row>
    <row r="272" spans="1:9" ht="42.75" x14ac:dyDescent="0.2">
      <c r="A272" s="148" t="s">
        <v>786</v>
      </c>
      <c r="B272" s="93" t="s">
        <v>463</v>
      </c>
      <c r="C272" s="94" t="s">
        <v>16</v>
      </c>
      <c r="D272" s="153" t="s">
        <v>907</v>
      </c>
      <c r="E272" s="152">
        <v>350.92</v>
      </c>
    </row>
    <row r="273" spans="1:7" ht="28.5" x14ac:dyDescent="0.2">
      <c r="A273" s="148" t="s">
        <v>787</v>
      </c>
      <c r="B273" s="93" t="s">
        <v>788</v>
      </c>
      <c r="C273" s="94" t="s">
        <v>16</v>
      </c>
      <c r="D273" s="151" t="s">
        <v>908</v>
      </c>
      <c r="E273" s="152">
        <v>32.06</v>
      </c>
    </row>
    <row r="274" spans="1:7" ht="28.5" x14ac:dyDescent="0.2">
      <c r="A274" s="148" t="s">
        <v>789</v>
      </c>
      <c r="B274" s="93" t="s">
        <v>790</v>
      </c>
      <c r="C274" s="94" t="s">
        <v>16</v>
      </c>
      <c r="D274" s="151"/>
      <c r="E274" s="152"/>
    </row>
    <row r="275" spans="1:7" ht="42.75" x14ac:dyDescent="0.2">
      <c r="A275" s="148" t="s">
        <v>791</v>
      </c>
      <c r="B275" s="93" t="s">
        <v>475</v>
      </c>
      <c r="C275" s="94" t="s">
        <v>16</v>
      </c>
      <c r="D275" s="95" t="s">
        <v>846</v>
      </c>
      <c r="E275" s="152">
        <v>20.696000000000012</v>
      </c>
      <c r="G275" s="1" t="s">
        <v>845</v>
      </c>
    </row>
    <row r="276" spans="1:7" ht="57" x14ac:dyDescent="0.2">
      <c r="A276" s="148" t="s">
        <v>792</v>
      </c>
      <c r="B276" s="93" t="s">
        <v>102</v>
      </c>
      <c r="C276" s="94" t="s">
        <v>15</v>
      </c>
      <c r="D276" s="95"/>
      <c r="E276" s="105"/>
    </row>
    <row r="277" spans="1:7" ht="28.5" x14ac:dyDescent="0.2">
      <c r="A277" s="148" t="s">
        <v>793</v>
      </c>
      <c r="B277" s="93" t="s">
        <v>794</v>
      </c>
      <c r="C277" s="94" t="s">
        <v>795</v>
      </c>
      <c r="D277" s="151"/>
      <c r="E277" s="152"/>
    </row>
    <row r="278" spans="1:7" ht="28.5" x14ac:dyDescent="0.2">
      <c r="A278" s="148" t="s">
        <v>796</v>
      </c>
      <c r="B278" s="93" t="s">
        <v>211</v>
      </c>
      <c r="C278" s="94" t="s">
        <v>16</v>
      </c>
      <c r="D278" s="151" t="s">
        <v>909</v>
      </c>
      <c r="E278" s="152">
        <v>75.5</v>
      </c>
    </row>
    <row r="279" spans="1:7" ht="28.5" x14ac:dyDescent="0.2">
      <c r="A279" s="148" t="s">
        <v>797</v>
      </c>
      <c r="B279" s="93" t="s">
        <v>798</v>
      </c>
      <c r="C279" s="94" t="s">
        <v>16</v>
      </c>
      <c r="D279" s="151"/>
      <c r="E279" s="152"/>
    </row>
    <row r="280" spans="1:7" ht="28.5" x14ac:dyDescent="0.2">
      <c r="A280" s="148" t="s">
        <v>799</v>
      </c>
      <c r="B280" s="93" t="s">
        <v>263</v>
      </c>
      <c r="C280" s="94" t="s">
        <v>16</v>
      </c>
      <c r="D280" s="151"/>
      <c r="E280" s="152"/>
    </row>
    <row r="281" spans="1:7" ht="42.75" x14ac:dyDescent="0.2">
      <c r="A281" s="148" t="s">
        <v>800</v>
      </c>
      <c r="B281" s="93" t="s">
        <v>801</v>
      </c>
      <c r="C281" s="94" t="s">
        <v>743</v>
      </c>
      <c r="D281" s="95"/>
      <c r="E281" s="105"/>
    </row>
    <row r="282" spans="1:7" ht="42.75" x14ac:dyDescent="0.2">
      <c r="A282" s="148" t="s">
        <v>802</v>
      </c>
      <c r="B282" s="93" t="s">
        <v>803</v>
      </c>
      <c r="C282" s="94" t="s">
        <v>7</v>
      </c>
      <c r="D282" s="151" t="s">
        <v>894</v>
      </c>
      <c r="E282" s="152">
        <v>1</v>
      </c>
    </row>
    <row r="283" spans="1:7" ht="28.5" x14ac:dyDescent="0.2">
      <c r="A283" s="148" t="s">
        <v>804</v>
      </c>
      <c r="B283" s="93" t="s">
        <v>805</v>
      </c>
      <c r="C283" s="94" t="s">
        <v>7</v>
      </c>
      <c r="D283" s="151"/>
      <c r="E283" s="152"/>
    </row>
    <row r="284" spans="1:7" ht="42.75" x14ac:dyDescent="0.2">
      <c r="A284" s="148" t="s">
        <v>806</v>
      </c>
      <c r="B284" s="93" t="s">
        <v>807</v>
      </c>
      <c r="C284" s="94" t="s">
        <v>743</v>
      </c>
      <c r="D284" s="151"/>
      <c r="E284" s="152"/>
      <c r="G284" s="1" t="s">
        <v>873</v>
      </c>
    </row>
    <row r="285" spans="1:7" ht="42.75" x14ac:dyDescent="0.2">
      <c r="A285" s="148" t="s">
        <v>808</v>
      </c>
      <c r="B285" s="93" t="s">
        <v>809</v>
      </c>
      <c r="C285" s="94" t="s">
        <v>743</v>
      </c>
      <c r="D285" s="151" t="s">
        <v>910</v>
      </c>
      <c r="E285" s="152">
        <v>93</v>
      </c>
    </row>
    <row r="286" spans="1:7" ht="28.5" x14ac:dyDescent="0.2">
      <c r="A286" s="144" t="s">
        <v>810</v>
      </c>
      <c r="B286" s="93" t="s">
        <v>72</v>
      </c>
      <c r="C286" s="94" t="s">
        <v>7</v>
      </c>
      <c r="D286" s="151" t="s">
        <v>904</v>
      </c>
      <c r="E286" s="152">
        <v>8</v>
      </c>
    </row>
    <row r="287" spans="1:7" ht="42.75" x14ac:dyDescent="0.2">
      <c r="A287" s="148" t="s">
        <v>889</v>
      </c>
      <c r="B287" s="93" t="str">
        <f>'BM 09'!D299</f>
        <v>CABO DE COBRE FLEXÍVEL ISOLADO, 2,5 MM², ANTI-CHAMA 450/750 V, PARA CIRCUITOS TERMINAIS - FORNECIMENTO E INSTALAÇÃO. AF_03/2023</v>
      </c>
      <c r="C287" s="94" t="s">
        <v>743</v>
      </c>
      <c r="D287" s="151" t="s">
        <v>911</v>
      </c>
      <c r="E287" s="152">
        <v>185</v>
      </c>
      <c r="G287" s="1">
        <f>COUNTIF(G1:G286,"reprogramar")</f>
        <v>14</v>
      </c>
    </row>
    <row r="294" spans="4:4" x14ac:dyDescent="0.2">
      <c r="D294" s="18" t="s">
        <v>838</v>
      </c>
    </row>
  </sheetData>
  <mergeCells count="8">
    <mergeCell ref="H72:I72"/>
    <mergeCell ref="A1:E1"/>
    <mergeCell ref="A2:E2"/>
    <mergeCell ref="A3:A4"/>
    <mergeCell ref="B3:B4"/>
    <mergeCell ref="C3:C4"/>
    <mergeCell ref="D3:D4"/>
    <mergeCell ref="E3:E4"/>
  </mergeCells>
  <phoneticPr fontId="20" type="noConversion"/>
  <printOptions horizontalCentered="1"/>
  <pageMargins left="0.25" right="0.25" top="0.75" bottom="0.75" header="0.3" footer="0.3"/>
  <pageSetup paperSize="9" scale="46" firstPageNumber="0" fitToHeight="0" orientation="portrait" r:id="rId1"/>
  <legacyDrawingHF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C753D4-8CEF-459B-9BE7-F671092478C1}">
  <sheetPr>
    <pageSetUpPr fitToPage="1"/>
  </sheetPr>
  <dimension ref="A1:ALT315"/>
  <sheetViews>
    <sheetView tabSelected="1" showOutlineSymbols="0" view="pageBreakPreview" topLeftCell="D1" zoomScale="80" zoomScaleNormal="75" zoomScaleSheetLayoutView="80" zoomScalePageLayoutView="85" workbookViewId="0">
      <selection activeCell="J3" sqref="J3"/>
    </sheetView>
  </sheetViews>
  <sheetFormatPr defaultColWidth="9.42578125" defaultRowHeight="12.75" x14ac:dyDescent="0.2"/>
  <cols>
    <col min="1" max="1" width="8.28515625" style="1" bestFit="1" customWidth="1"/>
    <col min="2" max="2" width="11" style="1" bestFit="1" customWidth="1"/>
    <col min="3" max="3" width="9.28515625" style="1" bestFit="1" customWidth="1"/>
    <col min="4" max="4" width="72" style="1" bestFit="1" customWidth="1"/>
    <col min="5" max="5" width="11.7109375" style="1" bestFit="1" customWidth="1"/>
    <col min="6" max="6" width="13.28515625" style="70" customWidth="1"/>
    <col min="7" max="7" width="16.7109375" style="18" customWidth="1"/>
    <col min="8" max="8" width="17.140625" style="18" customWidth="1"/>
    <col min="9" max="9" width="11.85546875" style="18" customWidth="1"/>
    <col min="10" max="10" width="15.42578125" style="18" customWidth="1"/>
    <col min="11" max="11" width="18.28515625" style="18" bestFit="1" customWidth="1"/>
    <col min="12" max="12" width="18.42578125" style="18" customWidth="1"/>
    <col min="13" max="14" width="19.7109375" style="18" bestFit="1" customWidth="1"/>
    <col min="15" max="15" width="5.7109375" style="1" customWidth="1"/>
    <col min="16" max="16" width="9.42578125" style="111"/>
    <col min="17" max="17" width="14.7109375" style="1" customWidth="1"/>
    <col min="18" max="18" width="12.28515625" style="1" bestFit="1" customWidth="1"/>
    <col min="19" max="19" width="10.85546875" style="1" bestFit="1" customWidth="1"/>
    <col min="20" max="1007" width="9.42578125" style="1"/>
    <col min="1008" max="1008" width="11.5703125" style="1" customWidth="1"/>
    <col min="1009" max="16384" width="9.42578125" style="1"/>
  </cols>
  <sheetData>
    <row r="1" spans="1:14" x14ac:dyDescent="0.2">
      <c r="A1" s="16"/>
      <c r="F1" s="18"/>
      <c r="N1" s="42"/>
    </row>
    <row r="2" spans="1:14" x14ac:dyDescent="0.2">
      <c r="A2" s="16"/>
      <c r="F2" s="18"/>
      <c r="N2" s="42"/>
    </row>
    <row r="3" spans="1:14" x14ac:dyDescent="0.2">
      <c r="A3" s="16"/>
      <c r="F3" s="18"/>
      <c r="N3" s="42"/>
    </row>
    <row r="4" spans="1:14" x14ac:dyDescent="0.2">
      <c r="A4" s="16"/>
      <c r="F4" s="18"/>
      <c r="N4" s="42"/>
    </row>
    <row r="5" spans="1:14" x14ac:dyDescent="0.2">
      <c r="A5" s="16"/>
      <c r="F5" s="18"/>
      <c r="N5" s="42"/>
    </row>
    <row r="6" spans="1:14" ht="15.75" x14ac:dyDescent="0.2">
      <c r="A6" s="4"/>
      <c r="B6" s="5"/>
      <c r="C6" s="5"/>
      <c r="D6" s="6"/>
      <c r="E6" s="7"/>
      <c r="F6" s="43"/>
      <c r="G6" s="43"/>
      <c r="H6" s="43"/>
      <c r="I6" s="154" t="s">
        <v>600</v>
      </c>
      <c r="J6" s="154"/>
      <c r="K6" s="154" t="s">
        <v>90</v>
      </c>
      <c r="L6" s="154"/>
      <c r="M6" s="154" t="s">
        <v>89</v>
      </c>
      <c r="N6" s="154"/>
    </row>
    <row r="7" spans="1:14" ht="15.6" customHeight="1" x14ac:dyDescent="0.25">
      <c r="A7" s="4"/>
      <c r="B7" s="5"/>
      <c r="C7" s="5"/>
      <c r="D7" s="6"/>
      <c r="E7" s="7"/>
      <c r="F7" s="43"/>
      <c r="G7" s="43"/>
      <c r="H7" s="43"/>
      <c r="I7" s="155" t="s">
        <v>914</v>
      </c>
      <c r="J7" s="155"/>
      <c r="K7" s="156" t="s">
        <v>919</v>
      </c>
      <c r="L7" s="156"/>
      <c r="M7" s="157">
        <f>M300</f>
        <v>13396.369999999997</v>
      </c>
      <c r="N7" s="158"/>
    </row>
    <row r="8" spans="1:14" ht="15.6" customHeight="1" x14ac:dyDescent="0.2">
      <c r="A8" s="4"/>
      <c r="B8" s="5"/>
      <c r="C8" s="5"/>
      <c r="D8" s="6"/>
      <c r="E8" s="7"/>
      <c r="F8" s="43"/>
      <c r="G8" s="43"/>
      <c r="H8" s="43"/>
      <c r="I8" s="44" t="s">
        <v>38</v>
      </c>
      <c r="J8" s="45"/>
      <c r="K8" s="44" t="s">
        <v>39</v>
      </c>
      <c r="L8" s="45"/>
      <c r="M8" s="159" t="s">
        <v>40</v>
      </c>
      <c r="N8" s="160"/>
    </row>
    <row r="9" spans="1:14" ht="15.6" customHeight="1" x14ac:dyDescent="0.2">
      <c r="A9" s="29"/>
      <c r="B9" s="161" t="s">
        <v>601</v>
      </c>
      <c r="C9" s="161"/>
      <c r="D9" s="161"/>
      <c r="E9" s="161"/>
      <c r="F9" s="161"/>
      <c r="G9" s="161"/>
      <c r="H9" s="43"/>
      <c r="I9" s="162" t="s">
        <v>602</v>
      </c>
      <c r="J9" s="163"/>
      <c r="K9" s="164">
        <v>0.21149999999999999</v>
      </c>
      <c r="L9" s="165"/>
      <c r="M9" s="162" t="s">
        <v>603</v>
      </c>
      <c r="N9" s="163"/>
    </row>
    <row r="10" spans="1:14" ht="15.75" x14ac:dyDescent="0.2">
      <c r="A10" s="15"/>
      <c r="B10" s="29"/>
      <c r="C10" s="29"/>
      <c r="D10" s="29"/>
      <c r="E10" s="7"/>
      <c r="F10" s="43"/>
      <c r="G10" s="43"/>
      <c r="H10" s="43"/>
      <c r="I10" s="162"/>
      <c r="J10" s="163"/>
      <c r="K10" s="40"/>
      <c r="L10" s="41"/>
      <c r="M10" s="162"/>
      <c r="N10" s="163"/>
    </row>
    <row r="11" spans="1:14" ht="15.75" x14ac:dyDescent="0.2">
      <c r="A11" s="4"/>
      <c r="B11" s="5"/>
      <c r="C11" s="5"/>
      <c r="D11" s="6"/>
      <c r="E11" s="7"/>
      <c r="F11" s="43"/>
      <c r="G11" s="43"/>
      <c r="H11" s="43"/>
      <c r="I11" s="46"/>
      <c r="J11" s="47"/>
      <c r="K11" s="48"/>
      <c r="L11" s="49"/>
      <c r="M11" s="166"/>
      <c r="N11" s="167"/>
    </row>
    <row r="12" spans="1:14" x14ac:dyDescent="0.2">
      <c r="A12" s="168"/>
      <c r="B12" s="169"/>
      <c r="C12" s="169"/>
      <c r="D12" s="169"/>
      <c r="E12" s="169"/>
      <c r="F12" s="169"/>
      <c r="G12" s="169"/>
      <c r="H12" s="169"/>
      <c r="I12" s="169"/>
      <c r="J12" s="169"/>
      <c r="K12" s="169"/>
      <c r="L12" s="169"/>
      <c r="M12" s="169"/>
      <c r="N12" s="170"/>
    </row>
    <row r="13" spans="1:14" x14ac:dyDescent="0.2">
      <c r="A13" s="171"/>
      <c r="B13" s="172"/>
      <c r="C13" s="172"/>
      <c r="D13" s="172"/>
      <c r="E13" s="172"/>
      <c r="F13" s="172"/>
      <c r="G13" s="172"/>
      <c r="H13" s="172"/>
      <c r="I13" s="172"/>
      <c r="J13" s="172"/>
      <c r="K13" s="172"/>
      <c r="L13" s="172"/>
      <c r="M13" s="172"/>
      <c r="N13" s="173"/>
    </row>
    <row r="14" spans="1:14" ht="18" x14ac:dyDescent="0.2">
      <c r="A14" s="174" t="s">
        <v>881</v>
      </c>
      <c r="B14" s="175"/>
      <c r="C14" s="175"/>
      <c r="D14" s="175"/>
      <c r="E14" s="175"/>
      <c r="F14" s="175"/>
      <c r="G14" s="175"/>
      <c r="H14" s="175"/>
      <c r="I14" s="175"/>
      <c r="J14" s="175"/>
      <c r="K14" s="175"/>
      <c r="L14" s="175"/>
      <c r="M14" s="175"/>
      <c r="N14" s="176"/>
    </row>
    <row r="15" spans="1:14" x14ac:dyDescent="0.2">
      <c r="A15" s="177" t="s">
        <v>0</v>
      </c>
      <c r="B15" s="177" t="s">
        <v>4</v>
      </c>
      <c r="C15" s="177" t="s">
        <v>5</v>
      </c>
      <c r="D15" s="177" t="s">
        <v>1</v>
      </c>
      <c r="E15" s="179" t="s">
        <v>73</v>
      </c>
      <c r="F15" s="181" t="s">
        <v>74</v>
      </c>
      <c r="G15" s="184" t="s">
        <v>75</v>
      </c>
      <c r="H15" s="185"/>
      <c r="I15" s="185"/>
      <c r="J15" s="186"/>
      <c r="K15" s="184" t="s">
        <v>76</v>
      </c>
      <c r="L15" s="185"/>
      <c r="M15" s="185"/>
      <c r="N15" s="186"/>
    </row>
    <row r="16" spans="1:14" ht="25.5" x14ac:dyDescent="0.2">
      <c r="A16" s="178"/>
      <c r="B16" s="178"/>
      <c r="C16" s="178"/>
      <c r="D16" s="178"/>
      <c r="E16" s="180"/>
      <c r="F16" s="182"/>
      <c r="G16" s="8" t="s">
        <v>77</v>
      </c>
      <c r="H16" s="13" t="s">
        <v>78</v>
      </c>
      <c r="I16" s="8" t="s">
        <v>79</v>
      </c>
      <c r="J16" s="8" t="s">
        <v>80</v>
      </c>
      <c r="K16" s="13" t="s">
        <v>77</v>
      </c>
      <c r="L16" s="13" t="s">
        <v>78</v>
      </c>
      <c r="M16" s="13" t="s">
        <v>79</v>
      </c>
      <c r="N16" s="13" t="s">
        <v>80</v>
      </c>
    </row>
    <row r="17" spans="1:18" ht="15" x14ac:dyDescent="0.25">
      <c r="A17" s="23"/>
      <c r="B17" s="24"/>
      <c r="C17" s="24"/>
      <c r="D17" s="24"/>
      <c r="E17" s="24"/>
      <c r="F17" s="51"/>
      <c r="G17" s="50"/>
      <c r="H17" s="51"/>
      <c r="I17" s="51"/>
      <c r="J17" s="52"/>
      <c r="K17" s="50"/>
      <c r="L17" s="51"/>
      <c r="M17" s="51"/>
      <c r="N17" s="52"/>
    </row>
    <row r="18" spans="1:18" x14ac:dyDescent="0.2">
      <c r="A18" s="124" t="s">
        <v>2</v>
      </c>
      <c r="B18" s="124"/>
      <c r="C18" s="124"/>
      <c r="D18" s="124" t="s">
        <v>92</v>
      </c>
      <c r="E18" s="124"/>
      <c r="F18" s="130"/>
      <c r="G18" s="130"/>
      <c r="H18" s="130"/>
      <c r="I18" s="131"/>
      <c r="J18" s="132"/>
      <c r="K18" s="130"/>
      <c r="L18" s="130"/>
      <c r="M18" s="131"/>
      <c r="N18" s="132"/>
    </row>
    <row r="19" spans="1:18" x14ac:dyDescent="0.2">
      <c r="A19" s="124" t="s">
        <v>6</v>
      </c>
      <c r="B19" s="124"/>
      <c r="C19" s="124"/>
      <c r="D19" s="124" t="s">
        <v>3</v>
      </c>
      <c r="E19" s="124"/>
      <c r="F19" s="131"/>
      <c r="G19" s="131"/>
      <c r="H19" s="131"/>
      <c r="I19" s="131"/>
      <c r="J19" s="131"/>
      <c r="K19" s="131"/>
      <c r="L19" s="131"/>
      <c r="M19" s="131"/>
      <c r="N19" s="131"/>
    </row>
    <row r="20" spans="1:18" ht="25.5" x14ac:dyDescent="0.2">
      <c r="A20" s="126" t="s">
        <v>19</v>
      </c>
      <c r="B20" s="127" t="s">
        <v>93</v>
      </c>
      <c r="C20" s="126" t="s">
        <v>14</v>
      </c>
      <c r="D20" s="126" t="s">
        <v>94</v>
      </c>
      <c r="E20" s="128" t="s">
        <v>16</v>
      </c>
      <c r="F20" s="133">
        <v>357.21</v>
      </c>
      <c r="G20" s="134">
        <v>8</v>
      </c>
      <c r="H20" s="134">
        <f>'BM 09'!J20</f>
        <v>8</v>
      </c>
      <c r="I20" s="134">
        <f>VLOOKUP(A20,'Memória 10'!$A$6:$E$286,5,FALSE)</f>
        <v>0</v>
      </c>
      <c r="J20" s="134">
        <f>I20+H20</f>
        <v>8</v>
      </c>
      <c r="K20" s="134">
        <f>TRUNC(G20*F20,2)</f>
        <v>2857.68</v>
      </c>
      <c r="L20" s="134">
        <f>TRUNC(H20*F20,2)</f>
        <v>2857.68</v>
      </c>
      <c r="M20" s="134">
        <f>TRUNC(I20*F20,2)</f>
        <v>0</v>
      </c>
      <c r="N20" s="134">
        <f>M20+L20</f>
        <v>2857.68</v>
      </c>
      <c r="P20" s="111">
        <f>N20/K20</f>
        <v>1</v>
      </c>
      <c r="Q20" s="14"/>
      <c r="R20" s="32"/>
    </row>
    <row r="21" spans="1:18" ht="25.5" x14ac:dyDescent="0.2">
      <c r="A21" s="126" t="s">
        <v>20</v>
      </c>
      <c r="B21" s="127" t="s">
        <v>48</v>
      </c>
      <c r="C21" s="126" t="s">
        <v>17</v>
      </c>
      <c r="D21" s="126" t="s">
        <v>95</v>
      </c>
      <c r="E21" s="128" t="s">
        <v>11</v>
      </c>
      <c r="F21" s="133">
        <v>62.24</v>
      </c>
      <c r="G21" s="134">
        <v>98.4</v>
      </c>
      <c r="H21" s="134">
        <f>'BM 09'!J21</f>
        <v>98.399999999999991</v>
      </c>
      <c r="I21" s="134">
        <f>VLOOKUP(A21,'Memória 10'!$A$6:$E$286,5,FALSE)</f>
        <v>0</v>
      </c>
      <c r="J21" s="134">
        <f t="shared" ref="J21:J86" si="0">I21+H21</f>
        <v>98.399999999999991</v>
      </c>
      <c r="K21" s="134">
        <f t="shared" ref="K21:K86" si="1">TRUNC(G21*F21,2)</f>
        <v>6124.41</v>
      </c>
      <c r="L21" s="134">
        <f t="shared" ref="L21:L86" si="2">TRUNC(H21*F21,2)</f>
        <v>6124.41</v>
      </c>
      <c r="M21" s="134">
        <f t="shared" ref="M21:M86" si="3">TRUNC(I21*F21,2)</f>
        <v>0</v>
      </c>
      <c r="N21" s="134">
        <f t="shared" ref="N21:N86" si="4">M21+L21</f>
        <v>6124.41</v>
      </c>
      <c r="P21" s="111">
        <f t="shared" ref="P21:P86" si="5">N21/K21</f>
        <v>1</v>
      </c>
      <c r="Q21" s="14"/>
      <c r="R21" s="32"/>
    </row>
    <row r="22" spans="1:18" x14ac:dyDescent="0.2">
      <c r="A22" s="124" t="s">
        <v>8</v>
      </c>
      <c r="B22" s="124"/>
      <c r="C22" s="124"/>
      <c r="D22" s="124" t="s">
        <v>96</v>
      </c>
      <c r="E22" s="124"/>
      <c r="F22" s="131"/>
      <c r="G22" s="131"/>
      <c r="H22" s="131"/>
      <c r="I22" s="131"/>
      <c r="J22" s="131"/>
      <c r="K22" s="131"/>
      <c r="L22" s="131"/>
      <c r="M22" s="131"/>
      <c r="N22" s="131"/>
      <c r="P22" s="111" t="e">
        <f t="shared" si="5"/>
        <v>#DIV/0!</v>
      </c>
      <c r="Q22" s="14"/>
      <c r="R22" s="32"/>
    </row>
    <row r="23" spans="1:18" ht="25.5" x14ac:dyDescent="0.2">
      <c r="A23" s="135" t="s">
        <v>705</v>
      </c>
      <c r="B23" s="127">
        <v>9937</v>
      </c>
      <c r="C23" s="135" t="s">
        <v>706</v>
      </c>
      <c r="D23" s="135" t="s">
        <v>707</v>
      </c>
      <c r="E23" s="128" t="s">
        <v>82</v>
      </c>
      <c r="F23" s="136">
        <v>1.9076581875</v>
      </c>
      <c r="G23" s="136">
        <v>1000</v>
      </c>
      <c r="H23" s="134">
        <f>'BM 09'!J23</f>
        <v>1000</v>
      </c>
      <c r="I23" s="134">
        <f>VLOOKUP(A23,'Memória 10'!$A$6:$E$286,5,FALSE)</f>
        <v>0</v>
      </c>
      <c r="J23" s="134">
        <f t="shared" si="0"/>
        <v>1000</v>
      </c>
      <c r="K23" s="134">
        <f t="shared" ref="K23" si="6">TRUNC(G23*F23,2)</f>
        <v>1907.65</v>
      </c>
      <c r="L23" s="134">
        <f t="shared" ref="L23" si="7">TRUNC(H23*F23,2)</f>
        <v>1907.65</v>
      </c>
      <c r="M23" s="134">
        <f t="shared" ref="M23" si="8">TRUNC(I23*F23,2)</f>
        <v>0</v>
      </c>
      <c r="N23" s="134">
        <f t="shared" ref="N23" si="9">M23+L23</f>
        <v>1907.65</v>
      </c>
      <c r="P23" s="111">
        <f t="shared" si="5"/>
        <v>1</v>
      </c>
      <c r="Q23" s="14"/>
      <c r="R23" s="32"/>
    </row>
    <row r="24" spans="1:18" ht="25.5" x14ac:dyDescent="0.2">
      <c r="A24" s="126" t="s">
        <v>21</v>
      </c>
      <c r="B24" s="127" t="s">
        <v>97</v>
      </c>
      <c r="C24" s="126" t="s">
        <v>14</v>
      </c>
      <c r="D24" s="126" t="s">
        <v>98</v>
      </c>
      <c r="E24" s="128" t="s">
        <v>87</v>
      </c>
      <c r="F24" s="133">
        <v>36.130000000000003</v>
      </c>
      <c r="G24" s="134">
        <v>74.739999999999995</v>
      </c>
      <c r="H24" s="134">
        <f>'BM 09'!J24</f>
        <v>74.739999999999995</v>
      </c>
      <c r="I24" s="134">
        <f>VLOOKUP(A24,'Memória 10'!$A$6:$E$286,5,FALSE)</f>
        <v>0</v>
      </c>
      <c r="J24" s="134">
        <f t="shared" si="0"/>
        <v>74.739999999999995</v>
      </c>
      <c r="K24" s="134">
        <f t="shared" si="1"/>
        <v>2700.35</v>
      </c>
      <c r="L24" s="134">
        <f t="shared" si="2"/>
        <v>2700.35</v>
      </c>
      <c r="M24" s="134">
        <f t="shared" si="3"/>
        <v>0</v>
      </c>
      <c r="N24" s="134">
        <f t="shared" si="4"/>
        <v>2700.35</v>
      </c>
      <c r="P24" s="111">
        <f t="shared" si="5"/>
        <v>1</v>
      </c>
      <c r="Q24" s="14"/>
      <c r="R24" s="32"/>
    </row>
    <row r="25" spans="1:18" ht="25.5" x14ac:dyDescent="0.2">
      <c r="A25" s="126" t="s">
        <v>24</v>
      </c>
      <c r="B25" s="127" t="s">
        <v>99</v>
      </c>
      <c r="C25" s="126" t="s">
        <v>17</v>
      </c>
      <c r="D25" s="126" t="s">
        <v>100</v>
      </c>
      <c r="E25" s="128" t="s">
        <v>15</v>
      </c>
      <c r="F25" s="133">
        <v>21.81</v>
      </c>
      <c r="G25" s="134">
        <v>59.900000000000006</v>
      </c>
      <c r="H25" s="134">
        <f>'BM 09'!J25</f>
        <v>59.900000000000006</v>
      </c>
      <c r="I25" s="134">
        <f>VLOOKUP(A25,'Memória 10'!$A$6:$E$286,5,FALSE)</f>
        <v>0</v>
      </c>
      <c r="J25" s="134">
        <f t="shared" si="0"/>
        <v>59.900000000000006</v>
      </c>
      <c r="K25" s="134">
        <f t="shared" si="1"/>
        <v>1306.4100000000001</v>
      </c>
      <c r="L25" s="134">
        <f t="shared" si="2"/>
        <v>1306.4100000000001</v>
      </c>
      <c r="M25" s="134">
        <f t="shared" si="3"/>
        <v>0</v>
      </c>
      <c r="N25" s="134">
        <f t="shared" si="4"/>
        <v>1306.4100000000001</v>
      </c>
      <c r="P25" s="111">
        <f t="shared" si="5"/>
        <v>1</v>
      </c>
      <c r="Q25" s="14"/>
      <c r="R25" s="32"/>
    </row>
    <row r="26" spans="1:18" ht="38.25" x14ac:dyDescent="0.2">
      <c r="A26" s="126" t="s">
        <v>25</v>
      </c>
      <c r="B26" s="127" t="s">
        <v>101</v>
      </c>
      <c r="C26" s="126" t="s">
        <v>17</v>
      </c>
      <c r="D26" s="126" t="s">
        <v>102</v>
      </c>
      <c r="E26" s="128" t="s">
        <v>15</v>
      </c>
      <c r="F26" s="133">
        <v>65.11</v>
      </c>
      <c r="G26" s="134">
        <v>459</v>
      </c>
      <c r="H26" s="134">
        <f>'BM 09'!J26</f>
        <v>459</v>
      </c>
      <c r="I26" s="134">
        <f>VLOOKUP(A26,'Memória 10'!$A$6:$E$286,5,FALSE)</f>
        <v>0</v>
      </c>
      <c r="J26" s="134">
        <f t="shared" si="0"/>
        <v>459</v>
      </c>
      <c r="K26" s="134">
        <f t="shared" si="1"/>
        <v>29885.49</v>
      </c>
      <c r="L26" s="134">
        <f t="shared" si="2"/>
        <v>29885.49</v>
      </c>
      <c r="M26" s="134">
        <f t="shared" si="3"/>
        <v>0</v>
      </c>
      <c r="N26" s="134">
        <f t="shared" si="4"/>
        <v>29885.49</v>
      </c>
      <c r="P26" s="111">
        <f t="shared" si="5"/>
        <v>1</v>
      </c>
      <c r="Q26" s="14"/>
      <c r="R26" s="32"/>
    </row>
    <row r="27" spans="1:18" x14ac:dyDescent="0.2">
      <c r="A27" s="124" t="s">
        <v>9</v>
      </c>
      <c r="B27" s="124"/>
      <c r="C27" s="124"/>
      <c r="D27" s="124" t="s">
        <v>103</v>
      </c>
      <c r="E27" s="124"/>
      <c r="F27" s="131"/>
      <c r="G27" s="131"/>
      <c r="H27" s="131"/>
      <c r="I27" s="131"/>
      <c r="J27" s="131"/>
      <c r="K27" s="131"/>
      <c r="L27" s="131"/>
      <c r="M27" s="131"/>
      <c r="N27" s="131"/>
      <c r="P27" s="111" t="e">
        <f t="shared" si="5"/>
        <v>#DIV/0!</v>
      </c>
      <c r="Q27" s="14"/>
      <c r="R27" s="32"/>
    </row>
    <row r="28" spans="1:18" ht="25.5" x14ac:dyDescent="0.2">
      <c r="A28" s="126" t="s">
        <v>26</v>
      </c>
      <c r="B28" s="127" t="s">
        <v>49</v>
      </c>
      <c r="C28" s="126" t="s">
        <v>17</v>
      </c>
      <c r="D28" s="126" t="s">
        <v>50</v>
      </c>
      <c r="E28" s="128" t="s">
        <v>16</v>
      </c>
      <c r="F28" s="133">
        <v>6.46</v>
      </c>
      <c r="G28" s="134">
        <v>43.589999999999996</v>
      </c>
      <c r="H28" s="134">
        <f>'BM 09'!J28</f>
        <v>43.594999999999999</v>
      </c>
      <c r="I28" s="134">
        <f>VLOOKUP(A28,'Memória 10'!$A$6:$E$286,5,FALSE)</f>
        <v>0</v>
      </c>
      <c r="J28" s="134">
        <f t="shared" si="0"/>
        <v>43.594999999999999</v>
      </c>
      <c r="K28" s="134">
        <f t="shared" si="1"/>
        <v>281.58999999999997</v>
      </c>
      <c r="L28" s="134">
        <f t="shared" si="2"/>
        <v>281.62</v>
      </c>
      <c r="M28" s="134">
        <f t="shared" si="3"/>
        <v>0</v>
      </c>
      <c r="N28" s="134">
        <f t="shared" si="4"/>
        <v>281.62</v>
      </c>
      <c r="P28" s="111">
        <f t="shared" si="5"/>
        <v>1.0001065378742144</v>
      </c>
      <c r="Q28" s="14"/>
      <c r="R28" s="32"/>
    </row>
    <row r="29" spans="1:18" ht="51" x14ac:dyDescent="0.2">
      <c r="A29" s="126" t="s">
        <v>27</v>
      </c>
      <c r="B29" s="127" t="s">
        <v>104</v>
      </c>
      <c r="C29" s="126" t="s">
        <v>14</v>
      </c>
      <c r="D29" s="126" t="s">
        <v>105</v>
      </c>
      <c r="E29" s="128" t="s">
        <v>16</v>
      </c>
      <c r="F29" s="133">
        <v>86.62</v>
      </c>
      <c r="G29" s="134">
        <v>50.04</v>
      </c>
      <c r="H29" s="134">
        <f>'BM 09'!J29</f>
        <v>50.04</v>
      </c>
      <c r="I29" s="134">
        <f>VLOOKUP(A29,'Memória 10'!$A$6:$E$286,5,FALSE)</f>
        <v>0</v>
      </c>
      <c r="J29" s="134">
        <f t="shared" si="0"/>
        <v>50.04</v>
      </c>
      <c r="K29" s="134">
        <f t="shared" si="1"/>
        <v>4334.46</v>
      </c>
      <c r="L29" s="134">
        <f t="shared" si="2"/>
        <v>4334.46</v>
      </c>
      <c r="M29" s="134">
        <f t="shared" si="3"/>
        <v>0</v>
      </c>
      <c r="N29" s="134">
        <f t="shared" si="4"/>
        <v>4334.46</v>
      </c>
      <c r="P29" s="111">
        <f t="shared" si="5"/>
        <v>1</v>
      </c>
      <c r="Q29" s="14"/>
      <c r="R29" s="32"/>
    </row>
    <row r="30" spans="1:18" ht="25.5" x14ac:dyDescent="0.2">
      <c r="A30" s="126" t="s">
        <v>28</v>
      </c>
      <c r="B30" s="127" t="s">
        <v>106</v>
      </c>
      <c r="C30" s="126" t="s">
        <v>17</v>
      </c>
      <c r="D30" s="126" t="s">
        <v>107</v>
      </c>
      <c r="E30" s="128" t="s">
        <v>15</v>
      </c>
      <c r="F30" s="133">
        <v>681.06</v>
      </c>
      <c r="G30" s="134">
        <v>3.0500000000000003</v>
      </c>
      <c r="H30" s="134">
        <f>'BM 09'!J30</f>
        <v>3.0516500000000004</v>
      </c>
      <c r="I30" s="134">
        <f>VLOOKUP(A30,'Memória 10'!$A$6:$E$286,5,FALSE)</f>
        <v>0</v>
      </c>
      <c r="J30" s="134">
        <f t="shared" si="0"/>
        <v>3.0516500000000004</v>
      </c>
      <c r="K30" s="134">
        <f t="shared" si="1"/>
        <v>2077.23</v>
      </c>
      <c r="L30" s="134">
        <f t="shared" si="2"/>
        <v>2078.35</v>
      </c>
      <c r="M30" s="134">
        <f t="shared" si="3"/>
        <v>0</v>
      </c>
      <c r="N30" s="134">
        <f t="shared" si="4"/>
        <v>2078.35</v>
      </c>
      <c r="P30" s="111">
        <f t="shared" si="5"/>
        <v>1.000539179580499</v>
      </c>
      <c r="Q30" s="14"/>
      <c r="R30" s="32"/>
    </row>
    <row r="31" spans="1:18" ht="25.5" x14ac:dyDescent="0.2">
      <c r="A31" s="126" t="s">
        <v>29</v>
      </c>
      <c r="B31" s="127" t="s">
        <v>108</v>
      </c>
      <c r="C31" s="126" t="s">
        <v>17</v>
      </c>
      <c r="D31" s="126" t="s">
        <v>109</v>
      </c>
      <c r="E31" s="128" t="s">
        <v>16</v>
      </c>
      <c r="F31" s="133">
        <v>146.54</v>
      </c>
      <c r="G31" s="134">
        <v>57.41</v>
      </c>
      <c r="H31" s="134">
        <f>'BM 09'!J31</f>
        <v>57.41</v>
      </c>
      <c r="I31" s="134">
        <f>VLOOKUP(A31,'Memória 10'!$A$6:$E$286,5,FALSE)</f>
        <v>0</v>
      </c>
      <c r="J31" s="134">
        <f t="shared" si="0"/>
        <v>57.41</v>
      </c>
      <c r="K31" s="134">
        <f t="shared" si="1"/>
        <v>8412.86</v>
      </c>
      <c r="L31" s="134">
        <f t="shared" si="2"/>
        <v>8412.86</v>
      </c>
      <c r="M31" s="134">
        <f t="shared" si="3"/>
        <v>0</v>
      </c>
      <c r="N31" s="134">
        <f t="shared" si="4"/>
        <v>8412.86</v>
      </c>
      <c r="P31" s="111">
        <f t="shared" si="5"/>
        <v>1</v>
      </c>
      <c r="Q31" s="14"/>
      <c r="R31" s="32"/>
    </row>
    <row r="32" spans="1:18" ht="25.5" x14ac:dyDescent="0.2">
      <c r="A32" s="126" t="s">
        <v>110</v>
      </c>
      <c r="B32" s="127" t="s">
        <v>53</v>
      </c>
      <c r="C32" s="126" t="s">
        <v>17</v>
      </c>
      <c r="D32" s="126" t="s">
        <v>111</v>
      </c>
      <c r="E32" s="128" t="s">
        <v>16</v>
      </c>
      <c r="F32" s="133">
        <v>80.31</v>
      </c>
      <c r="G32" s="134">
        <v>111.16</v>
      </c>
      <c r="H32" s="134">
        <f>'BM 09'!J32</f>
        <v>111.16</v>
      </c>
      <c r="I32" s="134">
        <f>VLOOKUP(A32,'Memória 10'!$A$6:$E$286,5,FALSE)</f>
        <v>0</v>
      </c>
      <c r="J32" s="134">
        <f t="shared" si="0"/>
        <v>111.16</v>
      </c>
      <c r="K32" s="134">
        <f t="shared" si="1"/>
        <v>8927.25</v>
      </c>
      <c r="L32" s="134">
        <f t="shared" si="2"/>
        <v>8927.25</v>
      </c>
      <c r="M32" s="134">
        <f t="shared" si="3"/>
        <v>0</v>
      </c>
      <c r="N32" s="134">
        <f t="shared" si="4"/>
        <v>8927.25</v>
      </c>
      <c r="P32" s="111">
        <f t="shared" si="5"/>
        <v>1</v>
      </c>
      <c r="Q32" s="14"/>
      <c r="R32" s="32"/>
    </row>
    <row r="33" spans="1:18" ht="25.5" x14ac:dyDescent="0.2">
      <c r="A33" s="126" t="s">
        <v>112</v>
      </c>
      <c r="B33" s="127" t="s">
        <v>46</v>
      </c>
      <c r="C33" s="126" t="s">
        <v>17</v>
      </c>
      <c r="D33" s="126" t="s">
        <v>113</v>
      </c>
      <c r="E33" s="128" t="s">
        <v>12</v>
      </c>
      <c r="F33" s="133">
        <v>16.87</v>
      </c>
      <c r="G33" s="134">
        <v>88.636363636363626</v>
      </c>
      <c r="H33" s="134">
        <f>'BM 09'!J33</f>
        <v>88.636363636363626</v>
      </c>
      <c r="I33" s="134">
        <f>VLOOKUP(A33,'Memória 10'!$A$6:$E$286,5,FALSE)</f>
        <v>0</v>
      </c>
      <c r="J33" s="134">
        <f t="shared" si="0"/>
        <v>88.636363636363626</v>
      </c>
      <c r="K33" s="134">
        <f t="shared" si="1"/>
        <v>1495.29</v>
      </c>
      <c r="L33" s="134">
        <f t="shared" si="2"/>
        <v>1495.29</v>
      </c>
      <c r="M33" s="134">
        <f t="shared" si="3"/>
        <v>0</v>
      </c>
      <c r="N33" s="134">
        <f t="shared" si="4"/>
        <v>1495.29</v>
      </c>
      <c r="P33" s="111">
        <f t="shared" si="5"/>
        <v>1</v>
      </c>
      <c r="Q33" s="14"/>
      <c r="R33" s="32"/>
    </row>
    <row r="34" spans="1:18" ht="25.5" x14ac:dyDescent="0.2">
      <c r="A34" s="126" t="s">
        <v>114</v>
      </c>
      <c r="B34" s="127" t="s">
        <v>54</v>
      </c>
      <c r="C34" s="126" t="s">
        <v>17</v>
      </c>
      <c r="D34" s="126" t="s">
        <v>115</v>
      </c>
      <c r="E34" s="128" t="s">
        <v>12</v>
      </c>
      <c r="F34" s="133">
        <v>14.98</v>
      </c>
      <c r="G34" s="134">
        <v>342.36090909090905</v>
      </c>
      <c r="H34" s="134">
        <f>'BM 09'!J34</f>
        <v>342.36090909090905</v>
      </c>
      <c r="I34" s="134">
        <f>VLOOKUP(A34,'Memória 10'!$A$6:$E$286,5,FALSE)</f>
        <v>0</v>
      </c>
      <c r="J34" s="134">
        <f t="shared" si="0"/>
        <v>342.36090909090905</v>
      </c>
      <c r="K34" s="134">
        <f t="shared" si="1"/>
        <v>5128.5600000000004</v>
      </c>
      <c r="L34" s="134">
        <f t="shared" si="2"/>
        <v>5128.5600000000004</v>
      </c>
      <c r="M34" s="134">
        <f t="shared" si="3"/>
        <v>0</v>
      </c>
      <c r="N34" s="134">
        <f t="shared" si="4"/>
        <v>5128.5600000000004</v>
      </c>
      <c r="P34" s="111">
        <f t="shared" si="5"/>
        <v>1</v>
      </c>
      <c r="Q34" s="14"/>
      <c r="R34" s="32"/>
    </row>
    <row r="35" spans="1:18" ht="25.5" x14ac:dyDescent="0.2">
      <c r="A35" s="126" t="s">
        <v>116</v>
      </c>
      <c r="B35" s="127" t="s">
        <v>47</v>
      </c>
      <c r="C35" s="126" t="s">
        <v>17</v>
      </c>
      <c r="D35" s="126" t="s">
        <v>117</v>
      </c>
      <c r="E35" s="128" t="s">
        <v>12</v>
      </c>
      <c r="F35" s="133">
        <v>12.98</v>
      </c>
      <c r="G35" s="134">
        <v>314.96000000000004</v>
      </c>
      <c r="H35" s="134">
        <f>'BM 09'!J35</f>
        <v>314.95999999999998</v>
      </c>
      <c r="I35" s="134">
        <f>VLOOKUP(A35,'Memória 10'!$A$6:$E$286,5,FALSE)</f>
        <v>0</v>
      </c>
      <c r="J35" s="134">
        <f t="shared" si="0"/>
        <v>314.95999999999998</v>
      </c>
      <c r="K35" s="134">
        <f>ROUND(G35*F35,2)</f>
        <v>4088.18</v>
      </c>
      <c r="L35" s="134">
        <f>ROUND(H35*F35,2)</f>
        <v>4088.18</v>
      </c>
      <c r="M35" s="134">
        <f t="shared" si="3"/>
        <v>0</v>
      </c>
      <c r="N35" s="134">
        <f t="shared" si="4"/>
        <v>4088.18</v>
      </c>
      <c r="P35" s="111">
        <f t="shared" si="5"/>
        <v>1</v>
      </c>
      <c r="Q35" s="14"/>
      <c r="R35" s="32"/>
    </row>
    <row r="36" spans="1:18" ht="25.5" x14ac:dyDescent="0.2">
      <c r="A36" s="126" t="s">
        <v>118</v>
      </c>
      <c r="B36" s="127" t="s">
        <v>119</v>
      </c>
      <c r="C36" s="126" t="s">
        <v>17</v>
      </c>
      <c r="D36" s="126" t="s">
        <v>120</v>
      </c>
      <c r="E36" s="128" t="s">
        <v>12</v>
      </c>
      <c r="F36" s="133">
        <v>9.89</v>
      </c>
      <c r="G36" s="134">
        <v>155.99454545454543</v>
      </c>
      <c r="H36" s="134">
        <f>'BM 09'!J36</f>
        <v>155.99454545454543</v>
      </c>
      <c r="I36" s="134">
        <f>VLOOKUP(A36,'Memória 10'!$A$6:$E$286,5,FALSE)</f>
        <v>0</v>
      </c>
      <c r="J36" s="134">
        <f t="shared" si="0"/>
        <v>155.99454545454543</v>
      </c>
      <c r="K36" s="134">
        <f t="shared" si="1"/>
        <v>1542.78</v>
      </c>
      <c r="L36" s="134">
        <f t="shared" si="2"/>
        <v>1542.78</v>
      </c>
      <c r="M36" s="134">
        <f t="shared" si="3"/>
        <v>0</v>
      </c>
      <c r="N36" s="134">
        <f t="shared" si="4"/>
        <v>1542.78</v>
      </c>
      <c r="P36" s="111">
        <f t="shared" si="5"/>
        <v>1</v>
      </c>
      <c r="Q36" s="14"/>
      <c r="R36" s="32"/>
    </row>
    <row r="37" spans="1:18" ht="25.5" x14ac:dyDescent="0.2">
      <c r="A37" s="126" t="s">
        <v>121</v>
      </c>
      <c r="B37" s="127" t="s">
        <v>45</v>
      </c>
      <c r="C37" s="126" t="s">
        <v>17</v>
      </c>
      <c r="D37" s="126" t="s">
        <v>122</v>
      </c>
      <c r="E37" s="128" t="s">
        <v>12</v>
      </c>
      <c r="F37" s="133">
        <v>19.05</v>
      </c>
      <c r="G37" s="134">
        <v>165.72090909090909</v>
      </c>
      <c r="H37" s="134">
        <f>'BM 09'!J37</f>
        <v>165.72090909090909</v>
      </c>
      <c r="I37" s="134">
        <f>VLOOKUP(A37,'Memória 10'!$A$6:$E$286,5,FALSE)</f>
        <v>0</v>
      </c>
      <c r="J37" s="134">
        <f t="shared" si="0"/>
        <v>165.72090909090909</v>
      </c>
      <c r="K37" s="134">
        <f t="shared" si="1"/>
        <v>3156.98</v>
      </c>
      <c r="L37" s="134">
        <f t="shared" si="2"/>
        <v>3156.98</v>
      </c>
      <c r="M37" s="134">
        <f t="shared" si="3"/>
        <v>0</v>
      </c>
      <c r="N37" s="134">
        <f t="shared" si="4"/>
        <v>3156.98</v>
      </c>
      <c r="P37" s="111">
        <f t="shared" si="5"/>
        <v>1</v>
      </c>
      <c r="Q37" s="14"/>
      <c r="R37" s="32"/>
    </row>
    <row r="38" spans="1:18" ht="38.25" x14ac:dyDescent="0.2">
      <c r="A38" s="126" t="s">
        <v>123</v>
      </c>
      <c r="B38" s="127" t="s">
        <v>124</v>
      </c>
      <c r="C38" s="126" t="s">
        <v>17</v>
      </c>
      <c r="D38" s="126" t="s">
        <v>125</v>
      </c>
      <c r="E38" s="128" t="s">
        <v>15</v>
      </c>
      <c r="F38" s="133">
        <v>450.18</v>
      </c>
      <c r="G38" s="134">
        <v>11.04</v>
      </c>
      <c r="H38" s="134">
        <f>'BM 09'!J38</f>
        <v>11.04</v>
      </c>
      <c r="I38" s="134">
        <f>VLOOKUP(A38,'Memória 10'!$A$6:$E$286,5,FALSE)</f>
        <v>0</v>
      </c>
      <c r="J38" s="134">
        <f t="shared" si="0"/>
        <v>11.04</v>
      </c>
      <c r="K38" s="134">
        <f t="shared" si="1"/>
        <v>4969.9799999999996</v>
      </c>
      <c r="L38" s="134">
        <f t="shared" si="2"/>
        <v>4969.9799999999996</v>
      </c>
      <c r="M38" s="134">
        <f t="shared" si="3"/>
        <v>0</v>
      </c>
      <c r="N38" s="134">
        <f t="shared" si="4"/>
        <v>4969.9799999999996</v>
      </c>
      <c r="P38" s="111">
        <f t="shared" si="5"/>
        <v>1</v>
      </c>
      <c r="Q38" s="14"/>
      <c r="R38" s="32"/>
    </row>
    <row r="39" spans="1:18" ht="25.5" x14ac:dyDescent="0.2">
      <c r="A39" s="126" t="s">
        <v>126</v>
      </c>
      <c r="B39" s="127" t="s">
        <v>127</v>
      </c>
      <c r="C39" s="126" t="s">
        <v>17</v>
      </c>
      <c r="D39" s="126" t="s">
        <v>128</v>
      </c>
      <c r="E39" s="128" t="s">
        <v>15</v>
      </c>
      <c r="F39" s="133">
        <v>302.18</v>
      </c>
      <c r="G39" s="134">
        <v>21.64</v>
      </c>
      <c r="H39" s="134">
        <f>'BM 09'!J39</f>
        <v>21.64</v>
      </c>
      <c r="I39" s="134">
        <f>VLOOKUP(A39,'Memória 10'!$A$6:$E$286,5,FALSE)</f>
        <v>0</v>
      </c>
      <c r="J39" s="134">
        <f t="shared" si="0"/>
        <v>21.64</v>
      </c>
      <c r="K39" s="134">
        <f t="shared" si="1"/>
        <v>6539.17</v>
      </c>
      <c r="L39" s="134">
        <f t="shared" si="2"/>
        <v>6539.17</v>
      </c>
      <c r="M39" s="134">
        <f t="shared" si="3"/>
        <v>0</v>
      </c>
      <c r="N39" s="134">
        <f t="shared" si="4"/>
        <v>6539.17</v>
      </c>
      <c r="P39" s="111">
        <f t="shared" si="5"/>
        <v>1</v>
      </c>
      <c r="Q39" s="14"/>
      <c r="R39" s="32"/>
    </row>
    <row r="40" spans="1:18" ht="25.5" x14ac:dyDescent="0.2">
      <c r="A40" s="126" t="s">
        <v>129</v>
      </c>
      <c r="B40" s="127" t="s">
        <v>130</v>
      </c>
      <c r="C40" s="126" t="s">
        <v>14</v>
      </c>
      <c r="D40" s="126" t="s">
        <v>131</v>
      </c>
      <c r="E40" s="128" t="s">
        <v>16</v>
      </c>
      <c r="F40" s="133">
        <v>12.82</v>
      </c>
      <c r="G40" s="134">
        <v>112.92</v>
      </c>
      <c r="H40" s="134">
        <f>'BM 09'!J40</f>
        <v>112.92</v>
      </c>
      <c r="I40" s="134">
        <f>VLOOKUP(A40,'Memória 10'!$A$6:$E$286,5,FALSE)</f>
        <v>0</v>
      </c>
      <c r="J40" s="134">
        <f t="shared" si="0"/>
        <v>112.92</v>
      </c>
      <c r="K40" s="134">
        <f t="shared" si="1"/>
        <v>1447.63</v>
      </c>
      <c r="L40" s="134">
        <f t="shared" si="2"/>
        <v>1447.63</v>
      </c>
      <c r="M40" s="134">
        <f t="shared" si="3"/>
        <v>0</v>
      </c>
      <c r="N40" s="134">
        <f t="shared" si="4"/>
        <v>1447.63</v>
      </c>
      <c r="P40" s="111">
        <f t="shared" si="5"/>
        <v>1</v>
      </c>
      <c r="Q40" s="14"/>
      <c r="R40" s="32"/>
    </row>
    <row r="41" spans="1:18" ht="38.25" x14ac:dyDescent="0.2">
      <c r="A41" s="126" t="s">
        <v>132</v>
      </c>
      <c r="B41" s="127" t="s">
        <v>133</v>
      </c>
      <c r="C41" s="126" t="s">
        <v>17</v>
      </c>
      <c r="D41" s="126" t="s">
        <v>134</v>
      </c>
      <c r="E41" s="128" t="s">
        <v>15</v>
      </c>
      <c r="F41" s="133">
        <v>464.63</v>
      </c>
      <c r="G41" s="134">
        <v>10.6</v>
      </c>
      <c r="H41" s="134">
        <f>'BM 09'!J41</f>
        <v>10.6</v>
      </c>
      <c r="I41" s="134">
        <f>VLOOKUP(A41,'Memória 10'!$A$6:$E$286,5,FALSE)</f>
        <v>0</v>
      </c>
      <c r="J41" s="134">
        <f t="shared" si="0"/>
        <v>10.6</v>
      </c>
      <c r="K41" s="134">
        <f t="shared" si="1"/>
        <v>4925.07</v>
      </c>
      <c r="L41" s="134">
        <f t="shared" si="2"/>
        <v>4925.07</v>
      </c>
      <c r="M41" s="134">
        <f t="shared" si="3"/>
        <v>0</v>
      </c>
      <c r="N41" s="134">
        <f t="shared" si="4"/>
        <v>4925.07</v>
      </c>
      <c r="P41" s="111">
        <f t="shared" si="5"/>
        <v>1</v>
      </c>
      <c r="Q41" s="14"/>
      <c r="R41" s="32"/>
    </row>
    <row r="42" spans="1:18" x14ac:dyDescent="0.2">
      <c r="A42" s="124" t="s">
        <v>18</v>
      </c>
      <c r="B42" s="124"/>
      <c r="C42" s="124"/>
      <c r="D42" s="124" t="s">
        <v>135</v>
      </c>
      <c r="E42" s="124"/>
      <c r="F42" s="131"/>
      <c r="G42" s="131"/>
      <c r="H42" s="131"/>
      <c r="I42" s="131"/>
      <c r="J42" s="131"/>
      <c r="K42" s="131"/>
      <c r="L42" s="131"/>
      <c r="M42" s="131"/>
      <c r="N42" s="131"/>
      <c r="P42" s="111" t="e">
        <f t="shared" si="5"/>
        <v>#DIV/0!</v>
      </c>
      <c r="Q42" s="14"/>
      <c r="R42" s="32"/>
    </row>
    <row r="43" spans="1:18" x14ac:dyDescent="0.2">
      <c r="A43" s="124" t="s">
        <v>30</v>
      </c>
      <c r="B43" s="124"/>
      <c r="C43" s="124"/>
      <c r="D43" s="124" t="s">
        <v>136</v>
      </c>
      <c r="E43" s="124"/>
      <c r="F43" s="131"/>
      <c r="G43" s="131"/>
      <c r="H43" s="131"/>
      <c r="I43" s="131"/>
      <c r="J43" s="131"/>
      <c r="K43" s="131"/>
      <c r="L43" s="131"/>
      <c r="M43" s="131"/>
      <c r="N43" s="131"/>
      <c r="P43" s="111" t="e">
        <f t="shared" si="5"/>
        <v>#DIV/0!</v>
      </c>
      <c r="Q43" s="14"/>
      <c r="R43" s="32"/>
    </row>
    <row r="44" spans="1:18" ht="38.25" x14ac:dyDescent="0.2">
      <c r="A44" s="137" t="s">
        <v>137</v>
      </c>
      <c r="B44" s="138" t="s">
        <v>138</v>
      </c>
      <c r="C44" s="137" t="s">
        <v>17</v>
      </c>
      <c r="D44" s="137" t="s">
        <v>139</v>
      </c>
      <c r="E44" s="139" t="s">
        <v>16</v>
      </c>
      <c r="F44" s="140">
        <v>44.81</v>
      </c>
      <c r="G44" s="141">
        <v>90.78</v>
      </c>
      <c r="H44" s="134">
        <f>'BM 09'!J44</f>
        <v>90.8</v>
      </c>
      <c r="I44" s="134">
        <f>VLOOKUP(A44,'Memória 10'!$A$6:$E$286,5,FALSE)</f>
        <v>0</v>
      </c>
      <c r="J44" s="141">
        <f t="shared" si="0"/>
        <v>90.8</v>
      </c>
      <c r="K44" s="141">
        <f t="shared" si="1"/>
        <v>4067.85</v>
      </c>
      <c r="L44" s="141">
        <f t="shared" si="2"/>
        <v>4068.74</v>
      </c>
      <c r="M44" s="141">
        <f t="shared" si="3"/>
        <v>0</v>
      </c>
      <c r="N44" s="141">
        <f t="shared" si="4"/>
        <v>4068.74</v>
      </c>
      <c r="P44" s="111">
        <f t="shared" si="5"/>
        <v>1.0002187887950638</v>
      </c>
      <c r="Q44" s="14"/>
      <c r="R44" s="32"/>
    </row>
    <row r="45" spans="1:18" ht="38.25" x14ac:dyDescent="0.2">
      <c r="A45" s="137" t="s">
        <v>140</v>
      </c>
      <c r="B45" s="138" t="s">
        <v>141</v>
      </c>
      <c r="C45" s="137" t="s">
        <v>17</v>
      </c>
      <c r="D45" s="137" t="s">
        <v>142</v>
      </c>
      <c r="E45" s="139" t="s">
        <v>12</v>
      </c>
      <c r="F45" s="140">
        <v>13.18</v>
      </c>
      <c r="G45" s="141">
        <v>149.54272727272726</v>
      </c>
      <c r="H45" s="134">
        <f>'BM 09'!J45</f>
        <v>149.54272727272726</v>
      </c>
      <c r="I45" s="134">
        <f>VLOOKUP(A45,'Memória 10'!$A$6:$E$286,5,FALSE)</f>
        <v>0</v>
      </c>
      <c r="J45" s="141">
        <f t="shared" si="0"/>
        <v>149.54272727272726</v>
      </c>
      <c r="K45" s="141">
        <f t="shared" si="1"/>
        <v>1970.97</v>
      </c>
      <c r="L45" s="141">
        <f t="shared" si="2"/>
        <v>1970.97</v>
      </c>
      <c r="M45" s="141">
        <f t="shared" si="3"/>
        <v>0</v>
      </c>
      <c r="N45" s="141">
        <f t="shared" si="4"/>
        <v>1970.97</v>
      </c>
      <c r="P45" s="111">
        <f t="shared" si="5"/>
        <v>1</v>
      </c>
      <c r="Q45" s="14"/>
      <c r="R45" s="32"/>
    </row>
    <row r="46" spans="1:18" ht="38.25" x14ac:dyDescent="0.2">
      <c r="A46" s="137" t="s">
        <v>143</v>
      </c>
      <c r="B46" s="138" t="s">
        <v>41</v>
      </c>
      <c r="C46" s="137" t="s">
        <v>17</v>
      </c>
      <c r="D46" s="137" t="s">
        <v>42</v>
      </c>
      <c r="E46" s="139" t="s">
        <v>12</v>
      </c>
      <c r="F46" s="140">
        <v>9.99</v>
      </c>
      <c r="G46" s="141">
        <v>324.08545454545458</v>
      </c>
      <c r="H46" s="134">
        <f>'BM 09'!J46</f>
        <v>324.08545454545458</v>
      </c>
      <c r="I46" s="134">
        <f>VLOOKUP(A46,'Memória 10'!$A$6:$E$286,5,FALSE)</f>
        <v>0</v>
      </c>
      <c r="J46" s="141">
        <f t="shared" si="0"/>
        <v>324.08545454545458</v>
      </c>
      <c r="K46" s="141">
        <f t="shared" si="1"/>
        <v>3237.61</v>
      </c>
      <c r="L46" s="141">
        <f t="shared" si="2"/>
        <v>3237.61</v>
      </c>
      <c r="M46" s="141">
        <f t="shared" si="3"/>
        <v>0</v>
      </c>
      <c r="N46" s="141">
        <f t="shared" si="4"/>
        <v>3237.61</v>
      </c>
      <c r="P46" s="111">
        <f t="shared" si="5"/>
        <v>1</v>
      </c>
      <c r="Q46" s="14"/>
      <c r="R46" s="32"/>
    </row>
    <row r="47" spans="1:18" ht="38.25" x14ac:dyDescent="0.2">
      <c r="A47" s="137" t="s">
        <v>144</v>
      </c>
      <c r="B47" s="138" t="s">
        <v>145</v>
      </c>
      <c r="C47" s="137" t="s">
        <v>17</v>
      </c>
      <c r="D47" s="137" t="s">
        <v>146</v>
      </c>
      <c r="E47" s="139" t="s">
        <v>12</v>
      </c>
      <c r="F47" s="140">
        <v>8.34</v>
      </c>
      <c r="G47" s="141">
        <v>49.180000000000007</v>
      </c>
      <c r="H47" s="134">
        <f>'BM 09'!J47</f>
        <v>49.180000000000007</v>
      </c>
      <c r="I47" s="134">
        <f>VLOOKUP(A47,'Memória 10'!$A$6:$E$286,5,FALSE)</f>
        <v>0</v>
      </c>
      <c r="J47" s="141">
        <f t="shared" si="0"/>
        <v>49.180000000000007</v>
      </c>
      <c r="K47" s="141">
        <f t="shared" si="1"/>
        <v>410.16</v>
      </c>
      <c r="L47" s="141">
        <f t="shared" si="2"/>
        <v>410.16</v>
      </c>
      <c r="M47" s="141">
        <f t="shared" si="3"/>
        <v>0</v>
      </c>
      <c r="N47" s="141">
        <f t="shared" si="4"/>
        <v>410.16</v>
      </c>
      <c r="P47" s="111">
        <f t="shared" si="5"/>
        <v>1</v>
      </c>
      <c r="Q47" s="14"/>
      <c r="R47" s="32"/>
    </row>
    <row r="48" spans="1:18" ht="38.25" x14ac:dyDescent="0.2">
      <c r="A48" s="137" t="s">
        <v>147</v>
      </c>
      <c r="B48" s="138" t="s">
        <v>148</v>
      </c>
      <c r="C48" s="137" t="s">
        <v>17</v>
      </c>
      <c r="D48" s="137" t="s">
        <v>149</v>
      </c>
      <c r="E48" s="139" t="s">
        <v>12</v>
      </c>
      <c r="F48" s="140">
        <v>8.0399999999999991</v>
      </c>
      <c r="G48" s="141">
        <v>380.36</v>
      </c>
      <c r="H48" s="134">
        <f>'BM 09'!J48</f>
        <v>380.36</v>
      </c>
      <c r="I48" s="134">
        <f>VLOOKUP(A48,'Memória 10'!$A$6:$E$286,5,FALSE)</f>
        <v>0</v>
      </c>
      <c r="J48" s="141">
        <f t="shared" si="0"/>
        <v>380.36</v>
      </c>
      <c r="K48" s="141">
        <f t="shared" si="1"/>
        <v>3058.09</v>
      </c>
      <c r="L48" s="141">
        <f t="shared" si="2"/>
        <v>3058.09</v>
      </c>
      <c r="M48" s="141">
        <f t="shared" si="3"/>
        <v>0</v>
      </c>
      <c r="N48" s="141">
        <f t="shared" si="4"/>
        <v>3058.09</v>
      </c>
      <c r="P48" s="111">
        <f t="shared" si="5"/>
        <v>1</v>
      </c>
      <c r="Q48" s="14"/>
      <c r="R48" s="32"/>
    </row>
    <row r="49" spans="1:18" ht="38.25" x14ac:dyDescent="0.2">
      <c r="A49" s="137" t="s">
        <v>150</v>
      </c>
      <c r="B49" s="138" t="s">
        <v>124</v>
      </c>
      <c r="C49" s="137" t="s">
        <v>17</v>
      </c>
      <c r="D49" s="137" t="s">
        <v>125</v>
      </c>
      <c r="E49" s="139" t="s">
        <v>15</v>
      </c>
      <c r="F49" s="140">
        <v>450.18</v>
      </c>
      <c r="G49" s="141">
        <v>5.82</v>
      </c>
      <c r="H49" s="134">
        <f>'BM 09'!J49</f>
        <v>5.82</v>
      </c>
      <c r="I49" s="134">
        <f>VLOOKUP(A49,'Memória 10'!$A$6:$E$286,5,FALSE)</f>
        <v>0</v>
      </c>
      <c r="J49" s="141">
        <f t="shared" si="0"/>
        <v>5.82</v>
      </c>
      <c r="K49" s="141">
        <f t="shared" si="1"/>
        <v>2620.04</v>
      </c>
      <c r="L49" s="141">
        <f t="shared" si="2"/>
        <v>2620.04</v>
      </c>
      <c r="M49" s="141">
        <f t="shared" si="3"/>
        <v>0</v>
      </c>
      <c r="N49" s="141">
        <f t="shared" si="4"/>
        <v>2620.04</v>
      </c>
      <c r="P49" s="111">
        <f t="shared" si="5"/>
        <v>1</v>
      </c>
      <c r="Q49" s="14"/>
      <c r="R49" s="32"/>
    </row>
    <row r="50" spans="1:18" ht="25.5" x14ac:dyDescent="0.2">
      <c r="A50" s="137" t="s">
        <v>151</v>
      </c>
      <c r="B50" s="138" t="s">
        <v>127</v>
      </c>
      <c r="C50" s="137" t="s">
        <v>17</v>
      </c>
      <c r="D50" s="137" t="s">
        <v>128</v>
      </c>
      <c r="E50" s="139" t="s">
        <v>15</v>
      </c>
      <c r="F50" s="140">
        <v>302.18</v>
      </c>
      <c r="G50" s="141">
        <v>5.82</v>
      </c>
      <c r="H50" s="134">
        <f>'BM 09'!J50</f>
        <v>5.82</v>
      </c>
      <c r="I50" s="134">
        <f>VLOOKUP(A50,'Memória 10'!$A$6:$E$286,5,FALSE)</f>
        <v>0</v>
      </c>
      <c r="J50" s="141">
        <f t="shared" si="0"/>
        <v>5.82</v>
      </c>
      <c r="K50" s="141">
        <f t="shared" si="1"/>
        <v>1758.68</v>
      </c>
      <c r="L50" s="141">
        <f t="shared" si="2"/>
        <v>1758.68</v>
      </c>
      <c r="M50" s="141">
        <f t="shared" si="3"/>
        <v>0</v>
      </c>
      <c r="N50" s="141">
        <f t="shared" si="4"/>
        <v>1758.68</v>
      </c>
      <c r="P50" s="111">
        <f t="shared" si="5"/>
        <v>1</v>
      </c>
      <c r="Q50" s="14"/>
      <c r="R50" s="32"/>
    </row>
    <row r="51" spans="1:18" x14ac:dyDescent="0.2">
      <c r="A51" s="124" t="s">
        <v>31</v>
      </c>
      <c r="B51" s="124"/>
      <c r="C51" s="124"/>
      <c r="D51" s="124" t="s">
        <v>152</v>
      </c>
      <c r="E51" s="124"/>
      <c r="F51" s="131"/>
      <c r="G51" s="131"/>
      <c r="H51" s="131"/>
      <c r="I51" s="131"/>
      <c r="J51" s="131"/>
      <c r="K51" s="131"/>
      <c r="L51" s="131"/>
      <c r="M51" s="131"/>
      <c r="N51" s="131"/>
      <c r="P51" s="111" t="e">
        <f t="shared" si="5"/>
        <v>#DIV/0!</v>
      </c>
      <c r="Q51" s="14"/>
      <c r="R51" s="32"/>
    </row>
    <row r="52" spans="1:18" ht="38.25" x14ac:dyDescent="0.2">
      <c r="A52" s="126" t="s">
        <v>153</v>
      </c>
      <c r="B52" s="127" t="s">
        <v>154</v>
      </c>
      <c r="C52" s="126" t="s">
        <v>17</v>
      </c>
      <c r="D52" s="126" t="s">
        <v>155</v>
      </c>
      <c r="E52" s="128" t="s">
        <v>16</v>
      </c>
      <c r="F52" s="133">
        <v>79.14</v>
      </c>
      <c r="G52" s="134">
        <v>143.05000000000001</v>
      </c>
      <c r="H52" s="134">
        <f>'BM 09'!J52</f>
        <v>143.05000000000001</v>
      </c>
      <c r="I52" s="134">
        <f>VLOOKUP(A52,'Memória 10'!$A$6:$E$286,5,FALSE)</f>
        <v>0</v>
      </c>
      <c r="J52" s="134">
        <f t="shared" si="0"/>
        <v>143.05000000000001</v>
      </c>
      <c r="K52" s="134">
        <f t="shared" si="1"/>
        <v>11320.97</v>
      </c>
      <c r="L52" s="134">
        <f t="shared" si="2"/>
        <v>11320.97</v>
      </c>
      <c r="M52" s="134">
        <f t="shared" si="3"/>
        <v>0</v>
      </c>
      <c r="N52" s="134">
        <f t="shared" si="4"/>
        <v>11320.97</v>
      </c>
      <c r="P52" s="111">
        <f t="shared" si="5"/>
        <v>1</v>
      </c>
      <c r="Q52" s="14"/>
      <c r="R52" s="32"/>
    </row>
    <row r="53" spans="1:18" ht="38.25" x14ac:dyDescent="0.2">
      <c r="A53" s="126" t="s">
        <v>156</v>
      </c>
      <c r="B53" s="127" t="s">
        <v>141</v>
      </c>
      <c r="C53" s="126" t="s">
        <v>17</v>
      </c>
      <c r="D53" s="126" t="s">
        <v>142</v>
      </c>
      <c r="E53" s="128" t="s">
        <v>12</v>
      </c>
      <c r="F53" s="133">
        <v>13.18</v>
      </c>
      <c r="G53" s="134">
        <v>164.27272727272725</v>
      </c>
      <c r="H53" s="134">
        <f>'BM 09'!J53</f>
        <v>164.27272727272725</v>
      </c>
      <c r="I53" s="134">
        <f>VLOOKUP(A53,'Memória 10'!$A$6:$E$286,5,FALSE)</f>
        <v>0</v>
      </c>
      <c r="J53" s="134">
        <f t="shared" si="0"/>
        <v>164.27272727272725</v>
      </c>
      <c r="K53" s="134">
        <f t="shared" si="1"/>
        <v>2165.11</v>
      </c>
      <c r="L53" s="134">
        <f t="shared" si="2"/>
        <v>2165.11</v>
      </c>
      <c r="M53" s="134">
        <f t="shared" si="3"/>
        <v>0</v>
      </c>
      <c r="N53" s="134">
        <f t="shared" si="4"/>
        <v>2165.11</v>
      </c>
      <c r="P53" s="111">
        <f t="shared" si="5"/>
        <v>1</v>
      </c>
      <c r="Q53" s="14"/>
      <c r="R53" s="32"/>
    </row>
    <row r="54" spans="1:18" ht="38.25" x14ac:dyDescent="0.2">
      <c r="A54" s="126" t="s">
        <v>157</v>
      </c>
      <c r="B54" s="127" t="s">
        <v>158</v>
      </c>
      <c r="C54" s="126" t="s">
        <v>17</v>
      </c>
      <c r="D54" s="126" t="s">
        <v>159</v>
      </c>
      <c r="E54" s="128" t="s">
        <v>12</v>
      </c>
      <c r="F54" s="133">
        <v>12.18</v>
      </c>
      <c r="G54" s="134">
        <v>85.36363636363636</v>
      </c>
      <c r="H54" s="134">
        <f>'BM 09'!J54</f>
        <v>85.36363636363636</v>
      </c>
      <c r="I54" s="134">
        <f>VLOOKUP(A54,'Memória 10'!$A$6:$E$286,5,FALSE)</f>
        <v>0</v>
      </c>
      <c r="J54" s="134">
        <f t="shared" si="0"/>
        <v>85.36363636363636</v>
      </c>
      <c r="K54" s="134">
        <f t="shared" si="1"/>
        <v>1039.72</v>
      </c>
      <c r="L54" s="134">
        <f t="shared" si="2"/>
        <v>1039.72</v>
      </c>
      <c r="M54" s="134">
        <f t="shared" si="3"/>
        <v>0</v>
      </c>
      <c r="N54" s="134">
        <f t="shared" si="4"/>
        <v>1039.72</v>
      </c>
      <c r="P54" s="111">
        <f t="shared" si="5"/>
        <v>1</v>
      </c>
      <c r="Q54" s="14"/>
      <c r="R54" s="32"/>
    </row>
    <row r="55" spans="1:18" ht="38.25" x14ac:dyDescent="0.2">
      <c r="A55" s="126" t="s">
        <v>160</v>
      </c>
      <c r="B55" s="127" t="s">
        <v>161</v>
      </c>
      <c r="C55" s="126" t="s">
        <v>17</v>
      </c>
      <c r="D55" s="126" t="s">
        <v>162</v>
      </c>
      <c r="E55" s="128" t="s">
        <v>12</v>
      </c>
      <c r="F55" s="133">
        <v>11.27</v>
      </c>
      <c r="G55" s="134">
        <v>86.090909090909093</v>
      </c>
      <c r="H55" s="134">
        <f>'BM 09'!J55</f>
        <v>86.090909090909093</v>
      </c>
      <c r="I55" s="134">
        <f>VLOOKUP(A55,'Memória 10'!$A$6:$E$286,5,FALSE)</f>
        <v>0</v>
      </c>
      <c r="J55" s="134">
        <f t="shared" si="0"/>
        <v>86.090909090909093</v>
      </c>
      <c r="K55" s="134">
        <f t="shared" si="1"/>
        <v>970.24</v>
      </c>
      <c r="L55" s="134">
        <f t="shared" si="2"/>
        <v>970.24</v>
      </c>
      <c r="M55" s="134">
        <f t="shared" si="3"/>
        <v>0</v>
      </c>
      <c r="N55" s="134">
        <f t="shared" si="4"/>
        <v>970.24</v>
      </c>
      <c r="P55" s="111">
        <f t="shared" si="5"/>
        <v>1</v>
      </c>
      <c r="Q55" s="14"/>
      <c r="R55" s="32"/>
    </row>
    <row r="56" spans="1:18" ht="38.25" x14ac:dyDescent="0.2">
      <c r="A56" s="126" t="s">
        <v>163</v>
      </c>
      <c r="B56" s="127" t="s">
        <v>41</v>
      </c>
      <c r="C56" s="126" t="s">
        <v>17</v>
      </c>
      <c r="D56" s="126" t="s">
        <v>42</v>
      </c>
      <c r="E56" s="128" t="s">
        <v>12</v>
      </c>
      <c r="F56" s="133">
        <v>9.99</v>
      </c>
      <c r="G56" s="134">
        <v>334.45454545454538</v>
      </c>
      <c r="H56" s="134">
        <f>'BM 09'!J56</f>
        <v>334.45454545454538</v>
      </c>
      <c r="I56" s="134">
        <f>VLOOKUP(A56,'Memória 10'!$A$6:$E$286,5,FALSE)</f>
        <v>0</v>
      </c>
      <c r="J56" s="134">
        <f t="shared" si="0"/>
        <v>334.45454545454538</v>
      </c>
      <c r="K56" s="134">
        <f t="shared" si="1"/>
        <v>3341.2</v>
      </c>
      <c r="L56" s="134">
        <f t="shared" si="2"/>
        <v>3341.2</v>
      </c>
      <c r="M56" s="134">
        <f t="shared" si="3"/>
        <v>0</v>
      </c>
      <c r="N56" s="134">
        <f t="shared" si="4"/>
        <v>3341.2</v>
      </c>
      <c r="P56" s="111">
        <f t="shared" si="5"/>
        <v>1</v>
      </c>
      <c r="Q56" s="14"/>
      <c r="R56" s="32"/>
    </row>
    <row r="57" spans="1:18" ht="38.25" x14ac:dyDescent="0.2">
      <c r="A57" s="126" t="s">
        <v>164</v>
      </c>
      <c r="B57" s="127" t="s">
        <v>124</v>
      </c>
      <c r="C57" s="126" t="s">
        <v>17</v>
      </c>
      <c r="D57" s="126" t="s">
        <v>125</v>
      </c>
      <c r="E57" s="128" t="s">
        <v>15</v>
      </c>
      <c r="F57" s="133">
        <v>450.18</v>
      </c>
      <c r="G57" s="134">
        <v>11.780000000000001</v>
      </c>
      <c r="H57" s="134">
        <f>'BM 09'!J57</f>
        <v>11.780000000000001</v>
      </c>
      <c r="I57" s="134">
        <f>VLOOKUP(A57,'Memória 10'!$A$6:$E$286,5,FALSE)</f>
        <v>0</v>
      </c>
      <c r="J57" s="134">
        <f t="shared" si="0"/>
        <v>11.780000000000001</v>
      </c>
      <c r="K57" s="134">
        <f t="shared" si="1"/>
        <v>5303.12</v>
      </c>
      <c r="L57" s="134">
        <f>ROUND(H57*F57,2)</f>
        <v>5303.12</v>
      </c>
      <c r="M57" s="134">
        <f t="shared" si="3"/>
        <v>0</v>
      </c>
      <c r="N57" s="134">
        <f t="shared" si="4"/>
        <v>5303.12</v>
      </c>
      <c r="P57" s="111">
        <f t="shared" si="5"/>
        <v>1</v>
      </c>
      <c r="Q57" s="14"/>
      <c r="R57" s="32"/>
    </row>
    <row r="58" spans="1:18" ht="25.5" x14ac:dyDescent="0.2">
      <c r="A58" s="126" t="s">
        <v>165</v>
      </c>
      <c r="B58" s="127" t="s">
        <v>127</v>
      </c>
      <c r="C58" s="126" t="s">
        <v>17</v>
      </c>
      <c r="D58" s="126" t="s">
        <v>128</v>
      </c>
      <c r="E58" s="128" t="s">
        <v>15</v>
      </c>
      <c r="F58" s="133">
        <v>302.18</v>
      </c>
      <c r="G58" s="134">
        <v>11.780000000000001</v>
      </c>
      <c r="H58" s="134">
        <f>'BM 09'!J58</f>
        <v>11.780000000000001</v>
      </c>
      <c r="I58" s="134">
        <f>VLOOKUP(A58,'Memória 10'!$A$6:$E$286,5,FALSE)</f>
        <v>0</v>
      </c>
      <c r="J58" s="134">
        <f t="shared" si="0"/>
        <v>11.780000000000001</v>
      </c>
      <c r="K58" s="134">
        <f t="shared" si="1"/>
        <v>3559.68</v>
      </c>
      <c r="L58" s="134">
        <f t="shared" si="2"/>
        <v>3559.68</v>
      </c>
      <c r="M58" s="134">
        <f t="shared" si="3"/>
        <v>0</v>
      </c>
      <c r="N58" s="134">
        <f t="shared" si="4"/>
        <v>3559.68</v>
      </c>
      <c r="P58" s="111">
        <f t="shared" si="5"/>
        <v>1</v>
      </c>
      <c r="Q58" s="14"/>
      <c r="R58" s="32"/>
    </row>
    <row r="59" spans="1:18" x14ac:dyDescent="0.2">
      <c r="A59" s="124" t="s">
        <v>32</v>
      </c>
      <c r="B59" s="124"/>
      <c r="C59" s="124"/>
      <c r="D59" s="124" t="s">
        <v>166</v>
      </c>
      <c r="E59" s="124"/>
      <c r="F59" s="131"/>
      <c r="G59" s="131"/>
      <c r="H59" s="131"/>
      <c r="I59" s="131"/>
      <c r="J59" s="131"/>
      <c r="K59" s="131"/>
      <c r="L59" s="131"/>
      <c r="M59" s="131"/>
      <c r="N59" s="131"/>
      <c r="P59" s="111" t="e">
        <f t="shared" si="5"/>
        <v>#DIV/0!</v>
      </c>
      <c r="Q59" s="14"/>
      <c r="R59" s="32"/>
    </row>
    <row r="60" spans="1:18" ht="38.25" x14ac:dyDescent="0.2">
      <c r="A60" s="126" t="s">
        <v>167</v>
      </c>
      <c r="B60" s="127" t="s">
        <v>168</v>
      </c>
      <c r="C60" s="126" t="s">
        <v>17</v>
      </c>
      <c r="D60" s="126" t="s">
        <v>169</v>
      </c>
      <c r="E60" s="128" t="s">
        <v>16</v>
      </c>
      <c r="F60" s="133">
        <v>33.58</v>
      </c>
      <c r="G60" s="134">
        <v>22.69</v>
      </c>
      <c r="H60" s="134">
        <f>'BM 09'!J60</f>
        <v>22.69</v>
      </c>
      <c r="I60" s="134">
        <f>VLOOKUP(A60,'Memória 10'!$A$6:$E$286,5,FALSE)</f>
        <v>0</v>
      </c>
      <c r="J60" s="134">
        <f t="shared" si="0"/>
        <v>22.69</v>
      </c>
      <c r="K60" s="134">
        <f t="shared" si="1"/>
        <v>761.93</v>
      </c>
      <c r="L60" s="134">
        <f t="shared" si="2"/>
        <v>761.93</v>
      </c>
      <c r="M60" s="134">
        <f t="shared" si="3"/>
        <v>0</v>
      </c>
      <c r="N60" s="134">
        <f t="shared" si="4"/>
        <v>761.93</v>
      </c>
      <c r="P60" s="111">
        <f t="shared" si="5"/>
        <v>1</v>
      </c>
      <c r="Q60" s="14"/>
      <c r="R60" s="32"/>
    </row>
    <row r="61" spans="1:18" ht="38.25" x14ac:dyDescent="0.2">
      <c r="A61" s="126" t="s">
        <v>170</v>
      </c>
      <c r="B61" s="127" t="s">
        <v>171</v>
      </c>
      <c r="C61" s="126" t="s">
        <v>17</v>
      </c>
      <c r="D61" s="126" t="s">
        <v>172</v>
      </c>
      <c r="E61" s="128" t="s">
        <v>15</v>
      </c>
      <c r="F61" s="133">
        <v>443.71</v>
      </c>
      <c r="G61" s="134">
        <v>3.8</v>
      </c>
      <c r="H61" s="134">
        <f>'BM 09'!J61</f>
        <v>3.8</v>
      </c>
      <c r="I61" s="134">
        <f>VLOOKUP(A61,'Memória 10'!$A$6:$E$286,5,FALSE)</f>
        <v>0</v>
      </c>
      <c r="J61" s="134">
        <f t="shared" si="0"/>
        <v>3.8</v>
      </c>
      <c r="K61" s="134">
        <f t="shared" si="1"/>
        <v>1686.09</v>
      </c>
      <c r="L61" s="134">
        <f t="shared" si="2"/>
        <v>1686.09</v>
      </c>
      <c r="M61" s="134">
        <f t="shared" si="3"/>
        <v>0</v>
      </c>
      <c r="N61" s="134">
        <f t="shared" si="4"/>
        <v>1686.09</v>
      </c>
      <c r="P61" s="111">
        <f t="shared" si="5"/>
        <v>1</v>
      </c>
      <c r="Q61" s="14"/>
      <c r="R61" s="32"/>
    </row>
    <row r="62" spans="1:18" ht="25.5" x14ac:dyDescent="0.2">
      <c r="A62" s="126" t="s">
        <v>173</v>
      </c>
      <c r="B62" s="127" t="s">
        <v>127</v>
      </c>
      <c r="C62" s="126" t="s">
        <v>17</v>
      </c>
      <c r="D62" s="126" t="s">
        <v>128</v>
      </c>
      <c r="E62" s="128" t="s">
        <v>15</v>
      </c>
      <c r="F62" s="133">
        <v>302.18</v>
      </c>
      <c r="G62" s="134">
        <v>3.8</v>
      </c>
      <c r="H62" s="134">
        <f>'BM 09'!J62</f>
        <v>3.8</v>
      </c>
      <c r="I62" s="134">
        <f>VLOOKUP(A62,'Memória 10'!$A$6:$E$286,5,FALSE)</f>
        <v>0</v>
      </c>
      <c r="J62" s="134">
        <f t="shared" si="0"/>
        <v>3.8</v>
      </c>
      <c r="K62" s="134">
        <f t="shared" si="1"/>
        <v>1148.28</v>
      </c>
      <c r="L62" s="134">
        <f t="shared" si="2"/>
        <v>1148.28</v>
      </c>
      <c r="M62" s="134">
        <f t="shared" si="3"/>
        <v>0</v>
      </c>
      <c r="N62" s="134">
        <f t="shared" si="4"/>
        <v>1148.28</v>
      </c>
      <c r="P62" s="111">
        <f t="shared" si="5"/>
        <v>1</v>
      </c>
      <c r="Q62" s="14"/>
      <c r="R62" s="32"/>
    </row>
    <row r="63" spans="1:18" ht="38.25" x14ac:dyDescent="0.2">
      <c r="A63" s="126" t="s">
        <v>174</v>
      </c>
      <c r="B63" s="127" t="s">
        <v>158</v>
      </c>
      <c r="C63" s="126" t="s">
        <v>17</v>
      </c>
      <c r="D63" s="126" t="s">
        <v>159</v>
      </c>
      <c r="E63" s="128" t="s">
        <v>12</v>
      </c>
      <c r="F63" s="133">
        <v>12.18</v>
      </c>
      <c r="G63" s="134">
        <v>47.54545454545454</v>
      </c>
      <c r="H63" s="134">
        <f>'BM 09'!J63</f>
        <v>47.54545454545454</v>
      </c>
      <c r="I63" s="134">
        <f>VLOOKUP(A63,'Memória 10'!$A$6:$E$286,5,FALSE)</f>
        <v>0</v>
      </c>
      <c r="J63" s="134">
        <f t="shared" si="0"/>
        <v>47.54545454545454</v>
      </c>
      <c r="K63" s="134">
        <f t="shared" si="1"/>
        <v>579.1</v>
      </c>
      <c r="L63" s="134">
        <f t="shared" si="2"/>
        <v>579.1</v>
      </c>
      <c r="M63" s="134">
        <f t="shared" si="3"/>
        <v>0</v>
      </c>
      <c r="N63" s="134">
        <f t="shared" si="4"/>
        <v>579.1</v>
      </c>
      <c r="P63" s="111">
        <f t="shared" si="5"/>
        <v>1</v>
      </c>
      <c r="Q63" s="14"/>
      <c r="R63" s="32"/>
    </row>
    <row r="64" spans="1:18" ht="38.25" x14ac:dyDescent="0.2">
      <c r="A64" s="126" t="s">
        <v>175</v>
      </c>
      <c r="B64" s="127" t="s">
        <v>161</v>
      </c>
      <c r="C64" s="126" t="s">
        <v>17</v>
      </c>
      <c r="D64" s="126" t="s">
        <v>162</v>
      </c>
      <c r="E64" s="128" t="s">
        <v>12</v>
      </c>
      <c r="F64" s="133">
        <v>11.27</v>
      </c>
      <c r="G64" s="134">
        <v>46.636363636363633</v>
      </c>
      <c r="H64" s="134">
        <f>'BM 09'!J64</f>
        <v>46.636363636363633</v>
      </c>
      <c r="I64" s="134">
        <f>VLOOKUP(A64,'Memória 10'!$A$6:$E$286,5,FALSE)</f>
        <v>0</v>
      </c>
      <c r="J64" s="134">
        <f t="shared" si="0"/>
        <v>46.636363636363633</v>
      </c>
      <c r="K64" s="134">
        <f t="shared" si="1"/>
        <v>525.59</v>
      </c>
      <c r="L64" s="134">
        <f t="shared" si="2"/>
        <v>525.59</v>
      </c>
      <c r="M64" s="134">
        <f t="shared" si="3"/>
        <v>0</v>
      </c>
      <c r="N64" s="134">
        <f t="shared" si="4"/>
        <v>525.59</v>
      </c>
      <c r="P64" s="111">
        <f t="shared" si="5"/>
        <v>1</v>
      </c>
      <c r="Q64" s="14"/>
      <c r="R64" s="32"/>
    </row>
    <row r="65" spans="1:18" ht="38.25" x14ac:dyDescent="0.2">
      <c r="A65" s="126" t="s">
        <v>176</v>
      </c>
      <c r="B65" s="127" t="s">
        <v>141</v>
      </c>
      <c r="C65" s="126" t="s">
        <v>17</v>
      </c>
      <c r="D65" s="126" t="s">
        <v>142</v>
      </c>
      <c r="E65" s="128" t="s">
        <v>12</v>
      </c>
      <c r="F65" s="133">
        <v>13.18</v>
      </c>
      <c r="G65" s="134">
        <v>19.09090909090909</v>
      </c>
      <c r="H65" s="134">
        <f>'BM 09'!J65</f>
        <v>19.09090909090909</v>
      </c>
      <c r="I65" s="134">
        <f>VLOOKUP(A65,'Memória 10'!$A$6:$E$286,5,FALSE)</f>
        <v>0</v>
      </c>
      <c r="J65" s="134">
        <f t="shared" si="0"/>
        <v>19.09090909090909</v>
      </c>
      <c r="K65" s="134">
        <f t="shared" si="1"/>
        <v>251.61</v>
      </c>
      <c r="L65" s="134">
        <f t="shared" si="2"/>
        <v>251.61</v>
      </c>
      <c r="M65" s="134">
        <f t="shared" si="3"/>
        <v>0</v>
      </c>
      <c r="N65" s="134">
        <f t="shared" si="4"/>
        <v>251.61</v>
      </c>
      <c r="P65" s="111">
        <f t="shared" si="5"/>
        <v>1</v>
      </c>
      <c r="Q65" s="14"/>
      <c r="R65" s="32"/>
    </row>
    <row r="66" spans="1:18" ht="38.25" x14ac:dyDescent="0.2">
      <c r="A66" s="126" t="s">
        <v>708</v>
      </c>
      <c r="B66" s="127">
        <v>101963</v>
      </c>
      <c r="C66" s="126" t="s">
        <v>17</v>
      </c>
      <c r="D66" s="126" t="s">
        <v>430</v>
      </c>
      <c r="E66" s="128" t="s">
        <v>16</v>
      </c>
      <c r="F66" s="133">
        <v>169.7</v>
      </c>
      <c r="G66" s="134">
        <v>9.27</v>
      </c>
      <c r="H66" s="134">
        <f>'BM 09'!J66</f>
        <v>9.27</v>
      </c>
      <c r="I66" s="134">
        <f>VLOOKUP(A66,'Memória 10'!$A$6:$E$286,5,FALSE)</f>
        <v>0</v>
      </c>
      <c r="J66" s="134">
        <f t="shared" si="0"/>
        <v>9.27</v>
      </c>
      <c r="K66" s="134">
        <f t="shared" si="1"/>
        <v>1573.11</v>
      </c>
      <c r="L66" s="134">
        <f t="shared" si="2"/>
        <v>1573.11</v>
      </c>
      <c r="M66" s="134">
        <f t="shared" si="3"/>
        <v>0</v>
      </c>
      <c r="N66" s="134">
        <f t="shared" si="4"/>
        <v>1573.11</v>
      </c>
      <c r="Q66" s="14"/>
      <c r="R66" s="32"/>
    </row>
    <row r="67" spans="1:18" x14ac:dyDescent="0.2">
      <c r="A67" s="124" t="s">
        <v>10</v>
      </c>
      <c r="B67" s="124"/>
      <c r="C67" s="124"/>
      <c r="D67" s="124" t="s">
        <v>177</v>
      </c>
      <c r="E67" s="124"/>
      <c r="F67" s="131"/>
      <c r="G67" s="131"/>
      <c r="H67" s="131"/>
      <c r="I67" s="131"/>
      <c r="J67" s="131"/>
      <c r="K67" s="131"/>
      <c r="L67" s="131"/>
      <c r="M67" s="131"/>
      <c r="N67" s="131"/>
      <c r="P67" s="111" t="e">
        <f t="shared" si="5"/>
        <v>#DIV/0!</v>
      </c>
      <c r="Q67" s="14"/>
      <c r="R67" s="32"/>
    </row>
    <row r="68" spans="1:18" ht="38.25" x14ac:dyDescent="0.2">
      <c r="A68" s="137" t="s">
        <v>33</v>
      </c>
      <c r="B68" s="138" t="s">
        <v>178</v>
      </c>
      <c r="C68" s="137" t="s">
        <v>17</v>
      </c>
      <c r="D68" s="137" t="s">
        <v>179</v>
      </c>
      <c r="E68" s="139" t="s">
        <v>16</v>
      </c>
      <c r="F68" s="140">
        <v>52.85</v>
      </c>
      <c r="G68" s="141">
        <v>143.05879999999999</v>
      </c>
      <c r="H68" s="134">
        <f>'BM 09'!J68</f>
        <v>143.05879999999999</v>
      </c>
      <c r="I68" s="134">
        <f>VLOOKUP(A68,'Memória 10'!$A$6:$E$286,5,FALSE)</f>
        <v>0</v>
      </c>
      <c r="J68" s="141">
        <f t="shared" si="0"/>
        <v>143.05879999999999</v>
      </c>
      <c r="K68" s="141">
        <f t="shared" si="1"/>
        <v>7560.65</v>
      </c>
      <c r="L68" s="141">
        <f t="shared" si="2"/>
        <v>7560.65</v>
      </c>
      <c r="M68" s="141">
        <f t="shared" si="3"/>
        <v>0</v>
      </c>
      <c r="N68" s="141">
        <f t="shared" si="4"/>
        <v>7560.65</v>
      </c>
      <c r="P68" s="111">
        <f t="shared" si="5"/>
        <v>1</v>
      </c>
      <c r="Q68" s="14"/>
      <c r="R68" s="32"/>
    </row>
    <row r="69" spans="1:18" ht="38.25" x14ac:dyDescent="0.2">
      <c r="A69" s="126" t="s">
        <v>34</v>
      </c>
      <c r="B69" s="127" t="s">
        <v>180</v>
      </c>
      <c r="C69" s="126" t="s">
        <v>14</v>
      </c>
      <c r="D69" s="126" t="s">
        <v>181</v>
      </c>
      <c r="E69" s="128" t="s">
        <v>82</v>
      </c>
      <c r="F69" s="133">
        <v>163.24</v>
      </c>
      <c r="G69" s="134">
        <v>191.54</v>
      </c>
      <c r="H69" s="134">
        <f>'BM 09'!J69</f>
        <v>191.5428</v>
      </c>
      <c r="I69" s="134">
        <f>VLOOKUP(A69,'Memória 10'!$A$6:$E$286,5,FALSE)</f>
        <v>0</v>
      </c>
      <c r="J69" s="134">
        <f t="shared" si="0"/>
        <v>191.5428</v>
      </c>
      <c r="K69" s="134">
        <f t="shared" si="1"/>
        <v>31266.98</v>
      </c>
      <c r="L69" s="134">
        <f t="shared" si="2"/>
        <v>31267.439999999999</v>
      </c>
      <c r="M69" s="134">
        <f t="shared" si="3"/>
        <v>0</v>
      </c>
      <c r="N69" s="134">
        <f t="shared" si="4"/>
        <v>31267.439999999999</v>
      </c>
      <c r="P69" s="111">
        <f t="shared" si="5"/>
        <v>1.0000147120060843</v>
      </c>
      <c r="Q69" s="14"/>
      <c r="R69" s="32"/>
    </row>
    <row r="70" spans="1:18" ht="25.5" x14ac:dyDescent="0.2">
      <c r="A70" s="126" t="s">
        <v>35</v>
      </c>
      <c r="B70" s="127" t="s">
        <v>182</v>
      </c>
      <c r="C70" s="126" t="s">
        <v>17</v>
      </c>
      <c r="D70" s="126" t="s">
        <v>183</v>
      </c>
      <c r="E70" s="128" t="s">
        <v>11</v>
      </c>
      <c r="F70" s="133">
        <v>45.27</v>
      </c>
      <c r="G70" s="134">
        <v>5.41</v>
      </c>
      <c r="H70" s="134">
        <f>'BM 09'!J70</f>
        <v>5.41</v>
      </c>
      <c r="I70" s="134">
        <f>VLOOKUP(A70,'Memória 10'!$A$6:$E$286,5,FALSE)</f>
        <v>0</v>
      </c>
      <c r="J70" s="134">
        <f t="shared" si="0"/>
        <v>5.41</v>
      </c>
      <c r="K70" s="134">
        <f t="shared" si="1"/>
        <v>244.91</v>
      </c>
      <c r="L70" s="134">
        <f t="shared" si="2"/>
        <v>244.91</v>
      </c>
      <c r="M70" s="134">
        <f t="shared" si="3"/>
        <v>0</v>
      </c>
      <c r="N70" s="134">
        <f t="shared" si="4"/>
        <v>244.91</v>
      </c>
      <c r="P70" s="111">
        <f t="shared" si="5"/>
        <v>1</v>
      </c>
      <c r="Q70" s="14"/>
      <c r="R70" s="32"/>
    </row>
    <row r="71" spans="1:18" ht="25.5" x14ac:dyDescent="0.2">
      <c r="A71" s="126" t="s">
        <v>36</v>
      </c>
      <c r="B71" s="127" t="s">
        <v>184</v>
      </c>
      <c r="C71" s="126" t="s">
        <v>17</v>
      </c>
      <c r="D71" s="126" t="s">
        <v>185</v>
      </c>
      <c r="E71" s="128" t="s">
        <v>11</v>
      </c>
      <c r="F71" s="133">
        <v>25.38</v>
      </c>
      <c r="G71" s="134">
        <v>0</v>
      </c>
      <c r="H71" s="134">
        <f>'BM 09'!J71</f>
        <v>0</v>
      </c>
      <c r="I71" s="134">
        <f>VLOOKUP(A71,'Memória 10'!$A$6:$E$286,5,FALSE)</f>
        <v>0</v>
      </c>
      <c r="J71" s="134">
        <f t="shared" si="0"/>
        <v>0</v>
      </c>
      <c r="K71" s="134">
        <f t="shared" si="1"/>
        <v>0</v>
      </c>
      <c r="L71" s="134">
        <f t="shared" si="2"/>
        <v>0</v>
      </c>
      <c r="M71" s="134">
        <f t="shared" si="3"/>
        <v>0</v>
      </c>
      <c r="N71" s="134">
        <f t="shared" si="4"/>
        <v>0</v>
      </c>
      <c r="P71" s="111" t="e">
        <f t="shared" si="5"/>
        <v>#DIV/0!</v>
      </c>
      <c r="Q71" s="14"/>
      <c r="R71" s="32"/>
    </row>
    <row r="72" spans="1:18" x14ac:dyDescent="0.2">
      <c r="A72" s="126" t="s">
        <v>37</v>
      </c>
      <c r="B72" s="127" t="s">
        <v>186</v>
      </c>
      <c r="C72" s="126" t="s">
        <v>17</v>
      </c>
      <c r="D72" s="126" t="s">
        <v>187</v>
      </c>
      <c r="E72" s="128" t="s">
        <v>11</v>
      </c>
      <c r="F72" s="133">
        <v>24.72</v>
      </c>
      <c r="G72" s="134">
        <v>0</v>
      </c>
      <c r="H72" s="134">
        <f>'BM 09'!J72</f>
        <v>0</v>
      </c>
      <c r="I72" s="134">
        <f>VLOOKUP(A72,'Memória 10'!$A$6:$E$286,5,FALSE)</f>
        <v>0</v>
      </c>
      <c r="J72" s="134">
        <f t="shared" si="0"/>
        <v>0</v>
      </c>
      <c r="K72" s="134">
        <f t="shared" si="1"/>
        <v>0</v>
      </c>
      <c r="L72" s="134">
        <f t="shared" si="2"/>
        <v>0</v>
      </c>
      <c r="M72" s="134">
        <f t="shared" si="3"/>
        <v>0</v>
      </c>
      <c r="N72" s="134">
        <f t="shared" si="4"/>
        <v>0</v>
      </c>
      <c r="P72" s="111" t="e">
        <f t="shared" si="5"/>
        <v>#DIV/0!</v>
      </c>
      <c r="Q72" s="14"/>
      <c r="R72" s="32"/>
    </row>
    <row r="73" spans="1:18" x14ac:dyDescent="0.2">
      <c r="A73" s="124" t="s">
        <v>188</v>
      </c>
      <c r="B73" s="124"/>
      <c r="C73" s="124"/>
      <c r="D73" s="124" t="s">
        <v>189</v>
      </c>
      <c r="E73" s="124"/>
      <c r="F73" s="131"/>
      <c r="G73" s="131"/>
      <c r="H73" s="131"/>
      <c r="I73" s="131"/>
      <c r="J73" s="131"/>
      <c r="K73" s="131"/>
      <c r="L73" s="131"/>
      <c r="M73" s="131"/>
      <c r="N73" s="131"/>
      <c r="P73" s="111" t="e">
        <f t="shared" si="5"/>
        <v>#DIV/0!</v>
      </c>
      <c r="Q73" s="14"/>
      <c r="R73" s="32"/>
    </row>
    <row r="74" spans="1:18" x14ac:dyDescent="0.2">
      <c r="A74" s="124" t="s">
        <v>190</v>
      </c>
      <c r="B74" s="124"/>
      <c r="C74" s="124"/>
      <c r="D74" s="124" t="s">
        <v>191</v>
      </c>
      <c r="E74" s="124"/>
      <c r="F74" s="131"/>
      <c r="G74" s="131"/>
      <c r="H74" s="131"/>
      <c r="I74" s="131"/>
      <c r="J74" s="131"/>
      <c r="K74" s="131"/>
      <c r="L74" s="131"/>
      <c r="M74" s="131"/>
      <c r="N74" s="131"/>
      <c r="P74" s="111" t="e">
        <f t="shared" si="5"/>
        <v>#DIV/0!</v>
      </c>
      <c r="Q74" s="14"/>
      <c r="R74" s="32"/>
    </row>
    <row r="75" spans="1:18" ht="25.5" x14ac:dyDescent="0.2">
      <c r="A75" s="126" t="s">
        <v>192</v>
      </c>
      <c r="B75" s="127" t="s">
        <v>193</v>
      </c>
      <c r="C75" s="126" t="s">
        <v>17</v>
      </c>
      <c r="D75" s="126" t="s">
        <v>194</v>
      </c>
      <c r="E75" s="128" t="s">
        <v>16</v>
      </c>
      <c r="F75" s="133">
        <v>639.61</v>
      </c>
      <c r="G75" s="134">
        <v>1.49</v>
      </c>
      <c r="H75" s="134">
        <f>'BM 09'!J75</f>
        <v>1.6432000000000002</v>
      </c>
      <c r="I75" s="134">
        <f>VLOOKUP(A75,'Memória 10'!$A$6:$E$286,5,FALSE)</f>
        <v>0</v>
      </c>
      <c r="J75" s="134">
        <f t="shared" si="0"/>
        <v>1.6432000000000002</v>
      </c>
      <c r="K75" s="134">
        <f t="shared" si="1"/>
        <v>953.01</v>
      </c>
      <c r="L75" s="134">
        <f t="shared" si="2"/>
        <v>1051</v>
      </c>
      <c r="M75" s="134">
        <f t="shared" si="3"/>
        <v>0</v>
      </c>
      <c r="N75" s="134">
        <f t="shared" si="4"/>
        <v>1051</v>
      </c>
      <c r="P75" s="111">
        <f t="shared" si="5"/>
        <v>1.102821586342221</v>
      </c>
      <c r="Q75" s="14"/>
      <c r="R75" s="32"/>
    </row>
    <row r="76" spans="1:18" ht="25.5" x14ac:dyDescent="0.2">
      <c r="A76" s="126" t="s">
        <v>195</v>
      </c>
      <c r="B76" s="127" t="s">
        <v>196</v>
      </c>
      <c r="C76" s="126" t="s">
        <v>14</v>
      </c>
      <c r="D76" s="126" t="s">
        <v>197</v>
      </c>
      <c r="E76" s="128" t="s">
        <v>82</v>
      </c>
      <c r="F76" s="133">
        <v>215.31</v>
      </c>
      <c r="G76" s="134">
        <v>16.916800000000002</v>
      </c>
      <c r="H76" s="134">
        <f>'BM 09'!J76</f>
        <v>16.916800000000002</v>
      </c>
      <c r="I76" s="134">
        <f>VLOOKUP(A76,'Memória 10'!$A$6:$E$286,5,FALSE)</f>
        <v>0</v>
      </c>
      <c r="J76" s="134">
        <f t="shared" si="0"/>
        <v>16.916800000000002</v>
      </c>
      <c r="K76" s="134">
        <f t="shared" si="1"/>
        <v>3642.35</v>
      </c>
      <c r="L76" s="134">
        <f t="shared" si="2"/>
        <v>3642.35</v>
      </c>
      <c r="M76" s="134">
        <f t="shared" si="3"/>
        <v>0</v>
      </c>
      <c r="N76" s="134">
        <f t="shared" si="4"/>
        <v>3642.35</v>
      </c>
      <c r="P76" s="111">
        <f t="shared" si="5"/>
        <v>1</v>
      </c>
      <c r="Q76" s="14"/>
      <c r="R76" s="32"/>
    </row>
    <row r="77" spans="1:18" x14ac:dyDescent="0.2">
      <c r="A77" s="124" t="s">
        <v>198</v>
      </c>
      <c r="B77" s="124"/>
      <c r="C77" s="124"/>
      <c r="D77" s="124" t="s">
        <v>199</v>
      </c>
      <c r="E77" s="124"/>
      <c r="F77" s="131"/>
      <c r="G77" s="131"/>
      <c r="H77" s="131"/>
      <c r="I77" s="131"/>
      <c r="J77" s="131"/>
      <c r="K77" s="131"/>
      <c r="L77" s="131"/>
      <c r="M77" s="131"/>
      <c r="N77" s="131"/>
      <c r="P77" s="111" t="e">
        <f t="shared" si="5"/>
        <v>#DIV/0!</v>
      </c>
      <c r="Q77" s="14"/>
      <c r="R77" s="32"/>
    </row>
    <row r="78" spans="1:18" x14ac:dyDescent="0.2">
      <c r="A78" s="124" t="s">
        <v>200</v>
      </c>
      <c r="B78" s="124"/>
      <c r="C78" s="124"/>
      <c r="D78" s="124" t="s">
        <v>201</v>
      </c>
      <c r="E78" s="124"/>
      <c r="F78" s="131"/>
      <c r="G78" s="131"/>
      <c r="H78" s="131"/>
      <c r="I78" s="131"/>
      <c r="J78" s="131"/>
      <c r="K78" s="131"/>
      <c r="L78" s="131"/>
      <c r="M78" s="131"/>
      <c r="N78" s="131"/>
      <c r="P78" s="111" t="e">
        <f t="shared" si="5"/>
        <v>#DIV/0!</v>
      </c>
      <c r="Q78" s="14"/>
      <c r="R78" s="32"/>
    </row>
    <row r="79" spans="1:18" ht="51" x14ac:dyDescent="0.2">
      <c r="A79" s="126" t="s">
        <v>202</v>
      </c>
      <c r="B79" s="127" t="s">
        <v>203</v>
      </c>
      <c r="C79" s="126" t="s">
        <v>17</v>
      </c>
      <c r="D79" s="126" t="s">
        <v>204</v>
      </c>
      <c r="E79" s="128" t="s">
        <v>12</v>
      </c>
      <c r="F79" s="133">
        <v>17.59</v>
      </c>
      <c r="G79" s="134">
        <v>4972</v>
      </c>
      <c r="H79" s="134">
        <f>'BM 09'!J79</f>
        <v>4972</v>
      </c>
      <c r="I79" s="134">
        <f>VLOOKUP(A79,'Memória 10'!$A$6:$E$286,5,FALSE)</f>
        <v>0</v>
      </c>
      <c r="J79" s="134">
        <f t="shared" si="0"/>
        <v>4972</v>
      </c>
      <c r="K79" s="134">
        <f t="shared" si="1"/>
        <v>87457.48</v>
      </c>
      <c r="L79" s="134">
        <f t="shared" si="2"/>
        <v>87457.48</v>
      </c>
      <c r="M79" s="134">
        <f t="shared" si="3"/>
        <v>0</v>
      </c>
      <c r="N79" s="134">
        <f t="shared" si="4"/>
        <v>87457.48</v>
      </c>
      <c r="P79" s="111">
        <f t="shared" si="5"/>
        <v>1</v>
      </c>
      <c r="Q79" s="14"/>
      <c r="R79" s="32"/>
    </row>
    <row r="80" spans="1:18" ht="25.5" x14ac:dyDescent="0.2">
      <c r="A80" s="126" t="s">
        <v>205</v>
      </c>
      <c r="B80" s="127" t="s">
        <v>206</v>
      </c>
      <c r="C80" s="126" t="s">
        <v>17</v>
      </c>
      <c r="D80" s="126" t="s">
        <v>207</v>
      </c>
      <c r="E80" s="128" t="s">
        <v>16</v>
      </c>
      <c r="F80" s="133">
        <v>61.84</v>
      </c>
      <c r="G80" s="134">
        <v>663.78000000000009</v>
      </c>
      <c r="H80" s="134">
        <f>'BM 09'!J80</f>
        <v>663.78000000000009</v>
      </c>
      <c r="I80" s="134">
        <f>VLOOKUP(A80,'Memória 10'!$A$6:$E$286,5,FALSE)</f>
        <v>0</v>
      </c>
      <c r="J80" s="134">
        <f t="shared" si="0"/>
        <v>663.78000000000009</v>
      </c>
      <c r="K80" s="134">
        <f t="shared" si="1"/>
        <v>41048.15</v>
      </c>
      <c r="L80" s="134">
        <f t="shared" si="2"/>
        <v>41048.15</v>
      </c>
      <c r="M80" s="134">
        <f t="shared" si="3"/>
        <v>0</v>
      </c>
      <c r="N80" s="134">
        <f t="shared" si="4"/>
        <v>41048.15</v>
      </c>
      <c r="P80" s="111">
        <f t="shared" si="5"/>
        <v>1</v>
      </c>
      <c r="Q80" s="14"/>
      <c r="R80" s="32"/>
    </row>
    <row r="81" spans="1:18" ht="38.25" x14ac:dyDescent="0.2">
      <c r="A81" s="126" t="s">
        <v>208</v>
      </c>
      <c r="B81" s="127" t="s">
        <v>88</v>
      </c>
      <c r="C81" s="126" t="s">
        <v>17</v>
      </c>
      <c r="D81" s="126" t="s">
        <v>59</v>
      </c>
      <c r="E81" s="128" t="s">
        <v>11</v>
      </c>
      <c r="F81" s="133">
        <v>135.54</v>
      </c>
      <c r="G81" s="134">
        <v>48</v>
      </c>
      <c r="H81" s="134">
        <f>'BM 09'!J81</f>
        <v>0</v>
      </c>
      <c r="I81" s="134">
        <f>VLOOKUP(A81,'Memória 10'!$A$6:$E$286,5,FALSE)</f>
        <v>48</v>
      </c>
      <c r="J81" s="134">
        <f t="shared" si="0"/>
        <v>48</v>
      </c>
      <c r="K81" s="134">
        <f t="shared" si="1"/>
        <v>6505.92</v>
      </c>
      <c r="L81" s="134">
        <f t="shared" si="2"/>
        <v>0</v>
      </c>
      <c r="M81" s="134">
        <f t="shared" si="3"/>
        <v>6505.92</v>
      </c>
      <c r="N81" s="134">
        <f t="shared" si="4"/>
        <v>6505.92</v>
      </c>
      <c r="P81" s="111">
        <f t="shared" si="5"/>
        <v>1</v>
      </c>
      <c r="Q81" s="14"/>
      <c r="R81" s="32"/>
    </row>
    <row r="82" spans="1:18" ht="25.5" x14ac:dyDescent="0.2">
      <c r="A82" s="126" t="s">
        <v>209</v>
      </c>
      <c r="B82" s="127" t="s">
        <v>210</v>
      </c>
      <c r="C82" s="126" t="s">
        <v>17</v>
      </c>
      <c r="D82" s="126" t="s">
        <v>211</v>
      </c>
      <c r="E82" s="128" t="s">
        <v>16</v>
      </c>
      <c r="F82" s="133">
        <v>45.89</v>
      </c>
      <c r="G82" s="134">
        <v>11.85</v>
      </c>
      <c r="H82" s="134">
        <f>'BM 09'!J82</f>
        <v>11.85</v>
      </c>
      <c r="I82" s="134">
        <f>VLOOKUP(A82,'Memória 10'!$A$6:$E$286,5,FALSE)</f>
        <v>0</v>
      </c>
      <c r="J82" s="134">
        <f t="shared" si="0"/>
        <v>11.85</v>
      </c>
      <c r="K82" s="134">
        <f t="shared" si="1"/>
        <v>543.79</v>
      </c>
      <c r="L82" s="134">
        <f t="shared" si="2"/>
        <v>543.79</v>
      </c>
      <c r="M82" s="134">
        <f t="shared" si="3"/>
        <v>0</v>
      </c>
      <c r="N82" s="134">
        <f t="shared" si="4"/>
        <v>543.79</v>
      </c>
      <c r="P82" s="111">
        <f t="shared" si="5"/>
        <v>1</v>
      </c>
      <c r="Q82" s="14"/>
      <c r="R82" s="32"/>
    </row>
    <row r="83" spans="1:18" ht="25.5" x14ac:dyDescent="0.2">
      <c r="A83" s="126" t="s">
        <v>212</v>
      </c>
      <c r="B83" s="127" t="s">
        <v>213</v>
      </c>
      <c r="C83" s="126" t="s">
        <v>17</v>
      </c>
      <c r="D83" s="126" t="s">
        <v>214</v>
      </c>
      <c r="E83" s="128" t="s">
        <v>16</v>
      </c>
      <c r="F83" s="133">
        <v>48.96</v>
      </c>
      <c r="G83" s="134">
        <v>29.12</v>
      </c>
      <c r="H83" s="134">
        <f>'BM 09'!J83</f>
        <v>29.12</v>
      </c>
      <c r="I83" s="134">
        <f>VLOOKUP(A83,'Memória 10'!$A$6:$E$286,5,FALSE)</f>
        <v>0</v>
      </c>
      <c r="J83" s="134">
        <f t="shared" si="0"/>
        <v>29.12</v>
      </c>
      <c r="K83" s="134">
        <f t="shared" si="1"/>
        <v>1425.71</v>
      </c>
      <c r="L83" s="134">
        <f t="shared" si="2"/>
        <v>1425.71</v>
      </c>
      <c r="M83" s="134">
        <f t="shared" si="3"/>
        <v>0</v>
      </c>
      <c r="N83" s="134">
        <f t="shared" si="4"/>
        <v>1425.71</v>
      </c>
      <c r="P83" s="111">
        <f t="shared" si="5"/>
        <v>1</v>
      </c>
      <c r="Q83" s="14"/>
      <c r="R83" s="32"/>
    </row>
    <row r="84" spans="1:18" x14ac:dyDescent="0.2">
      <c r="A84" s="124" t="s">
        <v>215</v>
      </c>
      <c r="B84" s="124"/>
      <c r="C84" s="124"/>
      <c r="D84" s="124" t="s">
        <v>216</v>
      </c>
      <c r="E84" s="124"/>
      <c r="F84" s="131"/>
      <c r="G84" s="131"/>
      <c r="H84" s="131"/>
      <c r="I84" s="131"/>
      <c r="J84" s="131"/>
      <c r="K84" s="131"/>
      <c r="L84" s="131"/>
      <c r="M84" s="131"/>
      <c r="N84" s="131"/>
      <c r="O84" s="11"/>
      <c r="P84" s="111" t="e">
        <f t="shared" si="5"/>
        <v>#DIV/0!</v>
      </c>
      <c r="Q84" s="14"/>
      <c r="R84" s="32"/>
    </row>
    <row r="85" spans="1:18" ht="38.25" x14ac:dyDescent="0.2">
      <c r="A85" s="126" t="s">
        <v>217</v>
      </c>
      <c r="B85" s="127" t="s">
        <v>218</v>
      </c>
      <c r="C85" s="126" t="s">
        <v>17</v>
      </c>
      <c r="D85" s="126" t="s">
        <v>84</v>
      </c>
      <c r="E85" s="128" t="s">
        <v>16</v>
      </c>
      <c r="F85" s="133">
        <v>4.21</v>
      </c>
      <c r="G85" s="134">
        <v>524.88200000000006</v>
      </c>
      <c r="H85" s="134">
        <f>'BM 09'!J85</f>
        <v>524.87200000000007</v>
      </c>
      <c r="I85" s="134">
        <f>VLOOKUP(A85,'Memória 10'!$A$6:$E$286,5,FALSE)</f>
        <v>0</v>
      </c>
      <c r="J85" s="134">
        <f t="shared" si="0"/>
        <v>524.87200000000007</v>
      </c>
      <c r="K85" s="134">
        <f t="shared" si="1"/>
        <v>2209.75</v>
      </c>
      <c r="L85" s="134">
        <f t="shared" si="2"/>
        <v>2209.71</v>
      </c>
      <c r="M85" s="134">
        <f t="shared" si="3"/>
        <v>0</v>
      </c>
      <c r="N85" s="134">
        <f t="shared" si="4"/>
        <v>2209.71</v>
      </c>
      <c r="O85" s="11"/>
      <c r="P85" s="111">
        <f t="shared" si="5"/>
        <v>0.9999818984047969</v>
      </c>
      <c r="Q85" s="14"/>
      <c r="R85" s="32"/>
    </row>
    <row r="86" spans="1:18" ht="38.25" x14ac:dyDescent="0.2">
      <c r="A86" s="126" t="s">
        <v>219</v>
      </c>
      <c r="B86" s="127" t="s">
        <v>85</v>
      </c>
      <c r="C86" s="126" t="s">
        <v>17</v>
      </c>
      <c r="D86" s="126" t="s">
        <v>220</v>
      </c>
      <c r="E86" s="128" t="s">
        <v>16</v>
      </c>
      <c r="F86" s="133">
        <v>34.450000000000003</v>
      </c>
      <c r="G86" s="134">
        <v>524.87199999999996</v>
      </c>
      <c r="H86" s="134">
        <f>'BM 09'!J86</f>
        <v>524.87200000000007</v>
      </c>
      <c r="I86" s="134">
        <f>VLOOKUP(A86,'Memória 10'!$A$6:$E$286,5,FALSE)</f>
        <v>0</v>
      </c>
      <c r="J86" s="134">
        <f t="shared" si="0"/>
        <v>524.87200000000007</v>
      </c>
      <c r="K86" s="134">
        <f t="shared" si="1"/>
        <v>18081.84</v>
      </c>
      <c r="L86" s="134">
        <f t="shared" si="2"/>
        <v>18081.84</v>
      </c>
      <c r="M86" s="134">
        <f t="shared" si="3"/>
        <v>0</v>
      </c>
      <c r="N86" s="134">
        <f t="shared" si="4"/>
        <v>18081.84</v>
      </c>
      <c r="O86" s="11"/>
      <c r="P86" s="111">
        <f t="shared" si="5"/>
        <v>1</v>
      </c>
      <c r="Q86" s="14"/>
      <c r="R86" s="32"/>
    </row>
    <row r="87" spans="1:18" x14ac:dyDescent="0.2">
      <c r="A87" s="124" t="s">
        <v>221</v>
      </c>
      <c r="B87" s="124"/>
      <c r="C87" s="124"/>
      <c r="D87" s="124" t="s">
        <v>222</v>
      </c>
      <c r="E87" s="124"/>
      <c r="F87" s="131"/>
      <c r="G87" s="131"/>
      <c r="H87" s="131"/>
      <c r="I87" s="131"/>
      <c r="J87" s="131"/>
      <c r="K87" s="131"/>
      <c r="L87" s="131"/>
      <c r="M87" s="131"/>
      <c r="N87" s="131"/>
      <c r="O87" s="11"/>
      <c r="P87" s="111" t="e">
        <f t="shared" ref="P87:P153" si="10">N87/K87</f>
        <v>#DIV/0!</v>
      </c>
      <c r="Q87" s="14"/>
      <c r="R87" s="32"/>
    </row>
    <row r="88" spans="1:18" ht="25.5" x14ac:dyDescent="0.2">
      <c r="A88" s="126" t="s">
        <v>223</v>
      </c>
      <c r="B88" s="127" t="s">
        <v>224</v>
      </c>
      <c r="C88" s="126" t="s">
        <v>14</v>
      </c>
      <c r="D88" s="126" t="s">
        <v>225</v>
      </c>
      <c r="E88" s="128" t="s">
        <v>16</v>
      </c>
      <c r="F88" s="133">
        <v>18.579999999999998</v>
      </c>
      <c r="G88" s="134">
        <v>450.65</v>
      </c>
      <c r="H88" s="134">
        <f>'BM 09'!J88</f>
        <v>450.65</v>
      </c>
      <c r="I88" s="134">
        <f>VLOOKUP(A88,'Memória 10'!$A$6:$E$286,5,FALSE)</f>
        <v>0</v>
      </c>
      <c r="J88" s="134">
        <f t="shared" ref="J88:J154" si="11">I88+H88</f>
        <v>450.65</v>
      </c>
      <c r="K88" s="134">
        <f t="shared" ref="K88:K154" si="12">TRUNC(G88*F88,2)</f>
        <v>8373.07</v>
      </c>
      <c r="L88" s="134">
        <f t="shared" ref="L88:L154" si="13">TRUNC(H88*F88,2)</f>
        <v>8373.07</v>
      </c>
      <c r="M88" s="134">
        <f t="shared" ref="M88:M154" si="14">TRUNC(I88*F88,2)</f>
        <v>0</v>
      </c>
      <c r="N88" s="134">
        <f t="shared" ref="N88:N154" si="15">M88+L88</f>
        <v>8373.07</v>
      </c>
      <c r="O88" s="11"/>
      <c r="P88" s="111">
        <f t="shared" si="10"/>
        <v>1</v>
      </c>
      <c r="Q88" s="14"/>
      <c r="R88" s="32"/>
    </row>
    <row r="89" spans="1:18" ht="25.5" x14ac:dyDescent="0.2">
      <c r="A89" s="126" t="s">
        <v>226</v>
      </c>
      <c r="B89" s="127" t="s">
        <v>106</v>
      </c>
      <c r="C89" s="126" t="s">
        <v>17</v>
      </c>
      <c r="D89" s="126" t="s">
        <v>107</v>
      </c>
      <c r="E89" s="128" t="s">
        <v>15</v>
      </c>
      <c r="F89" s="133">
        <v>681.06</v>
      </c>
      <c r="G89" s="134">
        <v>22.53</v>
      </c>
      <c r="H89" s="134">
        <f>'BM 09'!J89</f>
        <v>22.532499999999999</v>
      </c>
      <c r="I89" s="134">
        <f>VLOOKUP(A89,'Memória 10'!$A$6:$E$286,5,FALSE)</f>
        <v>0</v>
      </c>
      <c r="J89" s="134">
        <f t="shared" si="11"/>
        <v>22.532499999999999</v>
      </c>
      <c r="K89" s="134">
        <f t="shared" si="12"/>
        <v>15344.28</v>
      </c>
      <c r="L89" s="134">
        <f t="shared" si="13"/>
        <v>15345.98</v>
      </c>
      <c r="M89" s="134">
        <f t="shared" si="14"/>
        <v>0</v>
      </c>
      <c r="N89" s="134">
        <f t="shared" si="15"/>
        <v>15345.98</v>
      </c>
      <c r="O89" s="11"/>
      <c r="P89" s="111">
        <f t="shared" si="10"/>
        <v>1.0001107904704554</v>
      </c>
      <c r="Q89" s="14"/>
      <c r="R89" s="32"/>
    </row>
    <row r="90" spans="1:18" ht="38.25" x14ac:dyDescent="0.2">
      <c r="A90" s="126" t="s">
        <v>227</v>
      </c>
      <c r="B90" s="127" t="s">
        <v>228</v>
      </c>
      <c r="C90" s="126" t="s">
        <v>17</v>
      </c>
      <c r="D90" s="126" t="s">
        <v>229</v>
      </c>
      <c r="E90" s="128" t="s">
        <v>16</v>
      </c>
      <c r="F90" s="133">
        <v>106.63</v>
      </c>
      <c r="G90" s="134">
        <v>0</v>
      </c>
      <c r="H90" s="134">
        <f>'BM 09'!J90</f>
        <v>0</v>
      </c>
      <c r="I90" s="134">
        <f>VLOOKUP(A90,'Memória 10'!$A$6:$E$286,5,FALSE)</f>
        <v>0</v>
      </c>
      <c r="J90" s="134">
        <f t="shared" si="11"/>
        <v>0</v>
      </c>
      <c r="K90" s="134">
        <f t="shared" si="12"/>
        <v>0</v>
      </c>
      <c r="L90" s="134">
        <f t="shared" si="13"/>
        <v>0</v>
      </c>
      <c r="M90" s="134">
        <f t="shared" si="14"/>
        <v>0</v>
      </c>
      <c r="N90" s="134">
        <f t="shared" si="15"/>
        <v>0</v>
      </c>
      <c r="O90" s="11"/>
      <c r="P90" s="111" t="e">
        <f t="shared" si="10"/>
        <v>#DIV/0!</v>
      </c>
      <c r="Q90" s="14"/>
      <c r="R90" s="32"/>
    </row>
    <row r="91" spans="1:18" ht="25.5" x14ac:dyDescent="0.2">
      <c r="A91" s="126" t="s">
        <v>230</v>
      </c>
      <c r="B91" s="127" t="s">
        <v>231</v>
      </c>
      <c r="C91" s="126" t="s">
        <v>14</v>
      </c>
      <c r="D91" s="126" t="s">
        <v>232</v>
      </c>
      <c r="E91" s="128" t="s">
        <v>16</v>
      </c>
      <c r="F91" s="133">
        <v>93.74</v>
      </c>
      <c r="G91" s="134">
        <v>477.87</v>
      </c>
      <c r="H91" s="134">
        <f>'BM 09'!J91</f>
        <v>477.87</v>
      </c>
      <c r="I91" s="134">
        <f>VLOOKUP(A91,'Memória 10'!$A$6:$E$286,5,FALSE)</f>
        <v>0</v>
      </c>
      <c r="J91" s="134">
        <f t="shared" si="11"/>
        <v>477.87</v>
      </c>
      <c r="K91" s="134">
        <f t="shared" si="12"/>
        <v>44795.53</v>
      </c>
      <c r="L91" s="134">
        <f t="shared" si="13"/>
        <v>44795.53</v>
      </c>
      <c r="M91" s="134">
        <f t="shared" si="14"/>
        <v>0</v>
      </c>
      <c r="N91" s="134">
        <f t="shared" si="15"/>
        <v>44795.53</v>
      </c>
      <c r="O91" s="11"/>
      <c r="P91" s="111">
        <f t="shared" si="10"/>
        <v>1</v>
      </c>
      <c r="Q91" s="14"/>
      <c r="R91" s="32"/>
    </row>
    <row r="92" spans="1:18" ht="25.5" x14ac:dyDescent="0.2">
      <c r="A92" s="126" t="s">
        <v>233</v>
      </c>
      <c r="B92" s="127" t="s">
        <v>234</v>
      </c>
      <c r="C92" s="126" t="s">
        <v>14</v>
      </c>
      <c r="D92" s="126" t="s">
        <v>235</v>
      </c>
      <c r="E92" s="128" t="s">
        <v>7</v>
      </c>
      <c r="F92" s="133">
        <v>111.04666592699435</v>
      </c>
      <c r="G92" s="134">
        <v>477.87</v>
      </c>
      <c r="H92" s="134">
        <f>'BM 09'!J92</f>
        <v>477.87</v>
      </c>
      <c r="I92" s="134">
        <f>VLOOKUP(A92,'Memória 10'!$A$6:$E$286,5,FALSE)</f>
        <v>0</v>
      </c>
      <c r="J92" s="134">
        <f t="shared" si="11"/>
        <v>477.87</v>
      </c>
      <c r="K92" s="134">
        <f t="shared" si="12"/>
        <v>53065.87</v>
      </c>
      <c r="L92" s="134">
        <f t="shared" si="13"/>
        <v>53065.87</v>
      </c>
      <c r="M92" s="134">
        <f t="shared" si="14"/>
        <v>0</v>
      </c>
      <c r="N92" s="134">
        <f t="shared" si="15"/>
        <v>53065.87</v>
      </c>
      <c r="O92" s="11"/>
      <c r="P92" s="111">
        <f t="shared" si="10"/>
        <v>1</v>
      </c>
      <c r="Q92" s="14"/>
      <c r="R92" s="32"/>
    </row>
    <row r="93" spans="1:18" ht="51" x14ac:dyDescent="0.2">
      <c r="A93" s="126" t="s">
        <v>236</v>
      </c>
      <c r="B93" s="127" t="s">
        <v>237</v>
      </c>
      <c r="C93" s="126" t="s">
        <v>14</v>
      </c>
      <c r="D93" s="126" t="s">
        <v>238</v>
      </c>
      <c r="E93" s="128" t="s">
        <v>16</v>
      </c>
      <c r="F93" s="133">
        <v>86.28</v>
      </c>
      <c r="G93" s="134">
        <v>0</v>
      </c>
      <c r="H93" s="134">
        <f>'BM 09'!J93</f>
        <v>0</v>
      </c>
      <c r="I93" s="134">
        <f>VLOOKUP(A93,'Memória 10'!$A$6:$E$286,5,FALSE)</f>
        <v>0</v>
      </c>
      <c r="J93" s="134">
        <f t="shared" si="11"/>
        <v>0</v>
      </c>
      <c r="K93" s="134">
        <f t="shared" si="12"/>
        <v>0</v>
      </c>
      <c r="L93" s="134">
        <f t="shared" si="13"/>
        <v>0</v>
      </c>
      <c r="M93" s="134">
        <f t="shared" si="14"/>
        <v>0</v>
      </c>
      <c r="N93" s="134">
        <f t="shared" si="15"/>
        <v>0</v>
      </c>
      <c r="O93" s="11"/>
      <c r="P93" s="111" t="e">
        <f t="shared" si="10"/>
        <v>#DIV/0!</v>
      </c>
      <c r="Q93" s="14"/>
      <c r="R93" s="32"/>
    </row>
    <row r="94" spans="1:18" x14ac:dyDescent="0.2">
      <c r="A94" s="126" t="s">
        <v>239</v>
      </c>
      <c r="B94" s="127" t="s">
        <v>240</v>
      </c>
      <c r="C94" s="126" t="s">
        <v>17</v>
      </c>
      <c r="D94" s="126" t="s">
        <v>241</v>
      </c>
      <c r="E94" s="128" t="s">
        <v>15</v>
      </c>
      <c r="F94" s="133">
        <v>74.2</v>
      </c>
      <c r="G94" s="134">
        <v>180.26</v>
      </c>
      <c r="H94" s="134">
        <f>'BM 09'!J94</f>
        <v>180.26</v>
      </c>
      <c r="I94" s="134">
        <f>VLOOKUP(A94,'Memória 10'!$A$6:$E$286,5,FALSE)</f>
        <v>0</v>
      </c>
      <c r="J94" s="134">
        <f t="shared" si="11"/>
        <v>180.26</v>
      </c>
      <c r="K94" s="134">
        <f t="shared" si="12"/>
        <v>13375.29</v>
      </c>
      <c r="L94" s="134">
        <f t="shared" si="13"/>
        <v>13375.29</v>
      </c>
      <c r="M94" s="134">
        <f t="shared" si="14"/>
        <v>0</v>
      </c>
      <c r="N94" s="134">
        <f t="shared" si="15"/>
        <v>13375.29</v>
      </c>
      <c r="O94" s="11"/>
      <c r="P94" s="111">
        <f t="shared" si="10"/>
        <v>1</v>
      </c>
      <c r="Q94" s="14"/>
      <c r="R94" s="32"/>
    </row>
    <row r="95" spans="1:18" ht="25.5" x14ac:dyDescent="0.2">
      <c r="A95" s="137" t="s">
        <v>242</v>
      </c>
      <c r="B95" s="138" t="s">
        <v>243</v>
      </c>
      <c r="C95" s="137" t="s">
        <v>14</v>
      </c>
      <c r="D95" s="137" t="s">
        <v>244</v>
      </c>
      <c r="E95" s="139" t="s">
        <v>15</v>
      </c>
      <c r="F95" s="140">
        <v>312.27999999999997</v>
      </c>
      <c r="G95" s="141">
        <v>38.39</v>
      </c>
      <c r="H95" s="134">
        <f>'BM 09'!J95</f>
        <v>38.393300000000004</v>
      </c>
      <c r="I95" s="134">
        <f>VLOOKUP(A95,'Memória 10'!$A$6:$E$286,5,FALSE)</f>
        <v>0</v>
      </c>
      <c r="J95" s="141">
        <f t="shared" si="11"/>
        <v>38.393300000000004</v>
      </c>
      <c r="K95" s="141">
        <f t="shared" si="12"/>
        <v>11988.42</v>
      </c>
      <c r="L95" s="141">
        <f t="shared" si="13"/>
        <v>11989.45</v>
      </c>
      <c r="M95" s="141">
        <f t="shared" si="14"/>
        <v>0</v>
      </c>
      <c r="N95" s="141">
        <f t="shared" si="15"/>
        <v>11989.45</v>
      </c>
      <c r="O95" s="11"/>
      <c r="P95" s="111">
        <f t="shared" si="10"/>
        <v>1.0000859162425073</v>
      </c>
      <c r="Q95" s="14"/>
      <c r="R95" s="32"/>
    </row>
    <row r="96" spans="1:18" ht="51" x14ac:dyDescent="0.2">
      <c r="A96" s="137" t="s">
        <v>739</v>
      </c>
      <c r="B96" s="138">
        <v>87620</v>
      </c>
      <c r="C96" s="137" t="s">
        <v>17</v>
      </c>
      <c r="D96" s="137" t="s">
        <v>740</v>
      </c>
      <c r="E96" s="139" t="s">
        <v>16</v>
      </c>
      <c r="F96" s="140">
        <v>27.568106525000001</v>
      </c>
      <c r="G96" s="141">
        <v>0</v>
      </c>
      <c r="H96" s="134">
        <f>'BM 09'!J96</f>
        <v>0</v>
      </c>
      <c r="I96" s="134">
        <f>VLOOKUP(A96,'Memória 10'!$A$6:$E$286,5,FALSE)</f>
        <v>0</v>
      </c>
      <c r="J96" s="141">
        <f t="shared" si="11"/>
        <v>0</v>
      </c>
      <c r="K96" s="141">
        <f t="shared" si="12"/>
        <v>0</v>
      </c>
      <c r="L96" s="141">
        <f t="shared" si="13"/>
        <v>0</v>
      </c>
      <c r="M96" s="141">
        <f t="shared" si="14"/>
        <v>0</v>
      </c>
      <c r="N96" s="141">
        <f t="shared" si="15"/>
        <v>0</v>
      </c>
      <c r="O96" s="11"/>
      <c r="P96" s="111" t="e">
        <f t="shared" si="10"/>
        <v>#DIV/0!</v>
      </c>
      <c r="Q96" s="14"/>
      <c r="R96" s="32"/>
    </row>
    <row r="97" spans="1:18" x14ac:dyDescent="0.2">
      <c r="A97" s="124" t="s">
        <v>245</v>
      </c>
      <c r="B97" s="124"/>
      <c r="C97" s="124"/>
      <c r="D97" s="124" t="s">
        <v>246</v>
      </c>
      <c r="E97" s="124"/>
      <c r="F97" s="131"/>
      <c r="G97" s="131"/>
      <c r="H97" s="131"/>
      <c r="I97" s="131"/>
      <c r="J97" s="131"/>
      <c r="K97" s="131"/>
      <c r="L97" s="131"/>
      <c r="M97" s="131"/>
      <c r="N97" s="131"/>
      <c r="O97" s="11"/>
      <c r="P97" s="111" t="e">
        <f t="shared" si="10"/>
        <v>#DIV/0!</v>
      </c>
      <c r="Q97" s="14"/>
      <c r="R97" s="32"/>
    </row>
    <row r="98" spans="1:18" ht="25.5" x14ac:dyDescent="0.2">
      <c r="A98" s="126" t="s">
        <v>247</v>
      </c>
      <c r="B98" s="127" t="s">
        <v>248</v>
      </c>
      <c r="C98" s="126" t="s">
        <v>17</v>
      </c>
      <c r="D98" s="126" t="s">
        <v>83</v>
      </c>
      <c r="E98" s="128" t="s">
        <v>16</v>
      </c>
      <c r="F98" s="133">
        <v>4.01</v>
      </c>
      <c r="G98" s="134">
        <v>524.87</v>
      </c>
      <c r="H98" s="134">
        <f>'BM 09'!J98</f>
        <v>524.87</v>
      </c>
      <c r="I98" s="134">
        <f>VLOOKUP(A98,'Memória 10'!$A$6:$E$286,5,FALSE)</f>
        <v>0</v>
      </c>
      <c r="J98" s="134">
        <f t="shared" si="11"/>
        <v>524.87</v>
      </c>
      <c r="K98" s="134">
        <f t="shared" si="12"/>
        <v>2104.7199999999998</v>
      </c>
      <c r="L98" s="134">
        <f t="shared" si="13"/>
        <v>2104.7199999999998</v>
      </c>
      <c r="M98" s="134">
        <f t="shared" si="14"/>
        <v>0</v>
      </c>
      <c r="N98" s="134">
        <f t="shared" si="15"/>
        <v>2104.7199999999998</v>
      </c>
      <c r="O98" s="11"/>
      <c r="P98" s="111">
        <f t="shared" si="10"/>
        <v>1</v>
      </c>
      <c r="Q98" s="14"/>
      <c r="R98" s="32"/>
    </row>
    <row r="99" spans="1:18" ht="25.5" x14ac:dyDescent="0.2">
      <c r="A99" s="126" t="s">
        <v>249</v>
      </c>
      <c r="B99" s="127" t="s">
        <v>250</v>
      </c>
      <c r="C99" s="126" t="s">
        <v>17</v>
      </c>
      <c r="D99" s="126" t="s">
        <v>251</v>
      </c>
      <c r="E99" s="128" t="s">
        <v>16</v>
      </c>
      <c r="F99" s="133">
        <v>11.29</v>
      </c>
      <c r="G99" s="134">
        <v>139.71000000000004</v>
      </c>
      <c r="H99" s="134">
        <f>'BM 09'!J99</f>
        <v>139.7062</v>
      </c>
      <c r="I99" s="134">
        <f>VLOOKUP(A99,'Memória 10'!$A$6:$E$286,5,FALSE)</f>
        <v>0</v>
      </c>
      <c r="J99" s="134">
        <f t="shared" si="11"/>
        <v>139.7062</v>
      </c>
      <c r="K99" s="134">
        <f t="shared" si="12"/>
        <v>1577.32</v>
      </c>
      <c r="L99" s="134">
        <f t="shared" si="13"/>
        <v>1577.28</v>
      </c>
      <c r="M99" s="134">
        <f t="shared" si="14"/>
        <v>0</v>
      </c>
      <c r="N99" s="134">
        <f t="shared" si="15"/>
        <v>1577.28</v>
      </c>
      <c r="O99" s="11"/>
      <c r="P99" s="111">
        <f t="shared" si="10"/>
        <v>0.9999746405295058</v>
      </c>
      <c r="Q99" s="14"/>
      <c r="R99" s="32"/>
    </row>
    <row r="100" spans="1:18" ht="25.5" x14ac:dyDescent="0.2">
      <c r="A100" s="126" t="s">
        <v>252</v>
      </c>
      <c r="B100" s="127" t="s">
        <v>253</v>
      </c>
      <c r="C100" s="126" t="s">
        <v>17</v>
      </c>
      <c r="D100" s="126" t="s">
        <v>254</v>
      </c>
      <c r="E100" s="128" t="s">
        <v>16</v>
      </c>
      <c r="F100" s="133">
        <v>11.78</v>
      </c>
      <c r="G100" s="134">
        <v>472.35</v>
      </c>
      <c r="H100" s="134">
        <f>'BM 09'!J100</f>
        <v>472.35</v>
      </c>
      <c r="I100" s="134">
        <f>VLOOKUP(A100,'Memória 10'!$A$6:$E$286,5,FALSE)</f>
        <v>0</v>
      </c>
      <c r="J100" s="134">
        <f t="shared" si="11"/>
        <v>472.35</v>
      </c>
      <c r="K100" s="134">
        <f t="shared" si="12"/>
        <v>5564.28</v>
      </c>
      <c r="L100" s="134">
        <f t="shared" si="13"/>
        <v>5564.28</v>
      </c>
      <c r="M100" s="134">
        <f t="shared" si="14"/>
        <v>0</v>
      </c>
      <c r="N100" s="134">
        <f t="shared" si="15"/>
        <v>5564.28</v>
      </c>
      <c r="O100" s="11"/>
      <c r="P100" s="111">
        <f t="shared" si="10"/>
        <v>1</v>
      </c>
      <c r="Q100" s="14"/>
      <c r="R100" s="32"/>
    </row>
    <row r="101" spans="1:18" ht="25.5" x14ac:dyDescent="0.2">
      <c r="A101" s="126" t="s">
        <v>255</v>
      </c>
      <c r="B101" s="127" t="s">
        <v>256</v>
      </c>
      <c r="C101" s="126" t="s">
        <v>14</v>
      </c>
      <c r="D101" s="126" t="s">
        <v>257</v>
      </c>
      <c r="E101" s="128" t="s">
        <v>16</v>
      </c>
      <c r="F101" s="133">
        <v>23.05</v>
      </c>
      <c r="G101" s="134">
        <v>11.85</v>
      </c>
      <c r="H101" s="134">
        <f>'BM 09'!J101</f>
        <v>11.85</v>
      </c>
      <c r="I101" s="134">
        <f>VLOOKUP(A101,'Memória 10'!$A$6:$E$286,5,FALSE)</f>
        <v>0</v>
      </c>
      <c r="J101" s="134">
        <f t="shared" si="11"/>
        <v>11.85</v>
      </c>
      <c r="K101" s="134">
        <f t="shared" si="12"/>
        <v>273.14</v>
      </c>
      <c r="L101" s="134">
        <f t="shared" si="13"/>
        <v>273.14</v>
      </c>
      <c r="M101" s="134">
        <f t="shared" si="14"/>
        <v>0</v>
      </c>
      <c r="N101" s="134">
        <f t="shared" si="15"/>
        <v>273.14</v>
      </c>
      <c r="O101" s="11"/>
      <c r="P101" s="111">
        <f t="shared" si="10"/>
        <v>1</v>
      </c>
      <c r="Q101" s="14"/>
      <c r="R101" s="32"/>
    </row>
    <row r="102" spans="1:18" ht="25.5" x14ac:dyDescent="0.2">
      <c r="A102" s="126" t="s">
        <v>258</v>
      </c>
      <c r="B102" s="127" t="s">
        <v>259</v>
      </c>
      <c r="C102" s="126" t="s">
        <v>17</v>
      </c>
      <c r="D102" s="126" t="s">
        <v>260</v>
      </c>
      <c r="E102" s="128" t="s">
        <v>16</v>
      </c>
      <c r="F102" s="133">
        <v>31.64</v>
      </c>
      <c r="G102" s="134">
        <v>11.85</v>
      </c>
      <c r="H102" s="134">
        <f>'BM 09'!J102</f>
        <v>11.85</v>
      </c>
      <c r="I102" s="134">
        <f>VLOOKUP(A102,'Memória 10'!$A$6:$E$286,5,FALSE)</f>
        <v>0</v>
      </c>
      <c r="J102" s="134">
        <f t="shared" si="11"/>
        <v>11.85</v>
      </c>
      <c r="K102" s="134">
        <f t="shared" si="12"/>
        <v>374.93</v>
      </c>
      <c r="L102" s="134">
        <f t="shared" si="13"/>
        <v>374.93</v>
      </c>
      <c r="M102" s="134">
        <f t="shared" si="14"/>
        <v>0</v>
      </c>
      <c r="N102" s="134">
        <f t="shared" si="15"/>
        <v>374.93</v>
      </c>
      <c r="O102" s="11"/>
      <c r="P102" s="111">
        <f t="shared" si="10"/>
        <v>1</v>
      </c>
      <c r="Q102" s="14"/>
      <c r="R102" s="32"/>
    </row>
    <row r="103" spans="1:18" ht="25.5" x14ac:dyDescent="0.2">
      <c r="A103" s="126" t="s">
        <v>261</v>
      </c>
      <c r="B103" s="127" t="s">
        <v>262</v>
      </c>
      <c r="C103" s="126" t="s">
        <v>17</v>
      </c>
      <c r="D103" s="126" t="s">
        <v>263</v>
      </c>
      <c r="E103" s="128" t="s">
        <v>16</v>
      </c>
      <c r="F103" s="133">
        <v>14.18</v>
      </c>
      <c r="G103" s="134">
        <v>11.85</v>
      </c>
      <c r="H103" s="134">
        <f>'BM 09'!J103</f>
        <v>11.85</v>
      </c>
      <c r="I103" s="134">
        <f>VLOOKUP(A103,'Memória 10'!$A$6:$E$286,5,FALSE)</f>
        <v>0</v>
      </c>
      <c r="J103" s="134">
        <f t="shared" si="11"/>
        <v>11.85</v>
      </c>
      <c r="K103" s="134">
        <f t="shared" si="12"/>
        <v>168.03</v>
      </c>
      <c r="L103" s="134">
        <f t="shared" si="13"/>
        <v>168.03</v>
      </c>
      <c r="M103" s="134">
        <f t="shared" si="14"/>
        <v>0</v>
      </c>
      <c r="N103" s="134">
        <f t="shared" si="15"/>
        <v>168.03</v>
      </c>
      <c r="O103" s="11"/>
      <c r="P103" s="111">
        <f t="shared" si="10"/>
        <v>1</v>
      </c>
      <c r="Q103" s="14"/>
      <c r="R103" s="32"/>
    </row>
    <row r="104" spans="1:18" ht="25.5" x14ac:dyDescent="0.2">
      <c r="A104" s="126" t="s">
        <v>264</v>
      </c>
      <c r="B104" s="127" t="s">
        <v>265</v>
      </c>
      <c r="C104" s="126" t="s">
        <v>17</v>
      </c>
      <c r="D104" s="126" t="s">
        <v>266</v>
      </c>
      <c r="E104" s="128" t="s">
        <v>16</v>
      </c>
      <c r="F104" s="133">
        <v>50.22</v>
      </c>
      <c r="G104" s="134">
        <v>336.19199999999995</v>
      </c>
      <c r="H104" s="134">
        <f>'BM 09'!J104</f>
        <v>336.19199999999995</v>
      </c>
      <c r="I104" s="134">
        <f>VLOOKUP(A104,'Memória 10'!$A$6:$E$286,5,FALSE)</f>
        <v>0</v>
      </c>
      <c r="J104" s="134">
        <f t="shared" si="11"/>
        <v>336.19199999999995</v>
      </c>
      <c r="K104" s="134">
        <f t="shared" si="12"/>
        <v>16883.560000000001</v>
      </c>
      <c r="L104" s="134">
        <f t="shared" si="13"/>
        <v>16883.560000000001</v>
      </c>
      <c r="M104" s="134">
        <f t="shared" si="14"/>
        <v>0</v>
      </c>
      <c r="N104" s="134">
        <f t="shared" si="15"/>
        <v>16883.560000000001</v>
      </c>
      <c r="O104" s="11"/>
      <c r="P104" s="111">
        <f t="shared" si="10"/>
        <v>1</v>
      </c>
      <c r="Q104" s="14"/>
      <c r="R104" s="32"/>
    </row>
    <row r="105" spans="1:18" ht="38.25" x14ac:dyDescent="0.2">
      <c r="A105" s="126" t="s">
        <v>267</v>
      </c>
      <c r="B105" s="127" t="s">
        <v>268</v>
      </c>
      <c r="C105" s="126" t="s">
        <v>14</v>
      </c>
      <c r="D105" s="126" t="s">
        <v>269</v>
      </c>
      <c r="E105" s="128" t="s">
        <v>16</v>
      </c>
      <c r="F105" s="133">
        <v>14.45</v>
      </c>
      <c r="G105" s="134">
        <v>340.38</v>
      </c>
      <c r="H105" s="134">
        <f>'BM 09'!J105</f>
        <v>340.28</v>
      </c>
      <c r="I105" s="134">
        <f>VLOOKUP(A105,'Memória 10'!$A$6:$E$286,5,FALSE)</f>
        <v>0</v>
      </c>
      <c r="J105" s="134">
        <f t="shared" si="11"/>
        <v>340.28</v>
      </c>
      <c r="K105" s="134">
        <f t="shared" si="12"/>
        <v>4918.49</v>
      </c>
      <c r="L105" s="134">
        <f t="shared" si="13"/>
        <v>4917.04</v>
      </c>
      <c r="M105" s="134">
        <f t="shared" si="14"/>
        <v>0</v>
      </c>
      <c r="N105" s="134">
        <f t="shared" si="15"/>
        <v>4917.04</v>
      </c>
      <c r="O105" s="11"/>
      <c r="P105" s="111">
        <f t="shared" si="10"/>
        <v>0.99970519407379099</v>
      </c>
      <c r="Q105" s="14"/>
      <c r="R105" s="32"/>
    </row>
    <row r="106" spans="1:18" ht="38.25" x14ac:dyDescent="0.2">
      <c r="A106" s="126" t="s">
        <v>270</v>
      </c>
      <c r="B106" s="127" t="s">
        <v>271</v>
      </c>
      <c r="C106" s="126" t="s">
        <v>14</v>
      </c>
      <c r="D106" s="126" t="s">
        <v>272</v>
      </c>
      <c r="E106" s="128" t="s">
        <v>16</v>
      </c>
      <c r="F106" s="133">
        <v>18.68</v>
      </c>
      <c r="G106" s="134">
        <v>374.21359999999999</v>
      </c>
      <c r="H106" s="134">
        <f>'BM 09'!J106</f>
        <v>374.21359999999999</v>
      </c>
      <c r="I106" s="134">
        <f>VLOOKUP(A106,'Memória 10'!$A$6:$E$286,5,FALSE)</f>
        <v>0</v>
      </c>
      <c r="J106" s="134">
        <f t="shared" si="11"/>
        <v>374.21359999999999</v>
      </c>
      <c r="K106" s="134">
        <f t="shared" si="12"/>
        <v>6990.31</v>
      </c>
      <c r="L106" s="134">
        <f t="shared" si="13"/>
        <v>6990.31</v>
      </c>
      <c r="M106" s="134">
        <f t="shared" si="14"/>
        <v>0</v>
      </c>
      <c r="N106" s="134">
        <f t="shared" si="15"/>
        <v>6990.31</v>
      </c>
      <c r="O106" s="11"/>
      <c r="P106" s="111">
        <f t="shared" si="10"/>
        <v>1</v>
      </c>
      <c r="Q106" s="14"/>
      <c r="R106" s="32"/>
    </row>
    <row r="107" spans="1:18" x14ac:dyDescent="0.2">
      <c r="A107" s="124" t="s">
        <v>273</v>
      </c>
      <c r="B107" s="124"/>
      <c r="C107" s="124"/>
      <c r="D107" s="124" t="s">
        <v>274</v>
      </c>
      <c r="E107" s="124"/>
      <c r="F107" s="131"/>
      <c r="G107" s="131"/>
      <c r="H107" s="131"/>
      <c r="I107" s="131"/>
      <c r="J107" s="131"/>
      <c r="K107" s="131"/>
      <c r="L107" s="131"/>
      <c r="M107" s="131"/>
      <c r="N107" s="131"/>
      <c r="O107" s="11"/>
      <c r="P107" s="111" t="e">
        <f t="shared" si="10"/>
        <v>#DIV/0!</v>
      </c>
      <c r="Q107" s="14"/>
      <c r="R107" s="32"/>
    </row>
    <row r="108" spans="1:18" x14ac:dyDescent="0.2">
      <c r="A108" s="126" t="s">
        <v>275</v>
      </c>
      <c r="B108" s="127" t="s">
        <v>276</v>
      </c>
      <c r="C108" s="126" t="s">
        <v>17</v>
      </c>
      <c r="D108" s="126" t="s">
        <v>277</v>
      </c>
      <c r="E108" s="128" t="s">
        <v>7</v>
      </c>
      <c r="F108" s="133">
        <v>66.069999999999993</v>
      </c>
      <c r="G108" s="134">
        <v>1</v>
      </c>
      <c r="H108" s="134">
        <f>'BM 09'!J108</f>
        <v>1</v>
      </c>
      <c r="I108" s="134">
        <f>VLOOKUP(A108,'Memória 10'!$A$6:$E$286,5,FALSE)</f>
        <v>0</v>
      </c>
      <c r="J108" s="134">
        <f t="shared" si="11"/>
        <v>1</v>
      </c>
      <c r="K108" s="134">
        <f t="shared" si="12"/>
        <v>66.069999999999993</v>
      </c>
      <c r="L108" s="134">
        <f t="shared" si="13"/>
        <v>66.069999999999993</v>
      </c>
      <c r="M108" s="134">
        <f t="shared" si="14"/>
        <v>0</v>
      </c>
      <c r="N108" s="134">
        <f t="shared" si="15"/>
        <v>66.069999999999993</v>
      </c>
      <c r="O108" s="11"/>
      <c r="P108" s="111">
        <f t="shared" si="10"/>
        <v>1</v>
      </c>
      <c r="Q108" s="14"/>
      <c r="R108" s="32"/>
    </row>
    <row r="109" spans="1:18" ht="25.5" x14ac:dyDescent="0.2">
      <c r="A109" s="126" t="s">
        <v>278</v>
      </c>
      <c r="B109" s="127" t="s">
        <v>279</v>
      </c>
      <c r="C109" s="126" t="s">
        <v>17</v>
      </c>
      <c r="D109" s="126" t="s">
        <v>280</v>
      </c>
      <c r="E109" s="128" t="s">
        <v>7</v>
      </c>
      <c r="F109" s="133">
        <v>12.29</v>
      </c>
      <c r="G109" s="134">
        <v>1</v>
      </c>
      <c r="H109" s="134">
        <f>'BM 09'!J109</f>
        <v>1</v>
      </c>
      <c r="I109" s="134">
        <f>VLOOKUP(A109,'Memória 10'!$A$6:$E$286,5,FALSE)</f>
        <v>0</v>
      </c>
      <c r="J109" s="134">
        <f t="shared" si="11"/>
        <v>1</v>
      </c>
      <c r="K109" s="134">
        <f t="shared" si="12"/>
        <v>12.29</v>
      </c>
      <c r="L109" s="134">
        <f t="shared" si="13"/>
        <v>12.29</v>
      </c>
      <c r="M109" s="134">
        <f t="shared" si="14"/>
        <v>0</v>
      </c>
      <c r="N109" s="134">
        <f t="shared" si="15"/>
        <v>12.29</v>
      </c>
      <c r="O109" s="11"/>
      <c r="P109" s="111">
        <f t="shared" si="10"/>
        <v>1</v>
      </c>
      <c r="Q109" s="14"/>
      <c r="R109" s="32"/>
    </row>
    <row r="110" spans="1:18" ht="25.5" x14ac:dyDescent="0.2">
      <c r="A110" s="126" t="s">
        <v>281</v>
      </c>
      <c r="B110" s="127" t="s">
        <v>69</v>
      </c>
      <c r="C110" s="126" t="s">
        <v>17</v>
      </c>
      <c r="D110" s="126" t="s">
        <v>70</v>
      </c>
      <c r="E110" s="128" t="s">
        <v>7</v>
      </c>
      <c r="F110" s="133">
        <v>10.38</v>
      </c>
      <c r="G110" s="134">
        <v>2</v>
      </c>
      <c r="H110" s="134">
        <f>'BM 09'!J110</f>
        <v>2</v>
      </c>
      <c r="I110" s="134">
        <f>VLOOKUP(A110,'Memória 10'!$A$6:$E$286,5,FALSE)</f>
        <v>0</v>
      </c>
      <c r="J110" s="134">
        <f t="shared" si="11"/>
        <v>2</v>
      </c>
      <c r="K110" s="134">
        <f t="shared" si="12"/>
        <v>20.76</v>
      </c>
      <c r="L110" s="134">
        <f t="shared" si="13"/>
        <v>20.76</v>
      </c>
      <c r="M110" s="134">
        <f t="shared" si="14"/>
        <v>0</v>
      </c>
      <c r="N110" s="134">
        <f t="shared" si="15"/>
        <v>20.76</v>
      </c>
      <c r="O110" s="11"/>
      <c r="P110" s="111">
        <f t="shared" si="10"/>
        <v>1</v>
      </c>
      <c r="Q110" s="14"/>
      <c r="R110" s="32"/>
    </row>
    <row r="111" spans="1:18" ht="25.5" x14ac:dyDescent="0.2">
      <c r="A111" s="126" t="s">
        <v>282</v>
      </c>
      <c r="B111" s="127" t="s">
        <v>283</v>
      </c>
      <c r="C111" s="126" t="s">
        <v>17</v>
      </c>
      <c r="D111" s="126" t="s">
        <v>284</v>
      </c>
      <c r="E111" s="128" t="s">
        <v>7</v>
      </c>
      <c r="F111" s="133">
        <v>11.03</v>
      </c>
      <c r="G111" s="134">
        <v>1</v>
      </c>
      <c r="H111" s="134">
        <f>'BM 09'!J111</f>
        <v>1</v>
      </c>
      <c r="I111" s="134">
        <f>VLOOKUP(A111,'Memória 10'!$A$6:$E$286,5,FALSE)</f>
        <v>0</v>
      </c>
      <c r="J111" s="134">
        <f t="shared" si="11"/>
        <v>1</v>
      </c>
      <c r="K111" s="134">
        <f t="shared" si="12"/>
        <v>11.03</v>
      </c>
      <c r="L111" s="134">
        <f t="shared" si="13"/>
        <v>11.03</v>
      </c>
      <c r="M111" s="134">
        <f t="shared" si="14"/>
        <v>0</v>
      </c>
      <c r="N111" s="134">
        <f t="shared" si="15"/>
        <v>11.03</v>
      </c>
      <c r="O111" s="11"/>
      <c r="P111" s="111">
        <f t="shared" si="10"/>
        <v>1</v>
      </c>
      <c r="Q111" s="14"/>
      <c r="R111" s="32"/>
    </row>
    <row r="112" spans="1:18" ht="38.25" x14ac:dyDescent="0.2">
      <c r="A112" s="126" t="s">
        <v>285</v>
      </c>
      <c r="B112" s="127" t="s">
        <v>286</v>
      </c>
      <c r="C112" s="126" t="s">
        <v>17</v>
      </c>
      <c r="D112" s="126" t="s">
        <v>287</v>
      </c>
      <c r="E112" s="128" t="s">
        <v>7</v>
      </c>
      <c r="F112" s="133">
        <v>313.2</v>
      </c>
      <c r="G112" s="134">
        <v>1</v>
      </c>
      <c r="H112" s="134">
        <f>'BM 09'!J112</f>
        <v>1</v>
      </c>
      <c r="I112" s="134">
        <f>VLOOKUP(A112,'Memória 10'!$A$6:$E$286,5,FALSE)</f>
        <v>0</v>
      </c>
      <c r="J112" s="134">
        <f t="shared" si="11"/>
        <v>1</v>
      </c>
      <c r="K112" s="134">
        <f t="shared" si="12"/>
        <v>313.2</v>
      </c>
      <c r="L112" s="134">
        <f t="shared" si="13"/>
        <v>313.2</v>
      </c>
      <c r="M112" s="134">
        <f t="shared" si="14"/>
        <v>0</v>
      </c>
      <c r="N112" s="134">
        <f t="shared" si="15"/>
        <v>313.2</v>
      </c>
      <c r="O112" s="11"/>
      <c r="P112" s="111">
        <f t="shared" si="10"/>
        <v>1</v>
      </c>
      <c r="Q112" s="14"/>
      <c r="R112" s="32"/>
    </row>
    <row r="113" spans="1:18" x14ac:dyDescent="0.2">
      <c r="A113" s="124" t="s">
        <v>288</v>
      </c>
      <c r="B113" s="124"/>
      <c r="C113" s="124"/>
      <c r="D113" s="124" t="s">
        <v>289</v>
      </c>
      <c r="E113" s="124"/>
      <c r="F113" s="131"/>
      <c r="G113" s="131"/>
      <c r="H113" s="131"/>
      <c r="I113" s="131"/>
      <c r="J113" s="131"/>
      <c r="K113" s="131"/>
      <c r="L113" s="131"/>
      <c r="M113" s="131"/>
      <c r="N113" s="131"/>
      <c r="O113" s="11"/>
      <c r="P113" s="111" t="e">
        <f t="shared" si="10"/>
        <v>#DIV/0!</v>
      </c>
      <c r="Q113" s="14"/>
      <c r="R113" s="32"/>
    </row>
    <row r="114" spans="1:18" ht="25.5" x14ac:dyDescent="0.2">
      <c r="A114" s="126" t="s">
        <v>290</v>
      </c>
      <c r="B114" s="127" t="s">
        <v>291</v>
      </c>
      <c r="C114" s="126" t="s">
        <v>17</v>
      </c>
      <c r="D114" s="126" t="s">
        <v>292</v>
      </c>
      <c r="E114" s="128" t="s">
        <v>11</v>
      </c>
      <c r="F114" s="133">
        <v>8.2899999999999991</v>
      </c>
      <c r="G114" s="134">
        <v>147.97999999999999</v>
      </c>
      <c r="H114" s="134">
        <f>'BM 09'!J114</f>
        <v>147.97999999999999</v>
      </c>
      <c r="I114" s="134">
        <f>VLOOKUP(A114,'Memória 10'!$A$6:$E$286,5,FALSE)</f>
        <v>0</v>
      </c>
      <c r="J114" s="134">
        <f t="shared" si="11"/>
        <v>147.97999999999999</v>
      </c>
      <c r="K114" s="134">
        <f t="shared" si="12"/>
        <v>1226.75</v>
      </c>
      <c r="L114" s="134">
        <f t="shared" si="13"/>
        <v>1226.75</v>
      </c>
      <c r="M114" s="134">
        <f t="shared" si="14"/>
        <v>0</v>
      </c>
      <c r="N114" s="134">
        <f t="shared" si="15"/>
        <v>1226.75</v>
      </c>
      <c r="O114" s="11"/>
      <c r="P114" s="111">
        <f t="shared" si="10"/>
        <v>1</v>
      </c>
      <c r="Q114" s="14"/>
      <c r="R114" s="32"/>
    </row>
    <row r="115" spans="1:18" ht="38.25" x14ac:dyDescent="0.2">
      <c r="A115" s="126" t="s">
        <v>293</v>
      </c>
      <c r="B115" s="127" t="s">
        <v>294</v>
      </c>
      <c r="C115" s="126" t="s">
        <v>17</v>
      </c>
      <c r="D115" s="126" t="s">
        <v>295</v>
      </c>
      <c r="E115" s="128" t="s">
        <v>11</v>
      </c>
      <c r="F115" s="133">
        <v>12.56</v>
      </c>
      <c r="G115" s="134">
        <v>36.9</v>
      </c>
      <c r="H115" s="134">
        <f>'BM 09'!J115</f>
        <v>36.9</v>
      </c>
      <c r="I115" s="134">
        <f>VLOOKUP(A115,'Memória 10'!$A$6:$E$286,5,FALSE)</f>
        <v>0</v>
      </c>
      <c r="J115" s="134">
        <f t="shared" si="11"/>
        <v>36.9</v>
      </c>
      <c r="K115" s="134">
        <f t="shared" si="12"/>
        <v>463.46</v>
      </c>
      <c r="L115" s="134">
        <f t="shared" si="13"/>
        <v>463.46</v>
      </c>
      <c r="M115" s="134">
        <f t="shared" si="14"/>
        <v>0</v>
      </c>
      <c r="N115" s="134">
        <f t="shared" si="15"/>
        <v>463.46</v>
      </c>
      <c r="O115" s="11"/>
      <c r="P115" s="111">
        <f t="shared" si="10"/>
        <v>1</v>
      </c>
      <c r="Q115" s="14"/>
      <c r="R115" s="32"/>
    </row>
    <row r="116" spans="1:18" ht="38.25" x14ac:dyDescent="0.2">
      <c r="A116" s="126" t="s">
        <v>296</v>
      </c>
      <c r="B116" s="127" t="s">
        <v>297</v>
      </c>
      <c r="C116" s="126" t="s">
        <v>17</v>
      </c>
      <c r="D116" s="126" t="s">
        <v>298</v>
      </c>
      <c r="E116" s="128" t="s">
        <v>11</v>
      </c>
      <c r="F116" s="133">
        <v>12.11</v>
      </c>
      <c r="G116" s="134">
        <v>147.97999999999999</v>
      </c>
      <c r="H116" s="134">
        <f>'BM 09'!J116</f>
        <v>147.97999999999999</v>
      </c>
      <c r="I116" s="134">
        <f>VLOOKUP(A116,'Memória 10'!$A$6:$E$286,5,FALSE)</f>
        <v>0</v>
      </c>
      <c r="J116" s="134">
        <f t="shared" si="11"/>
        <v>147.97999999999999</v>
      </c>
      <c r="K116" s="134">
        <f t="shared" si="12"/>
        <v>1792.03</v>
      </c>
      <c r="L116" s="134">
        <f t="shared" si="13"/>
        <v>1792.03</v>
      </c>
      <c r="M116" s="134">
        <f t="shared" si="14"/>
        <v>0</v>
      </c>
      <c r="N116" s="134">
        <f t="shared" si="15"/>
        <v>1792.03</v>
      </c>
      <c r="O116" s="11"/>
      <c r="P116" s="111">
        <f t="shared" si="10"/>
        <v>1</v>
      </c>
      <c r="Q116" s="14"/>
      <c r="R116" s="32"/>
    </row>
    <row r="117" spans="1:18" ht="25.5" x14ac:dyDescent="0.2">
      <c r="A117" s="126" t="s">
        <v>299</v>
      </c>
      <c r="B117" s="127" t="s">
        <v>63</v>
      </c>
      <c r="C117" s="126" t="s">
        <v>17</v>
      </c>
      <c r="D117" s="126" t="s">
        <v>64</v>
      </c>
      <c r="E117" s="128" t="s">
        <v>7</v>
      </c>
      <c r="F117" s="133">
        <v>13.62</v>
      </c>
      <c r="G117" s="134">
        <v>2</v>
      </c>
      <c r="H117" s="134">
        <f>'BM 09'!J117</f>
        <v>2</v>
      </c>
      <c r="I117" s="134">
        <f>VLOOKUP(A117,'Memória 10'!$A$6:$E$286,5,FALSE)</f>
        <v>0</v>
      </c>
      <c r="J117" s="134">
        <f t="shared" si="11"/>
        <v>2</v>
      </c>
      <c r="K117" s="134">
        <f t="shared" si="12"/>
        <v>27.24</v>
      </c>
      <c r="L117" s="134">
        <f t="shared" si="13"/>
        <v>27.24</v>
      </c>
      <c r="M117" s="134">
        <f t="shared" si="14"/>
        <v>0</v>
      </c>
      <c r="N117" s="134">
        <f t="shared" si="15"/>
        <v>27.24</v>
      </c>
      <c r="O117" s="11"/>
      <c r="P117" s="111">
        <f t="shared" si="10"/>
        <v>1</v>
      </c>
      <c r="Q117" s="14"/>
      <c r="R117" s="32"/>
    </row>
    <row r="118" spans="1:18" ht="25.5" x14ac:dyDescent="0.2">
      <c r="A118" s="126" t="s">
        <v>300</v>
      </c>
      <c r="B118" s="127" t="s">
        <v>301</v>
      </c>
      <c r="C118" s="126" t="s">
        <v>17</v>
      </c>
      <c r="D118" s="126" t="s">
        <v>302</v>
      </c>
      <c r="E118" s="128" t="s">
        <v>7</v>
      </c>
      <c r="F118" s="133">
        <v>30.4</v>
      </c>
      <c r="G118" s="134">
        <v>1</v>
      </c>
      <c r="H118" s="134">
        <f>'BM 09'!J118</f>
        <v>1</v>
      </c>
      <c r="I118" s="134">
        <f>VLOOKUP(A118,'Memória 10'!$A$6:$E$286,5,FALSE)</f>
        <v>0</v>
      </c>
      <c r="J118" s="134">
        <f t="shared" si="11"/>
        <v>1</v>
      </c>
      <c r="K118" s="134">
        <f t="shared" si="12"/>
        <v>30.4</v>
      </c>
      <c r="L118" s="134">
        <f t="shared" si="13"/>
        <v>30.4</v>
      </c>
      <c r="M118" s="134">
        <f t="shared" si="14"/>
        <v>0</v>
      </c>
      <c r="N118" s="134">
        <f t="shared" si="15"/>
        <v>30.4</v>
      </c>
      <c r="O118" s="11"/>
      <c r="P118" s="111">
        <f t="shared" si="10"/>
        <v>1</v>
      </c>
      <c r="Q118" s="14"/>
      <c r="R118" s="32"/>
    </row>
    <row r="119" spans="1:18" ht="25.5" x14ac:dyDescent="0.2">
      <c r="A119" s="126" t="s">
        <v>303</v>
      </c>
      <c r="B119" s="127" t="s">
        <v>61</v>
      </c>
      <c r="C119" s="126" t="s">
        <v>17</v>
      </c>
      <c r="D119" s="126" t="s">
        <v>62</v>
      </c>
      <c r="E119" s="128" t="s">
        <v>7</v>
      </c>
      <c r="F119" s="133">
        <v>16.88</v>
      </c>
      <c r="G119" s="134">
        <v>1</v>
      </c>
      <c r="H119" s="134">
        <f>'BM 09'!J119</f>
        <v>1</v>
      </c>
      <c r="I119" s="134">
        <f>VLOOKUP(A119,'Memória 10'!$A$6:$E$286,5,FALSE)</f>
        <v>0</v>
      </c>
      <c r="J119" s="134">
        <f t="shared" si="11"/>
        <v>1</v>
      </c>
      <c r="K119" s="134">
        <f t="shared" si="12"/>
        <v>16.88</v>
      </c>
      <c r="L119" s="134">
        <f t="shared" si="13"/>
        <v>16.88</v>
      </c>
      <c r="M119" s="134">
        <f t="shared" si="14"/>
        <v>0</v>
      </c>
      <c r="N119" s="134">
        <f t="shared" si="15"/>
        <v>16.88</v>
      </c>
      <c r="O119" s="11"/>
      <c r="P119" s="111">
        <f t="shared" si="10"/>
        <v>1</v>
      </c>
      <c r="Q119" s="14"/>
      <c r="R119" s="32"/>
    </row>
    <row r="120" spans="1:18" ht="25.5" x14ac:dyDescent="0.2">
      <c r="A120" s="126" t="s">
        <v>304</v>
      </c>
      <c r="B120" s="127" t="s">
        <v>305</v>
      </c>
      <c r="C120" s="126" t="s">
        <v>17</v>
      </c>
      <c r="D120" s="126" t="s">
        <v>306</v>
      </c>
      <c r="E120" s="128" t="s">
        <v>7</v>
      </c>
      <c r="F120" s="133">
        <v>10.26</v>
      </c>
      <c r="G120" s="134">
        <v>2</v>
      </c>
      <c r="H120" s="134">
        <f>'BM 09'!J120</f>
        <v>2</v>
      </c>
      <c r="I120" s="134">
        <f>VLOOKUP(A120,'Memória 10'!$A$6:$E$286,5,FALSE)</f>
        <v>0</v>
      </c>
      <c r="J120" s="134">
        <f t="shared" si="11"/>
        <v>2</v>
      </c>
      <c r="K120" s="134">
        <f t="shared" si="12"/>
        <v>20.52</v>
      </c>
      <c r="L120" s="134">
        <f t="shared" si="13"/>
        <v>20.52</v>
      </c>
      <c r="M120" s="134">
        <f t="shared" si="14"/>
        <v>0</v>
      </c>
      <c r="N120" s="134">
        <f t="shared" si="15"/>
        <v>20.52</v>
      </c>
      <c r="O120" s="11"/>
      <c r="P120" s="111">
        <f t="shared" si="10"/>
        <v>1</v>
      </c>
      <c r="Q120" s="14"/>
      <c r="R120" s="32"/>
    </row>
    <row r="121" spans="1:18" ht="38.25" x14ac:dyDescent="0.2">
      <c r="A121" s="126" t="s">
        <v>741</v>
      </c>
      <c r="B121" s="127">
        <v>91868</v>
      </c>
      <c r="C121" s="126" t="s">
        <v>17</v>
      </c>
      <c r="D121" s="126" t="s">
        <v>742</v>
      </c>
      <c r="E121" s="128" t="s">
        <v>743</v>
      </c>
      <c r="F121" s="133">
        <v>12.4340182375</v>
      </c>
      <c r="G121" s="134">
        <v>25.4</v>
      </c>
      <c r="H121" s="134">
        <f>'BM 09'!J121</f>
        <v>25.4</v>
      </c>
      <c r="I121" s="134">
        <f>VLOOKUP(A121,'Memória 10'!$A$6:$E$286,5,FALSE)</f>
        <v>0</v>
      </c>
      <c r="J121" s="134">
        <f t="shared" si="11"/>
        <v>25.4</v>
      </c>
      <c r="K121" s="134">
        <f t="shared" si="12"/>
        <v>315.82</v>
      </c>
      <c r="L121" s="134">
        <f t="shared" si="13"/>
        <v>315.82</v>
      </c>
      <c r="M121" s="134">
        <f t="shared" si="14"/>
        <v>0</v>
      </c>
      <c r="N121" s="134">
        <f t="shared" si="15"/>
        <v>315.82</v>
      </c>
      <c r="O121" s="11"/>
      <c r="P121" s="111">
        <f t="shared" si="10"/>
        <v>1</v>
      </c>
      <c r="Q121" s="14"/>
      <c r="R121" s="32"/>
    </row>
    <row r="122" spans="1:18" x14ac:dyDescent="0.2">
      <c r="A122" s="124" t="s">
        <v>307</v>
      </c>
      <c r="B122" s="124"/>
      <c r="C122" s="124"/>
      <c r="D122" s="124" t="s">
        <v>308</v>
      </c>
      <c r="E122" s="124"/>
      <c r="F122" s="131"/>
      <c r="G122" s="131"/>
      <c r="H122" s="131"/>
      <c r="I122" s="131"/>
      <c r="J122" s="131"/>
      <c r="K122" s="131"/>
      <c r="L122" s="131"/>
      <c r="M122" s="131"/>
      <c r="N122" s="131"/>
      <c r="O122" s="11"/>
      <c r="P122" s="111" t="e">
        <f t="shared" si="10"/>
        <v>#DIV/0!</v>
      </c>
      <c r="Q122" s="14"/>
      <c r="R122" s="32"/>
    </row>
    <row r="123" spans="1:18" ht="25.5" x14ac:dyDescent="0.2">
      <c r="A123" s="126" t="s">
        <v>309</v>
      </c>
      <c r="B123" s="127" t="s">
        <v>310</v>
      </c>
      <c r="C123" s="126" t="s">
        <v>17</v>
      </c>
      <c r="D123" s="126" t="s">
        <v>311</v>
      </c>
      <c r="E123" s="128" t="s">
        <v>11</v>
      </c>
      <c r="F123" s="133">
        <v>2.88</v>
      </c>
      <c r="G123" s="134">
        <v>40.71</v>
      </c>
      <c r="H123" s="134">
        <f>'BM 09'!J123</f>
        <v>40.71</v>
      </c>
      <c r="I123" s="134">
        <f>VLOOKUP(A123,'Memória 10'!$A$6:$E$286,5,FALSE)</f>
        <v>0</v>
      </c>
      <c r="J123" s="134">
        <f t="shared" si="11"/>
        <v>40.71</v>
      </c>
      <c r="K123" s="134">
        <f t="shared" si="12"/>
        <v>117.24</v>
      </c>
      <c r="L123" s="134">
        <f t="shared" si="13"/>
        <v>117.24</v>
      </c>
      <c r="M123" s="134">
        <f t="shared" si="14"/>
        <v>0</v>
      </c>
      <c r="N123" s="134">
        <f t="shared" si="15"/>
        <v>117.24</v>
      </c>
      <c r="O123" s="11"/>
      <c r="P123" s="111">
        <f t="shared" si="10"/>
        <v>1</v>
      </c>
      <c r="Q123" s="14"/>
      <c r="R123" s="32"/>
    </row>
    <row r="124" spans="1:18" ht="25.5" x14ac:dyDescent="0.2">
      <c r="A124" s="126" t="s">
        <v>312</v>
      </c>
      <c r="B124" s="127" t="s">
        <v>313</v>
      </c>
      <c r="C124" s="126" t="s">
        <v>17</v>
      </c>
      <c r="D124" s="126" t="s">
        <v>314</v>
      </c>
      <c r="E124" s="128" t="s">
        <v>11</v>
      </c>
      <c r="F124" s="133">
        <v>4.1500000000000004</v>
      </c>
      <c r="G124" s="134">
        <v>666.97</v>
      </c>
      <c r="H124" s="134">
        <f>'BM 09'!J124</f>
        <v>666.97</v>
      </c>
      <c r="I124" s="134">
        <f>VLOOKUP(A124,'Memória 10'!$A$6:$E$286,5,FALSE)</f>
        <v>0</v>
      </c>
      <c r="J124" s="134">
        <f t="shared" si="11"/>
        <v>666.97</v>
      </c>
      <c r="K124" s="134">
        <f t="shared" si="12"/>
        <v>2767.92</v>
      </c>
      <c r="L124" s="134">
        <f t="shared" si="13"/>
        <v>2767.92</v>
      </c>
      <c r="M124" s="134">
        <f t="shared" si="14"/>
        <v>0</v>
      </c>
      <c r="N124" s="134">
        <f t="shared" si="15"/>
        <v>2767.92</v>
      </c>
      <c r="O124" s="11"/>
      <c r="P124" s="111">
        <f t="shared" si="10"/>
        <v>1</v>
      </c>
      <c r="Q124" s="14"/>
      <c r="R124" s="32"/>
    </row>
    <row r="125" spans="1:18" x14ac:dyDescent="0.2">
      <c r="A125" s="124" t="s">
        <v>315</v>
      </c>
      <c r="B125" s="124"/>
      <c r="C125" s="124"/>
      <c r="D125" s="124" t="s">
        <v>316</v>
      </c>
      <c r="E125" s="124"/>
      <c r="F125" s="131"/>
      <c r="G125" s="131"/>
      <c r="H125" s="131"/>
      <c r="I125" s="131"/>
      <c r="J125" s="131"/>
      <c r="K125" s="131"/>
      <c r="L125" s="131"/>
      <c r="M125" s="131"/>
      <c r="N125" s="131"/>
      <c r="O125" s="11"/>
      <c r="P125" s="111" t="e">
        <f t="shared" si="10"/>
        <v>#DIV/0!</v>
      </c>
      <c r="Q125" s="14"/>
      <c r="R125" s="32"/>
    </row>
    <row r="126" spans="1:18" ht="25.5" x14ac:dyDescent="0.2">
      <c r="A126" s="126" t="s">
        <v>317</v>
      </c>
      <c r="B126" s="127" t="s">
        <v>318</v>
      </c>
      <c r="C126" s="126" t="s">
        <v>17</v>
      </c>
      <c r="D126" s="126" t="s">
        <v>319</v>
      </c>
      <c r="E126" s="128" t="s">
        <v>7</v>
      </c>
      <c r="F126" s="133">
        <v>43.32</v>
      </c>
      <c r="G126" s="134">
        <v>2</v>
      </c>
      <c r="H126" s="134">
        <f>'BM 09'!J126</f>
        <v>2</v>
      </c>
      <c r="I126" s="134">
        <f>VLOOKUP(A126,'Memória 10'!$A$6:$E$286,5,FALSE)</f>
        <v>0</v>
      </c>
      <c r="J126" s="134">
        <f t="shared" si="11"/>
        <v>2</v>
      </c>
      <c r="K126" s="134">
        <f t="shared" si="12"/>
        <v>86.64</v>
      </c>
      <c r="L126" s="134">
        <f t="shared" si="13"/>
        <v>86.64</v>
      </c>
      <c r="M126" s="134">
        <f t="shared" si="14"/>
        <v>0</v>
      </c>
      <c r="N126" s="134">
        <f t="shared" si="15"/>
        <v>86.64</v>
      </c>
      <c r="O126" s="11"/>
      <c r="P126" s="111">
        <f t="shared" si="10"/>
        <v>1</v>
      </c>
      <c r="Q126" s="14"/>
      <c r="R126" s="32"/>
    </row>
    <row r="127" spans="1:18" ht="25.5" x14ac:dyDescent="0.2">
      <c r="A127" s="126" t="s">
        <v>320</v>
      </c>
      <c r="B127" s="127" t="s">
        <v>321</v>
      </c>
      <c r="C127" s="126" t="s">
        <v>17</v>
      </c>
      <c r="D127" s="126" t="s">
        <v>322</v>
      </c>
      <c r="E127" s="128" t="s">
        <v>7</v>
      </c>
      <c r="F127" s="133">
        <v>29.26</v>
      </c>
      <c r="G127" s="134">
        <v>1</v>
      </c>
      <c r="H127" s="134">
        <f>'BM 09'!J127</f>
        <v>1</v>
      </c>
      <c r="I127" s="134">
        <f>VLOOKUP(A127,'Memória 10'!$A$6:$E$286,5,FALSE)</f>
        <v>0</v>
      </c>
      <c r="J127" s="134">
        <f t="shared" si="11"/>
        <v>1</v>
      </c>
      <c r="K127" s="134">
        <f t="shared" si="12"/>
        <v>29.26</v>
      </c>
      <c r="L127" s="134">
        <f t="shared" si="13"/>
        <v>29.26</v>
      </c>
      <c r="M127" s="134">
        <f t="shared" si="14"/>
        <v>0</v>
      </c>
      <c r="N127" s="134">
        <f t="shared" si="15"/>
        <v>29.26</v>
      </c>
      <c r="O127" s="11"/>
      <c r="P127" s="111">
        <f t="shared" si="10"/>
        <v>1</v>
      </c>
      <c r="Q127" s="14"/>
      <c r="R127" s="32"/>
    </row>
    <row r="128" spans="1:18" ht="25.5" x14ac:dyDescent="0.2">
      <c r="A128" s="126" t="s">
        <v>323</v>
      </c>
      <c r="B128" s="127" t="s">
        <v>324</v>
      </c>
      <c r="C128" s="126" t="s">
        <v>17</v>
      </c>
      <c r="D128" s="126" t="s">
        <v>325</v>
      </c>
      <c r="E128" s="128" t="s">
        <v>7</v>
      </c>
      <c r="F128" s="133">
        <v>46.66</v>
      </c>
      <c r="G128" s="134">
        <v>1</v>
      </c>
      <c r="H128" s="134">
        <f>'BM 09'!J128</f>
        <v>1</v>
      </c>
      <c r="I128" s="134">
        <f>VLOOKUP(A128,'Memória 10'!$A$6:$E$286,5,FALSE)</f>
        <v>0</v>
      </c>
      <c r="J128" s="134">
        <f t="shared" si="11"/>
        <v>1</v>
      </c>
      <c r="K128" s="134">
        <f t="shared" si="12"/>
        <v>46.66</v>
      </c>
      <c r="L128" s="134">
        <f t="shared" si="13"/>
        <v>46.66</v>
      </c>
      <c r="M128" s="134">
        <f t="shared" si="14"/>
        <v>0</v>
      </c>
      <c r="N128" s="134">
        <f t="shared" si="15"/>
        <v>46.66</v>
      </c>
      <c r="O128" s="11"/>
      <c r="P128" s="111">
        <f t="shared" si="10"/>
        <v>1</v>
      </c>
      <c r="Q128" s="14"/>
      <c r="R128" s="32"/>
    </row>
    <row r="129" spans="1:18" ht="25.5" x14ac:dyDescent="0.2">
      <c r="A129" s="126" t="s">
        <v>326</v>
      </c>
      <c r="B129" s="127" t="s">
        <v>327</v>
      </c>
      <c r="C129" s="126" t="s">
        <v>17</v>
      </c>
      <c r="D129" s="126" t="s">
        <v>328</v>
      </c>
      <c r="E129" s="128" t="s">
        <v>7</v>
      </c>
      <c r="F129" s="133">
        <v>29.86</v>
      </c>
      <c r="G129" s="134">
        <v>3</v>
      </c>
      <c r="H129" s="134">
        <f>'BM 09'!J129</f>
        <v>3</v>
      </c>
      <c r="I129" s="134">
        <f>VLOOKUP(A129,'Memória 10'!$A$6:$E$286,5,FALSE)</f>
        <v>0</v>
      </c>
      <c r="J129" s="134">
        <f t="shared" si="11"/>
        <v>3</v>
      </c>
      <c r="K129" s="134">
        <f t="shared" si="12"/>
        <v>89.58</v>
      </c>
      <c r="L129" s="134">
        <f t="shared" si="13"/>
        <v>89.58</v>
      </c>
      <c r="M129" s="134">
        <f t="shared" si="14"/>
        <v>0</v>
      </c>
      <c r="N129" s="134">
        <f t="shared" si="15"/>
        <v>89.58</v>
      </c>
      <c r="O129" s="11"/>
      <c r="P129" s="111">
        <f t="shared" si="10"/>
        <v>1</v>
      </c>
      <c r="Q129" s="14"/>
      <c r="R129" s="32"/>
    </row>
    <row r="130" spans="1:18" ht="25.5" x14ac:dyDescent="0.2">
      <c r="A130" s="126" t="s">
        <v>329</v>
      </c>
      <c r="B130" s="127" t="s">
        <v>330</v>
      </c>
      <c r="C130" s="126" t="s">
        <v>17</v>
      </c>
      <c r="D130" s="126" t="s">
        <v>331</v>
      </c>
      <c r="E130" s="128" t="s">
        <v>7</v>
      </c>
      <c r="F130" s="133">
        <v>831.88</v>
      </c>
      <c r="G130" s="134">
        <v>16</v>
      </c>
      <c r="H130" s="134">
        <f>'BM 09'!J130</f>
        <v>16</v>
      </c>
      <c r="I130" s="134">
        <f>VLOOKUP(A130,'Memória 10'!$A$6:$E$286,5,FALSE)</f>
        <v>0</v>
      </c>
      <c r="J130" s="134">
        <f t="shared" si="11"/>
        <v>16</v>
      </c>
      <c r="K130" s="134">
        <f t="shared" si="12"/>
        <v>13310.08</v>
      </c>
      <c r="L130" s="134">
        <f t="shared" si="13"/>
        <v>13310.08</v>
      </c>
      <c r="M130" s="134">
        <f t="shared" si="14"/>
        <v>0</v>
      </c>
      <c r="N130" s="134">
        <f t="shared" si="15"/>
        <v>13310.08</v>
      </c>
      <c r="O130" s="11"/>
      <c r="P130" s="111">
        <f t="shared" si="10"/>
        <v>1</v>
      </c>
      <c r="Q130" s="14"/>
      <c r="R130" s="32"/>
    </row>
    <row r="131" spans="1:18" x14ac:dyDescent="0.2">
      <c r="A131" s="124" t="s">
        <v>332</v>
      </c>
      <c r="B131" s="124"/>
      <c r="C131" s="124"/>
      <c r="D131" s="124" t="s">
        <v>333</v>
      </c>
      <c r="E131" s="124"/>
      <c r="F131" s="131"/>
      <c r="G131" s="131"/>
      <c r="H131" s="131"/>
      <c r="I131" s="131"/>
      <c r="J131" s="131"/>
      <c r="K131" s="131"/>
      <c r="L131" s="131"/>
      <c r="M131" s="131"/>
      <c r="N131" s="131"/>
      <c r="O131" s="11"/>
      <c r="P131" s="111" t="e">
        <f t="shared" si="10"/>
        <v>#DIV/0!</v>
      </c>
      <c r="Q131" s="14"/>
      <c r="R131" s="32"/>
    </row>
    <row r="132" spans="1:18" ht="51" x14ac:dyDescent="0.2">
      <c r="A132" s="126" t="s">
        <v>334</v>
      </c>
      <c r="B132" s="127" t="s">
        <v>335</v>
      </c>
      <c r="C132" s="126" t="s">
        <v>17</v>
      </c>
      <c r="D132" s="126" t="s">
        <v>336</v>
      </c>
      <c r="E132" s="128" t="s">
        <v>7</v>
      </c>
      <c r="F132" s="133">
        <v>3335.41</v>
      </c>
      <c r="G132" s="134">
        <v>1</v>
      </c>
      <c r="H132" s="134">
        <f>'BM 09'!J132</f>
        <v>1</v>
      </c>
      <c r="I132" s="134">
        <f>VLOOKUP(A132,'Memória 10'!$A$6:$E$286,5,FALSE)</f>
        <v>0</v>
      </c>
      <c r="J132" s="134">
        <f t="shared" si="11"/>
        <v>1</v>
      </c>
      <c r="K132" s="134">
        <f t="shared" si="12"/>
        <v>3335.41</v>
      </c>
      <c r="L132" s="134">
        <f t="shared" si="13"/>
        <v>3335.41</v>
      </c>
      <c r="M132" s="134">
        <f t="shared" si="14"/>
        <v>0</v>
      </c>
      <c r="N132" s="134">
        <f t="shared" si="15"/>
        <v>3335.41</v>
      </c>
      <c r="O132" s="11"/>
      <c r="P132" s="111">
        <f t="shared" si="10"/>
        <v>1</v>
      </c>
      <c r="Q132" s="14"/>
      <c r="R132" s="32"/>
    </row>
    <row r="133" spans="1:18" ht="38.25" x14ac:dyDescent="0.2">
      <c r="A133" s="126" t="s">
        <v>337</v>
      </c>
      <c r="B133" s="127" t="s">
        <v>338</v>
      </c>
      <c r="C133" s="126" t="s">
        <v>14</v>
      </c>
      <c r="D133" s="126" t="s">
        <v>339</v>
      </c>
      <c r="E133" s="128" t="s">
        <v>7</v>
      </c>
      <c r="F133" s="133">
        <v>6223.62</v>
      </c>
      <c r="G133" s="134">
        <v>0</v>
      </c>
      <c r="H133" s="134">
        <f>'BM 09'!J133</f>
        <v>0</v>
      </c>
      <c r="I133" s="134">
        <f>VLOOKUP(A133,'Memória 10'!$A$6:$E$286,5,FALSE)</f>
        <v>0</v>
      </c>
      <c r="J133" s="134">
        <f t="shared" si="11"/>
        <v>0</v>
      </c>
      <c r="K133" s="134">
        <f t="shared" si="12"/>
        <v>0</v>
      </c>
      <c r="L133" s="134">
        <f t="shared" si="13"/>
        <v>0</v>
      </c>
      <c r="M133" s="134">
        <f t="shared" si="14"/>
        <v>0</v>
      </c>
      <c r="N133" s="134">
        <f t="shared" si="15"/>
        <v>0</v>
      </c>
      <c r="O133" s="11"/>
      <c r="P133" s="111" t="e">
        <f t="shared" si="10"/>
        <v>#DIV/0!</v>
      </c>
      <c r="Q133" s="14"/>
      <c r="R133" s="32"/>
    </row>
    <row r="134" spans="1:18" ht="51" x14ac:dyDescent="0.2">
      <c r="A134" s="126" t="s">
        <v>340</v>
      </c>
      <c r="B134" s="127" t="s">
        <v>341</v>
      </c>
      <c r="C134" s="126" t="s">
        <v>17</v>
      </c>
      <c r="D134" s="126" t="s">
        <v>342</v>
      </c>
      <c r="E134" s="128" t="s">
        <v>7</v>
      </c>
      <c r="F134" s="133">
        <v>2024.88</v>
      </c>
      <c r="G134" s="134">
        <v>1</v>
      </c>
      <c r="H134" s="134">
        <f>'BM 09'!J134</f>
        <v>0</v>
      </c>
      <c r="I134" s="134">
        <f>VLOOKUP(A134,'Memória 10'!$A$6:$E$286,5,FALSE)</f>
        <v>1</v>
      </c>
      <c r="J134" s="134">
        <f t="shared" si="11"/>
        <v>1</v>
      </c>
      <c r="K134" s="134">
        <f t="shared" si="12"/>
        <v>2024.88</v>
      </c>
      <c r="L134" s="134">
        <f t="shared" si="13"/>
        <v>0</v>
      </c>
      <c r="M134" s="134">
        <f t="shared" si="14"/>
        <v>2024.88</v>
      </c>
      <c r="N134" s="134">
        <f t="shared" si="15"/>
        <v>2024.88</v>
      </c>
      <c r="O134" s="11"/>
      <c r="P134" s="111">
        <f t="shared" si="10"/>
        <v>1</v>
      </c>
      <c r="Q134" s="14"/>
      <c r="R134" s="32"/>
    </row>
    <row r="135" spans="1:18" ht="25.5" x14ac:dyDescent="0.2">
      <c r="A135" s="126" t="s">
        <v>883</v>
      </c>
      <c r="B135" s="127">
        <v>103769</v>
      </c>
      <c r="C135" s="126" t="s">
        <v>17</v>
      </c>
      <c r="D135" s="126" t="s">
        <v>884</v>
      </c>
      <c r="E135" s="128" t="s">
        <v>7</v>
      </c>
      <c r="F135" s="133">
        <v>2000.9084328499998</v>
      </c>
      <c r="G135" s="134">
        <v>1</v>
      </c>
      <c r="H135" s="134">
        <f>'BM 09'!J135</f>
        <v>1</v>
      </c>
      <c r="I135" s="134">
        <f>VLOOKUP(A135,'Memória 10'!$A$6:$E$286,5,FALSE)</f>
        <v>0</v>
      </c>
      <c r="J135" s="134">
        <f t="shared" si="11"/>
        <v>1</v>
      </c>
      <c r="K135" s="134">
        <f t="shared" si="12"/>
        <v>2000.9</v>
      </c>
      <c r="L135" s="134">
        <f t="shared" si="13"/>
        <v>2000.9</v>
      </c>
      <c r="M135" s="134">
        <f t="shared" si="14"/>
        <v>0</v>
      </c>
      <c r="N135" s="134">
        <f t="shared" si="15"/>
        <v>2000.9</v>
      </c>
      <c r="O135" s="11"/>
      <c r="P135" s="111">
        <f t="shared" si="10"/>
        <v>1</v>
      </c>
      <c r="Q135" s="14"/>
      <c r="R135" s="32"/>
    </row>
    <row r="136" spans="1:18" x14ac:dyDescent="0.2">
      <c r="A136" s="124" t="s">
        <v>343</v>
      </c>
      <c r="B136" s="124"/>
      <c r="C136" s="124"/>
      <c r="D136" s="124" t="s">
        <v>344</v>
      </c>
      <c r="E136" s="124"/>
      <c r="F136" s="131"/>
      <c r="G136" s="131"/>
      <c r="H136" s="131"/>
      <c r="I136" s="131"/>
      <c r="J136" s="131"/>
      <c r="K136" s="131"/>
      <c r="L136" s="131"/>
      <c r="M136" s="131"/>
      <c r="N136" s="131"/>
      <c r="O136" s="11"/>
      <c r="P136" s="111" t="e">
        <f t="shared" si="10"/>
        <v>#DIV/0!</v>
      </c>
      <c r="Q136" s="14"/>
      <c r="R136" s="32"/>
    </row>
    <row r="137" spans="1:18" ht="38.25" x14ac:dyDescent="0.2">
      <c r="A137" s="126" t="s">
        <v>345</v>
      </c>
      <c r="B137" s="127" t="s">
        <v>346</v>
      </c>
      <c r="C137" s="126" t="s">
        <v>17</v>
      </c>
      <c r="D137" s="126" t="s">
        <v>347</v>
      </c>
      <c r="E137" s="128" t="s">
        <v>7</v>
      </c>
      <c r="F137" s="133">
        <v>32.479999999999997</v>
      </c>
      <c r="G137" s="134">
        <v>7</v>
      </c>
      <c r="H137" s="134">
        <f>'BM 09'!J137</f>
        <v>0</v>
      </c>
      <c r="I137" s="134">
        <f>VLOOKUP(A137,'Memória 10'!$A$6:$E$286,5,FALSE)</f>
        <v>7</v>
      </c>
      <c r="J137" s="134">
        <f t="shared" si="11"/>
        <v>7</v>
      </c>
      <c r="K137" s="134">
        <f t="shared" si="12"/>
        <v>227.36</v>
      </c>
      <c r="L137" s="134">
        <f t="shared" si="13"/>
        <v>0</v>
      </c>
      <c r="M137" s="134">
        <f t="shared" si="14"/>
        <v>227.36</v>
      </c>
      <c r="N137" s="134">
        <f t="shared" si="15"/>
        <v>227.36</v>
      </c>
      <c r="O137" s="11"/>
      <c r="P137" s="111">
        <f t="shared" si="10"/>
        <v>1</v>
      </c>
      <c r="Q137" s="14"/>
      <c r="R137" s="32"/>
    </row>
    <row r="138" spans="1:18" ht="38.25" x14ac:dyDescent="0.2">
      <c r="A138" s="126" t="s">
        <v>348</v>
      </c>
      <c r="B138" s="127" t="s">
        <v>349</v>
      </c>
      <c r="C138" s="126" t="s">
        <v>17</v>
      </c>
      <c r="D138" s="126" t="s">
        <v>350</v>
      </c>
      <c r="E138" s="128" t="s">
        <v>7</v>
      </c>
      <c r="F138" s="133">
        <v>33.32</v>
      </c>
      <c r="G138" s="134">
        <v>0</v>
      </c>
      <c r="H138" s="134">
        <f>'BM 09'!J138</f>
        <v>0</v>
      </c>
      <c r="I138" s="134">
        <f>VLOOKUP(A138,'Memória 10'!$A$6:$E$286,5,FALSE)</f>
        <v>0</v>
      </c>
      <c r="J138" s="134">
        <f t="shared" si="11"/>
        <v>0</v>
      </c>
      <c r="K138" s="134">
        <f t="shared" si="12"/>
        <v>0</v>
      </c>
      <c r="L138" s="134">
        <f t="shared" si="13"/>
        <v>0</v>
      </c>
      <c r="M138" s="134">
        <f t="shared" si="14"/>
        <v>0</v>
      </c>
      <c r="N138" s="134">
        <f t="shared" si="15"/>
        <v>0</v>
      </c>
      <c r="O138" s="11"/>
      <c r="P138" s="111" t="e">
        <f t="shared" si="10"/>
        <v>#DIV/0!</v>
      </c>
      <c r="Q138" s="14"/>
      <c r="R138" s="32"/>
    </row>
    <row r="139" spans="1:18" ht="25.5" x14ac:dyDescent="0.2">
      <c r="A139" s="126" t="s">
        <v>351</v>
      </c>
      <c r="B139" s="127" t="s">
        <v>352</v>
      </c>
      <c r="C139" s="126" t="s">
        <v>17</v>
      </c>
      <c r="D139" s="126" t="s">
        <v>353</v>
      </c>
      <c r="E139" s="128" t="s">
        <v>11</v>
      </c>
      <c r="F139" s="133">
        <v>27.88</v>
      </c>
      <c r="G139" s="134">
        <v>32.380000000000003</v>
      </c>
      <c r="H139" s="134">
        <f>'BM 09'!J139</f>
        <v>0</v>
      </c>
      <c r="I139" s="134">
        <f>VLOOKUP(A139,'Memória 10'!$A$6:$E$286,5,FALSE)</f>
        <v>32.380000000000003</v>
      </c>
      <c r="J139" s="134">
        <f t="shared" si="11"/>
        <v>32.380000000000003</v>
      </c>
      <c r="K139" s="134">
        <f t="shared" si="12"/>
        <v>902.75</v>
      </c>
      <c r="L139" s="134">
        <f t="shared" si="13"/>
        <v>0</v>
      </c>
      <c r="M139" s="134">
        <f t="shared" si="14"/>
        <v>902.75</v>
      </c>
      <c r="N139" s="134">
        <f t="shared" si="15"/>
        <v>902.75</v>
      </c>
      <c r="O139" s="11"/>
      <c r="P139" s="111">
        <f t="shared" si="10"/>
        <v>1</v>
      </c>
      <c r="Q139" s="14"/>
      <c r="R139" s="32"/>
    </row>
    <row r="140" spans="1:18" ht="25.5" x14ac:dyDescent="0.2">
      <c r="A140" s="126" t="s">
        <v>354</v>
      </c>
      <c r="B140" s="127" t="s">
        <v>352</v>
      </c>
      <c r="C140" s="126" t="s">
        <v>17</v>
      </c>
      <c r="D140" s="126" t="s">
        <v>353</v>
      </c>
      <c r="E140" s="128" t="s">
        <v>11</v>
      </c>
      <c r="F140" s="133">
        <v>27.88</v>
      </c>
      <c r="G140" s="134">
        <v>1</v>
      </c>
      <c r="H140" s="134">
        <f>'BM 09'!J140</f>
        <v>0</v>
      </c>
      <c r="I140" s="134">
        <f>VLOOKUP(A140,'Memória 10'!$A$6:$E$286,5,FALSE)</f>
        <v>1</v>
      </c>
      <c r="J140" s="134">
        <f t="shared" si="11"/>
        <v>1</v>
      </c>
      <c r="K140" s="134">
        <f t="shared" si="12"/>
        <v>27.88</v>
      </c>
      <c r="L140" s="134">
        <f t="shared" si="13"/>
        <v>0</v>
      </c>
      <c r="M140" s="134">
        <f t="shared" si="14"/>
        <v>27.88</v>
      </c>
      <c r="N140" s="134">
        <f t="shared" si="15"/>
        <v>27.88</v>
      </c>
      <c r="O140" s="11"/>
      <c r="P140" s="111">
        <f t="shared" si="10"/>
        <v>1</v>
      </c>
      <c r="Q140" s="14"/>
      <c r="R140" s="32"/>
    </row>
    <row r="141" spans="1:18" ht="25.5" x14ac:dyDescent="0.2">
      <c r="A141" s="126" t="s">
        <v>355</v>
      </c>
      <c r="B141" s="127" t="s">
        <v>356</v>
      </c>
      <c r="C141" s="126" t="s">
        <v>14</v>
      </c>
      <c r="D141" s="126" t="s">
        <v>357</v>
      </c>
      <c r="E141" s="128" t="s">
        <v>7</v>
      </c>
      <c r="F141" s="133">
        <v>389.47</v>
      </c>
      <c r="G141" s="134">
        <v>0</v>
      </c>
      <c r="H141" s="134">
        <f>'BM 09'!J141</f>
        <v>0</v>
      </c>
      <c r="I141" s="134">
        <f>VLOOKUP(A141,'Memória 10'!$A$6:$E$286,5,FALSE)</f>
        <v>0</v>
      </c>
      <c r="J141" s="134">
        <f t="shared" si="11"/>
        <v>0</v>
      </c>
      <c r="K141" s="134">
        <f t="shared" si="12"/>
        <v>0</v>
      </c>
      <c r="L141" s="134">
        <f t="shared" si="13"/>
        <v>0</v>
      </c>
      <c r="M141" s="134">
        <f t="shared" si="14"/>
        <v>0</v>
      </c>
      <c r="N141" s="134">
        <f t="shared" si="15"/>
        <v>0</v>
      </c>
      <c r="O141" s="11"/>
      <c r="P141" s="111" t="e">
        <f t="shared" si="10"/>
        <v>#DIV/0!</v>
      </c>
      <c r="Q141" s="14"/>
      <c r="R141" s="32"/>
    </row>
    <row r="142" spans="1:18" x14ac:dyDescent="0.2">
      <c r="A142" s="124" t="s">
        <v>358</v>
      </c>
      <c r="B142" s="124"/>
      <c r="C142" s="124"/>
      <c r="D142" s="124" t="s">
        <v>359</v>
      </c>
      <c r="E142" s="124"/>
      <c r="F142" s="131"/>
      <c r="G142" s="131"/>
      <c r="H142" s="131"/>
      <c r="I142" s="131"/>
      <c r="J142" s="131"/>
      <c r="K142" s="131"/>
      <c r="L142" s="131"/>
      <c r="M142" s="131"/>
      <c r="N142" s="131"/>
      <c r="O142" s="11"/>
      <c r="P142" s="111" t="e">
        <f t="shared" si="10"/>
        <v>#DIV/0!</v>
      </c>
      <c r="Q142" s="14"/>
      <c r="R142" s="32"/>
    </row>
    <row r="143" spans="1:18" ht="25.5" x14ac:dyDescent="0.2">
      <c r="A143" s="126" t="s">
        <v>360</v>
      </c>
      <c r="B143" s="127" t="s">
        <v>361</v>
      </c>
      <c r="C143" s="126" t="s">
        <v>14</v>
      </c>
      <c r="D143" s="126" t="s">
        <v>362</v>
      </c>
      <c r="E143" s="128" t="s">
        <v>7</v>
      </c>
      <c r="F143" s="133">
        <v>256.19</v>
      </c>
      <c r="G143" s="134">
        <v>2</v>
      </c>
      <c r="H143" s="134">
        <f>'BM 09'!J143</f>
        <v>0</v>
      </c>
      <c r="I143" s="134">
        <f>VLOOKUP(A143,'Memória 10'!$A$6:$E$286,5,FALSE)</f>
        <v>0</v>
      </c>
      <c r="J143" s="134">
        <f t="shared" si="11"/>
        <v>0</v>
      </c>
      <c r="K143" s="134">
        <f t="shared" si="12"/>
        <v>512.38</v>
      </c>
      <c r="L143" s="134">
        <f t="shared" si="13"/>
        <v>0</v>
      </c>
      <c r="M143" s="134">
        <f t="shared" si="14"/>
        <v>0</v>
      </c>
      <c r="N143" s="134">
        <f t="shared" si="15"/>
        <v>0</v>
      </c>
      <c r="O143" s="11"/>
      <c r="P143" s="111">
        <f t="shared" si="10"/>
        <v>0</v>
      </c>
      <c r="Q143" s="14"/>
      <c r="R143" s="32"/>
    </row>
    <row r="144" spans="1:18" ht="25.5" x14ac:dyDescent="0.2">
      <c r="A144" s="126" t="s">
        <v>363</v>
      </c>
      <c r="B144" s="127" t="s">
        <v>364</v>
      </c>
      <c r="C144" s="126" t="s">
        <v>14</v>
      </c>
      <c r="D144" s="126" t="s">
        <v>365</v>
      </c>
      <c r="E144" s="128" t="s">
        <v>7</v>
      </c>
      <c r="F144" s="133">
        <v>264.08999999999997</v>
      </c>
      <c r="G144" s="134">
        <v>2</v>
      </c>
      <c r="H144" s="134">
        <f>'BM 09'!J144</f>
        <v>0</v>
      </c>
      <c r="I144" s="134">
        <f>VLOOKUP(A144,'Memória 10'!$A$6:$E$286,5,FALSE)</f>
        <v>0</v>
      </c>
      <c r="J144" s="134">
        <f t="shared" si="11"/>
        <v>0</v>
      </c>
      <c r="K144" s="134">
        <f t="shared" si="12"/>
        <v>528.17999999999995</v>
      </c>
      <c r="L144" s="134">
        <f t="shared" si="13"/>
        <v>0</v>
      </c>
      <c r="M144" s="134">
        <f t="shared" si="14"/>
        <v>0</v>
      </c>
      <c r="N144" s="134">
        <f t="shared" si="15"/>
        <v>0</v>
      </c>
      <c r="O144" s="11"/>
      <c r="P144" s="111">
        <f t="shared" si="10"/>
        <v>0</v>
      </c>
      <c r="Q144" s="14"/>
      <c r="R144" s="32"/>
    </row>
    <row r="145" spans="1:18" ht="51" x14ac:dyDescent="0.2">
      <c r="A145" s="126" t="s">
        <v>366</v>
      </c>
      <c r="B145" s="127" t="s">
        <v>367</v>
      </c>
      <c r="C145" s="126" t="s">
        <v>14</v>
      </c>
      <c r="D145" s="126" t="s">
        <v>368</v>
      </c>
      <c r="E145" s="128" t="s">
        <v>7</v>
      </c>
      <c r="F145" s="133">
        <v>26.15</v>
      </c>
      <c r="G145" s="134">
        <v>13</v>
      </c>
      <c r="H145" s="134">
        <f>'BM 09'!J145</f>
        <v>0</v>
      </c>
      <c r="I145" s="134">
        <f>VLOOKUP(A145,'Memória 10'!$A$6:$E$286,5,FALSE)</f>
        <v>0</v>
      </c>
      <c r="J145" s="134">
        <f t="shared" si="11"/>
        <v>0</v>
      </c>
      <c r="K145" s="134">
        <f t="shared" si="12"/>
        <v>339.95</v>
      </c>
      <c r="L145" s="134">
        <f t="shared" si="13"/>
        <v>0</v>
      </c>
      <c r="M145" s="134">
        <f t="shared" si="14"/>
        <v>0</v>
      </c>
      <c r="N145" s="134">
        <f t="shared" si="15"/>
        <v>0</v>
      </c>
      <c r="O145" s="11"/>
      <c r="P145" s="111">
        <f t="shared" si="10"/>
        <v>0</v>
      </c>
      <c r="Q145" s="14"/>
      <c r="R145" s="32"/>
    </row>
    <row r="146" spans="1:18" ht="25.5" x14ac:dyDescent="0.2">
      <c r="A146" s="126" t="s">
        <v>369</v>
      </c>
      <c r="B146" s="127" t="s">
        <v>370</v>
      </c>
      <c r="C146" s="126" t="s">
        <v>17</v>
      </c>
      <c r="D146" s="126" t="s">
        <v>371</v>
      </c>
      <c r="E146" s="128" t="s">
        <v>7</v>
      </c>
      <c r="F146" s="133">
        <v>18.46</v>
      </c>
      <c r="G146" s="134">
        <v>2</v>
      </c>
      <c r="H146" s="134">
        <f>'BM 09'!J146</f>
        <v>0</v>
      </c>
      <c r="I146" s="134">
        <f>VLOOKUP(A146,'Memória 10'!$A$6:$E$286,5,FALSE)</f>
        <v>0</v>
      </c>
      <c r="J146" s="134">
        <f t="shared" si="11"/>
        <v>0</v>
      </c>
      <c r="K146" s="134">
        <f t="shared" si="12"/>
        <v>36.92</v>
      </c>
      <c r="L146" s="134">
        <f t="shared" si="13"/>
        <v>0</v>
      </c>
      <c r="M146" s="134">
        <f t="shared" si="14"/>
        <v>0</v>
      </c>
      <c r="N146" s="134">
        <f t="shared" si="15"/>
        <v>0</v>
      </c>
      <c r="O146" s="11"/>
      <c r="P146" s="111">
        <f t="shared" si="10"/>
        <v>0</v>
      </c>
      <c r="Q146" s="14"/>
      <c r="R146" s="32"/>
    </row>
    <row r="147" spans="1:18" x14ac:dyDescent="0.2">
      <c r="A147" s="124" t="s">
        <v>372</v>
      </c>
      <c r="B147" s="124"/>
      <c r="C147" s="124"/>
      <c r="D147" s="124" t="s">
        <v>373</v>
      </c>
      <c r="E147" s="124"/>
      <c r="F147" s="131"/>
      <c r="G147" s="131"/>
      <c r="H147" s="131"/>
      <c r="I147" s="131"/>
      <c r="J147" s="131"/>
      <c r="K147" s="131"/>
      <c r="L147" s="131"/>
      <c r="M147" s="131"/>
      <c r="N147" s="131"/>
      <c r="O147" s="11"/>
      <c r="P147" s="111" t="e">
        <f t="shared" si="10"/>
        <v>#DIV/0!</v>
      </c>
      <c r="Q147" s="14"/>
      <c r="R147" s="32"/>
    </row>
    <row r="148" spans="1:18" ht="25.5" x14ac:dyDescent="0.2">
      <c r="A148" s="126" t="s">
        <v>374</v>
      </c>
      <c r="B148" s="127" t="s">
        <v>97</v>
      </c>
      <c r="C148" s="126" t="s">
        <v>14</v>
      </c>
      <c r="D148" s="126" t="s">
        <v>98</v>
      </c>
      <c r="E148" s="128" t="s">
        <v>87</v>
      </c>
      <c r="F148" s="133">
        <v>36.130000000000003</v>
      </c>
      <c r="G148" s="134">
        <v>3.9310000000000005</v>
      </c>
      <c r="H148" s="134">
        <f>'BM 09'!J148</f>
        <v>3.9310000000000005</v>
      </c>
      <c r="I148" s="134">
        <f>VLOOKUP(A148,'Memória 10'!$A$6:$E$286,5,FALSE)</f>
        <v>0</v>
      </c>
      <c r="J148" s="134">
        <f t="shared" si="11"/>
        <v>3.9310000000000005</v>
      </c>
      <c r="K148" s="134">
        <f t="shared" si="12"/>
        <v>142.02000000000001</v>
      </c>
      <c r="L148" s="134">
        <f t="shared" si="13"/>
        <v>142.02000000000001</v>
      </c>
      <c r="M148" s="134">
        <f t="shared" si="14"/>
        <v>0</v>
      </c>
      <c r="N148" s="134">
        <f t="shared" si="15"/>
        <v>142.02000000000001</v>
      </c>
      <c r="O148" s="11"/>
      <c r="P148" s="111">
        <f t="shared" si="10"/>
        <v>1</v>
      </c>
      <c r="Q148" s="14"/>
      <c r="R148" s="32"/>
    </row>
    <row r="149" spans="1:18" x14ac:dyDescent="0.2">
      <c r="A149" s="126" t="s">
        <v>375</v>
      </c>
      <c r="B149" s="127" t="s">
        <v>376</v>
      </c>
      <c r="C149" s="126" t="s">
        <v>17</v>
      </c>
      <c r="D149" s="126" t="s">
        <v>377</v>
      </c>
      <c r="E149" s="128" t="s">
        <v>15</v>
      </c>
      <c r="F149" s="133">
        <v>21.8</v>
      </c>
      <c r="G149" s="134">
        <v>0</v>
      </c>
      <c r="H149" s="134">
        <f>'BM 09'!J149</f>
        <v>0</v>
      </c>
      <c r="I149" s="134">
        <f>VLOOKUP(A149,'Memória 10'!$A$6:$E$286,5,FALSE)</f>
        <v>0</v>
      </c>
      <c r="J149" s="134">
        <f t="shared" si="11"/>
        <v>0</v>
      </c>
      <c r="K149" s="134">
        <f t="shared" si="12"/>
        <v>0</v>
      </c>
      <c r="L149" s="134">
        <f t="shared" si="13"/>
        <v>0</v>
      </c>
      <c r="M149" s="134">
        <f t="shared" si="14"/>
        <v>0</v>
      </c>
      <c r="N149" s="134">
        <f t="shared" si="15"/>
        <v>0</v>
      </c>
      <c r="O149" s="11"/>
      <c r="P149" s="111" t="e">
        <f t="shared" si="10"/>
        <v>#DIV/0!</v>
      </c>
      <c r="Q149" s="14"/>
      <c r="R149" s="32"/>
    </row>
    <row r="150" spans="1:18" ht="38.25" x14ac:dyDescent="0.2">
      <c r="A150" s="126" t="s">
        <v>378</v>
      </c>
      <c r="B150" s="127" t="s">
        <v>178</v>
      </c>
      <c r="C150" s="126" t="s">
        <v>17</v>
      </c>
      <c r="D150" s="126" t="s">
        <v>179</v>
      </c>
      <c r="E150" s="128" t="s">
        <v>16</v>
      </c>
      <c r="F150" s="133">
        <v>52.85</v>
      </c>
      <c r="G150" s="134">
        <v>46.8</v>
      </c>
      <c r="H150" s="134">
        <f>'BM 09'!J150</f>
        <v>46.8</v>
      </c>
      <c r="I150" s="134">
        <f>VLOOKUP(A150,'Memória 10'!$A$6:$E$286,5,FALSE)</f>
        <v>0</v>
      </c>
      <c r="J150" s="134">
        <f t="shared" si="11"/>
        <v>46.8</v>
      </c>
      <c r="K150" s="134">
        <f t="shared" si="12"/>
        <v>2473.38</v>
      </c>
      <c r="L150" s="134">
        <f t="shared" si="13"/>
        <v>2473.38</v>
      </c>
      <c r="M150" s="134">
        <f t="shared" si="14"/>
        <v>0</v>
      </c>
      <c r="N150" s="134">
        <f t="shared" si="15"/>
        <v>2473.38</v>
      </c>
      <c r="O150" s="11"/>
      <c r="P150" s="111">
        <f t="shared" si="10"/>
        <v>1</v>
      </c>
      <c r="Q150" s="14"/>
      <c r="R150" s="32"/>
    </row>
    <row r="151" spans="1:18" ht="38.25" x14ac:dyDescent="0.2">
      <c r="A151" s="126" t="s">
        <v>379</v>
      </c>
      <c r="B151" s="127" t="s">
        <v>168</v>
      </c>
      <c r="C151" s="126" t="s">
        <v>17</v>
      </c>
      <c r="D151" s="126" t="s">
        <v>169</v>
      </c>
      <c r="E151" s="128" t="s">
        <v>16</v>
      </c>
      <c r="F151" s="133">
        <v>33.58</v>
      </c>
      <c r="G151" s="134">
        <v>57.6</v>
      </c>
      <c r="H151" s="134">
        <f>'BM 09'!J151</f>
        <v>57.6</v>
      </c>
      <c r="I151" s="134">
        <f>VLOOKUP(A151,'Memória 10'!$A$6:$E$286,5,FALSE)</f>
        <v>0</v>
      </c>
      <c r="J151" s="134">
        <f t="shared" si="11"/>
        <v>57.6</v>
      </c>
      <c r="K151" s="134">
        <f t="shared" si="12"/>
        <v>1934.2</v>
      </c>
      <c r="L151" s="134">
        <f t="shared" si="13"/>
        <v>1934.2</v>
      </c>
      <c r="M151" s="134">
        <f t="shared" si="14"/>
        <v>0</v>
      </c>
      <c r="N151" s="134">
        <f t="shared" si="15"/>
        <v>1934.2</v>
      </c>
      <c r="O151" s="11"/>
      <c r="P151" s="111">
        <f t="shared" si="10"/>
        <v>1</v>
      </c>
      <c r="Q151" s="14"/>
      <c r="R151" s="32"/>
    </row>
    <row r="152" spans="1:18" ht="25.5" x14ac:dyDescent="0.2">
      <c r="A152" s="126" t="s">
        <v>380</v>
      </c>
      <c r="B152" s="127" t="s">
        <v>45</v>
      </c>
      <c r="C152" s="126" t="s">
        <v>17</v>
      </c>
      <c r="D152" s="126" t="s">
        <v>122</v>
      </c>
      <c r="E152" s="128" t="s">
        <v>12</v>
      </c>
      <c r="F152" s="133">
        <v>19.05</v>
      </c>
      <c r="G152" s="134">
        <v>124</v>
      </c>
      <c r="H152" s="134">
        <f>'BM 09'!J152</f>
        <v>124</v>
      </c>
      <c r="I152" s="134">
        <f>VLOOKUP(A152,'Memória 10'!$A$6:$E$286,5,FALSE)</f>
        <v>0</v>
      </c>
      <c r="J152" s="134">
        <f t="shared" si="11"/>
        <v>124</v>
      </c>
      <c r="K152" s="134">
        <f t="shared" si="12"/>
        <v>2362.1999999999998</v>
      </c>
      <c r="L152" s="134">
        <f t="shared" si="13"/>
        <v>2362.1999999999998</v>
      </c>
      <c r="M152" s="134">
        <f t="shared" si="14"/>
        <v>0</v>
      </c>
      <c r="N152" s="134">
        <f t="shared" si="15"/>
        <v>2362.1999999999998</v>
      </c>
      <c r="O152" s="11"/>
      <c r="P152" s="111">
        <f t="shared" si="10"/>
        <v>1</v>
      </c>
      <c r="Q152" s="14"/>
      <c r="R152" s="32"/>
    </row>
    <row r="153" spans="1:18" ht="25.5" x14ac:dyDescent="0.2">
      <c r="A153" s="126" t="s">
        <v>381</v>
      </c>
      <c r="B153" s="127" t="s">
        <v>47</v>
      </c>
      <c r="C153" s="126" t="s">
        <v>17</v>
      </c>
      <c r="D153" s="126" t="s">
        <v>117</v>
      </c>
      <c r="E153" s="128" t="s">
        <v>12</v>
      </c>
      <c r="F153" s="133">
        <v>12.98</v>
      </c>
      <c r="G153" s="134">
        <v>308</v>
      </c>
      <c r="H153" s="134">
        <f>'BM 09'!J153</f>
        <v>308</v>
      </c>
      <c r="I153" s="134">
        <f>VLOOKUP(A153,'Memória 10'!$A$6:$E$286,5,FALSE)</f>
        <v>0</v>
      </c>
      <c r="J153" s="134">
        <f t="shared" si="11"/>
        <v>308</v>
      </c>
      <c r="K153" s="134">
        <f t="shared" si="12"/>
        <v>3997.84</v>
      </c>
      <c r="L153" s="134">
        <f t="shared" si="13"/>
        <v>3997.84</v>
      </c>
      <c r="M153" s="134">
        <f t="shared" si="14"/>
        <v>0</v>
      </c>
      <c r="N153" s="134">
        <f t="shared" si="15"/>
        <v>3997.84</v>
      </c>
      <c r="O153" s="11"/>
      <c r="P153" s="111">
        <f t="shared" si="10"/>
        <v>1</v>
      </c>
      <c r="Q153" s="14"/>
      <c r="R153" s="32"/>
    </row>
    <row r="154" spans="1:18" ht="38.25" x14ac:dyDescent="0.2">
      <c r="A154" s="126" t="s">
        <v>382</v>
      </c>
      <c r="B154" s="127" t="s">
        <v>383</v>
      </c>
      <c r="C154" s="126" t="s">
        <v>17</v>
      </c>
      <c r="D154" s="126" t="s">
        <v>384</v>
      </c>
      <c r="E154" s="128" t="s">
        <v>15</v>
      </c>
      <c r="F154" s="133">
        <v>399.96</v>
      </c>
      <c r="G154" s="134">
        <v>2.2799999999999998</v>
      </c>
      <c r="H154" s="134">
        <f>'BM 09'!J154</f>
        <v>2.2799999999999998</v>
      </c>
      <c r="I154" s="134">
        <f>VLOOKUP(A154,'Memória 10'!$A$6:$E$286,5,FALSE)</f>
        <v>0</v>
      </c>
      <c r="J154" s="134">
        <f t="shared" si="11"/>
        <v>2.2799999999999998</v>
      </c>
      <c r="K154" s="134">
        <f t="shared" si="12"/>
        <v>911.9</v>
      </c>
      <c r="L154" s="134">
        <f t="shared" si="13"/>
        <v>911.9</v>
      </c>
      <c r="M154" s="134">
        <f t="shared" si="14"/>
        <v>0</v>
      </c>
      <c r="N154" s="134">
        <f t="shared" si="15"/>
        <v>911.9</v>
      </c>
      <c r="O154" s="11"/>
      <c r="P154" s="111">
        <f t="shared" ref="P154:P222" si="16">N154/K154</f>
        <v>1</v>
      </c>
      <c r="Q154" s="14"/>
      <c r="R154" s="32"/>
    </row>
    <row r="155" spans="1:18" ht="25.5" x14ac:dyDescent="0.2">
      <c r="A155" s="126" t="s">
        <v>385</v>
      </c>
      <c r="B155" s="127" t="s">
        <v>127</v>
      </c>
      <c r="C155" s="126" t="s">
        <v>17</v>
      </c>
      <c r="D155" s="126" t="s">
        <v>128</v>
      </c>
      <c r="E155" s="128" t="s">
        <v>15</v>
      </c>
      <c r="F155" s="133">
        <v>302.18</v>
      </c>
      <c r="G155" s="134">
        <v>2.2799999999999998</v>
      </c>
      <c r="H155" s="134">
        <f>'BM 09'!J155</f>
        <v>2.2799999999999998</v>
      </c>
      <c r="I155" s="134">
        <f>VLOOKUP(A155,'Memória 10'!$A$6:$E$286,5,FALSE)</f>
        <v>0</v>
      </c>
      <c r="J155" s="134">
        <f t="shared" ref="J155:J219" si="17">I155+H155</f>
        <v>2.2799999999999998</v>
      </c>
      <c r="K155" s="134">
        <f t="shared" ref="K155:K219" si="18">TRUNC(G155*F155,2)</f>
        <v>688.97</v>
      </c>
      <c r="L155" s="134">
        <f t="shared" ref="L155:L219" si="19">TRUNC(H155*F155,2)</f>
        <v>688.97</v>
      </c>
      <c r="M155" s="134">
        <f t="shared" ref="M155:M219" si="20">TRUNC(I155*F155,2)</f>
        <v>0</v>
      </c>
      <c r="N155" s="134">
        <f t="shared" ref="N155:N219" si="21">M155+L155</f>
        <v>688.97</v>
      </c>
      <c r="O155" s="11"/>
      <c r="P155" s="111">
        <f t="shared" si="16"/>
        <v>1</v>
      </c>
      <c r="Q155" s="14"/>
      <c r="R155" s="32"/>
    </row>
    <row r="156" spans="1:18" ht="38.25" x14ac:dyDescent="0.2">
      <c r="A156" s="126" t="s">
        <v>386</v>
      </c>
      <c r="B156" s="127" t="s">
        <v>218</v>
      </c>
      <c r="C156" s="126" t="s">
        <v>17</v>
      </c>
      <c r="D156" s="126" t="s">
        <v>84</v>
      </c>
      <c r="E156" s="128" t="s">
        <v>16</v>
      </c>
      <c r="F156" s="133">
        <v>4.21</v>
      </c>
      <c r="G156" s="134">
        <v>39.229999999999997</v>
      </c>
      <c r="H156" s="134">
        <f>'BM 09'!J156</f>
        <v>39.229999999999997</v>
      </c>
      <c r="I156" s="134">
        <f>VLOOKUP(A156,'Memória 10'!$A$6:$E$286,5,FALSE)</f>
        <v>0</v>
      </c>
      <c r="J156" s="134">
        <f t="shared" si="17"/>
        <v>39.229999999999997</v>
      </c>
      <c r="K156" s="134">
        <f t="shared" si="18"/>
        <v>165.15</v>
      </c>
      <c r="L156" s="134">
        <f t="shared" si="19"/>
        <v>165.15</v>
      </c>
      <c r="M156" s="134">
        <f t="shared" si="20"/>
        <v>0</v>
      </c>
      <c r="N156" s="134">
        <f t="shared" si="21"/>
        <v>165.15</v>
      </c>
      <c r="O156" s="11"/>
      <c r="P156" s="111">
        <f t="shared" si="16"/>
        <v>1</v>
      </c>
      <c r="Q156" s="14"/>
      <c r="R156" s="32"/>
    </row>
    <row r="157" spans="1:18" ht="38.25" x14ac:dyDescent="0.2">
      <c r="A157" s="126" t="s">
        <v>387</v>
      </c>
      <c r="B157" s="127" t="s">
        <v>85</v>
      </c>
      <c r="C157" s="126" t="s">
        <v>17</v>
      </c>
      <c r="D157" s="126" t="s">
        <v>220</v>
      </c>
      <c r="E157" s="128" t="s">
        <v>16</v>
      </c>
      <c r="F157" s="133">
        <v>34.450000000000003</v>
      </c>
      <c r="G157" s="134">
        <v>39.229999999999997</v>
      </c>
      <c r="H157" s="134">
        <f>'BM 09'!J157</f>
        <v>39.229999999999997</v>
      </c>
      <c r="I157" s="134">
        <f>VLOOKUP(A157,'Memória 10'!$A$6:$E$286,5,FALSE)</f>
        <v>0</v>
      </c>
      <c r="J157" s="134">
        <f t="shared" si="17"/>
        <v>39.229999999999997</v>
      </c>
      <c r="K157" s="134">
        <f t="shared" si="18"/>
        <v>1351.47</v>
      </c>
      <c r="L157" s="134">
        <f t="shared" si="19"/>
        <v>1351.47</v>
      </c>
      <c r="M157" s="134">
        <f t="shared" si="20"/>
        <v>0</v>
      </c>
      <c r="N157" s="134">
        <f t="shared" si="21"/>
        <v>1351.47</v>
      </c>
      <c r="O157" s="11"/>
      <c r="P157" s="111">
        <f t="shared" si="16"/>
        <v>1</v>
      </c>
      <c r="Q157" s="14"/>
      <c r="R157" s="32"/>
    </row>
    <row r="158" spans="1:18" ht="25.5" x14ac:dyDescent="0.2">
      <c r="A158" s="126" t="s">
        <v>388</v>
      </c>
      <c r="B158" s="127" t="s">
        <v>248</v>
      </c>
      <c r="C158" s="126" t="s">
        <v>17</v>
      </c>
      <c r="D158" s="126" t="s">
        <v>83</v>
      </c>
      <c r="E158" s="128" t="s">
        <v>16</v>
      </c>
      <c r="F158" s="133">
        <v>4.01</v>
      </c>
      <c r="G158" s="134">
        <v>89.009999999999991</v>
      </c>
      <c r="H158" s="134">
        <f>'BM 09'!J158</f>
        <v>89.009999999999991</v>
      </c>
      <c r="I158" s="134">
        <f>VLOOKUP(A158,'Memória 10'!$A$6:$E$286,5,FALSE)</f>
        <v>0</v>
      </c>
      <c r="J158" s="134">
        <f t="shared" si="17"/>
        <v>89.009999999999991</v>
      </c>
      <c r="K158" s="134">
        <f t="shared" si="18"/>
        <v>356.93</v>
      </c>
      <c r="L158" s="134">
        <f t="shared" si="19"/>
        <v>356.93</v>
      </c>
      <c r="M158" s="134">
        <f t="shared" si="20"/>
        <v>0</v>
      </c>
      <c r="N158" s="134">
        <f t="shared" si="21"/>
        <v>356.93</v>
      </c>
      <c r="O158" s="11"/>
      <c r="P158" s="111">
        <f t="shared" si="16"/>
        <v>1</v>
      </c>
      <c r="Q158" s="14"/>
      <c r="R158" s="32"/>
    </row>
    <row r="159" spans="1:18" ht="25.5" x14ac:dyDescent="0.2">
      <c r="A159" s="126" t="s">
        <v>389</v>
      </c>
      <c r="B159" s="127" t="s">
        <v>250</v>
      </c>
      <c r="C159" s="126" t="s">
        <v>17</v>
      </c>
      <c r="D159" s="126" t="s">
        <v>251</v>
      </c>
      <c r="E159" s="128" t="s">
        <v>16</v>
      </c>
      <c r="F159" s="133">
        <v>11.29</v>
      </c>
      <c r="G159" s="134">
        <v>21.6</v>
      </c>
      <c r="H159" s="134">
        <f>'BM 09'!J159</f>
        <v>21.6</v>
      </c>
      <c r="I159" s="134">
        <f>VLOOKUP(A159,'Memória 10'!$A$6:$E$286,5,FALSE)</f>
        <v>0</v>
      </c>
      <c r="J159" s="134">
        <f t="shared" si="17"/>
        <v>21.6</v>
      </c>
      <c r="K159" s="134">
        <f t="shared" si="18"/>
        <v>243.86</v>
      </c>
      <c r="L159" s="134">
        <f t="shared" si="19"/>
        <v>243.86</v>
      </c>
      <c r="M159" s="134">
        <f t="shared" si="20"/>
        <v>0</v>
      </c>
      <c r="N159" s="134">
        <f t="shared" si="21"/>
        <v>243.86</v>
      </c>
      <c r="O159" s="11"/>
      <c r="P159" s="111">
        <f t="shared" si="16"/>
        <v>1</v>
      </c>
      <c r="Q159" s="14"/>
      <c r="R159" s="32"/>
    </row>
    <row r="160" spans="1:18" ht="25.5" x14ac:dyDescent="0.2">
      <c r="A160" s="126" t="s">
        <v>390</v>
      </c>
      <c r="B160" s="127" t="s">
        <v>253</v>
      </c>
      <c r="C160" s="126" t="s">
        <v>17</v>
      </c>
      <c r="D160" s="126" t="s">
        <v>254</v>
      </c>
      <c r="E160" s="128" t="s">
        <v>16</v>
      </c>
      <c r="F160" s="133">
        <v>11.78</v>
      </c>
      <c r="G160" s="134">
        <v>89.009999999999991</v>
      </c>
      <c r="H160" s="134">
        <f>'BM 09'!J160</f>
        <v>89.009999999999991</v>
      </c>
      <c r="I160" s="134">
        <f>VLOOKUP(A160,'Memória 10'!$A$6:$E$286,5,FALSE)</f>
        <v>0</v>
      </c>
      <c r="J160" s="134">
        <f t="shared" si="17"/>
        <v>89.009999999999991</v>
      </c>
      <c r="K160" s="134">
        <f t="shared" si="18"/>
        <v>1048.53</v>
      </c>
      <c r="L160" s="134">
        <f t="shared" si="19"/>
        <v>1048.53</v>
      </c>
      <c r="M160" s="134">
        <f t="shared" si="20"/>
        <v>0</v>
      </c>
      <c r="N160" s="134">
        <f t="shared" si="21"/>
        <v>1048.53</v>
      </c>
      <c r="O160" s="11"/>
      <c r="P160" s="111">
        <f t="shared" si="16"/>
        <v>1</v>
      </c>
      <c r="Q160" s="14"/>
      <c r="R160" s="32"/>
    </row>
    <row r="161" spans="1:18" ht="38.25" x14ac:dyDescent="0.2">
      <c r="A161" s="126" t="s">
        <v>709</v>
      </c>
      <c r="B161" s="127">
        <v>103800</v>
      </c>
      <c r="C161" s="126" t="s">
        <v>17</v>
      </c>
      <c r="D161" s="126" t="s">
        <v>710</v>
      </c>
      <c r="E161" s="128" t="s">
        <v>15</v>
      </c>
      <c r="F161" s="133">
        <v>444.36696333750007</v>
      </c>
      <c r="G161" s="134">
        <v>9.4139999999999997</v>
      </c>
      <c r="H161" s="134">
        <f>'BM 09'!J161</f>
        <v>9.4139999999999997</v>
      </c>
      <c r="I161" s="134">
        <f>VLOOKUP(A161,'Memória 10'!$A$6:$E$286,5,FALSE)</f>
        <v>0</v>
      </c>
      <c r="J161" s="134">
        <f t="shared" si="17"/>
        <v>9.4139999999999997</v>
      </c>
      <c r="K161" s="134">
        <f t="shared" si="18"/>
        <v>4183.2700000000004</v>
      </c>
      <c r="L161" s="134">
        <f t="shared" si="19"/>
        <v>4183.2700000000004</v>
      </c>
      <c r="M161" s="134">
        <f t="shared" si="20"/>
        <v>0</v>
      </c>
      <c r="N161" s="134">
        <f t="shared" si="21"/>
        <v>4183.2700000000004</v>
      </c>
      <c r="O161" s="11"/>
      <c r="P161" s="111">
        <f t="shared" si="16"/>
        <v>1</v>
      </c>
      <c r="Q161" s="14"/>
      <c r="R161" s="32"/>
    </row>
    <row r="162" spans="1:18" x14ac:dyDescent="0.2">
      <c r="A162" s="124" t="s">
        <v>391</v>
      </c>
      <c r="B162" s="124"/>
      <c r="C162" s="124"/>
      <c r="D162" s="124" t="s">
        <v>392</v>
      </c>
      <c r="E162" s="124"/>
      <c r="F162" s="131"/>
      <c r="G162" s="131"/>
      <c r="H162" s="131"/>
      <c r="I162" s="131"/>
      <c r="J162" s="131"/>
      <c r="K162" s="131"/>
      <c r="L162" s="131"/>
      <c r="M162" s="131"/>
      <c r="N162" s="131"/>
      <c r="O162" s="11"/>
      <c r="P162" s="111" t="e">
        <f t="shared" si="16"/>
        <v>#DIV/0!</v>
      </c>
      <c r="Q162" s="14"/>
      <c r="R162" s="32"/>
    </row>
    <row r="163" spans="1:18" x14ac:dyDescent="0.2">
      <c r="A163" s="126" t="s">
        <v>393</v>
      </c>
      <c r="B163" s="127" t="s">
        <v>394</v>
      </c>
      <c r="C163" s="126" t="s">
        <v>14</v>
      </c>
      <c r="D163" s="126" t="s">
        <v>395</v>
      </c>
      <c r="E163" s="128" t="s">
        <v>82</v>
      </c>
      <c r="F163" s="133">
        <v>3.24</v>
      </c>
      <c r="G163" s="134">
        <v>503.45000000000005</v>
      </c>
      <c r="H163" s="134">
        <f>'BM 09'!J163</f>
        <v>503.45</v>
      </c>
      <c r="I163" s="134">
        <f>VLOOKUP(A163,'Memória 10'!$A$6:$E$286,5,FALSE)</f>
        <v>0</v>
      </c>
      <c r="J163" s="134">
        <f t="shared" si="17"/>
        <v>503.45</v>
      </c>
      <c r="K163" s="134">
        <f t="shared" si="18"/>
        <v>1631.17</v>
      </c>
      <c r="L163" s="134">
        <f t="shared" si="19"/>
        <v>1631.17</v>
      </c>
      <c r="M163" s="134">
        <f t="shared" si="20"/>
        <v>0</v>
      </c>
      <c r="N163" s="134">
        <f t="shared" si="21"/>
        <v>1631.17</v>
      </c>
      <c r="O163" s="11"/>
      <c r="P163" s="111">
        <f t="shared" si="16"/>
        <v>1</v>
      </c>
      <c r="Q163" s="14"/>
      <c r="R163" s="32"/>
    </row>
    <row r="164" spans="1:18" ht="25.5" x14ac:dyDescent="0.2">
      <c r="A164" s="126" t="s">
        <v>396</v>
      </c>
      <c r="B164" s="127" t="s">
        <v>397</v>
      </c>
      <c r="C164" s="126" t="s">
        <v>17</v>
      </c>
      <c r="D164" s="126" t="s">
        <v>398</v>
      </c>
      <c r="E164" s="128" t="s">
        <v>16</v>
      </c>
      <c r="F164" s="133">
        <v>348.25</v>
      </c>
      <c r="G164" s="134">
        <v>0</v>
      </c>
      <c r="H164" s="134">
        <f>'BM 09'!J164</f>
        <v>0</v>
      </c>
      <c r="I164" s="134">
        <f>VLOOKUP(A164,'Memória 10'!$A$6:$E$286,5,FALSE)</f>
        <v>0</v>
      </c>
      <c r="J164" s="134">
        <f t="shared" si="17"/>
        <v>0</v>
      </c>
      <c r="K164" s="134">
        <f t="shared" si="18"/>
        <v>0</v>
      </c>
      <c r="L164" s="134">
        <f t="shared" si="19"/>
        <v>0</v>
      </c>
      <c r="M164" s="134">
        <f t="shared" si="20"/>
        <v>0</v>
      </c>
      <c r="N164" s="134">
        <f t="shared" si="21"/>
        <v>0</v>
      </c>
      <c r="O164" s="11"/>
      <c r="P164" s="111" t="e">
        <f t="shared" si="16"/>
        <v>#DIV/0!</v>
      </c>
      <c r="Q164" s="14"/>
      <c r="R164" s="32"/>
    </row>
    <row r="165" spans="1:18" ht="51" x14ac:dyDescent="0.2">
      <c r="A165" s="126" t="s">
        <v>399</v>
      </c>
      <c r="B165" s="127" t="s">
        <v>400</v>
      </c>
      <c r="C165" s="126" t="s">
        <v>17</v>
      </c>
      <c r="D165" s="126" t="s">
        <v>401</v>
      </c>
      <c r="E165" s="128" t="s">
        <v>16</v>
      </c>
      <c r="F165" s="133">
        <v>158.87</v>
      </c>
      <c r="G165" s="134">
        <v>202.96</v>
      </c>
      <c r="H165" s="134">
        <f>'BM 09'!J165</f>
        <v>202.96</v>
      </c>
      <c r="I165" s="134">
        <f>VLOOKUP(A165,'Memória 10'!$A$6:$E$286,5,FALSE)</f>
        <v>0</v>
      </c>
      <c r="J165" s="134">
        <f t="shared" si="17"/>
        <v>202.96</v>
      </c>
      <c r="K165" s="134">
        <f t="shared" si="18"/>
        <v>32244.25</v>
      </c>
      <c r="L165" s="134">
        <f t="shared" si="19"/>
        <v>32244.25</v>
      </c>
      <c r="M165" s="134">
        <f t="shared" si="20"/>
        <v>0</v>
      </c>
      <c r="N165" s="134">
        <f t="shared" si="21"/>
        <v>32244.25</v>
      </c>
      <c r="O165" s="11"/>
      <c r="P165" s="111">
        <f t="shared" si="16"/>
        <v>1</v>
      </c>
      <c r="Q165" s="14"/>
      <c r="R165" s="32"/>
    </row>
    <row r="166" spans="1:18" x14ac:dyDescent="0.2">
      <c r="A166" s="124" t="s">
        <v>402</v>
      </c>
      <c r="B166" s="124"/>
      <c r="C166" s="124"/>
      <c r="D166" s="124" t="s">
        <v>403</v>
      </c>
      <c r="E166" s="124"/>
      <c r="F166" s="131"/>
      <c r="G166" s="131"/>
      <c r="H166" s="131"/>
      <c r="I166" s="131"/>
      <c r="J166" s="131"/>
      <c r="K166" s="131"/>
      <c r="L166" s="131"/>
      <c r="M166" s="131"/>
      <c r="N166" s="131"/>
      <c r="O166" s="11"/>
      <c r="P166" s="111" t="e">
        <f t="shared" si="16"/>
        <v>#DIV/0!</v>
      </c>
      <c r="Q166" s="14"/>
      <c r="R166" s="32"/>
    </row>
    <row r="167" spans="1:18" x14ac:dyDescent="0.2">
      <c r="A167" s="124" t="s">
        <v>404</v>
      </c>
      <c r="B167" s="124"/>
      <c r="C167" s="124"/>
      <c r="D167" s="124" t="s">
        <v>96</v>
      </c>
      <c r="E167" s="124"/>
      <c r="F167" s="131"/>
      <c r="G167" s="131"/>
      <c r="H167" s="131"/>
      <c r="I167" s="131"/>
      <c r="J167" s="131"/>
      <c r="K167" s="131"/>
      <c r="L167" s="131"/>
      <c r="M167" s="131"/>
      <c r="N167" s="131"/>
      <c r="O167" s="11"/>
      <c r="P167" s="111" t="e">
        <f t="shared" si="16"/>
        <v>#DIV/0!</v>
      </c>
      <c r="Q167" s="14"/>
      <c r="R167" s="32"/>
    </row>
    <row r="168" spans="1:18" ht="25.5" x14ac:dyDescent="0.2">
      <c r="A168" s="126" t="s">
        <v>405</v>
      </c>
      <c r="B168" s="127" t="s">
        <v>22</v>
      </c>
      <c r="C168" s="126" t="s">
        <v>17</v>
      </c>
      <c r="D168" s="126" t="s">
        <v>23</v>
      </c>
      <c r="E168" s="128" t="s">
        <v>15</v>
      </c>
      <c r="F168" s="133">
        <v>86.88</v>
      </c>
      <c r="G168" s="134">
        <v>6.3450000000000006</v>
      </c>
      <c r="H168" s="134">
        <f>'BM 09'!J168</f>
        <v>6.3450000000000006</v>
      </c>
      <c r="I168" s="134">
        <f>VLOOKUP(A168,'Memória 10'!$A$6:$E$286,5,FALSE)</f>
        <v>0</v>
      </c>
      <c r="J168" s="134">
        <f t="shared" si="17"/>
        <v>6.3450000000000006</v>
      </c>
      <c r="K168" s="134">
        <f t="shared" si="18"/>
        <v>551.25</v>
      </c>
      <c r="L168" s="134">
        <f t="shared" si="19"/>
        <v>551.25</v>
      </c>
      <c r="M168" s="134">
        <f t="shared" si="20"/>
        <v>0</v>
      </c>
      <c r="N168" s="134">
        <f t="shared" si="21"/>
        <v>551.25</v>
      </c>
      <c r="O168" s="11"/>
      <c r="P168" s="111">
        <f t="shared" si="16"/>
        <v>1</v>
      </c>
      <c r="Q168" s="14"/>
      <c r="R168" s="32"/>
    </row>
    <row r="169" spans="1:18" x14ac:dyDescent="0.2">
      <c r="A169" s="126" t="s">
        <v>406</v>
      </c>
      <c r="B169" s="127" t="s">
        <v>376</v>
      </c>
      <c r="C169" s="126" t="s">
        <v>17</v>
      </c>
      <c r="D169" s="126" t="s">
        <v>377</v>
      </c>
      <c r="E169" s="128" t="s">
        <v>15</v>
      </c>
      <c r="F169" s="133">
        <v>21.8</v>
      </c>
      <c r="G169" s="134">
        <v>4.1499999999999995</v>
      </c>
      <c r="H169" s="134">
        <f>'BM 09'!J169</f>
        <v>4.1499999999999995</v>
      </c>
      <c r="I169" s="134">
        <f>VLOOKUP(A169,'Memória 10'!$A$6:$E$286,5,FALSE)</f>
        <v>0</v>
      </c>
      <c r="J169" s="134">
        <f t="shared" si="17"/>
        <v>4.1499999999999995</v>
      </c>
      <c r="K169" s="134">
        <f t="shared" si="18"/>
        <v>90.47</v>
      </c>
      <c r="L169" s="134">
        <f t="shared" si="19"/>
        <v>90.47</v>
      </c>
      <c r="M169" s="134">
        <f t="shared" si="20"/>
        <v>0</v>
      </c>
      <c r="N169" s="134">
        <f t="shared" si="21"/>
        <v>90.47</v>
      </c>
      <c r="O169" s="11"/>
      <c r="P169" s="111">
        <f t="shared" si="16"/>
        <v>1</v>
      </c>
      <c r="Q169" s="14"/>
      <c r="R169" s="32"/>
    </row>
    <row r="170" spans="1:18" x14ac:dyDescent="0.2">
      <c r="A170" s="126" t="s">
        <v>407</v>
      </c>
      <c r="B170" s="127" t="s">
        <v>240</v>
      </c>
      <c r="C170" s="126" t="s">
        <v>17</v>
      </c>
      <c r="D170" s="126" t="s">
        <v>241</v>
      </c>
      <c r="E170" s="128" t="s">
        <v>15</v>
      </c>
      <c r="F170" s="133">
        <v>74.2</v>
      </c>
      <c r="G170" s="134">
        <v>0</v>
      </c>
      <c r="H170" s="134">
        <f>'BM 09'!J170</f>
        <v>0</v>
      </c>
      <c r="I170" s="134">
        <f>VLOOKUP(A170,'Memória 10'!$A$6:$E$286,5,FALSE)</f>
        <v>0</v>
      </c>
      <c r="J170" s="134">
        <f t="shared" si="17"/>
        <v>0</v>
      </c>
      <c r="K170" s="134">
        <f t="shared" si="18"/>
        <v>0</v>
      </c>
      <c r="L170" s="134">
        <f t="shared" si="19"/>
        <v>0</v>
      </c>
      <c r="M170" s="134">
        <f t="shared" si="20"/>
        <v>0</v>
      </c>
      <c r="N170" s="134">
        <f t="shared" si="21"/>
        <v>0</v>
      </c>
      <c r="O170" s="11"/>
      <c r="P170" s="111" t="e">
        <f t="shared" si="16"/>
        <v>#DIV/0!</v>
      </c>
      <c r="Q170" s="14"/>
      <c r="R170" s="32"/>
    </row>
    <row r="171" spans="1:18" x14ac:dyDescent="0.2">
      <c r="A171" s="124" t="s">
        <v>408</v>
      </c>
      <c r="B171" s="124"/>
      <c r="C171" s="124"/>
      <c r="D171" s="124" t="s">
        <v>409</v>
      </c>
      <c r="E171" s="124"/>
      <c r="F171" s="131"/>
      <c r="G171" s="131"/>
      <c r="H171" s="131"/>
      <c r="I171" s="131"/>
      <c r="J171" s="131"/>
      <c r="K171" s="131"/>
      <c r="L171" s="131"/>
      <c r="M171" s="131"/>
      <c r="N171" s="131"/>
      <c r="O171" s="11"/>
      <c r="P171" s="111" t="e">
        <f t="shared" si="16"/>
        <v>#DIV/0!</v>
      </c>
      <c r="Q171" s="14"/>
      <c r="R171" s="32"/>
    </row>
    <row r="172" spans="1:18" ht="25.5" x14ac:dyDescent="0.2">
      <c r="A172" s="126" t="s">
        <v>410</v>
      </c>
      <c r="B172" s="127" t="s">
        <v>48</v>
      </c>
      <c r="C172" s="126" t="s">
        <v>17</v>
      </c>
      <c r="D172" s="126" t="s">
        <v>95</v>
      </c>
      <c r="E172" s="128" t="s">
        <v>11</v>
      </c>
      <c r="F172" s="133">
        <v>62.24</v>
      </c>
      <c r="G172" s="134">
        <v>24.65</v>
      </c>
      <c r="H172" s="134">
        <f>'BM 09'!J172</f>
        <v>24.65</v>
      </c>
      <c r="I172" s="134">
        <f>VLOOKUP(A172,'Memória 10'!$A$6:$E$286,5,FALSE)</f>
        <v>0</v>
      </c>
      <c r="J172" s="134">
        <f t="shared" si="17"/>
        <v>24.65</v>
      </c>
      <c r="K172" s="134">
        <f t="shared" si="18"/>
        <v>1534.21</v>
      </c>
      <c r="L172" s="134">
        <f t="shared" si="19"/>
        <v>1534.21</v>
      </c>
      <c r="M172" s="134">
        <f t="shared" si="20"/>
        <v>0</v>
      </c>
      <c r="N172" s="134">
        <f t="shared" si="21"/>
        <v>1534.21</v>
      </c>
      <c r="O172" s="11"/>
      <c r="P172" s="111">
        <f t="shared" si="16"/>
        <v>1</v>
      </c>
      <c r="Q172" s="14"/>
      <c r="R172" s="32"/>
    </row>
    <row r="173" spans="1:18" ht="25.5" x14ac:dyDescent="0.2">
      <c r="A173" s="126" t="s">
        <v>411</v>
      </c>
      <c r="B173" s="127" t="s">
        <v>49</v>
      </c>
      <c r="C173" s="126" t="s">
        <v>17</v>
      </c>
      <c r="D173" s="126" t="s">
        <v>50</v>
      </c>
      <c r="E173" s="128" t="s">
        <v>16</v>
      </c>
      <c r="F173" s="133">
        <v>6.46</v>
      </c>
      <c r="G173" s="134">
        <v>4.2300000000000004</v>
      </c>
      <c r="H173" s="134">
        <f>'BM 09'!J173</f>
        <v>4.2300000000000004</v>
      </c>
      <c r="I173" s="134">
        <f>VLOOKUP(A173,'Memória 10'!$A$6:$E$286,5,FALSE)</f>
        <v>0</v>
      </c>
      <c r="J173" s="134">
        <f t="shared" si="17"/>
        <v>4.2300000000000004</v>
      </c>
      <c r="K173" s="134">
        <f t="shared" si="18"/>
        <v>27.32</v>
      </c>
      <c r="L173" s="134">
        <f t="shared" si="19"/>
        <v>27.32</v>
      </c>
      <c r="M173" s="134">
        <f t="shared" si="20"/>
        <v>0</v>
      </c>
      <c r="N173" s="134">
        <f t="shared" si="21"/>
        <v>27.32</v>
      </c>
      <c r="O173" s="11"/>
      <c r="P173" s="111">
        <f t="shared" si="16"/>
        <v>1</v>
      </c>
      <c r="Q173" s="14"/>
      <c r="R173" s="32"/>
    </row>
    <row r="174" spans="1:18" ht="25.5" x14ac:dyDescent="0.2">
      <c r="A174" s="126" t="s">
        <v>412</v>
      </c>
      <c r="B174" s="127" t="s">
        <v>51</v>
      </c>
      <c r="C174" s="126" t="s">
        <v>17</v>
      </c>
      <c r="D174" s="126" t="s">
        <v>413</v>
      </c>
      <c r="E174" s="128" t="s">
        <v>16</v>
      </c>
      <c r="F174" s="133">
        <v>34.04</v>
      </c>
      <c r="G174" s="134">
        <v>4.2300000000000004</v>
      </c>
      <c r="H174" s="134">
        <f>'BM 09'!J174</f>
        <v>4.2300000000000004</v>
      </c>
      <c r="I174" s="134">
        <f>VLOOKUP(A174,'Memória 10'!$A$6:$E$286,5,FALSE)</f>
        <v>0</v>
      </c>
      <c r="J174" s="134">
        <f t="shared" si="17"/>
        <v>4.2300000000000004</v>
      </c>
      <c r="K174" s="134">
        <f t="shared" si="18"/>
        <v>143.97999999999999</v>
      </c>
      <c r="L174" s="134">
        <f t="shared" si="19"/>
        <v>143.97999999999999</v>
      </c>
      <c r="M174" s="134">
        <f t="shared" si="20"/>
        <v>0</v>
      </c>
      <c r="N174" s="134">
        <f t="shared" si="21"/>
        <v>143.97999999999999</v>
      </c>
      <c r="O174" s="11"/>
      <c r="P174" s="111">
        <f t="shared" si="16"/>
        <v>1</v>
      </c>
      <c r="Q174" s="14"/>
      <c r="R174" s="32"/>
    </row>
    <row r="175" spans="1:18" ht="38.25" x14ac:dyDescent="0.2">
      <c r="A175" s="126" t="s">
        <v>414</v>
      </c>
      <c r="B175" s="127" t="s">
        <v>52</v>
      </c>
      <c r="C175" s="126" t="s">
        <v>17</v>
      </c>
      <c r="D175" s="126" t="s">
        <v>415</v>
      </c>
      <c r="E175" s="128" t="s">
        <v>16</v>
      </c>
      <c r="F175" s="133">
        <v>91.69</v>
      </c>
      <c r="G175" s="134">
        <v>38.599999999999994</v>
      </c>
      <c r="H175" s="134">
        <f>'BM 09'!J175</f>
        <v>38.599999999999994</v>
      </c>
      <c r="I175" s="134">
        <f>VLOOKUP(A175,'Memória 10'!$A$6:$E$286,5,FALSE)</f>
        <v>0</v>
      </c>
      <c r="J175" s="134">
        <f t="shared" si="17"/>
        <v>38.599999999999994</v>
      </c>
      <c r="K175" s="134">
        <f t="shared" si="18"/>
        <v>3539.23</v>
      </c>
      <c r="L175" s="134">
        <f t="shared" si="19"/>
        <v>3539.23</v>
      </c>
      <c r="M175" s="134">
        <f t="shared" si="20"/>
        <v>0</v>
      </c>
      <c r="N175" s="134">
        <f t="shared" si="21"/>
        <v>3539.23</v>
      </c>
      <c r="O175" s="11"/>
      <c r="P175" s="111">
        <f t="shared" si="16"/>
        <v>1</v>
      </c>
      <c r="Q175" s="14"/>
      <c r="R175" s="32"/>
    </row>
    <row r="176" spans="1:18" ht="25.5" x14ac:dyDescent="0.2">
      <c r="A176" s="126" t="s">
        <v>416</v>
      </c>
      <c r="B176" s="127" t="s">
        <v>45</v>
      </c>
      <c r="C176" s="126" t="s">
        <v>17</v>
      </c>
      <c r="D176" s="126" t="s">
        <v>122</v>
      </c>
      <c r="E176" s="128" t="s">
        <v>12</v>
      </c>
      <c r="F176" s="133">
        <v>19.05</v>
      </c>
      <c r="G176" s="134">
        <v>29.5</v>
      </c>
      <c r="H176" s="134">
        <f>'BM 09'!J176</f>
        <v>29.5</v>
      </c>
      <c r="I176" s="134">
        <f>VLOOKUP(A176,'Memória 10'!$A$6:$E$286,5,FALSE)</f>
        <v>0</v>
      </c>
      <c r="J176" s="134">
        <f t="shared" si="17"/>
        <v>29.5</v>
      </c>
      <c r="K176" s="134">
        <f t="shared" si="18"/>
        <v>561.97</v>
      </c>
      <c r="L176" s="134">
        <f t="shared" si="19"/>
        <v>561.97</v>
      </c>
      <c r="M176" s="134">
        <f t="shared" si="20"/>
        <v>0</v>
      </c>
      <c r="N176" s="134">
        <f t="shared" si="21"/>
        <v>561.97</v>
      </c>
      <c r="O176" s="11"/>
      <c r="P176" s="111">
        <f t="shared" si="16"/>
        <v>1</v>
      </c>
      <c r="Q176" s="14"/>
      <c r="R176" s="32"/>
    </row>
    <row r="177" spans="1:18" ht="25.5" x14ac:dyDescent="0.2">
      <c r="A177" s="126" t="s">
        <v>417</v>
      </c>
      <c r="B177" s="127" t="s">
        <v>46</v>
      </c>
      <c r="C177" s="126" t="s">
        <v>17</v>
      </c>
      <c r="D177" s="126" t="s">
        <v>113</v>
      </c>
      <c r="E177" s="128" t="s">
        <v>12</v>
      </c>
      <c r="F177" s="133">
        <v>16.87</v>
      </c>
      <c r="G177" s="134">
        <v>0.7</v>
      </c>
      <c r="H177" s="134">
        <f>'BM 09'!J177</f>
        <v>0.7</v>
      </c>
      <c r="I177" s="134">
        <f>VLOOKUP(A177,'Memória 10'!$A$6:$E$286,5,FALSE)</f>
        <v>0</v>
      </c>
      <c r="J177" s="134">
        <f t="shared" si="17"/>
        <v>0.7</v>
      </c>
      <c r="K177" s="134">
        <f t="shared" si="18"/>
        <v>11.8</v>
      </c>
      <c r="L177" s="134">
        <f t="shared" si="19"/>
        <v>11.8</v>
      </c>
      <c r="M177" s="134">
        <f t="shared" si="20"/>
        <v>0</v>
      </c>
      <c r="N177" s="134">
        <f t="shared" si="21"/>
        <v>11.8</v>
      </c>
      <c r="O177" s="11"/>
      <c r="P177" s="111">
        <f t="shared" si="16"/>
        <v>1</v>
      </c>
      <c r="Q177" s="14"/>
      <c r="R177" s="32"/>
    </row>
    <row r="178" spans="1:18" ht="25.5" x14ac:dyDescent="0.2">
      <c r="A178" s="126" t="s">
        <v>418</v>
      </c>
      <c r="B178" s="127" t="s">
        <v>54</v>
      </c>
      <c r="C178" s="126" t="s">
        <v>17</v>
      </c>
      <c r="D178" s="126" t="s">
        <v>115</v>
      </c>
      <c r="E178" s="128" t="s">
        <v>12</v>
      </c>
      <c r="F178" s="133">
        <v>14.98</v>
      </c>
      <c r="G178" s="134">
        <v>80.199999999999989</v>
      </c>
      <c r="H178" s="134">
        <f>'BM 09'!J178</f>
        <v>80.199999999999989</v>
      </c>
      <c r="I178" s="134">
        <f>VLOOKUP(A178,'Memória 10'!$A$6:$E$286,5,FALSE)</f>
        <v>0</v>
      </c>
      <c r="J178" s="134">
        <f t="shared" si="17"/>
        <v>80.199999999999989</v>
      </c>
      <c r="K178" s="134">
        <f t="shared" si="18"/>
        <v>1201.3900000000001</v>
      </c>
      <c r="L178" s="134">
        <f t="shared" si="19"/>
        <v>1201.3900000000001</v>
      </c>
      <c r="M178" s="134">
        <f t="shared" si="20"/>
        <v>0</v>
      </c>
      <c r="N178" s="134">
        <f t="shared" si="21"/>
        <v>1201.3900000000001</v>
      </c>
      <c r="O178" s="11"/>
      <c r="P178" s="111">
        <f t="shared" si="16"/>
        <v>1</v>
      </c>
      <c r="Q178" s="14"/>
      <c r="R178" s="32"/>
    </row>
    <row r="179" spans="1:18" ht="25.5" x14ac:dyDescent="0.2">
      <c r="A179" s="126" t="s">
        <v>419</v>
      </c>
      <c r="B179" s="127" t="s">
        <v>47</v>
      </c>
      <c r="C179" s="126" t="s">
        <v>17</v>
      </c>
      <c r="D179" s="126" t="s">
        <v>117</v>
      </c>
      <c r="E179" s="128" t="s">
        <v>12</v>
      </c>
      <c r="F179" s="133">
        <v>12.98</v>
      </c>
      <c r="G179" s="134">
        <v>61.8</v>
      </c>
      <c r="H179" s="134">
        <f>'BM 09'!J179</f>
        <v>61.8</v>
      </c>
      <c r="I179" s="134">
        <f>VLOOKUP(A179,'Memória 10'!$A$6:$E$286,5,FALSE)</f>
        <v>0</v>
      </c>
      <c r="J179" s="134">
        <f t="shared" si="17"/>
        <v>61.8</v>
      </c>
      <c r="K179" s="134">
        <f t="shared" si="18"/>
        <v>802.16</v>
      </c>
      <c r="L179" s="134">
        <f t="shared" si="19"/>
        <v>802.16</v>
      </c>
      <c r="M179" s="134">
        <f t="shared" si="20"/>
        <v>0</v>
      </c>
      <c r="N179" s="134">
        <f t="shared" si="21"/>
        <v>802.16</v>
      </c>
      <c r="O179" s="11"/>
      <c r="P179" s="111">
        <f t="shared" si="16"/>
        <v>1</v>
      </c>
      <c r="Q179" s="14"/>
      <c r="R179" s="32"/>
    </row>
    <row r="180" spans="1:18" ht="25.5" x14ac:dyDescent="0.2">
      <c r="A180" s="126" t="s">
        <v>420</v>
      </c>
      <c r="B180" s="127" t="s">
        <v>119</v>
      </c>
      <c r="C180" s="126" t="s">
        <v>17</v>
      </c>
      <c r="D180" s="126" t="s">
        <v>120</v>
      </c>
      <c r="E180" s="128" t="s">
        <v>12</v>
      </c>
      <c r="F180" s="133">
        <v>9.89</v>
      </c>
      <c r="G180" s="134">
        <v>17</v>
      </c>
      <c r="H180" s="134">
        <f>'BM 09'!J180</f>
        <v>17</v>
      </c>
      <c r="I180" s="134">
        <f>VLOOKUP(A180,'Memória 10'!$A$6:$E$286,5,FALSE)</f>
        <v>0</v>
      </c>
      <c r="J180" s="134">
        <f t="shared" si="17"/>
        <v>17</v>
      </c>
      <c r="K180" s="134">
        <f t="shared" si="18"/>
        <v>168.13</v>
      </c>
      <c r="L180" s="134">
        <f t="shared" si="19"/>
        <v>168.13</v>
      </c>
      <c r="M180" s="134">
        <f t="shared" si="20"/>
        <v>0</v>
      </c>
      <c r="N180" s="134">
        <f t="shared" si="21"/>
        <v>168.13</v>
      </c>
      <c r="O180" s="11"/>
      <c r="P180" s="111">
        <f t="shared" si="16"/>
        <v>1</v>
      </c>
      <c r="Q180" s="14"/>
      <c r="R180" s="32"/>
    </row>
    <row r="181" spans="1:18" ht="38.25" x14ac:dyDescent="0.2">
      <c r="A181" s="126" t="s">
        <v>421</v>
      </c>
      <c r="B181" s="127" t="s">
        <v>55</v>
      </c>
      <c r="C181" s="126" t="s">
        <v>17</v>
      </c>
      <c r="D181" s="126" t="s">
        <v>422</v>
      </c>
      <c r="E181" s="128" t="s">
        <v>15</v>
      </c>
      <c r="F181" s="133">
        <v>664.54</v>
      </c>
      <c r="G181" s="134">
        <v>2.94</v>
      </c>
      <c r="H181" s="134">
        <f>'BM 09'!J181</f>
        <v>2.9400000000000004</v>
      </c>
      <c r="I181" s="134">
        <f>VLOOKUP(A181,'Memória 10'!$A$6:$E$286,5,FALSE)</f>
        <v>0</v>
      </c>
      <c r="J181" s="134">
        <f t="shared" si="17"/>
        <v>2.9400000000000004</v>
      </c>
      <c r="K181" s="134">
        <f t="shared" si="18"/>
        <v>1953.74</v>
      </c>
      <c r="L181" s="134">
        <f t="shared" si="19"/>
        <v>1953.74</v>
      </c>
      <c r="M181" s="134">
        <f t="shared" si="20"/>
        <v>0</v>
      </c>
      <c r="N181" s="134">
        <f t="shared" si="21"/>
        <v>1953.74</v>
      </c>
      <c r="O181" s="11"/>
      <c r="P181" s="111">
        <f t="shared" si="16"/>
        <v>1</v>
      </c>
      <c r="Q181" s="14"/>
      <c r="R181" s="32"/>
    </row>
    <row r="182" spans="1:18" ht="25.5" x14ac:dyDescent="0.2">
      <c r="A182" s="126" t="s">
        <v>423</v>
      </c>
      <c r="B182" s="127" t="s">
        <v>56</v>
      </c>
      <c r="C182" s="126" t="s">
        <v>17</v>
      </c>
      <c r="D182" s="126" t="s">
        <v>424</v>
      </c>
      <c r="E182" s="128" t="s">
        <v>16</v>
      </c>
      <c r="F182" s="133">
        <v>34.44</v>
      </c>
      <c r="G182" s="134">
        <v>0</v>
      </c>
      <c r="H182" s="134">
        <f>'BM 09'!J182</f>
        <v>0</v>
      </c>
      <c r="I182" s="134">
        <f>VLOOKUP(A182,'Memória 10'!$A$6:$E$286,5,FALSE)</f>
        <v>0</v>
      </c>
      <c r="J182" s="134">
        <f t="shared" si="17"/>
        <v>0</v>
      </c>
      <c r="K182" s="134">
        <f t="shared" si="18"/>
        <v>0</v>
      </c>
      <c r="L182" s="134">
        <f t="shared" si="19"/>
        <v>0</v>
      </c>
      <c r="M182" s="134">
        <f t="shared" si="20"/>
        <v>0</v>
      </c>
      <c r="N182" s="134">
        <f t="shared" si="21"/>
        <v>0</v>
      </c>
      <c r="O182" s="11"/>
      <c r="P182" s="111" t="e">
        <f t="shared" si="16"/>
        <v>#DIV/0!</v>
      </c>
      <c r="Q182" s="14"/>
      <c r="R182" s="32"/>
    </row>
    <row r="183" spans="1:18" x14ac:dyDescent="0.2">
      <c r="A183" s="126" t="s">
        <v>425</v>
      </c>
      <c r="B183" s="127" t="s">
        <v>376</v>
      </c>
      <c r="C183" s="126" t="s">
        <v>17</v>
      </c>
      <c r="D183" s="126" t="s">
        <v>377</v>
      </c>
      <c r="E183" s="128" t="s">
        <v>15</v>
      </c>
      <c r="F183" s="133">
        <v>21.8</v>
      </c>
      <c r="G183" s="134">
        <v>0</v>
      </c>
      <c r="H183" s="134">
        <f>'BM 09'!J183</f>
        <v>0</v>
      </c>
      <c r="I183" s="134">
        <f>VLOOKUP(A183,'Memória 10'!$A$6:$E$286,5,FALSE)</f>
        <v>0</v>
      </c>
      <c r="J183" s="134">
        <f t="shared" si="17"/>
        <v>0</v>
      </c>
      <c r="K183" s="134">
        <f t="shared" si="18"/>
        <v>0</v>
      </c>
      <c r="L183" s="134">
        <f t="shared" si="19"/>
        <v>0</v>
      </c>
      <c r="M183" s="134">
        <f t="shared" si="20"/>
        <v>0</v>
      </c>
      <c r="N183" s="134">
        <f t="shared" si="21"/>
        <v>0</v>
      </c>
      <c r="O183" s="11"/>
      <c r="P183" s="111" t="e">
        <f t="shared" si="16"/>
        <v>#DIV/0!</v>
      </c>
      <c r="Q183" s="14"/>
      <c r="R183" s="32"/>
    </row>
    <row r="184" spans="1:18" ht="51" x14ac:dyDescent="0.2">
      <c r="A184" s="126" t="s">
        <v>711</v>
      </c>
      <c r="B184" s="127" t="s">
        <v>104</v>
      </c>
      <c r="C184" s="126" t="s">
        <v>14</v>
      </c>
      <c r="D184" s="126" t="s">
        <v>105</v>
      </c>
      <c r="E184" s="128" t="s">
        <v>16</v>
      </c>
      <c r="F184" s="133">
        <v>86.62</v>
      </c>
      <c r="G184" s="134">
        <v>26.58</v>
      </c>
      <c r="H184" s="134">
        <f>'BM 09'!J184</f>
        <v>26.58</v>
      </c>
      <c r="I184" s="134">
        <f>VLOOKUP(A184,'Memória 10'!$A$6:$E$286,5,FALSE)</f>
        <v>0</v>
      </c>
      <c r="J184" s="134">
        <f t="shared" si="17"/>
        <v>26.58</v>
      </c>
      <c r="K184" s="134">
        <f t="shared" si="18"/>
        <v>2302.35</v>
      </c>
      <c r="L184" s="134">
        <f t="shared" si="19"/>
        <v>2302.35</v>
      </c>
      <c r="M184" s="134">
        <f t="shared" si="20"/>
        <v>0</v>
      </c>
      <c r="N184" s="134">
        <f t="shared" si="21"/>
        <v>2302.35</v>
      </c>
      <c r="O184" s="11"/>
      <c r="P184" s="111">
        <f t="shared" si="16"/>
        <v>1</v>
      </c>
      <c r="Q184" s="14"/>
      <c r="R184" s="32"/>
    </row>
    <row r="185" spans="1:18" x14ac:dyDescent="0.2">
      <c r="A185" s="124" t="s">
        <v>426</v>
      </c>
      <c r="B185" s="124"/>
      <c r="C185" s="124"/>
      <c r="D185" s="124" t="s">
        <v>57</v>
      </c>
      <c r="E185" s="124"/>
      <c r="F185" s="131"/>
      <c r="G185" s="131"/>
      <c r="H185" s="131"/>
      <c r="I185" s="131"/>
      <c r="J185" s="131"/>
      <c r="K185" s="131"/>
      <c r="L185" s="131"/>
      <c r="M185" s="131"/>
      <c r="N185" s="131"/>
      <c r="O185" s="11"/>
      <c r="P185" s="111" t="e">
        <f t="shared" si="16"/>
        <v>#DIV/0!</v>
      </c>
      <c r="Q185" s="14"/>
      <c r="R185" s="32"/>
    </row>
    <row r="186" spans="1:18" ht="25.5" x14ac:dyDescent="0.2">
      <c r="A186" s="137" t="s">
        <v>427</v>
      </c>
      <c r="B186" s="138" t="s">
        <v>43</v>
      </c>
      <c r="C186" s="137" t="s">
        <v>17</v>
      </c>
      <c r="D186" s="137" t="s">
        <v>44</v>
      </c>
      <c r="E186" s="139" t="s">
        <v>12</v>
      </c>
      <c r="F186" s="140">
        <v>12.62</v>
      </c>
      <c r="G186" s="141">
        <v>25.299999999999997</v>
      </c>
      <c r="H186" s="134">
        <f>'BM 09'!J186</f>
        <v>25.299999999999997</v>
      </c>
      <c r="I186" s="134">
        <f>VLOOKUP(A186,'Memória 10'!$A$6:$E$286,5,FALSE)</f>
        <v>0</v>
      </c>
      <c r="J186" s="141">
        <f t="shared" si="17"/>
        <v>25.299999999999997</v>
      </c>
      <c r="K186" s="141">
        <f t="shared" si="18"/>
        <v>319.27999999999997</v>
      </c>
      <c r="L186" s="141">
        <f t="shared" si="19"/>
        <v>319.27999999999997</v>
      </c>
      <c r="M186" s="141">
        <f t="shared" si="20"/>
        <v>0</v>
      </c>
      <c r="N186" s="141">
        <f t="shared" si="21"/>
        <v>319.27999999999997</v>
      </c>
      <c r="O186" s="11"/>
      <c r="P186" s="111">
        <f t="shared" si="16"/>
        <v>1</v>
      </c>
      <c r="Q186" s="14"/>
      <c r="R186" s="32"/>
    </row>
    <row r="187" spans="1:18" ht="38.25" x14ac:dyDescent="0.2">
      <c r="A187" s="137" t="s">
        <v>428</v>
      </c>
      <c r="B187" s="138" t="s">
        <v>429</v>
      </c>
      <c r="C187" s="137" t="s">
        <v>17</v>
      </c>
      <c r="D187" s="137" t="s">
        <v>430</v>
      </c>
      <c r="E187" s="139" t="s">
        <v>16</v>
      </c>
      <c r="F187" s="140">
        <v>169.7</v>
      </c>
      <c r="G187" s="141">
        <v>32.43</v>
      </c>
      <c r="H187" s="134">
        <f>'BM 09'!J187</f>
        <v>32.43</v>
      </c>
      <c r="I187" s="134">
        <f>VLOOKUP(A187,'Memória 10'!$A$6:$E$286,5,FALSE)</f>
        <v>0</v>
      </c>
      <c r="J187" s="141">
        <f t="shared" si="17"/>
        <v>32.43</v>
      </c>
      <c r="K187" s="141">
        <f t="shared" si="18"/>
        <v>5503.37</v>
      </c>
      <c r="L187" s="141">
        <f t="shared" si="19"/>
        <v>5503.37</v>
      </c>
      <c r="M187" s="141">
        <f t="shared" si="20"/>
        <v>0</v>
      </c>
      <c r="N187" s="141">
        <f t="shared" si="21"/>
        <v>5503.37</v>
      </c>
      <c r="O187" s="11"/>
      <c r="P187" s="111">
        <f t="shared" si="16"/>
        <v>1</v>
      </c>
      <c r="Q187" s="14"/>
      <c r="R187" s="32"/>
    </row>
    <row r="188" spans="1:18" ht="38.25" x14ac:dyDescent="0.2">
      <c r="A188" s="137" t="s">
        <v>431</v>
      </c>
      <c r="B188" s="138" t="s">
        <v>154</v>
      </c>
      <c r="C188" s="137" t="s">
        <v>17</v>
      </c>
      <c r="D188" s="137" t="s">
        <v>155</v>
      </c>
      <c r="E188" s="139" t="s">
        <v>16</v>
      </c>
      <c r="F188" s="140">
        <v>79.14</v>
      </c>
      <c r="G188" s="141">
        <v>70.77000000000001</v>
      </c>
      <c r="H188" s="134">
        <f>'BM 09'!J188</f>
        <v>70.77000000000001</v>
      </c>
      <c r="I188" s="134">
        <f>VLOOKUP(A188,'Memória 10'!$A$6:$E$286,5,FALSE)</f>
        <v>0</v>
      </c>
      <c r="J188" s="141">
        <f t="shared" si="17"/>
        <v>70.77000000000001</v>
      </c>
      <c r="K188" s="141">
        <f t="shared" si="18"/>
        <v>5600.73</v>
      </c>
      <c r="L188" s="141">
        <f t="shared" si="19"/>
        <v>5600.73</v>
      </c>
      <c r="M188" s="141">
        <f t="shared" si="20"/>
        <v>0</v>
      </c>
      <c r="N188" s="141">
        <f t="shared" si="21"/>
        <v>5600.73</v>
      </c>
      <c r="O188" s="11"/>
      <c r="P188" s="111">
        <f t="shared" si="16"/>
        <v>1</v>
      </c>
      <c r="Q188" s="14"/>
      <c r="R188" s="32"/>
    </row>
    <row r="189" spans="1:18" ht="38.25" x14ac:dyDescent="0.2">
      <c r="A189" s="137" t="s">
        <v>432</v>
      </c>
      <c r="B189" s="138" t="s">
        <v>141</v>
      </c>
      <c r="C189" s="137" t="s">
        <v>17</v>
      </c>
      <c r="D189" s="137" t="s">
        <v>142</v>
      </c>
      <c r="E189" s="139" t="s">
        <v>12</v>
      </c>
      <c r="F189" s="140">
        <v>13.18</v>
      </c>
      <c r="G189" s="141">
        <v>82.5</v>
      </c>
      <c r="H189" s="134">
        <f>'BM 09'!J189</f>
        <v>82.5</v>
      </c>
      <c r="I189" s="134">
        <f>VLOOKUP(A189,'Memória 10'!$A$6:$E$286,5,FALSE)</f>
        <v>0</v>
      </c>
      <c r="J189" s="141">
        <f t="shared" si="17"/>
        <v>82.5</v>
      </c>
      <c r="K189" s="141">
        <f t="shared" si="18"/>
        <v>1087.3499999999999</v>
      </c>
      <c r="L189" s="141">
        <f t="shared" si="19"/>
        <v>1087.3499999999999</v>
      </c>
      <c r="M189" s="141">
        <f t="shared" si="20"/>
        <v>0</v>
      </c>
      <c r="N189" s="141">
        <f t="shared" si="21"/>
        <v>1087.3499999999999</v>
      </c>
      <c r="O189" s="11"/>
      <c r="P189" s="111">
        <f t="shared" si="16"/>
        <v>1</v>
      </c>
      <c r="Q189" s="14"/>
      <c r="R189" s="32"/>
    </row>
    <row r="190" spans="1:18" ht="38.25" x14ac:dyDescent="0.2">
      <c r="A190" s="137" t="s">
        <v>433</v>
      </c>
      <c r="B190" s="138" t="s">
        <v>158</v>
      </c>
      <c r="C190" s="137" t="s">
        <v>17</v>
      </c>
      <c r="D190" s="137" t="s">
        <v>159</v>
      </c>
      <c r="E190" s="139" t="s">
        <v>12</v>
      </c>
      <c r="F190" s="140">
        <v>12.18</v>
      </c>
      <c r="G190" s="141">
        <v>0.7</v>
      </c>
      <c r="H190" s="134">
        <f>'BM 09'!J190</f>
        <v>0.7</v>
      </c>
      <c r="I190" s="134">
        <f>VLOOKUP(A190,'Memória 10'!$A$6:$E$286,5,FALSE)</f>
        <v>0</v>
      </c>
      <c r="J190" s="141">
        <f t="shared" si="17"/>
        <v>0.7</v>
      </c>
      <c r="K190" s="141">
        <f t="shared" si="18"/>
        <v>8.52</v>
      </c>
      <c r="L190" s="141">
        <f t="shared" si="19"/>
        <v>8.52</v>
      </c>
      <c r="M190" s="141">
        <f t="shared" si="20"/>
        <v>0</v>
      </c>
      <c r="N190" s="141">
        <f t="shared" si="21"/>
        <v>8.52</v>
      </c>
      <c r="O190" s="11"/>
      <c r="P190" s="111">
        <f t="shared" si="16"/>
        <v>1</v>
      </c>
      <c r="Q190" s="14"/>
      <c r="R190" s="32"/>
    </row>
    <row r="191" spans="1:18" ht="38.25" x14ac:dyDescent="0.2">
      <c r="A191" s="137" t="s">
        <v>434</v>
      </c>
      <c r="B191" s="138" t="s">
        <v>161</v>
      </c>
      <c r="C191" s="137" t="s">
        <v>17</v>
      </c>
      <c r="D191" s="137" t="s">
        <v>162</v>
      </c>
      <c r="E191" s="139" t="s">
        <v>12</v>
      </c>
      <c r="F191" s="140">
        <v>11.27</v>
      </c>
      <c r="G191" s="141">
        <v>91.5</v>
      </c>
      <c r="H191" s="134">
        <f>'BM 09'!J191</f>
        <v>91.5</v>
      </c>
      <c r="I191" s="134">
        <f>VLOOKUP(A191,'Memória 10'!$A$6:$E$286,5,FALSE)</f>
        <v>0</v>
      </c>
      <c r="J191" s="141">
        <f t="shared" si="17"/>
        <v>91.5</v>
      </c>
      <c r="K191" s="141">
        <f t="shared" si="18"/>
        <v>1031.2</v>
      </c>
      <c r="L191" s="141">
        <f t="shared" si="19"/>
        <v>1031.2</v>
      </c>
      <c r="M191" s="141">
        <f t="shared" si="20"/>
        <v>0</v>
      </c>
      <c r="N191" s="141">
        <f t="shared" si="21"/>
        <v>1031.2</v>
      </c>
      <c r="O191" s="11"/>
      <c r="P191" s="111">
        <f t="shared" si="16"/>
        <v>1</v>
      </c>
      <c r="Q191" s="14"/>
      <c r="R191" s="32"/>
    </row>
    <row r="192" spans="1:18" ht="38.25" x14ac:dyDescent="0.2">
      <c r="A192" s="137" t="s">
        <v>435</v>
      </c>
      <c r="B192" s="138" t="s">
        <v>41</v>
      </c>
      <c r="C192" s="137" t="s">
        <v>17</v>
      </c>
      <c r="D192" s="137" t="s">
        <v>42</v>
      </c>
      <c r="E192" s="139" t="s">
        <v>12</v>
      </c>
      <c r="F192" s="140">
        <v>9.99</v>
      </c>
      <c r="G192" s="141">
        <v>108.2</v>
      </c>
      <c r="H192" s="134">
        <f>'BM 09'!J192</f>
        <v>108.2</v>
      </c>
      <c r="I192" s="134">
        <f>VLOOKUP(A192,'Memória 10'!$A$6:$E$286,5,FALSE)</f>
        <v>0</v>
      </c>
      <c r="J192" s="141">
        <f t="shared" si="17"/>
        <v>108.2</v>
      </c>
      <c r="K192" s="141">
        <f t="shared" si="18"/>
        <v>1080.9100000000001</v>
      </c>
      <c r="L192" s="141">
        <f t="shared" si="19"/>
        <v>1080.9100000000001</v>
      </c>
      <c r="M192" s="141">
        <f t="shared" si="20"/>
        <v>0</v>
      </c>
      <c r="N192" s="141">
        <f t="shared" si="21"/>
        <v>1080.9100000000001</v>
      </c>
      <c r="O192" s="11"/>
      <c r="P192" s="111">
        <f t="shared" si="16"/>
        <v>1</v>
      </c>
      <c r="Q192" s="14"/>
      <c r="R192" s="32"/>
    </row>
    <row r="193" spans="1:18" ht="38.25" x14ac:dyDescent="0.2">
      <c r="A193" s="137" t="s">
        <v>436</v>
      </c>
      <c r="B193" s="138" t="s">
        <v>145</v>
      </c>
      <c r="C193" s="137" t="s">
        <v>17</v>
      </c>
      <c r="D193" s="137" t="s">
        <v>146</v>
      </c>
      <c r="E193" s="139" t="s">
        <v>12</v>
      </c>
      <c r="F193" s="140">
        <v>8.34</v>
      </c>
      <c r="G193" s="141">
        <v>26</v>
      </c>
      <c r="H193" s="134">
        <f>'BM 09'!J193</f>
        <v>26</v>
      </c>
      <c r="I193" s="134">
        <f>VLOOKUP(A193,'Memória 10'!$A$6:$E$286,5,FALSE)</f>
        <v>0</v>
      </c>
      <c r="J193" s="141">
        <f t="shared" si="17"/>
        <v>26</v>
      </c>
      <c r="K193" s="141">
        <f t="shared" si="18"/>
        <v>216.84</v>
      </c>
      <c r="L193" s="141">
        <f t="shared" si="19"/>
        <v>216.84</v>
      </c>
      <c r="M193" s="141">
        <f t="shared" si="20"/>
        <v>0</v>
      </c>
      <c r="N193" s="141">
        <f t="shared" si="21"/>
        <v>216.84</v>
      </c>
      <c r="O193" s="11"/>
      <c r="P193" s="111">
        <f t="shared" si="16"/>
        <v>1</v>
      </c>
      <c r="Q193" s="14"/>
      <c r="R193" s="32"/>
    </row>
    <row r="194" spans="1:18" ht="51" x14ac:dyDescent="0.2">
      <c r="A194" s="137" t="s">
        <v>437</v>
      </c>
      <c r="B194" s="138" t="s">
        <v>438</v>
      </c>
      <c r="C194" s="137" t="s">
        <v>17</v>
      </c>
      <c r="D194" s="137" t="s">
        <v>439</v>
      </c>
      <c r="E194" s="139" t="s">
        <v>15</v>
      </c>
      <c r="F194" s="140">
        <v>725.78</v>
      </c>
      <c r="G194" s="141">
        <v>3.8099999999999996</v>
      </c>
      <c r="H194" s="134">
        <f>'BM 09'!J194</f>
        <v>3.8099999999999996</v>
      </c>
      <c r="I194" s="134">
        <f>VLOOKUP(A194,'Memória 10'!$A$6:$E$286,5,FALSE)</f>
        <v>0</v>
      </c>
      <c r="J194" s="141">
        <f t="shared" si="17"/>
        <v>3.8099999999999996</v>
      </c>
      <c r="K194" s="141">
        <f t="shared" si="18"/>
        <v>2765.22</v>
      </c>
      <c r="L194" s="141">
        <f t="shared" si="19"/>
        <v>2765.22</v>
      </c>
      <c r="M194" s="141">
        <f t="shared" si="20"/>
        <v>0</v>
      </c>
      <c r="N194" s="141">
        <f t="shared" si="21"/>
        <v>2765.22</v>
      </c>
      <c r="O194" s="11"/>
      <c r="P194" s="111">
        <f t="shared" si="16"/>
        <v>1</v>
      </c>
      <c r="Q194" s="14"/>
      <c r="R194" s="32"/>
    </row>
    <row r="195" spans="1:18" x14ac:dyDescent="0.2">
      <c r="A195" s="124" t="s">
        <v>440</v>
      </c>
      <c r="B195" s="124"/>
      <c r="C195" s="124"/>
      <c r="D195" s="124" t="s">
        <v>441</v>
      </c>
      <c r="E195" s="124"/>
      <c r="F195" s="131"/>
      <c r="G195" s="131"/>
      <c r="H195" s="131"/>
      <c r="I195" s="131"/>
      <c r="J195" s="131"/>
      <c r="K195" s="131"/>
      <c r="L195" s="131"/>
      <c r="M195" s="131"/>
      <c r="N195" s="131"/>
      <c r="O195" s="11"/>
      <c r="P195" s="111" t="e">
        <f t="shared" si="16"/>
        <v>#DIV/0!</v>
      </c>
      <c r="Q195" s="14"/>
      <c r="R195" s="32"/>
    </row>
    <row r="196" spans="1:18" ht="38.25" x14ac:dyDescent="0.2">
      <c r="A196" s="137" t="s">
        <v>442</v>
      </c>
      <c r="B196" s="138" t="s">
        <v>178</v>
      </c>
      <c r="C196" s="137" t="s">
        <v>17</v>
      </c>
      <c r="D196" s="137" t="s">
        <v>179</v>
      </c>
      <c r="E196" s="139" t="s">
        <v>16</v>
      </c>
      <c r="F196" s="140">
        <v>52.85</v>
      </c>
      <c r="G196" s="141">
        <v>135.18</v>
      </c>
      <c r="H196" s="134">
        <f>'BM 09'!J196</f>
        <v>135.19300000000004</v>
      </c>
      <c r="I196" s="134">
        <f>VLOOKUP(A196,'Memória 10'!$A$6:$E$286,5,FALSE)</f>
        <v>0</v>
      </c>
      <c r="J196" s="141">
        <f t="shared" si="17"/>
        <v>135.19300000000004</v>
      </c>
      <c r="K196" s="141">
        <f t="shared" si="18"/>
        <v>7144.26</v>
      </c>
      <c r="L196" s="141">
        <f t="shared" si="19"/>
        <v>7144.95</v>
      </c>
      <c r="M196" s="141">
        <f t="shared" si="20"/>
        <v>0</v>
      </c>
      <c r="N196" s="141">
        <f t="shared" si="21"/>
        <v>7144.95</v>
      </c>
      <c r="O196" s="11"/>
      <c r="P196" s="111">
        <f t="shared" si="16"/>
        <v>1.0000965810314855</v>
      </c>
      <c r="Q196" s="14"/>
      <c r="R196" s="32"/>
    </row>
    <row r="197" spans="1:18" x14ac:dyDescent="0.2">
      <c r="A197" s="137" t="s">
        <v>443</v>
      </c>
      <c r="B197" s="138" t="s">
        <v>444</v>
      </c>
      <c r="C197" s="137" t="s">
        <v>17</v>
      </c>
      <c r="D197" s="137" t="s">
        <v>445</v>
      </c>
      <c r="E197" s="139" t="s">
        <v>11</v>
      </c>
      <c r="F197" s="140">
        <v>21.66</v>
      </c>
      <c r="G197" s="141">
        <v>0</v>
      </c>
      <c r="H197" s="134">
        <f>'BM 09'!J197</f>
        <v>0</v>
      </c>
      <c r="I197" s="134">
        <f>VLOOKUP(A197,'Memória 10'!$A$6:$E$286,5,FALSE)</f>
        <v>0</v>
      </c>
      <c r="J197" s="141">
        <f t="shared" si="17"/>
        <v>0</v>
      </c>
      <c r="K197" s="141">
        <f t="shared" si="18"/>
        <v>0</v>
      </c>
      <c r="L197" s="141">
        <f t="shared" si="19"/>
        <v>0</v>
      </c>
      <c r="M197" s="141">
        <f t="shared" si="20"/>
        <v>0</v>
      </c>
      <c r="N197" s="141">
        <f t="shared" si="21"/>
        <v>0</v>
      </c>
      <c r="O197" s="11"/>
      <c r="P197" s="111" t="e">
        <f t="shared" si="16"/>
        <v>#DIV/0!</v>
      </c>
      <c r="Q197" s="14"/>
      <c r="R197" s="32"/>
    </row>
    <row r="198" spans="1:18" ht="25.5" x14ac:dyDescent="0.2">
      <c r="A198" s="137" t="s">
        <v>446</v>
      </c>
      <c r="B198" s="138" t="s">
        <v>447</v>
      </c>
      <c r="C198" s="137" t="s">
        <v>17</v>
      </c>
      <c r="D198" s="137" t="s">
        <v>448</v>
      </c>
      <c r="E198" s="139" t="s">
        <v>11</v>
      </c>
      <c r="F198" s="140">
        <v>59.75</v>
      </c>
      <c r="G198" s="141">
        <v>3.5999999999999996</v>
      </c>
      <c r="H198" s="134">
        <f>'BM 09'!J198</f>
        <v>3.6</v>
      </c>
      <c r="I198" s="134">
        <f>VLOOKUP(A198,'Memória 10'!$A$6:$E$286,5,FALSE)</f>
        <v>0</v>
      </c>
      <c r="J198" s="141">
        <f t="shared" si="17"/>
        <v>3.6</v>
      </c>
      <c r="K198" s="141">
        <f t="shared" si="18"/>
        <v>215.1</v>
      </c>
      <c r="L198" s="141">
        <f t="shared" si="19"/>
        <v>215.1</v>
      </c>
      <c r="M198" s="141">
        <f t="shared" si="20"/>
        <v>0</v>
      </c>
      <c r="N198" s="141">
        <f t="shared" si="21"/>
        <v>215.1</v>
      </c>
      <c r="O198" s="11"/>
      <c r="P198" s="111">
        <f t="shared" si="16"/>
        <v>1</v>
      </c>
      <c r="Q198" s="14"/>
      <c r="R198" s="32"/>
    </row>
    <row r="199" spans="1:18" x14ac:dyDescent="0.2">
      <c r="A199" s="142" t="s">
        <v>449</v>
      </c>
      <c r="B199" s="142"/>
      <c r="C199" s="142"/>
      <c r="D199" s="142" t="s">
        <v>450</v>
      </c>
      <c r="E199" s="142"/>
      <c r="F199" s="143"/>
      <c r="G199" s="143"/>
      <c r="H199" s="143"/>
      <c r="I199" s="143"/>
      <c r="J199" s="143"/>
      <c r="K199" s="143"/>
      <c r="L199" s="143"/>
      <c r="M199" s="143"/>
      <c r="N199" s="143"/>
      <c r="O199" s="11"/>
      <c r="P199" s="111" t="e">
        <f t="shared" si="16"/>
        <v>#DIV/0!</v>
      </c>
      <c r="Q199" s="14"/>
      <c r="R199" s="32"/>
    </row>
    <row r="200" spans="1:18" ht="38.25" x14ac:dyDescent="0.2">
      <c r="A200" s="137" t="s">
        <v>451</v>
      </c>
      <c r="B200" s="138" t="s">
        <v>452</v>
      </c>
      <c r="C200" s="137" t="s">
        <v>17</v>
      </c>
      <c r="D200" s="137" t="s">
        <v>453</v>
      </c>
      <c r="E200" s="139" t="s">
        <v>16</v>
      </c>
      <c r="F200" s="140">
        <v>7.88</v>
      </c>
      <c r="G200" s="141">
        <v>149.08000000000001</v>
      </c>
      <c r="H200" s="134">
        <f>'BM 09'!J200</f>
        <v>149.02450000000002</v>
      </c>
      <c r="I200" s="134">
        <f>VLOOKUP(A200,'Memória 10'!$A$6:$E$286,5,FALSE)</f>
        <v>0</v>
      </c>
      <c r="J200" s="141">
        <f t="shared" si="17"/>
        <v>149.02450000000002</v>
      </c>
      <c r="K200" s="141">
        <f t="shared" si="18"/>
        <v>1174.75</v>
      </c>
      <c r="L200" s="141">
        <f t="shared" si="19"/>
        <v>1174.31</v>
      </c>
      <c r="M200" s="141">
        <f t="shared" si="20"/>
        <v>0</v>
      </c>
      <c r="N200" s="141">
        <f t="shared" si="21"/>
        <v>1174.31</v>
      </c>
      <c r="O200" s="11"/>
      <c r="P200" s="111">
        <f t="shared" si="16"/>
        <v>0.99962545222387733</v>
      </c>
      <c r="Q200" s="14"/>
      <c r="R200" s="32"/>
    </row>
    <row r="201" spans="1:18" ht="38.25" x14ac:dyDescent="0.2">
      <c r="A201" s="126" t="s">
        <v>454</v>
      </c>
      <c r="B201" s="127" t="s">
        <v>218</v>
      </c>
      <c r="C201" s="126" t="s">
        <v>17</v>
      </c>
      <c r="D201" s="126" t="s">
        <v>84</v>
      </c>
      <c r="E201" s="128" t="s">
        <v>16</v>
      </c>
      <c r="F201" s="133">
        <v>4.21</v>
      </c>
      <c r="G201" s="134">
        <v>111.96</v>
      </c>
      <c r="H201" s="134">
        <f>'BM 09'!J201</f>
        <v>111.96</v>
      </c>
      <c r="I201" s="134">
        <f>VLOOKUP(A201,'Memória 10'!$A$6:$E$286,5,FALSE)</f>
        <v>0</v>
      </c>
      <c r="J201" s="134">
        <f t="shared" si="17"/>
        <v>111.96</v>
      </c>
      <c r="K201" s="134">
        <f t="shared" si="18"/>
        <v>471.35</v>
      </c>
      <c r="L201" s="134">
        <f t="shared" si="19"/>
        <v>471.35</v>
      </c>
      <c r="M201" s="134">
        <f t="shared" si="20"/>
        <v>0</v>
      </c>
      <c r="N201" s="134">
        <f t="shared" si="21"/>
        <v>471.35</v>
      </c>
      <c r="O201" s="11"/>
      <c r="P201" s="111">
        <f t="shared" si="16"/>
        <v>1</v>
      </c>
      <c r="Q201" s="14"/>
      <c r="R201" s="32"/>
    </row>
    <row r="202" spans="1:18" ht="38.25" x14ac:dyDescent="0.2">
      <c r="A202" s="126" t="s">
        <v>455</v>
      </c>
      <c r="B202" s="127" t="s">
        <v>456</v>
      </c>
      <c r="C202" s="126" t="s">
        <v>17</v>
      </c>
      <c r="D202" s="126" t="s">
        <v>457</v>
      </c>
      <c r="E202" s="128" t="s">
        <v>16</v>
      </c>
      <c r="F202" s="133">
        <v>27.94</v>
      </c>
      <c r="G202" s="134">
        <v>270.38200000000001</v>
      </c>
      <c r="H202" s="134">
        <f>'BM 09'!J202</f>
        <v>270.38200000000001</v>
      </c>
      <c r="I202" s="134">
        <f>VLOOKUP(A202,'Memória 10'!$A$6:$E$286,5,FALSE)</f>
        <v>0</v>
      </c>
      <c r="J202" s="134">
        <f t="shared" si="17"/>
        <v>270.38200000000001</v>
      </c>
      <c r="K202" s="134">
        <f t="shared" si="18"/>
        <v>7554.47</v>
      </c>
      <c r="L202" s="134">
        <f t="shared" si="19"/>
        <v>7554.47</v>
      </c>
      <c r="M202" s="134">
        <f t="shared" si="20"/>
        <v>0</v>
      </c>
      <c r="N202" s="134">
        <f t="shared" si="21"/>
        <v>7554.47</v>
      </c>
      <c r="O202" s="11"/>
      <c r="P202" s="111">
        <f t="shared" si="16"/>
        <v>1</v>
      </c>
      <c r="Q202" s="14"/>
      <c r="R202" s="32"/>
    </row>
    <row r="203" spans="1:18" ht="38.25" x14ac:dyDescent="0.2">
      <c r="A203" s="126" t="s">
        <v>458</v>
      </c>
      <c r="B203" s="127" t="s">
        <v>459</v>
      </c>
      <c r="C203" s="126" t="s">
        <v>17</v>
      </c>
      <c r="D203" s="126" t="s">
        <v>460</v>
      </c>
      <c r="E203" s="128" t="s">
        <v>16</v>
      </c>
      <c r="F203" s="133">
        <v>55</v>
      </c>
      <c r="G203" s="134">
        <v>132.06279999999998</v>
      </c>
      <c r="H203" s="134">
        <f>'BM 09'!J203</f>
        <v>132.06279999999998</v>
      </c>
      <c r="I203" s="134">
        <f>VLOOKUP(A203,'Memória 10'!$A$6:$E$286,5,FALSE)</f>
        <v>0</v>
      </c>
      <c r="J203" s="134">
        <f t="shared" si="17"/>
        <v>132.06279999999998</v>
      </c>
      <c r="K203" s="134">
        <f t="shared" si="18"/>
        <v>7263.45</v>
      </c>
      <c r="L203" s="134">
        <f t="shared" si="19"/>
        <v>7263.45</v>
      </c>
      <c r="M203" s="134">
        <f t="shared" si="20"/>
        <v>0</v>
      </c>
      <c r="N203" s="134">
        <f t="shared" si="21"/>
        <v>7263.45</v>
      </c>
      <c r="O203" s="11"/>
      <c r="P203" s="111">
        <f t="shared" si="16"/>
        <v>1</v>
      </c>
      <c r="Q203" s="14"/>
      <c r="R203" s="32"/>
    </row>
    <row r="204" spans="1:18" ht="25.5" x14ac:dyDescent="0.2">
      <c r="A204" s="126" t="s">
        <v>461</v>
      </c>
      <c r="B204" s="127" t="s">
        <v>462</v>
      </c>
      <c r="C204" s="126" t="s">
        <v>17</v>
      </c>
      <c r="D204" s="126" t="s">
        <v>463</v>
      </c>
      <c r="E204" s="128" t="s">
        <v>16</v>
      </c>
      <c r="F204" s="133">
        <v>12.34</v>
      </c>
      <c r="G204" s="134">
        <v>99.51</v>
      </c>
      <c r="H204" s="134">
        <f>'BM 09'!J204</f>
        <v>99.51</v>
      </c>
      <c r="I204" s="134">
        <f>VLOOKUP(A204,'Memória 10'!$A$6:$E$286,5,FALSE)</f>
        <v>0</v>
      </c>
      <c r="J204" s="134">
        <f t="shared" si="17"/>
        <v>99.51</v>
      </c>
      <c r="K204" s="134">
        <f t="shared" si="18"/>
        <v>1227.95</v>
      </c>
      <c r="L204" s="134">
        <f t="shared" si="19"/>
        <v>1227.95</v>
      </c>
      <c r="M204" s="134">
        <f t="shared" si="20"/>
        <v>0</v>
      </c>
      <c r="N204" s="134">
        <f t="shared" si="21"/>
        <v>1227.95</v>
      </c>
      <c r="O204" s="11"/>
      <c r="P204" s="111">
        <f t="shared" si="16"/>
        <v>1</v>
      </c>
      <c r="Q204" s="14"/>
      <c r="R204" s="32"/>
    </row>
    <row r="205" spans="1:18" ht="38.25" x14ac:dyDescent="0.2">
      <c r="A205" s="126" t="s">
        <v>464</v>
      </c>
      <c r="B205" s="127" t="s">
        <v>465</v>
      </c>
      <c r="C205" s="126" t="s">
        <v>17</v>
      </c>
      <c r="D205" s="126" t="s">
        <v>466</v>
      </c>
      <c r="E205" s="128" t="s">
        <v>16</v>
      </c>
      <c r="F205" s="133">
        <v>4.51</v>
      </c>
      <c r="G205" s="134">
        <v>99.51</v>
      </c>
      <c r="H205" s="134">
        <f>'BM 09'!J205</f>
        <v>99.51</v>
      </c>
      <c r="I205" s="134">
        <f>VLOOKUP(A205,'Memória 10'!$A$6:$E$286,5,FALSE)</f>
        <v>0</v>
      </c>
      <c r="J205" s="134">
        <f t="shared" si="17"/>
        <v>99.51</v>
      </c>
      <c r="K205" s="134">
        <f t="shared" si="18"/>
        <v>448.79</v>
      </c>
      <c r="L205" s="134">
        <f t="shared" si="19"/>
        <v>448.79</v>
      </c>
      <c r="M205" s="134">
        <f t="shared" si="20"/>
        <v>0</v>
      </c>
      <c r="N205" s="134">
        <f t="shared" si="21"/>
        <v>448.79</v>
      </c>
      <c r="O205" s="11"/>
      <c r="P205" s="111">
        <f t="shared" si="16"/>
        <v>1</v>
      </c>
      <c r="Q205" s="14"/>
      <c r="R205" s="32"/>
    </row>
    <row r="206" spans="1:18" ht="25.5" x14ac:dyDescent="0.2">
      <c r="A206" s="126" t="s">
        <v>467</v>
      </c>
      <c r="B206" s="127" t="s">
        <v>253</v>
      </c>
      <c r="C206" s="126" t="s">
        <v>17</v>
      </c>
      <c r="D206" s="126" t="s">
        <v>254</v>
      </c>
      <c r="E206" s="128" t="s">
        <v>16</v>
      </c>
      <c r="F206" s="133">
        <v>11.78</v>
      </c>
      <c r="G206" s="134">
        <v>99.51</v>
      </c>
      <c r="H206" s="134">
        <f>'BM 09'!J206</f>
        <v>99.51</v>
      </c>
      <c r="I206" s="134">
        <f>VLOOKUP(A206,'Memória 10'!$A$6:$E$286,5,FALSE)</f>
        <v>0</v>
      </c>
      <c r="J206" s="134">
        <f t="shared" si="17"/>
        <v>99.51</v>
      </c>
      <c r="K206" s="134">
        <f t="shared" si="18"/>
        <v>1172.22</v>
      </c>
      <c r="L206" s="134">
        <f t="shared" si="19"/>
        <v>1172.22</v>
      </c>
      <c r="M206" s="134">
        <f t="shared" si="20"/>
        <v>0</v>
      </c>
      <c r="N206" s="134">
        <f t="shared" si="21"/>
        <v>1172.22</v>
      </c>
      <c r="O206" s="11"/>
      <c r="P206" s="111">
        <f t="shared" si="16"/>
        <v>1</v>
      </c>
      <c r="Q206" s="14"/>
      <c r="R206" s="32"/>
    </row>
    <row r="207" spans="1:18" ht="25.5" x14ac:dyDescent="0.2">
      <c r="A207" s="126" t="s">
        <v>468</v>
      </c>
      <c r="B207" s="127" t="s">
        <v>210</v>
      </c>
      <c r="C207" s="126" t="s">
        <v>17</v>
      </c>
      <c r="D207" s="126" t="s">
        <v>211</v>
      </c>
      <c r="E207" s="128" t="s">
        <v>16</v>
      </c>
      <c r="F207" s="133">
        <v>45.89</v>
      </c>
      <c r="G207" s="134">
        <v>25.7</v>
      </c>
      <c r="H207" s="134">
        <f>'BM 09'!J207</f>
        <v>25.7</v>
      </c>
      <c r="I207" s="134">
        <f>VLOOKUP(A207,'Memória 10'!$A$6:$E$286,5,FALSE)</f>
        <v>0</v>
      </c>
      <c r="J207" s="134">
        <f t="shared" si="17"/>
        <v>25.7</v>
      </c>
      <c r="K207" s="134">
        <f t="shared" si="18"/>
        <v>1179.3699999999999</v>
      </c>
      <c r="L207" s="134">
        <f t="shared" si="19"/>
        <v>1179.3699999999999</v>
      </c>
      <c r="M207" s="134">
        <f t="shared" si="20"/>
        <v>0</v>
      </c>
      <c r="N207" s="134">
        <f t="shared" si="21"/>
        <v>1179.3699999999999</v>
      </c>
      <c r="O207" s="11"/>
      <c r="P207" s="111">
        <f t="shared" si="16"/>
        <v>1</v>
      </c>
      <c r="Q207" s="14"/>
      <c r="R207" s="32"/>
    </row>
    <row r="208" spans="1:18" ht="25.5" x14ac:dyDescent="0.2">
      <c r="A208" s="126" t="s">
        <v>469</v>
      </c>
      <c r="B208" s="127" t="s">
        <v>470</v>
      </c>
      <c r="C208" s="126" t="s">
        <v>17</v>
      </c>
      <c r="D208" s="126" t="s">
        <v>471</v>
      </c>
      <c r="E208" s="128" t="s">
        <v>16</v>
      </c>
      <c r="F208" s="133">
        <v>4.99</v>
      </c>
      <c r="G208" s="134">
        <v>31.24</v>
      </c>
      <c r="H208" s="134">
        <f>'BM 09'!J208</f>
        <v>25.7</v>
      </c>
      <c r="I208" s="134">
        <f>VLOOKUP(A208,'Memória 10'!$A$6:$E$286,5,FALSE)</f>
        <v>0</v>
      </c>
      <c r="J208" s="134">
        <f t="shared" si="17"/>
        <v>25.7</v>
      </c>
      <c r="K208" s="134">
        <f t="shared" si="18"/>
        <v>155.88</v>
      </c>
      <c r="L208" s="134">
        <f t="shared" si="19"/>
        <v>128.24</v>
      </c>
      <c r="M208" s="134">
        <f t="shared" si="20"/>
        <v>0</v>
      </c>
      <c r="N208" s="134">
        <f t="shared" si="21"/>
        <v>128.24</v>
      </c>
      <c r="O208" s="11"/>
      <c r="P208" s="111">
        <f t="shared" si="16"/>
        <v>0.82268411598665647</v>
      </c>
      <c r="Q208" s="14"/>
      <c r="R208" s="32"/>
    </row>
    <row r="209" spans="1:18" ht="25.5" x14ac:dyDescent="0.2">
      <c r="A209" s="126" t="s">
        <v>472</v>
      </c>
      <c r="B209" s="127" t="s">
        <v>262</v>
      </c>
      <c r="C209" s="126" t="s">
        <v>17</v>
      </c>
      <c r="D209" s="126" t="s">
        <v>263</v>
      </c>
      <c r="E209" s="128" t="s">
        <v>16</v>
      </c>
      <c r="F209" s="133">
        <v>14.18</v>
      </c>
      <c r="G209" s="134">
        <v>31.24</v>
      </c>
      <c r="H209" s="134">
        <f>'BM 09'!J209</f>
        <v>25.7</v>
      </c>
      <c r="I209" s="134">
        <f>VLOOKUP(A209,'Memória 10'!$A$6:$E$286,5,FALSE)</f>
        <v>0</v>
      </c>
      <c r="J209" s="134">
        <f t="shared" si="17"/>
        <v>25.7</v>
      </c>
      <c r="K209" s="134">
        <f t="shared" si="18"/>
        <v>442.98</v>
      </c>
      <c r="L209" s="134">
        <f t="shared" si="19"/>
        <v>364.42</v>
      </c>
      <c r="M209" s="134">
        <f t="shared" si="20"/>
        <v>0</v>
      </c>
      <c r="N209" s="134">
        <f t="shared" si="21"/>
        <v>364.42</v>
      </c>
      <c r="O209" s="11"/>
      <c r="P209" s="111">
        <f t="shared" si="16"/>
        <v>0.8226556503679624</v>
      </c>
      <c r="Q209" s="14"/>
      <c r="R209" s="32"/>
    </row>
    <row r="210" spans="1:18" ht="38.25" x14ac:dyDescent="0.2">
      <c r="A210" s="126" t="s">
        <v>473</v>
      </c>
      <c r="B210" s="127" t="s">
        <v>474</v>
      </c>
      <c r="C210" s="126" t="s">
        <v>17</v>
      </c>
      <c r="D210" s="126" t="s">
        <v>475</v>
      </c>
      <c r="E210" s="128" t="s">
        <v>16</v>
      </c>
      <c r="F210" s="133">
        <v>136.58000000000001</v>
      </c>
      <c r="G210" s="134">
        <v>0</v>
      </c>
      <c r="H210" s="134">
        <f>'BM 09'!J210</f>
        <v>0</v>
      </c>
      <c r="I210" s="134">
        <f>VLOOKUP(A210,'Memória 10'!$A$6:$E$286,5,FALSE)</f>
        <v>0</v>
      </c>
      <c r="J210" s="134">
        <f t="shared" si="17"/>
        <v>0</v>
      </c>
      <c r="K210" s="134">
        <f t="shared" si="18"/>
        <v>0</v>
      </c>
      <c r="L210" s="134">
        <f t="shared" si="19"/>
        <v>0</v>
      </c>
      <c r="M210" s="134">
        <f t="shared" si="20"/>
        <v>0</v>
      </c>
      <c r="N210" s="134">
        <f t="shared" si="21"/>
        <v>0</v>
      </c>
      <c r="O210" s="11"/>
      <c r="P210" s="111" t="e">
        <f t="shared" si="16"/>
        <v>#DIV/0!</v>
      </c>
      <c r="Q210" s="14"/>
      <c r="R210" s="32"/>
    </row>
    <row r="211" spans="1:18" x14ac:dyDescent="0.2">
      <c r="A211" s="124" t="s">
        <v>476</v>
      </c>
      <c r="B211" s="124"/>
      <c r="C211" s="124"/>
      <c r="D211" s="124" t="s">
        <v>81</v>
      </c>
      <c r="E211" s="124"/>
      <c r="F211" s="131"/>
      <c r="G211" s="131"/>
      <c r="H211" s="131"/>
      <c r="I211" s="131"/>
      <c r="J211" s="131"/>
      <c r="K211" s="131"/>
      <c r="L211" s="131"/>
      <c r="M211" s="131"/>
      <c r="N211" s="131"/>
      <c r="O211" s="11"/>
      <c r="P211" s="111" t="e">
        <f t="shared" si="16"/>
        <v>#DIV/0!</v>
      </c>
      <c r="Q211" s="14"/>
      <c r="R211" s="32"/>
    </row>
    <row r="212" spans="1:18" ht="38.25" x14ac:dyDescent="0.2">
      <c r="A212" s="126" t="s">
        <v>477</v>
      </c>
      <c r="B212" s="127" t="s">
        <v>478</v>
      </c>
      <c r="C212" s="126" t="s">
        <v>17</v>
      </c>
      <c r="D212" s="126" t="s">
        <v>479</v>
      </c>
      <c r="E212" s="128" t="s">
        <v>16</v>
      </c>
      <c r="F212" s="133">
        <v>43.5</v>
      </c>
      <c r="G212" s="134">
        <v>25.700700000000001</v>
      </c>
      <c r="H212" s="134">
        <f>'BM 09'!J212</f>
        <v>25.700700000000001</v>
      </c>
      <c r="I212" s="134">
        <f>VLOOKUP(A212,'Memória 10'!$A$6:$E$286,5,FALSE)</f>
        <v>0</v>
      </c>
      <c r="J212" s="134">
        <f t="shared" si="17"/>
        <v>25.700700000000001</v>
      </c>
      <c r="K212" s="134">
        <f t="shared" si="18"/>
        <v>1117.98</v>
      </c>
      <c r="L212" s="134">
        <f t="shared" si="19"/>
        <v>1117.98</v>
      </c>
      <c r="M212" s="134">
        <f t="shared" si="20"/>
        <v>0</v>
      </c>
      <c r="N212" s="134">
        <f t="shared" si="21"/>
        <v>1117.98</v>
      </c>
      <c r="O212" s="11"/>
      <c r="P212" s="111">
        <f t="shared" si="16"/>
        <v>1</v>
      </c>
      <c r="Q212" s="14"/>
      <c r="R212" s="32"/>
    </row>
    <row r="213" spans="1:18" ht="38.25" x14ac:dyDescent="0.2">
      <c r="A213" s="126" t="s">
        <v>480</v>
      </c>
      <c r="B213" s="127" t="s">
        <v>481</v>
      </c>
      <c r="C213" s="126" t="s">
        <v>17</v>
      </c>
      <c r="D213" s="126" t="s">
        <v>482</v>
      </c>
      <c r="E213" s="128" t="s">
        <v>16</v>
      </c>
      <c r="F213" s="133">
        <v>55.53</v>
      </c>
      <c r="G213" s="134">
        <v>25.700700000000001</v>
      </c>
      <c r="H213" s="134">
        <f>'BM 09'!J213</f>
        <v>25.700700000000001</v>
      </c>
      <c r="I213" s="134">
        <f>VLOOKUP(A213,'Memória 10'!$A$6:$E$286,5,FALSE)</f>
        <v>0</v>
      </c>
      <c r="J213" s="134">
        <f t="shared" si="17"/>
        <v>25.700700000000001</v>
      </c>
      <c r="K213" s="134">
        <f t="shared" si="18"/>
        <v>1427.15</v>
      </c>
      <c r="L213" s="134">
        <f t="shared" si="19"/>
        <v>1427.15</v>
      </c>
      <c r="M213" s="134">
        <f t="shared" si="20"/>
        <v>0</v>
      </c>
      <c r="N213" s="134">
        <f t="shared" si="21"/>
        <v>1427.15</v>
      </c>
      <c r="O213" s="11"/>
      <c r="P213" s="111">
        <f t="shared" si="16"/>
        <v>1</v>
      </c>
      <c r="Q213" s="14"/>
      <c r="R213" s="32"/>
    </row>
    <row r="214" spans="1:18" ht="25.5" x14ac:dyDescent="0.2">
      <c r="A214" s="126" t="s">
        <v>744</v>
      </c>
      <c r="B214" s="127">
        <v>95241</v>
      </c>
      <c r="C214" s="126" t="s">
        <v>17</v>
      </c>
      <c r="D214" s="126" t="s">
        <v>413</v>
      </c>
      <c r="E214" s="128" t="s">
        <v>16</v>
      </c>
      <c r="F214" s="133">
        <v>31.588863012499999</v>
      </c>
      <c r="G214" s="134">
        <v>25.700700000000001</v>
      </c>
      <c r="H214" s="134">
        <f>'BM 09'!J214</f>
        <v>25.700700000000001</v>
      </c>
      <c r="I214" s="134">
        <f>VLOOKUP(A214,'Memória 10'!$A$6:$E$286,5,FALSE)</f>
        <v>0</v>
      </c>
      <c r="J214" s="134">
        <f t="shared" si="17"/>
        <v>25.700700000000001</v>
      </c>
      <c r="K214" s="134">
        <f t="shared" si="18"/>
        <v>811.85</v>
      </c>
      <c r="L214" s="134">
        <f t="shared" si="19"/>
        <v>811.85</v>
      </c>
      <c r="M214" s="134">
        <f t="shared" si="20"/>
        <v>0</v>
      </c>
      <c r="N214" s="134">
        <f t="shared" si="21"/>
        <v>811.85</v>
      </c>
      <c r="O214" s="11"/>
      <c r="P214" s="111">
        <f t="shared" si="16"/>
        <v>1</v>
      </c>
      <c r="Q214" s="14"/>
      <c r="R214" s="32"/>
    </row>
    <row r="215" spans="1:18" x14ac:dyDescent="0.2">
      <c r="A215" s="124" t="s">
        <v>483</v>
      </c>
      <c r="B215" s="124"/>
      <c r="C215" s="124"/>
      <c r="D215" s="124" t="s">
        <v>189</v>
      </c>
      <c r="E215" s="124"/>
      <c r="F215" s="131"/>
      <c r="G215" s="131"/>
      <c r="H215" s="131"/>
      <c r="I215" s="131"/>
      <c r="J215" s="131"/>
      <c r="K215" s="131"/>
      <c r="L215" s="131"/>
      <c r="M215" s="131"/>
      <c r="N215" s="131"/>
      <c r="O215" s="11"/>
      <c r="P215" s="111" t="e">
        <f t="shared" si="16"/>
        <v>#DIV/0!</v>
      </c>
      <c r="Q215" s="14"/>
      <c r="R215" s="32"/>
    </row>
    <row r="216" spans="1:18" ht="51" x14ac:dyDescent="0.2">
      <c r="A216" s="126" t="s">
        <v>484</v>
      </c>
      <c r="B216" s="127" t="s">
        <v>485</v>
      </c>
      <c r="C216" s="126" t="s">
        <v>17</v>
      </c>
      <c r="D216" s="126" t="s">
        <v>486</v>
      </c>
      <c r="E216" s="128" t="s">
        <v>7</v>
      </c>
      <c r="F216" s="133">
        <v>1037.46</v>
      </c>
      <c r="G216" s="134">
        <v>0</v>
      </c>
      <c r="H216" s="134">
        <f>'BM 09'!J216</f>
        <v>0</v>
      </c>
      <c r="I216" s="134">
        <f>VLOOKUP(A216,'Memória 10'!$A$6:$E$286,5,FALSE)</f>
        <v>0</v>
      </c>
      <c r="J216" s="134">
        <f t="shared" si="17"/>
        <v>0</v>
      </c>
      <c r="K216" s="134">
        <f t="shared" si="18"/>
        <v>0</v>
      </c>
      <c r="L216" s="134">
        <f t="shared" si="19"/>
        <v>0</v>
      </c>
      <c r="M216" s="134">
        <f t="shared" si="20"/>
        <v>0</v>
      </c>
      <c r="N216" s="134">
        <f t="shared" si="21"/>
        <v>0</v>
      </c>
      <c r="O216" s="11"/>
      <c r="P216" s="111" t="e">
        <f t="shared" si="16"/>
        <v>#DIV/0!</v>
      </c>
      <c r="Q216" s="14"/>
      <c r="R216" s="32"/>
    </row>
    <row r="217" spans="1:18" ht="51" x14ac:dyDescent="0.2">
      <c r="A217" s="126" t="s">
        <v>487</v>
      </c>
      <c r="B217" s="127" t="s">
        <v>488</v>
      </c>
      <c r="C217" s="126" t="s">
        <v>17</v>
      </c>
      <c r="D217" s="126" t="s">
        <v>489</v>
      </c>
      <c r="E217" s="128" t="s">
        <v>7</v>
      </c>
      <c r="F217" s="133">
        <v>917.8</v>
      </c>
      <c r="G217" s="134">
        <v>0</v>
      </c>
      <c r="H217" s="134">
        <f>'BM 09'!J217</f>
        <v>0</v>
      </c>
      <c r="I217" s="134">
        <f>VLOOKUP(A217,'Memória 10'!$A$6:$E$286,5,FALSE)</f>
        <v>0</v>
      </c>
      <c r="J217" s="134">
        <f t="shared" si="17"/>
        <v>0</v>
      </c>
      <c r="K217" s="134">
        <f t="shared" si="18"/>
        <v>0</v>
      </c>
      <c r="L217" s="134">
        <f t="shared" si="19"/>
        <v>0</v>
      </c>
      <c r="M217" s="134">
        <f t="shared" si="20"/>
        <v>0</v>
      </c>
      <c r="N217" s="134">
        <f t="shared" si="21"/>
        <v>0</v>
      </c>
      <c r="O217" s="11"/>
      <c r="P217" s="111" t="e">
        <f t="shared" si="16"/>
        <v>#DIV/0!</v>
      </c>
      <c r="Q217" s="14"/>
      <c r="R217" s="32"/>
    </row>
    <row r="218" spans="1:18" ht="51" x14ac:dyDescent="0.2">
      <c r="A218" s="126" t="s">
        <v>490</v>
      </c>
      <c r="B218" s="127" t="s">
        <v>491</v>
      </c>
      <c r="C218" s="126" t="s">
        <v>17</v>
      </c>
      <c r="D218" s="126" t="s">
        <v>492</v>
      </c>
      <c r="E218" s="128" t="s">
        <v>16</v>
      </c>
      <c r="F218" s="133">
        <v>331.89</v>
      </c>
      <c r="G218" s="134">
        <v>0</v>
      </c>
      <c r="H218" s="134">
        <f>'BM 09'!J218</f>
        <v>0</v>
      </c>
      <c r="I218" s="134">
        <f>VLOOKUP(A218,'Memória 10'!$A$6:$E$286,5,FALSE)</f>
        <v>0</v>
      </c>
      <c r="J218" s="134">
        <f t="shared" si="17"/>
        <v>0</v>
      </c>
      <c r="K218" s="134">
        <f t="shared" si="18"/>
        <v>0</v>
      </c>
      <c r="L218" s="134">
        <f t="shared" si="19"/>
        <v>0</v>
      </c>
      <c r="M218" s="134">
        <f t="shared" si="20"/>
        <v>0</v>
      </c>
      <c r="N218" s="134">
        <f t="shared" si="21"/>
        <v>0</v>
      </c>
      <c r="O218" s="11"/>
      <c r="P218" s="111" t="e">
        <f t="shared" si="16"/>
        <v>#DIV/0!</v>
      </c>
      <c r="Q218" s="14"/>
      <c r="R218" s="32"/>
    </row>
    <row r="219" spans="1:18" ht="51" x14ac:dyDescent="0.2">
      <c r="A219" s="126" t="s">
        <v>493</v>
      </c>
      <c r="B219" s="127" t="s">
        <v>494</v>
      </c>
      <c r="C219" s="126" t="s">
        <v>17</v>
      </c>
      <c r="D219" s="126" t="s">
        <v>495</v>
      </c>
      <c r="E219" s="128" t="s">
        <v>7</v>
      </c>
      <c r="F219" s="133">
        <v>749.08</v>
      </c>
      <c r="G219" s="134">
        <v>6</v>
      </c>
      <c r="H219" s="134">
        <f>'BM 09'!J219</f>
        <v>6</v>
      </c>
      <c r="I219" s="134">
        <f>VLOOKUP(A219,'Memória 10'!$A$6:$E$286,5,FALSE)</f>
        <v>0</v>
      </c>
      <c r="J219" s="134">
        <f t="shared" si="17"/>
        <v>6</v>
      </c>
      <c r="K219" s="134">
        <f t="shared" si="18"/>
        <v>4494.4799999999996</v>
      </c>
      <c r="L219" s="134">
        <f t="shared" si="19"/>
        <v>4494.4799999999996</v>
      </c>
      <c r="M219" s="134">
        <f t="shared" si="20"/>
        <v>0</v>
      </c>
      <c r="N219" s="134">
        <f t="shared" si="21"/>
        <v>4494.4799999999996</v>
      </c>
      <c r="O219" s="11"/>
      <c r="P219" s="111">
        <f t="shared" si="16"/>
        <v>1</v>
      </c>
      <c r="Q219" s="14"/>
      <c r="R219" s="32"/>
    </row>
    <row r="220" spans="1:18" ht="25.5" x14ac:dyDescent="0.2">
      <c r="A220" s="126" t="s">
        <v>745</v>
      </c>
      <c r="B220" s="127" t="s">
        <v>196</v>
      </c>
      <c r="C220" s="126" t="s">
        <v>14</v>
      </c>
      <c r="D220" s="126" t="s">
        <v>197</v>
      </c>
      <c r="E220" s="128" t="s">
        <v>82</v>
      </c>
      <c r="F220" s="133">
        <v>215.31</v>
      </c>
      <c r="G220" s="134">
        <v>7.1400000000000006</v>
      </c>
      <c r="H220" s="134">
        <f>'BM 09'!J220</f>
        <v>7.14</v>
      </c>
      <c r="I220" s="134">
        <f>VLOOKUP(A220,'Memória 10'!$A$6:$E$286,5,FALSE)</f>
        <v>0</v>
      </c>
      <c r="J220" s="134">
        <f t="shared" ref="J220:J221" si="22">I220+H220</f>
        <v>7.14</v>
      </c>
      <c r="K220" s="134">
        <f t="shared" ref="K220:K221" si="23">TRUNC(G220*F220,2)</f>
        <v>1537.31</v>
      </c>
      <c r="L220" s="134">
        <f t="shared" ref="L220:L221" si="24">TRUNC(H220*F220,2)</f>
        <v>1537.31</v>
      </c>
      <c r="M220" s="134">
        <f t="shared" ref="M220:M221" si="25">TRUNC(I220*F220,2)</f>
        <v>0</v>
      </c>
      <c r="N220" s="134">
        <f t="shared" ref="N220:N221" si="26">M220+L220</f>
        <v>1537.31</v>
      </c>
      <c r="O220" s="11"/>
      <c r="P220" s="111">
        <f t="shared" si="16"/>
        <v>1</v>
      </c>
      <c r="Q220" s="14"/>
      <c r="R220" s="32"/>
    </row>
    <row r="221" spans="1:18" ht="38.25" x14ac:dyDescent="0.2">
      <c r="A221" s="126" t="s">
        <v>746</v>
      </c>
      <c r="B221" s="127" t="s">
        <v>271</v>
      </c>
      <c r="C221" s="126" t="s">
        <v>14</v>
      </c>
      <c r="D221" s="126" t="s">
        <v>272</v>
      </c>
      <c r="E221" s="128" t="s">
        <v>16</v>
      </c>
      <c r="F221" s="133">
        <v>18.68</v>
      </c>
      <c r="G221" s="134">
        <v>14.280000000000001</v>
      </c>
      <c r="H221" s="134">
        <f>'BM 09'!J221</f>
        <v>14.28</v>
      </c>
      <c r="I221" s="134">
        <f>VLOOKUP(A221,'Memória 10'!$A$6:$E$286,5,FALSE)</f>
        <v>0</v>
      </c>
      <c r="J221" s="134">
        <f t="shared" si="22"/>
        <v>14.28</v>
      </c>
      <c r="K221" s="134">
        <f t="shared" si="23"/>
        <v>266.75</v>
      </c>
      <c r="L221" s="134">
        <f t="shared" si="24"/>
        <v>266.75</v>
      </c>
      <c r="M221" s="134">
        <f t="shared" si="25"/>
        <v>0</v>
      </c>
      <c r="N221" s="134">
        <f t="shared" si="26"/>
        <v>266.75</v>
      </c>
      <c r="O221" s="11"/>
      <c r="P221" s="111">
        <f t="shared" si="16"/>
        <v>1</v>
      </c>
      <c r="Q221" s="14"/>
      <c r="R221" s="32"/>
    </row>
    <row r="222" spans="1:18" x14ac:dyDescent="0.2">
      <c r="A222" s="124" t="s">
        <v>496</v>
      </c>
      <c r="B222" s="124"/>
      <c r="C222" s="124"/>
      <c r="D222" s="124" t="s">
        <v>58</v>
      </c>
      <c r="E222" s="124"/>
      <c r="F222" s="131"/>
      <c r="G222" s="131"/>
      <c r="H222" s="131"/>
      <c r="I222" s="131"/>
      <c r="J222" s="131"/>
      <c r="K222" s="131"/>
      <c r="L222" s="131"/>
      <c r="M222" s="131"/>
      <c r="N222" s="131"/>
      <c r="O222" s="11"/>
      <c r="P222" s="111" t="e">
        <f t="shared" si="16"/>
        <v>#DIV/0!</v>
      </c>
      <c r="Q222" s="14"/>
      <c r="R222" s="32"/>
    </row>
    <row r="223" spans="1:18" ht="63.75" x14ac:dyDescent="0.2">
      <c r="A223" s="126" t="s">
        <v>497</v>
      </c>
      <c r="B223" s="127" t="s">
        <v>498</v>
      </c>
      <c r="C223" s="126" t="s">
        <v>14</v>
      </c>
      <c r="D223" s="126" t="s">
        <v>499</v>
      </c>
      <c r="E223" s="128" t="s">
        <v>16</v>
      </c>
      <c r="F223" s="133">
        <v>18.579999999999998</v>
      </c>
      <c r="G223" s="134">
        <v>28.830000000000002</v>
      </c>
      <c r="H223" s="134">
        <f>'BM 09'!J223</f>
        <v>28.832500000000003</v>
      </c>
      <c r="I223" s="134">
        <f>VLOOKUP(A223,'Memória 10'!$A$6:$E$286,5,FALSE)</f>
        <v>0</v>
      </c>
      <c r="J223" s="134">
        <f t="shared" ref="J223:J270" si="27">I223+H223</f>
        <v>28.832500000000003</v>
      </c>
      <c r="K223" s="134">
        <f t="shared" ref="K223:K270" si="28">TRUNC(G223*F223,2)</f>
        <v>535.66</v>
      </c>
      <c r="L223" s="134">
        <f t="shared" ref="L223:L270" si="29">TRUNC(H223*F223,2)</f>
        <v>535.70000000000005</v>
      </c>
      <c r="M223" s="134">
        <f t="shared" ref="M223:M270" si="30">TRUNC(I223*F223,2)</f>
        <v>0</v>
      </c>
      <c r="N223" s="134">
        <f t="shared" ref="N223:N270" si="31">M223+L223</f>
        <v>535.70000000000005</v>
      </c>
      <c r="O223" s="11"/>
      <c r="P223" s="111">
        <f t="shared" ref="P223:P300" si="32">N223/K223</f>
        <v>1.0000746742336559</v>
      </c>
      <c r="Q223" s="14"/>
      <c r="R223" s="32"/>
    </row>
    <row r="224" spans="1:18" ht="51" x14ac:dyDescent="0.2">
      <c r="A224" s="126" t="s">
        <v>500</v>
      </c>
      <c r="B224" s="127" t="s">
        <v>501</v>
      </c>
      <c r="C224" s="126" t="s">
        <v>17</v>
      </c>
      <c r="D224" s="126" t="s">
        <v>502</v>
      </c>
      <c r="E224" s="128" t="s">
        <v>16</v>
      </c>
      <c r="F224" s="133">
        <v>55.66</v>
      </c>
      <c r="G224" s="134">
        <v>28.830000000000002</v>
      </c>
      <c r="H224" s="134">
        <f>'BM 09'!J224</f>
        <v>28.832500000000003</v>
      </c>
      <c r="I224" s="134">
        <f>VLOOKUP(A224,'Memória 10'!$A$6:$E$286,5,FALSE)</f>
        <v>0</v>
      </c>
      <c r="J224" s="134">
        <f t="shared" si="27"/>
        <v>28.832500000000003</v>
      </c>
      <c r="K224" s="134">
        <f t="shared" si="28"/>
        <v>1604.67</v>
      </c>
      <c r="L224" s="134">
        <f t="shared" si="29"/>
        <v>1604.81</v>
      </c>
      <c r="M224" s="134">
        <f t="shared" si="30"/>
        <v>0</v>
      </c>
      <c r="N224" s="134">
        <f t="shared" si="31"/>
        <v>1604.81</v>
      </c>
      <c r="O224" s="11"/>
      <c r="P224" s="111">
        <f t="shared" si="32"/>
        <v>1.0000872453526268</v>
      </c>
      <c r="Q224" s="14"/>
      <c r="R224" s="32"/>
    </row>
    <row r="225" spans="1:18" ht="25.5" x14ac:dyDescent="0.2">
      <c r="A225" s="126" t="s">
        <v>503</v>
      </c>
      <c r="B225" s="127" t="s">
        <v>504</v>
      </c>
      <c r="C225" s="126" t="s">
        <v>17</v>
      </c>
      <c r="D225" s="126" t="s">
        <v>505</v>
      </c>
      <c r="E225" s="128" t="s">
        <v>11</v>
      </c>
      <c r="F225" s="133">
        <v>69.52</v>
      </c>
      <c r="G225" s="134">
        <v>0</v>
      </c>
      <c r="H225" s="134">
        <f>'BM 09'!J225</f>
        <v>0</v>
      </c>
      <c r="I225" s="134">
        <f>VLOOKUP(A225,'Memória 10'!$A$6:$E$286,5,FALSE)</f>
        <v>0</v>
      </c>
      <c r="J225" s="134">
        <f t="shared" si="27"/>
        <v>0</v>
      </c>
      <c r="K225" s="134">
        <f t="shared" si="28"/>
        <v>0</v>
      </c>
      <c r="L225" s="134">
        <f t="shared" si="29"/>
        <v>0</v>
      </c>
      <c r="M225" s="134">
        <f t="shared" si="30"/>
        <v>0</v>
      </c>
      <c r="N225" s="134">
        <f t="shared" si="31"/>
        <v>0</v>
      </c>
      <c r="O225" s="11"/>
      <c r="P225" s="111" t="e">
        <f t="shared" si="32"/>
        <v>#DIV/0!</v>
      </c>
      <c r="Q225" s="14"/>
      <c r="R225" s="32"/>
    </row>
    <row r="226" spans="1:18" ht="38.25" x14ac:dyDescent="0.2">
      <c r="A226" s="126" t="s">
        <v>506</v>
      </c>
      <c r="B226" s="127" t="s">
        <v>507</v>
      </c>
      <c r="C226" s="126" t="s">
        <v>17</v>
      </c>
      <c r="D226" s="126" t="s">
        <v>86</v>
      </c>
      <c r="E226" s="128" t="s">
        <v>11</v>
      </c>
      <c r="F226" s="133">
        <v>72.41</v>
      </c>
      <c r="G226" s="134">
        <v>7.05</v>
      </c>
      <c r="H226" s="134">
        <f>'BM 09'!J226</f>
        <v>7.05</v>
      </c>
      <c r="I226" s="134">
        <f>VLOOKUP(A226,'Memória 10'!$A$6:$E$286,5,FALSE)</f>
        <v>0</v>
      </c>
      <c r="J226" s="134">
        <f t="shared" si="27"/>
        <v>7.05</v>
      </c>
      <c r="K226" s="134">
        <f t="shared" si="28"/>
        <v>510.49</v>
      </c>
      <c r="L226" s="134">
        <f t="shared" si="29"/>
        <v>510.49</v>
      </c>
      <c r="M226" s="134">
        <f t="shared" si="30"/>
        <v>0</v>
      </c>
      <c r="N226" s="134">
        <f t="shared" si="31"/>
        <v>510.49</v>
      </c>
      <c r="O226" s="11"/>
      <c r="P226" s="111">
        <f t="shared" si="32"/>
        <v>1</v>
      </c>
      <c r="Q226" s="14"/>
      <c r="R226" s="32"/>
    </row>
    <row r="227" spans="1:18" x14ac:dyDescent="0.2">
      <c r="A227" s="126" t="s">
        <v>747</v>
      </c>
      <c r="B227" s="127">
        <v>304</v>
      </c>
      <c r="C227" s="126" t="s">
        <v>706</v>
      </c>
      <c r="D227" s="126" t="s">
        <v>748</v>
      </c>
      <c r="E227" s="128" t="s">
        <v>11</v>
      </c>
      <c r="F227" s="133">
        <v>36.392248500000001</v>
      </c>
      <c r="G227" s="134">
        <v>0</v>
      </c>
      <c r="H227" s="134">
        <f>'BM 09'!J227</f>
        <v>0</v>
      </c>
      <c r="I227" s="134">
        <f>VLOOKUP(A227,'Memória 10'!$A$6:$E$286,5,FALSE)</f>
        <v>0</v>
      </c>
      <c r="J227" s="134">
        <f t="shared" si="27"/>
        <v>0</v>
      </c>
      <c r="K227" s="134">
        <f t="shared" si="28"/>
        <v>0</v>
      </c>
      <c r="L227" s="134">
        <f t="shared" si="29"/>
        <v>0</v>
      </c>
      <c r="M227" s="134">
        <f t="shared" si="30"/>
        <v>0</v>
      </c>
      <c r="N227" s="134">
        <f t="shared" si="31"/>
        <v>0</v>
      </c>
      <c r="O227" s="11"/>
      <c r="P227" s="111" t="e">
        <f t="shared" si="32"/>
        <v>#DIV/0!</v>
      </c>
      <c r="Q227" s="14"/>
      <c r="R227" s="32"/>
    </row>
    <row r="228" spans="1:18" ht="25.5" x14ac:dyDescent="0.2">
      <c r="A228" s="126" t="s">
        <v>885</v>
      </c>
      <c r="B228" s="127">
        <v>100327</v>
      </c>
      <c r="C228" s="126" t="s">
        <v>17</v>
      </c>
      <c r="D228" s="126" t="s">
        <v>886</v>
      </c>
      <c r="E228" s="128" t="s">
        <v>743</v>
      </c>
      <c r="F228" s="133">
        <v>50.391524737499999</v>
      </c>
      <c r="G228" s="134">
        <v>23.200000000000003</v>
      </c>
      <c r="H228" s="134">
        <f>'BM 09'!J228</f>
        <v>23.200000000000003</v>
      </c>
      <c r="I228" s="134">
        <f>VLOOKUP(A228,'Memória 10'!$A$6:$E$286,5,FALSE)</f>
        <v>0</v>
      </c>
      <c r="J228" s="134">
        <f t="shared" si="27"/>
        <v>23.200000000000003</v>
      </c>
      <c r="K228" s="134">
        <f t="shared" si="28"/>
        <v>1169.08</v>
      </c>
      <c r="L228" s="134">
        <f t="shared" si="29"/>
        <v>1169.08</v>
      </c>
      <c r="M228" s="134">
        <f t="shared" si="30"/>
        <v>0</v>
      </c>
      <c r="N228" s="134">
        <f t="shared" si="31"/>
        <v>1169.08</v>
      </c>
      <c r="O228" s="11"/>
      <c r="P228" s="111">
        <f t="shared" si="32"/>
        <v>1</v>
      </c>
      <c r="Q228" s="14"/>
      <c r="R228" s="32"/>
    </row>
    <row r="229" spans="1:18" x14ac:dyDescent="0.2">
      <c r="A229" s="124" t="s">
        <v>508</v>
      </c>
      <c r="B229" s="124"/>
      <c r="C229" s="124"/>
      <c r="D229" s="124" t="s">
        <v>509</v>
      </c>
      <c r="E229" s="124"/>
      <c r="F229" s="131"/>
      <c r="G229" s="131"/>
      <c r="H229" s="131"/>
      <c r="I229" s="131"/>
      <c r="J229" s="131"/>
      <c r="K229" s="131"/>
      <c r="L229" s="131"/>
      <c r="M229" s="131"/>
      <c r="N229" s="131"/>
      <c r="O229" s="11"/>
      <c r="P229" s="111" t="e">
        <f t="shared" si="32"/>
        <v>#DIV/0!</v>
      </c>
      <c r="Q229" s="14"/>
      <c r="R229" s="32"/>
    </row>
    <row r="230" spans="1:18" ht="51" x14ac:dyDescent="0.2">
      <c r="A230" s="126" t="s">
        <v>510</v>
      </c>
      <c r="B230" s="127" t="s">
        <v>511</v>
      </c>
      <c r="C230" s="126" t="s">
        <v>17</v>
      </c>
      <c r="D230" s="126" t="s">
        <v>512</v>
      </c>
      <c r="E230" s="128" t="s">
        <v>7</v>
      </c>
      <c r="F230" s="133">
        <v>732.09</v>
      </c>
      <c r="G230" s="134">
        <v>2</v>
      </c>
      <c r="H230" s="134">
        <f>'BM 09'!J230</f>
        <v>2</v>
      </c>
      <c r="I230" s="134">
        <f>VLOOKUP(A230,'Memória 10'!$A$6:$E$286,5,FALSE)</f>
        <v>0</v>
      </c>
      <c r="J230" s="134">
        <f t="shared" si="27"/>
        <v>2</v>
      </c>
      <c r="K230" s="134">
        <f t="shared" si="28"/>
        <v>1464.18</v>
      </c>
      <c r="L230" s="134">
        <f t="shared" si="29"/>
        <v>1464.18</v>
      </c>
      <c r="M230" s="134">
        <f t="shared" si="30"/>
        <v>0</v>
      </c>
      <c r="N230" s="134">
        <f t="shared" si="31"/>
        <v>1464.18</v>
      </c>
      <c r="O230" s="11"/>
      <c r="P230" s="111">
        <f t="shared" si="32"/>
        <v>1</v>
      </c>
      <c r="Q230" s="14"/>
      <c r="R230" s="32"/>
    </row>
    <row r="231" spans="1:18" ht="38.25" x14ac:dyDescent="0.2">
      <c r="A231" s="126" t="s">
        <v>513</v>
      </c>
      <c r="B231" s="127" t="s">
        <v>514</v>
      </c>
      <c r="C231" s="126" t="s">
        <v>17</v>
      </c>
      <c r="D231" s="126" t="s">
        <v>515</v>
      </c>
      <c r="E231" s="128" t="s">
        <v>7</v>
      </c>
      <c r="F231" s="133">
        <v>292</v>
      </c>
      <c r="G231" s="134">
        <v>4</v>
      </c>
      <c r="H231" s="134">
        <f>'BM 09'!J231</f>
        <v>4</v>
      </c>
      <c r="I231" s="134">
        <f>VLOOKUP(A231,'Memória 10'!$A$6:$E$286,5,FALSE)</f>
        <v>0</v>
      </c>
      <c r="J231" s="134">
        <f t="shared" si="27"/>
        <v>4</v>
      </c>
      <c r="K231" s="134">
        <f t="shared" si="28"/>
        <v>1168</v>
      </c>
      <c r="L231" s="134">
        <f t="shared" si="29"/>
        <v>1168</v>
      </c>
      <c r="M231" s="134">
        <f t="shared" si="30"/>
        <v>0</v>
      </c>
      <c r="N231" s="134">
        <f t="shared" si="31"/>
        <v>1168</v>
      </c>
      <c r="O231" s="11"/>
      <c r="P231" s="111">
        <f t="shared" si="32"/>
        <v>1</v>
      </c>
      <c r="Q231" s="14"/>
      <c r="R231" s="32"/>
    </row>
    <row r="232" spans="1:18" ht="25.5" x14ac:dyDescent="0.2">
      <c r="A232" s="126" t="s">
        <v>516</v>
      </c>
      <c r="B232" s="127" t="s">
        <v>517</v>
      </c>
      <c r="C232" s="126" t="s">
        <v>17</v>
      </c>
      <c r="D232" s="126" t="s">
        <v>518</v>
      </c>
      <c r="E232" s="128" t="s">
        <v>7</v>
      </c>
      <c r="F232" s="133">
        <v>658.3</v>
      </c>
      <c r="G232" s="134">
        <v>2</v>
      </c>
      <c r="H232" s="134">
        <f>'BM 09'!J232</f>
        <v>0</v>
      </c>
      <c r="I232" s="134">
        <f>VLOOKUP(A232,'Memória 10'!$A$6:$E$286,5,FALSE)</f>
        <v>2</v>
      </c>
      <c r="J232" s="134">
        <f t="shared" si="27"/>
        <v>2</v>
      </c>
      <c r="K232" s="134">
        <f t="shared" si="28"/>
        <v>1316.6</v>
      </c>
      <c r="L232" s="134">
        <f t="shared" si="29"/>
        <v>0</v>
      </c>
      <c r="M232" s="134">
        <f t="shared" si="30"/>
        <v>1316.6</v>
      </c>
      <c r="N232" s="134">
        <f t="shared" si="31"/>
        <v>1316.6</v>
      </c>
      <c r="O232" s="11"/>
      <c r="P232" s="111">
        <f t="shared" si="32"/>
        <v>1</v>
      </c>
      <c r="Q232" s="14"/>
      <c r="R232" s="32"/>
    </row>
    <row r="233" spans="1:18" ht="51" x14ac:dyDescent="0.2">
      <c r="A233" s="126" t="s">
        <v>519</v>
      </c>
      <c r="B233" s="127" t="s">
        <v>520</v>
      </c>
      <c r="C233" s="126" t="s">
        <v>17</v>
      </c>
      <c r="D233" s="126" t="s">
        <v>521</v>
      </c>
      <c r="E233" s="128" t="s">
        <v>7</v>
      </c>
      <c r="F233" s="133">
        <v>239.99</v>
      </c>
      <c r="G233" s="134">
        <v>2</v>
      </c>
      <c r="H233" s="134">
        <f>'BM 09'!J233</f>
        <v>2</v>
      </c>
      <c r="I233" s="134">
        <f>VLOOKUP(A233,'Memória 10'!$A$6:$E$286,5,FALSE)</f>
        <v>0</v>
      </c>
      <c r="J233" s="134">
        <f t="shared" si="27"/>
        <v>2</v>
      </c>
      <c r="K233" s="134">
        <f t="shared" si="28"/>
        <v>479.98</v>
      </c>
      <c r="L233" s="134">
        <f t="shared" si="29"/>
        <v>479.98</v>
      </c>
      <c r="M233" s="134">
        <f t="shared" si="30"/>
        <v>0</v>
      </c>
      <c r="N233" s="134">
        <f t="shared" si="31"/>
        <v>479.98</v>
      </c>
      <c r="O233" s="11"/>
      <c r="P233" s="111">
        <f t="shared" si="32"/>
        <v>1</v>
      </c>
      <c r="Q233" s="14"/>
      <c r="R233" s="32"/>
    </row>
    <row r="234" spans="1:18" ht="38.25" x14ac:dyDescent="0.2">
      <c r="A234" s="126" t="s">
        <v>522</v>
      </c>
      <c r="B234" s="127" t="s">
        <v>523</v>
      </c>
      <c r="C234" s="126" t="s">
        <v>17</v>
      </c>
      <c r="D234" s="126" t="s">
        <v>524</v>
      </c>
      <c r="E234" s="128" t="s">
        <v>7</v>
      </c>
      <c r="F234" s="133">
        <v>379.29</v>
      </c>
      <c r="G234" s="134">
        <v>4</v>
      </c>
      <c r="H234" s="134">
        <f>'BM 09'!J234</f>
        <v>4</v>
      </c>
      <c r="I234" s="134">
        <f>VLOOKUP(A234,'Memória 10'!$A$6:$E$286,5,FALSE)</f>
        <v>0</v>
      </c>
      <c r="J234" s="134">
        <f t="shared" si="27"/>
        <v>4</v>
      </c>
      <c r="K234" s="134">
        <f t="shared" si="28"/>
        <v>1517.16</v>
      </c>
      <c r="L234" s="134">
        <f t="shared" si="29"/>
        <v>1517.16</v>
      </c>
      <c r="M234" s="134">
        <f t="shared" si="30"/>
        <v>0</v>
      </c>
      <c r="N234" s="134">
        <f t="shared" si="31"/>
        <v>1517.16</v>
      </c>
      <c r="O234" s="11"/>
      <c r="P234" s="111">
        <f t="shared" si="32"/>
        <v>1</v>
      </c>
      <c r="Q234" s="14"/>
      <c r="R234" s="32"/>
    </row>
    <row r="235" spans="1:18" ht="25.5" x14ac:dyDescent="0.2">
      <c r="A235" s="126" t="s">
        <v>525</v>
      </c>
      <c r="B235" s="127" t="s">
        <v>526</v>
      </c>
      <c r="C235" s="126" t="s">
        <v>14</v>
      </c>
      <c r="D235" s="126" t="s">
        <v>527</v>
      </c>
      <c r="E235" s="128" t="s">
        <v>82</v>
      </c>
      <c r="F235" s="133">
        <v>611.27</v>
      </c>
      <c r="G235" s="134">
        <v>2.88</v>
      </c>
      <c r="H235" s="134">
        <f>'BM 09'!J235</f>
        <v>1.54</v>
      </c>
      <c r="I235" s="134">
        <f>VLOOKUP(A235,'Memória 10'!$A$6:$E$286,5,FALSE)</f>
        <v>0</v>
      </c>
      <c r="J235" s="134">
        <f t="shared" si="27"/>
        <v>1.54</v>
      </c>
      <c r="K235" s="134">
        <f t="shared" si="28"/>
        <v>1760.45</v>
      </c>
      <c r="L235" s="134">
        <f t="shared" si="29"/>
        <v>941.35</v>
      </c>
      <c r="M235" s="134">
        <f t="shared" si="30"/>
        <v>0</v>
      </c>
      <c r="N235" s="134">
        <f t="shared" si="31"/>
        <v>941.35</v>
      </c>
      <c r="O235" s="11"/>
      <c r="P235" s="111">
        <f t="shared" si="32"/>
        <v>0.53472123604760147</v>
      </c>
      <c r="Q235" s="14"/>
      <c r="R235" s="32"/>
    </row>
    <row r="236" spans="1:18" ht="25.5" x14ac:dyDescent="0.2">
      <c r="A236" s="126" t="s">
        <v>528</v>
      </c>
      <c r="B236" s="127" t="s">
        <v>529</v>
      </c>
      <c r="C236" s="126" t="s">
        <v>17</v>
      </c>
      <c r="D236" s="126" t="s">
        <v>530</v>
      </c>
      <c r="E236" s="128" t="s">
        <v>7</v>
      </c>
      <c r="F236" s="133">
        <v>68.95</v>
      </c>
      <c r="G236" s="134">
        <v>4</v>
      </c>
      <c r="H236" s="134">
        <f>'BM 09'!J236</f>
        <v>4</v>
      </c>
      <c r="I236" s="134">
        <f>VLOOKUP(A236,'Memória 10'!$A$6:$E$286,5,FALSE)</f>
        <v>0</v>
      </c>
      <c r="J236" s="134">
        <f t="shared" si="27"/>
        <v>4</v>
      </c>
      <c r="K236" s="134">
        <f t="shared" si="28"/>
        <v>275.8</v>
      </c>
      <c r="L236" s="134">
        <f t="shared" si="29"/>
        <v>275.8</v>
      </c>
      <c r="M236" s="134">
        <f t="shared" si="30"/>
        <v>0</v>
      </c>
      <c r="N236" s="134">
        <f t="shared" si="31"/>
        <v>275.8</v>
      </c>
      <c r="O236" s="11"/>
      <c r="P236" s="111">
        <f t="shared" si="32"/>
        <v>1</v>
      </c>
      <c r="Q236" s="14"/>
      <c r="R236" s="32"/>
    </row>
    <row r="237" spans="1:18" ht="25.5" x14ac:dyDescent="0.2">
      <c r="A237" s="126" t="s">
        <v>531</v>
      </c>
      <c r="B237" s="127" t="s">
        <v>532</v>
      </c>
      <c r="C237" s="126" t="s">
        <v>17</v>
      </c>
      <c r="D237" s="126" t="s">
        <v>533</v>
      </c>
      <c r="E237" s="128" t="s">
        <v>7</v>
      </c>
      <c r="F237" s="133">
        <v>99.68</v>
      </c>
      <c r="G237" s="134">
        <v>2</v>
      </c>
      <c r="H237" s="134">
        <f>'BM 09'!J237</f>
        <v>2</v>
      </c>
      <c r="I237" s="134">
        <f>VLOOKUP(A237,'Memória 10'!$A$6:$E$286,5,FALSE)</f>
        <v>0</v>
      </c>
      <c r="J237" s="134">
        <f t="shared" si="27"/>
        <v>2</v>
      </c>
      <c r="K237" s="134">
        <f t="shared" si="28"/>
        <v>199.36</v>
      </c>
      <c r="L237" s="134">
        <f t="shared" si="29"/>
        <v>199.36</v>
      </c>
      <c r="M237" s="134">
        <f t="shared" si="30"/>
        <v>0</v>
      </c>
      <c r="N237" s="134">
        <f t="shared" si="31"/>
        <v>199.36</v>
      </c>
      <c r="O237" s="11"/>
      <c r="P237" s="111">
        <f t="shared" si="32"/>
        <v>1</v>
      </c>
      <c r="Q237" s="14"/>
      <c r="R237" s="32"/>
    </row>
    <row r="238" spans="1:18" x14ac:dyDescent="0.2">
      <c r="A238" s="124" t="s">
        <v>534</v>
      </c>
      <c r="B238" s="124"/>
      <c r="C238" s="124"/>
      <c r="D238" s="124" t="s">
        <v>535</v>
      </c>
      <c r="E238" s="124"/>
      <c r="F238" s="131"/>
      <c r="G238" s="131"/>
      <c r="H238" s="131"/>
      <c r="I238" s="131"/>
      <c r="J238" s="131"/>
      <c r="K238" s="131"/>
      <c r="L238" s="131"/>
      <c r="M238" s="131"/>
      <c r="N238" s="131"/>
      <c r="O238" s="11"/>
      <c r="P238" s="111" t="e">
        <f t="shared" si="32"/>
        <v>#DIV/0!</v>
      </c>
      <c r="Q238" s="14"/>
      <c r="R238" s="32"/>
    </row>
    <row r="239" spans="1:18" ht="38.25" x14ac:dyDescent="0.2">
      <c r="A239" s="126" t="s">
        <v>536</v>
      </c>
      <c r="B239" s="127" t="s">
        <v>537</v>
      </c>
      <c r="C239" s="126" t="s">
        <v>17</v>
      </c>
      <c r="D239" s="126" t="s">
        <v>538</v>
      </c>
      <c r="E239" s="128" t="s">
        <v>7</v>
      </c>
      <c r="F239" s="133">
        <v>95.03</v>
      </c>
      <c r="G239" s="134">
        <v>2</v>
      </c>
      <c r="H239" s="134">
        <f>'BM 09'!J239</f>
        <v>2</v>
      </c>
      <c r="I239" s="134">
        <f>VLOOKUP(A239,'Memória 10'!$A$6:$E$286,5,FALSE)</f>
        <v>0</v>
      </c>
      <c r="J239" s="134">
        <f t="shared" si="27"/>
        <v>2</v>
      </c>
      <c r="K239" s="134">
        <f t="shared" si="28"/>
        <v>190.06</v>
      </c>
      <c r="L239" s="134">
        <f t="shared" si="29"/>
        <v>190.06</v>
      </c>
      <c r="M239" s="134">
        <f t="shared" si="30"/>
        <v>0</v>
      </c>
      <c r="N239" s="134">
        <f t="shared" si="31"/>
        <v>190.06</v>
      </c>
      <c r="O239" s="11"/>
      <c r="P239" s="111">
        <f t="shared" si="32"/>
        <v>1</v>
      </c>
      <c r="Q239" s="14"/>
      <c r="R239" s="32"/>
    </row>
    <row r="240" spans="1:18" ht="38.25" x14ac:dyDescent="0.2">
      <c r="A240" s="126" t="s">
        <v>539</v>
      </c>
      <c r="B240" s="127" t="s">
        <v>540</v>
      </c>
      <c r="C240" s="126" t="s">
        <v>17</v>
      </c>
      <c r="D240" s="126" t="s">
        <v>541</v>
      </c>
      <c r="E240" s="128" t="s">
        <v>7</v>
      </c>
      <c r="F240" s="133">
        <v>88.08</v>
      </c>
      <c r="G240" s="134">
        <v>1</v>
      </c>
      <c r="H240" s="134">
        <f>'BM 09'!J240</f>
        <v>1</v>
      </c>
      <c r="I240" s="134">
        <f>VLOOKUP(A240,'Memória 10'!$A$6:$E$286,5,FALSE)</f>
        <v>0</v>
      </c>
      <c r="J240" s="134">
        <f t="shared" si="27"/>
        <v>1</v>
      </c>
      <c r="K240" s="134">
        <f t="shared" si="28"/>
        <v>88.08</v>
      </c>
      <c r="L240" s="134">
        <f t="shared" si="29"/>
        <v>88.08</v>
      </c>
      <c r="M240" s="134">
        <f t="shared" si="30"/>
        <v>0</v>
      </c>
      <c r="N240" s="134">
        <f t="shared" si="31"/>
        <v>88.08</v>
      </c>
      <c r="O240" s="11"/>
      <c r="P240" s="111">
        <f t="shared" si="32"/>
        <v>1</v>
      </c>
      <c r="Q240" s="14"/>
      <c r="R240" s="32"/>
    </row>
    <row r="241" spans="1:18" ht="25.5" x14ac:dyDescent="0.2">
      <c r="A241" s="126" t="s">
        <v>542</v>
      </c>
      <c r="B241" s="127" t="s">
        <v>543</v>
      </c>
      <c r="C241" s="126" t="s">
        <v>17</v>
      </c>
      <c r="D241" s="126" t="s">
        <v>544</v>
      </c>
      <c r="E241" s="128" t="s">
        <v>7</v>
      </c>
      <c r="F241" s="133">
        <v>112.33</v>
      </c>
      <c r="G241" s="134">
        <v>1</v>
      </c>
      <c r="H241" s="134">
        <f>'BM 09'!J241</f>
        <v>1</v>
      </c>
      <c r="I241" s="134">
        <f>VLOOKUP(A241,'Memória 10'!$A$6:$E$286,5,FALSE)</f>
        <v>0</v>
      </c>
      <c r="J241" s="134">
        <f t="shared" si="27"/>
        <v>1</v>
      </c>
      <c r="K241" s="134">
        <f t="shared" si="28"/>
        <v>112.33</v>
      </c>
      <c r="L241" s="134">
        <f t="shared" si="29"/>
        <v>112.33</v>
      </c>
      <c r="M241" s="134">
        <f t="shared" si="30"/>
        <v>0</v>
      </c>
      <c r="N241" s="134">
        <f t="shared" si="31"/>
        <v>112.33</v>
      </c>
      <c r="O241" s="11"/>
      <c r="P241" s="111">
        <f t="shared" si="32"/>
        <v>1</v>
      </c>
      <c r="Q241" s="14"/>
      <c r="R241" s="32"/>
    </row>
    <row r="242" spans="1:18" ht="25.5" x14ac:dyDescent="0.2">
      <c r="A242" s="126" t="s">
        <v>545</v>
      </c>
      <c r="B242" s="127" t="s">
        <v>546</v>
      </c>
      <c r="C242" s="126" t="s">
        <v>17</v>
      </c>
      <c r="D242" s="126" t="s">
        <v>547</v>
      </c>
      <c r="E242" s="128" t="s">
        <v>11</v>
      </c>
      <c r="F242" s="133">
        <v>23.24</v>
      </c>
      <c r="G242" s="134">
        <v>99.63</v>
      </c>
      <c r="H242" s="134">
        <f>'BM 09'!J242</f>
        <v>99.63</v>
      </c>
      <c r="I242" s="134">
        <f>VLOOKUP(A242,'Memória 10'!$A$6:$E$286,5,FALSE)</f>
        <v>0</v>
      </c>
      <c r="J242" s="134">
        <f t="shared" si="27"/>
        <v>99.63</v>
      </c>
      <c r="K242" s="134">
        <f t="shared" si="28"/>
        <v>2315.4</v>
      </c>
      <c r="L242" s="134">
        <f t="shared" si="29"/>
        <v>2315.4</v>
      </c>
      <c r="M242" s="134">
        <f t="shared" si="30"/>
        <v>0</v>
      </c>
      <c r="N242" s="134">
        <f t="shared" si="31"/>
        <v>2315.4</v>
      </c>
      <c r="O242" s="11"/>
      <c r="P242" s="111">
        <f t="shared" si="32"/>
        <v>1</v>
      </c>
      <c r="Q242" s="14"/>
      <c r="R242" s="32"/>
    </row>
    <row r="243" spans="1:18" ht="25.5" x14ac:dyDescent="0.2">
      <c r="A243" s="126" t="s">
        <v>548</v>
      </c>
      <c r="B243" s="127" t="s">
        <v>549</v>
      </c>
      <c r="C243" s="126" t="s">
        <v>17</v>
      </c>
      <c r="D243" s="126" t="s">
        <v>550</v>
      </c>
      <c r="E243" s="128" t="s">
        <v>7</v>
      </c>
      <c r="F243" s="133">
        <v>288.72000000000003</v>
      </c>
      <c r="G243" s="134">
        <v>2</v>
      </c>
      <c r="H243" s="134">
        <f>'BM 09'!J243</f>
        <v>2</v>
      </c>
      <c r="I243" s="134">
        <f>VLOOKUP(A243,'Memória 10'!$A$6:$E$286,5,FALSE)</f>
        <v>0</v>
      </c>
      <c r="J243" s="134">
        <f t="shared" si="27"/>
        <v>2</v>
      </c>
      <c r="K243" s="134">
        <f t="shared" si="28"/>
        <v>577.44000000000005</v>
      </c>
      <c r="L243" s="134">
        <f t="shared" si="29"/>
        <v>577.44000000000005</v>
      </c>
      <c r="M243" s="134">
        <f t="shared" si="30"/>
        <v>0</v>
      </c>
      <c r="N243" s="134">
        <f t="shared" si="31"/>
        <v>577.44000000000005</v>
      </c>
      <c r="O243" s="11"/>
      <c r="P243" s="111">
        <f t="shared" si="32"/>
        <v>1</v>
      </c>
      <c r="Q243" s="14"/>
      <c r="R243" s="32"/>
    </row>
    <row r="244" spans="1:18" ht="25.5" x14ac:dyDescent="0.2">
      <c r="A244" s="126" t="s">
        <v>749</v>
      </c>
      <c r="B244" s="127">
        <v>102137</v>
      </c>
      <c r="C244" s="126" t="s">
        <v>17</v>
      </c>
      <c r="D244" s="126" t="s">
        <v>750</v>
      </c>
      <c r="E244" s="128" t="s">
        <v>7</v>
      </c>
      <c r="F244" s="133">
        <v>63.2657717875</v>
      </c>
      <c r="G244" s="134">
        <v>2</v>
      </c>
      <c r="H244" s="134">
        <f>'BM 09'!J244</f>
        <v>2</v>
      </c>
      <c r="I244" s="134">
        <f>VLOOKUP(A244,'Memória 10'!$A$6:$E$286,5,FALSE)</f>
        <v>0</v>
      </c>
      <c r="J244" s="134">
        <f t="shared" si="27"/>
        <v>2</v>
      </c>
      <c r="K244" s="134">
        <f t="shared" si="28"/>
        <v>126.53</v>
      </c>
      <c r="L244" s="134">
        <f t="shared" si="29"/>
        <v>126.53</v>
      </c>
      <c r="M244" s="134">
        <f t="shared" si="30"/>
        <v>0</v>
      </c>
      <c r="N244" s="134">
        <f t="shared" si="31"/>
        <v>126.53</v>
      </c>
      <c r="O244" s="11"/>
      <c r="P244" s="111">
        <f t="shared" si="32"/>
        <v>1</v>
      </c>
      <c r="Q244" s="14"/>
      <c r="R244" s="32"/>
    </row>
    <row r="245" spans="1:18" ht="25.5" x14ac:dyDescent="0.2">
      <c r="A245" s="126" t="s">
        <v>751</v>
      </c>
      <c r="B245" s="127">
        <v>102111</v>
      </c>
      <c r="C245" s="126" t="s">
        <v>17</v>
      </c>
      <c r="D245" s="126" t="s">
        <v>752</v>
      </c>
      <c r="E245" s="128" t="s">
        <v>7</v>
      </c>
      <c r="F245" s="133">
        <v>1013.2795491625</v>
      </c>
      <c r="G245" s="134">
        <v>1</v>
      </c>
      <c r="H245" s="134">
        <f>'BM 09'!J245</f>
        <v>1</v>
      </c>
      <c r="I245" s="134">
        <f>VLOOKUP(A245,'Memória 10'!$A$6:$E$286,5,FALSE)</f>
        <v>0</v>
      </c>
      <c r="J245" s="134">
        <f t="shared" si="27"/>
        <v>1</v>
      </c>
      <c r="K245" s="134">
        <f t="shared" si="28"/>
        <v>1013.27</v>
      </c>
      <c r="L245" s="134">
        <f t="shared" si="29"/>
        <v>1013.27</v>
      </c>
      <c r="M245" s="134">
        <f t="shared" si="30"/>
        <v>0</v>
      </c>
      <c r="N245" s="134">
        <f t="shared" si="31"/>
        <v>1013.27</v>
      </c>
      <c r="O245" s="11"/>
      <c r="P245" s="111">
        <f t="shared" si="32"/>
        <v>1</v>
      </c>
      <c r="Q245" s="14"/>
      <c r="R245" s="32"/>
    </row>
    <row r="246" spans="1:18" x14ac:dyDescent="0.2">
      <c r="A246" s="124" t="s">
        <v>551</v>
      </c>
      <c r="B246" s="124"/>
      <c r="C246" s="124"/>
      <c r="D246" s="124" t="s">
        <v>552</v>
      </c>
      <c r="E246" s="124"/>
      <c r="F246" s="131"/>
      <c r="G246" s="131"/>
      <c r="H246" s="131"/>
      <c r="I246" s="131"/>
      <c r="J246" s="131"/>
      <c r="K246" s="131"/>
      <c r="L246" s="131"/>
      <c r="M246" s="131"/>
      <c r="N246" s="131"/>
      <c r="O246" s="11"/>
      <c r="P246" s="111" t="e">
        <f t="shared" si="32"/>
        <v>#DIV/0!</v>
      </c>
      <c r="Q246" s="14"/>
      <c r="R246" s="32"/>
    </row>
    <row r="247" spans="1:18" ht="38.25" x14ac:dyDescent="0.2">
      <c r="A247" s="126" t="s">
        <v>553</v>
      </c>
      <c r="B247" s="127" t="s">
        <v>554</v>
      </c>
      <c r="C247" s="126" t="s">
        <v>17</v>
      </c>
      <c r="D247" s="126" t="s">
        <v>555</v>
      </c>
      <c r="E247" s="128" t="s">
        <v>7</v>
      </c>
      <c r="F247" s="133">
        <v>172.62</v>
      </c>
      <c r="G247" s="134">
        <v>1</v>
      </c>
      <c r="H247" s="134">
        <f>'BM 09'!J247</f>
        <v>1</v>
      </c>
      <c r="I247" s="134">
        <f>VLOOKUP(A247,'Memória 10'!$A$6:$E$286,5,FALSE)</f>
        <v>0</v>
      </c>
      <c r="J247" s="134">
        <f t="shared" si="27"/>
        <v>1</v>
      </c>
      <c r="K247" s="134">
        <f t="shared" si="28"/>
        <v>172.62</v>
      </c>
      <c r="L247" s="134">
        <f t="shared" si="29"/>
        <v>172.62</v>
      </c>
      <c r="M247" s="134">
        <f t="shared" si="30"/>
        <v>0</v>
      </c>
      <c r="N247" s="134">
        <f t="shared" si="31"/>
        <v>172.62</v>
      </c>
      <c r="O247" s="11"/>
      <c r="P247" s="111">
        <f t="shared" si="32"/>
        <v>1</v>
      </c>
      <c r="Q247" s="14"/>
      <c r="R247" s="32"/>
    </row>
    <row r="248" spans="1:18" ht="38.25" x14ac:dyDescent="0.2">
      <c r="A248" s="126" t="s">
        <v>556</v>
      </c>
      <c r="B248" s="127" t="s">
        <v>557</v>
      </c>
      <c r="C248" s="126" t="s">
        <v>17</v>
      </c>
      <c r="D248" s="126" t="s">
        <v>558</v>
      </c>
      <c r="E248" s="128" t="s">
        <v>7</v>
      </c>
      <c r="F248" s="133">
        <v>47.1</v>
      </c>
      <c r="G248" s="134">
        <v>4</v>
      </c>
      <c r="H248" s="134">
        <f>'BM 09'!J248</f>
        <v>4</v>
      </c>
      <c r="I248" s="134">
        <f>VLOOKUP(A248,'Memória 10'!$A$6:$E$286,5,FALSE)</f>
        <v>0</v>
      </c>
      <c r="J248" s="134">
        <f t="shared" si="27"/>
        <v>4</v>
      </c>
      <c r="K248" s="134">
        <f t="shared" si="28"/>
        <v>188.4</v>
      </c>
      <c r="L248" s="134">
        <f t="shared" si="29"/>
        <v>188.4</v>
      </c>
      <c r="M248" s="134">
        <f t="shared" si="30"/>
        <v>0</v>
      </c>
      <c r="N248" s="134">
        <f t="shared" si="31"/>
        <v>188.4</v>
      </c>
      <c r="O248" s="11"/>
      <c r="P248" s="111">
        <f t="shared" si="32"/>
        <v>1</v>
      </c>
      <c r="Q248" s="14"/>
      <c r="R248" s="32"/>
    </row>
    <row r="249" spans="1:18" ht="38.25" x14ac:dyDescent="0.2">
      <c r="A249" s="126" t="s">
        <v>559</v>
      </c>
      <c r="B249" s="127" t="s">
        <v>560</v>
      </c>
      <c r="C249" s="126" t="s">
        <v>17</v>
      </c>
      <c r="D249" s="126" t="s">
        <v>561</v>
      </c>
      <c r="E249" s="128" t="s">
        <v>7</v>
      </c>
      <c r="F249" s="133">
        <v>20.66</v>
      </c>
      <c r="G249" s="134">
        <v>2</v>
      </c>
      <c r="H249" s="134">
        <f>'BM 09'!J249</f>
        <v>2</v>
      </c>
      <c r="I249" s="134">
        <f>VLOOKUP(A249,'Memória 10'!$A$6:$E$286,5,FALSE)</f>
        <v>0</v>
      </c>
      <c r="J249" s="134">
        <f t="shared" si="27"/>
        <v>2</v>
      </c>
      <c r="K249" s="134">
        <f t="shared" si="28"/>
        <v>41.32</v>
      </c>
      <c r="L249" s="134">
        <f t="shared" si="29"/>
        <v>41.32</v>
      </c>
      <c r="M249" s="134">
        <f t="shared" si="30"/>
        <v>0</v>
      </c>
      <c r="N249" s="134">
        <f t="shared" si="31"/>
        <v>41.32</v>
      </c>
      <c r="O249" s="11"/>
      <c r="P249" s="111">
        <f t="shared" si="32"/>
        <v>1</v>
      </c>
      <c r="Q249" s="14"/>
      <c r="R249" s="32"/>
    </row>
    <row r="250" spans="1:18" ht="38.25" x14ac:dyDescent="0.2">
      <c r="A250" s="126" t="s">
        <v>562</v>
      </c>
      <c r="B250" s="127" t="s">
        <v>563</v>
      </c>
      <c r="C250" s="126" t="s">
        <v>17</v>
      </c>
      <c r="D250" s="126" t="s">
        <v>564</v>
      </c>
      <c r="E250" s="128" t="s">
        <v>11</v>
      </c>
      <c r="F250" s="133">
        <v>20.28</v>
      </c>
      <c r="G250" s="134">
        <v>7.75</v>
      </c>
      <c r="H250" s="134">
        <f>'BM 09'!J250</f>
        <v>7.75</v>
      </c>
      <c r="I250" s="134">
        <f>VLOOKUP(A250,'Memória 10'!$A$6:$E$286,5,FALSE)</f>
        <v>0</v>
      </c>
      <c r="J250" s="134">
        <f t="shared" si="27"/>
        <v>7.75</v>
      </c>
      <c r="K250" s="134">
        <f t="shared" si="28"/>
        <v>157.16999999999999</v>
      </c>
      <c r="L250" s="134">
        <f t="shared" si="29"/>
        <v>157.16999999999999</v>
      </c>
      <c r="M250" s="134">
        <f t="shared" si="30"/>
        <v>0</v>
      </c>
      <c r="N250" s="134">
        <f t="shared" si="31"/>
        <v>157.16999999999999</v>
      </c>
      <c r="O250" s="11"/>
      <c r="P250" s="111">
        <f t="shared" si="32"/>
        <v>1</v>
      </c>
      <c r="Q250" s="14"/>
      <c r="R250" s="32"/>
    </row>
    <row r="251" spans="1:18" ht="38.25" x14ac:dyDescent="0.2">
      <c r="A251" s="126" t="s">
        <v>565</v>
      </c>
      <c r="B251" s="127" t="s">
        <v>566</v>
      </c>
      <c r="C251" s="126" t="s">
        <v>17</v>
      </c>
      <c r="D251" s="126" t="s">
        <v>567</v>
      </c>
      <c r="E251" s="128" t="s">
        <v>11</v>
      </c>
      <c r="F251" s="133">
        <v>25.24</v>
      </c>
      <c r="G251" s="134">
        <v>33.659999999999997</v>
      </c>
      <c r="H251" s="134">
        <f>'BM 09'!J251</f>
        <v>33.659999999999997</v>
      </c>
      <c r="I251" s="134">
        <f>VLOOKUP(A251,'Memória 10'!$A$6:$E$286,5,FALSE)</f>
        <v>0</v>
      </c>
      <c r="J251" s="134">
        <f t="shared" si="27"/>
        <v>33.659999999999997</v>
      </c>
      <c r="K251" s="134">
        <f t="shared" si="28"/>
        <v>849.57</v>
      </c>
      <c r="L251" s="134">
        <f t="shared" si="29"/>
        <v>849.57</v>
      </c>
      <c r="M251" s="134">
        <f t="shared" si="30"/>
        <v>0</v>
      </c>
      <c r="N251" s="134">
        <f t="shared" si="31"/>
        <v>849.57</v>
      </c>
      <c r="O251" s="11"/>
      <c r="P251" s="111">
        <f t="shared" si="32"/>
        <v>1</v>
      </c>
      <c r="Q251" s="14"/>
      <c r="R251" s="32"/>
    </row>
    <row r="252" spans="1:18" ht="38.25" x14ac:dyDescent="0.2">
      <c r="A252" s="126" t="s">
        <v>568</v>
      </c>
      <c r="B252" s="127" t="s">
        <v>569</v>
      </c>
      <c r="C252" s="126" t="s">
        <v>17</v>
      </c>
      <c r="D252" s="126" t="s">
        <v>570</v>
      </c>
      <c r="E252" s="128" t="s">
        <v>11</v>
      </c>
      <c r="F252" s="133">
        <v>35.19</v>
      </c>
      <c r="G252" s="134">
        <v>48.79</v>
      </c>
      <c r="H252" s="134">
        <f>'BM 09'!J252</f>
        <v>48.79</v>
      </c>
      <c r="I252" s="134">
        <f>VLOOKUP(A252,'Memória 10'!$A$6:$E$286,5,FALSE)</f>
        <v>0</v>
      </c>
      <c r="J252" s="134">
        <f t="shared" si="27"/>
        <v>48.79</v>
      </c>
      <c r="K252" s="134">
        <f t="shared" si="28"/>
        <v>1716.92</v>
      </c>
      <c r="L252" s="134">
        <f t="shared" si="29"/>
        <v>1716.92</v>
      </c>
      <c r="M252" s="134">
        <f t="shared" si="30"/>
        <v>0</v>
      </c>
      <c r="N252" s="134">
        <f t="shared" si="31"/>
        <v>1716.92</v>
      </c>
      <c r="O252" s="11"/>
      <c r="P252" s="111">
        <f t="shared" si="32"/>
        <v>1</v>
      </c>
      <c r="Q252" s="14"/>
      <c r="R252" s="32"/>
    </row>
    <row r="253" spans="1:18" x14ac:dyDescent="0.2">
      <c r="A253" s="126" t="s">
        <v>571</v>
      </c>
      <c r="B253" s="127" t="s">
        <v>572</v>
      </c>
      <c r="C253" s="126" t="s">
        <v>17</v>
      </c>
      <c r="D253" s="126" t="s">
        <v>573</v>
      </c>
      <c r="E253" s="128" t="s">
        <v>7</v>
      </c>
      <c r="F253" s="133">
        <v>7.55</v>
      </c>
      <c r="G253" s="134">
        <v>0</v>
      </c>
      <c r="H253" s="134">
        <f>'BM 09'!J253</f>
        <v>0</v>
      </c>
      <c r="I253" s="134">
        <f>VLOOKUP(A253,'Memória 10'!$A$6:$E$286,5,FALSE)</f>
        <v>0</v>
      </c>
      <c r="J253" s="134">
        <f t="shared" si="27"/>
        <v>0</v>
      </c>
      <c r="K253" s="134">
        <f t="shared" si="28"/>
        <v>0</v>
      </c>
      <c r="L253" s="134">
        <f t="shared" si="29"/>
        <v>0</v>
      </c>
      <c r="M253" s="134">
        <f t="shared" si="30"/>
        <v>0</v>
      </c>
      <c r="N253" s="134">
        <f t="shared" si="31"/>
        <v>0</v>
      </c>
      <c r="O253" s="11"/>
      <c r="P253" s="111" t="e">
        <f t="shared" si="32"/>
        <v>#DIV/0!</v>
      </c>
      <c r="Q253" s="14"/>
      <c r="R253" s="32"/>
    </row>
    <row r="254" spans="1:18" ht="38.25" x14ac:dyDescent="0.2">
      <c r="A254" s="126" t="s">
        <v>753</v>
      </c>
      <c r="B254" s="127">
        <v>104345</v>
      </c>
      <c r="C254" s="126" t="s">
        <v>17</v>
      </c>
      <c r="D254" s="126" t="s">
        <v>754</v>
      </c>
      <c r="E254" s="128" t="s">
        <v>7</v>
      </c>
      <c r="F254" s="133">
        <v>36.940088799999998</v>
      </c>
      <c r="G254" s="134">
        <v>5</v>
      </c>
      <c r="H254" s="134">
        <f>'BM 09'!J254</f>
        <v>5</v>
      </c>
      <c r="I254" s="134">
        <f>VLOOKUP(A254,'Memória 10'!$A$6:$E$286,5,FALSE)</f>
        <v>0</v>
      </c>
      <c r="J254" s="134">
        <f t="shared" si="27"/>
        <v>5</v>
      </c>
      <c r="K254" s="134">
        <f t="shared" si="28"/>
        <v>184.7</v>
      </c>
      <c r="L254" s="134">
        <f t="shared" si="29"/>
        <v>184.7</v>
      </c>
      <c r="M254" s="134">
        <f t="shared" si="30"/>
        <v>0</v>
      </c>
      <c r="N254" s="134">
        <f t="shared" si="31"/>
        <v>184.7</v>
      </c>
      <c r="O254" s="11"/>
      <c r="P254" s="111">
        <f t="shared" si="32"/>
        <v>1</v>
      </c>
      <c r="Q254" s="14"/>
      <c r="R254" s="32"/>
    </row>
    <row r="255" spans="1:18" ht="38.25" x14ac:dyDescent="0.2">
      <c r="A255" s="126" t="s">
        <v>755</v>
      </c>
      <c r="B255" s="127">
        <v>89744</v>
      </c>
      <c r="C255" s="126" t="s">
        <v>17</v>
      </c>
      <c r="D255" s="126" t="s">
        <v>756</v>
      </c>
      <c r="E255" s="128" t="s">
        <v>7</v>
      </c>
      <c r="F255" s="133">
        <v>23.664744387500001</v>
      </c>
      <c r="G255" s="134">
        <v>6</v>
      </c>
      <c r="H255" s="134">
        <f>'BM 09'!J255</f>
        <v>6</v>
      </c>
      <c r="I255" s="134">
        <f>VLOOKUP(A255,'Memória 10'!$A$6:$E$286,5,FALSE)</f>
        <v>0</v>
      </c>
      <c r="J255" s="134">
        <f t="shared" si="27"/>
        <v>6</v>
      </c>
      <c r="K255" s="134">
        <f t="shared" si="28"/>
        <v>141.97999999999999</v>
      </c>
      <c r="L255" s="134">
        <f t="shared" si="29"/>
        <v>141.97999999999999</v>
      </c>
      <c r="M255" s="134">
        <f t="shared" si="30"/>
        <v>0</v>
      </c>
      <c r="N255" s="134">
        <f t="shared" si="31"/>
        <v>141.97999999999999</v>
      </c>
      <c r="O255" s="11"/>
      <c r="P255" s="111">
        <f t="shared" si="32"/>
        <v>1</v>
      </c>
      <c r="Q255" s="14"/>
      <c r="R255" s="32"/>
    </row>
    <row r="256" spans="1:18" ht="38.25" x14ac:dyDescent="0.2">
      <c r="A256" s="126" t="s">
        <v>757</v>
      </c>
      <c r="B256" s="127">
        <v>89724</v>
      </c>
      <c r="C256" s="126" t="s">
        <v>17</v>
      </c>
      <c r="D256" s="126" t="s">
        <v>758</v>
      </c>
      <c r="E256" s="128" t="s">
        <v>7</v>
      </c>
      <c r="F256" s="133">
        <v>7.9534672125000005</v>
      </c>
      <c r="G256" s="134">
        <v>6</v>
      </c>
      <c r="H256" s="134">
        <f>'BM 09'!J256</f>
        <v>6</v>
      </c>
      <c r="I256" s="134">
        <f>VLOOKUP(A256,'Memória 10'!$A$6:$E$286,5,FALSE)</f>
        <v>0</v>
      </c>
      <c r="J256" s="134">
        <f t="shared" si="27"/>
        <v>6</v>
      </c>
      <c r="K256" s="134">
        <f t="shared" si="28"/>
        <v>47.72</v>
      </c>
      <c r="L256" s="134">
        <f t="shared" si="29"/>
        <v>47.72</v>
      </c>
      <c r="M256" s="134">
        <f t="shared" si="30"/>
        <v>0</v>
      </c>
      <c r="N256" s="134">
        <f t="shared" si="31"/>
        <v>47.72</v>
      </c>
      <c r="O256" s="11"/>
      <c r="P256" s="111">
        <f t="shared" si="32"/>
        <v>1</v>
      </c>
      <c r="Q256" s="14"/>
      <c r="R256" s="32"/>
    </row>
    <row r="257" spans="1:18" x14ac:dyDescent="0.2">
      <c r="A257" s="124" t="s">
        <v>574</v>
      </c>
      <c r="B257" s="124"/>
      <c r="C257" s="124"/>
      <c r="D257" s="124" t="s">
        <v>60</v>
      </c>
      <c r="E257" s="124"/>
      <c r="F257" s="131"/>
      <c r="G257" s="131"/>
      <c r="H257" s="131"/>
      <c r="I257" s="131"/>
      <c r="J257" s="131"/>
      <c r="K257" s="131"/>
      <c r="L257" s="131"/>
      <c r="M257" s="131"/>
      <c r="N257" s="131"/>
      <c r="O257" s="11"/>
      <c r="P257" s="111" t="e">
        <f t="shared" si="32"/>
        <v>#DIV/0!</v>
      </c>
      <c r="Q257" s="14"/>
      <c r="R257" s="32"/>
    </row>
    <row r="258" spans="1:18" ht="25.5" x14ac:dyDescent="0.2">
      <c r="A258" s="126" t="s">
        <v>575</v>
      </c>
      <c r="B258" s="127" t="s">
        <v>65</v>
      </c>
      <c r="C258" s="126" t="s">
        <v>17</v>
      </c>
      <c r="D258" s="126" t="s">
        <v>66</v>
      </c>
      <c r="E258" s="128" t="s">
        <v>11</v>
      </c>
      <c r="F258" s="133">
        <v>3.44</v>
      </c>
      <c r="G258" s="134">
        <v>53.7</v>
      </c>
      <c r="H258" s="134">
        <f>'BM 09'!J258</f>
        <v>53.7</v>
      </c>
      <c r="I258" s="134">
        <f>VLOOKUP(A258,'Memória 10'!$A$6:$E$286,5,FALSE)</f>
        <v>0</v>
      </c>
      <c r="J258" s="134">
        <f t="shared" si="27"/>
        <v>53.7</v>
      </c>
      <c r="K258" s="134">
        <f t="shared" si="28"/>
        <v>184.72</v>
      </c>
      <c r="L258" s="134">
        <f t="shared" si="29"/>
        <v>184.72</v>
      </c>
      <c r="M258" s="134">
        <f t="shared" si="30"/>
        <v>0</v>
      </c>
      <c r="N258" s="134">
        <f t="shared" si="31"/>
        <v>184.72</v>
      </c>
      <c r="O258" s="11"/>
      <c r="P258" s="111">
        <f t="shared" si="32"/>
        <v>1</v>
      </c>
      <c r="Q258" s="14"/>
      <c r="R258" s="32"/>
    </row>
    <row r="259" spans="1:18" ht="25.5" x14ac:dyDescent="0.2">
      <c r="A259" s="126" t="s">
        <v>576</v>
      </c>
      <c r="B259" s="127" t="s">
        <v>67</v>
      </c>
      <c r="C259" s="126" t="s">
        <v>17</v>
      </c>
      <c r="D259" s="126" t="s">
        <v>68</v>
      </c>
      <c r="E259" s="128" t="s">
        <v>11</v>
      </c>
      <c r="F259" s="133">
        <v>4.6399999999999997</v>
      </c>
      <c r="G259" s="134">
        <v>20.8</v>
      </c>
      <c r="H259" s="134">
        <f>'BM 09'!J259</f>
        <v>20.8</v>
      </c>
      <c r="I259" s="134">
        <f>VLOOKUP(A259,'Memória 10'!$A$6:$E$286,5,FALSE)</f>
        <v>0</v>
      </c>
      <c r="J259" s="134">
        <f t="shared" si="27"/>
        <v>20.8</v>
      </c>
      <c r="K259" s="134">
        <f t="shared" si="28"/>
        <v>96.51</v>
      </c>
      <c r="L259" s="134">
        <f t="shared" si="29"/>
        <v>96.51</v>
      </c>
      <c r="M259" s="134">
        <f t="shared" si="30"/>
        <v>0</v>
      </c>
      <c r="N259" s="134">
        <f t="shared" si="31"/>
        <v>96.51</v>
      </c>
      <c r="O259" s="11"/>
      <c r="P259" s="111">
        <f t="shared" si="32"/>
        <v>1</v>
      </c>
      <c r="Q259" s="14"/>
      <c r="R259" s="32"/>
    </row>
    <row r="260" spans="1:18" ht="25.5" x14ac:dyDescent="0.2">
      <c r="A260" s="126" t="s">
        <v>577</v>
      </c>
      <c r="B260" s="127" t="s">
        <v>578</v>
      </c>
      <c r="C260" s="126" t="s">
        <v>17</v>
      </c>
      <c r="D260" s="126" t="s">
        <v>579</v>
      </c>
      <c r="E260" s="128" t="s">
        <v>7</v>
      </c>
      <c r="F260" s="133">
        <v>56.68</v>
      </c>
      <c r="G260" s="134">
        <v>1</v>
      </c>
      <c r="H260" s="134">
        <f>'BM 09'!J260</f>
        <v>1</v>
      </c>
      <c r="I260" s="134">
        <f>VLOOKUP(A260,'Memória 10'!$A$6:$E$286,5,FALSE)</f>
        <v>0</v>
      </c>
      <c r="J260" s="134">
        <f t="shared" si="27"/>
        <v>1</v>
      </c>
      <c r="K260" s="134">
        <f t="shared" si="28"/>
        <v>56.68</v>
      </c>
      <c r="L260" s="134">
        <f t="shared" si="29"/>
        <v>56.68</v>
      </c>
      <c r="M260" s="134">
        <f t="shared" si="30"/>
        <v>0</v>
      </c>
      <c r="N260" s="134">
        <f t="shared" si="31"/>
        <v>56.68</v>
      </c>
      <c r="O260" s="11"/>
      <c r="P260" s="111">
        <f t="shared" si="32"/>
        <v>1</v>
      </c>
      <c r="Q260" s="14"/>
      <c r="R260" s="32"/>
    </row>
    <row r="261" spans="1:18" ht="25.5" x14ac:dyDescent="0.2">
      <c r="A261" s="126" t="s">
        <v>580</v>
      </c>
      <c r="B261" s="127" t="s">
        <v>581</v>
      </c>
      <c r="C261" s="126" t="s">
        <v>17</v>
      </c>
      <c r="D261" s="126" t="s">
        <v>582</v>
      </c>
      <c r="E261" s="128" t="s">
        <v>7</v>
      </c>
      <c r="F261" s="133">
        <v>27.98</v>
      </c>
      <c r="G261" s="134">
        <v>10</v>
      </c>
      <c r="H261" s="134">
        <f>'BM 09'!J261</f>
        <v>8</v>
      </c>
      <c r="I261" s="134">
        <f>VLOOKUP(A261,'Memória 10'!$A$6:$E$286,5,FALSE)</f>
        <v>2</v>
      </c>
      <c r="J261" s="134">
        <f t="shared" si="27"/>
        <v>10</v>
      </c>
      <c r="K261" s="134">
        <f t="shared" si="28"/>
        <v>279.8</v>
      </c>
      <c r="L261" s="134">
        <f t="shared" si="29"/>
        <v>223.84</v>
      </c>
      <c r="M261" s="134">
        <f t="shared" si="30"/>
        <v>55.96</v>
      </c>
      <c r="N261" s="134">
        <f t="shared" si="31"/>
        <v>279.8</v>
      </c>
      <c r="O261" s="11"/>
      <c r="P261" s="111">
        <f t="shared" si="32"/>
        <v>1</v>
      </c>
      <c r="Q261" s="14"/>
      <c r="R261" s="32"/>
    </row>
    <row r="262" spans="1:18" ht="25.5" x14ac:dyDescent="0.2">
      <c r="A262" s="126" t="s">
        <v>583</v>
      </c>
      <c r="B262" s="127" t="s">
        <v>584</v>
      </c>
      <c r="C262" s="126" t="s">
        <v>17</v>
      </c>
      <c r="D262" s="126" t="s">
        <v>585</v>
      </c>
      <c r="E262" s="128" t="s">
        <v>7</v>
      </c>
      <c r="F262" s="133">
        <v>67.86</v>
      </c>
      <c r="G262" s="134">
        <v>0</v>
      </c>
      <c r="H262" s="134">
        <f>'BM 09'!J262</f>
        <v>0</v>
      </c>
      <c r="I262" s="134">
        <f>VLOOKUP(A262,'Memória 10'!$A$6:$E$286,5,FALSE)</f>
        <v>0</v>
      </c>
      <c r="J262" s="134">
        <f t="shared" si="27"/>
        <v>0</v>
      </c>
      <c r="K262" s="134">
        <f t="shared" si="28"/>
        <v>0</v>
      </c>
      <c r="L262" s="134">
        <f t="shared" si="29"/>
        <v>0</v>
      </c>
      <c r="M262" s="134">
        <f t="shared" si="30"/>
        <v>0</v>
      </c>
      <c r="N262" s="134">
        <f t="shared" si="31"/>
        <v>0</v>
      </c>
      <c r="O262" s="11"/>
      <c r="P262" s="111" t="e">
        <f t="shared" si="32"/>
        <v>#DIV/0!</v>
      </c>
      <c r="Q262" s="14"/>
      <c r="R262" s="32"/>
    </row>
    <row r="263" spans="1:18" ht="25.5" x14ac:dyDescent="0.2">
      <c r="A263" s="126" t="s">
        <v>586</v>
      </c>
      <c r="B263" s="127" t="s">
        <v>69</v>
      </c>
      <c r="C263" s="126" t="s">
        <v>17</v>
      </c>
      <c r="D263" s="126" t="s">
        <v>70</v>
      </c>
      <c r="E263" s="128" t="s">
        <v>7</v>
      </c>
      <c r="F263" s="133">
        <v>10.38</v>
      </c>
      <c r="G263" s="134">
        <v>1</v>
      </c>
      <c r="H263" s="134">
        <f>'BM 09'!J263</f>
        <v>1</v>
      </c>
      <c r="I263" s="134">
        <f>VLOOKUP(A263,'Memória 10'!$A$6:$E$286,5,FALSE)</f>
        <v>0</v>
      </c>
      <c r="J263" s="134">
        <f t="shared" si="27"/>
        <v>1</v>
      </c>
      <c r="K263" s="134">
        <f t="shared" si="28"/>
        <v>10.38</v>
      </c>
      <c r="L263" s="134">
        <f t="shared" si="29"/>
        <v>10.38</v>
      </c>
      <c r="M263" s="134">
        <f t="shared" si="30"/>
        <v>0</v>
      </c>
      <c r="N263" s="134">
        <f t="shared" si="31"/>
        <v>10.38</v>
      </c>
      <c r="O263" s="11"/>
      <c r="P263" s="111">
        <f t="shared" si="32"/>
        <v>1</v>
      </c>
      <c r="Q263" s="14"/>
      <c r="R263" s="32"/>
    </row>
    <row r="264" spans="1:18" ht="38.25" x14ac:dyDescent="0.2">
      <c r="A264" s="126" t="s">
        <v>587</v>
      </c>
      <c r="B264" s="127" t="s">
        <v>588</v>
      </c>
      <c r="C264" s="126" t="s">
        <v>17</v>
      </c>
      <c r="D264" s="126" t="s">
        <v>589</v>
      </c>
      <c r="E264" s="128" t="s">
        <v>11</v>
      </c>
      <c r="F264" s="133">
        <v>7.89</v>
      </c>
      <c r="G264" s="134">
        <v>26.5</v>
      </c>
      <c r="H264" s="134">
        <f>'BM 09'!J264</f>
        <v>26.5</v>
      </c>
      <c r="I264" s="134">
        <f>VLOOKUP(A264,'Memória 10'!$A$6:$E$286,5,FALSE)</f>
        <v>0</v>
      </c>
      <c r="J264" s="134">
        <f t="shared" si="27"/>
        <v>26.5</v>
      </c>
      <c r="K264" s="134">
        <f t="shared" si="28"/>
        <v>209.08</v>
      </c>
      <c r="L264" s="134">
        <f t="shared" si="29"/>
        <v>209.08</v>
      </c>
      <c r="M264" s="134">
        <f t="shared" si="30"/>
        <v>0</v>
      </c>
      <c r="N264" s="134">
        <f t="shared" si="31"/>
        <v>209.08</v>
      </c>
      <c r="O264" s="11"/>
      <c r="P264" s="111">
        <f t="shared" si="32"/>
        <v>1</v>
      </c>
      <c r="Q264" s="14"/>
      <c r="R264" s="32"/>
    </row>
    <row r="265" spans="1:18" ht="38.25" x14ac:dyDescent="0.2">
      <c r="A265" s="126" t="s">
        <v>590</v>
      </c>
      <c r="B265" s="127" t="s">
        <v>591</v>
      </c>
      <c r="C265" s="126" t="s">
        <v>17</v>
      </c>
      <c r="D265" s="126" t="s">
        <v>592</v>
      </c>
      <c r="E265" s="128" t="s">
        <v>11</v>
      </c>
      <c r="F265" s="133">
        <v>14.78</v>
      </c>
      <c r="G265" s="134">
        <v>10.4</v>
      </c>
      <c r="H265" s="134">
        <f>'BM 09'!J265</f>
        <v>10.4</v>
      </c>
      <c r="I265" s="134">
        <f>VLOOKUP(A265,'Memória 10'!$A$6:$E$286,5,FALSE)</f>
        <v>0</v>
      </c>
      <c r="J265" s="134">
        <f t="shared" si="27"/>
        <v>10.4</v>
      </c>
      <c r="K265" s="134">
        <f t="shared" si="28"/>
        <v>153.71</v>
      </c>
      <c r="L265" s="134">
        <f t="shared" si="29"/>
        <v>153.71</v>
      </c>
      <c r="M265" s="134">
        <f t="shared" si="30"/>
        <v>0</v>
      </c>
      <c r="N265" s="134">
        <f t="shared" si="31"/>
        <v>153.71</v>
      </c>
      <c r="O265" s="11"/>
      <c r="P265" s="111">
        <f t="shared" si="32"/>
        <v>1</v>
      </c>
      <c r="Q265" s="14"/>
      <c r="R265" s="32"/>
    </row>
    <row r="266" spans="1:18" ht="25.5" x14ac:dyDescent="0.2">
      <c r="A266" s="126" t="s">
        <v>593</v>
      </c>
      <c r="B266" s="127" t="s">
        <v>594</v>
      </c>
      <c r="C266" s="126" t="s">
        <v>17</v>
      </c>
      <c r="D266" s="126" t="s">
        <v>595</v>
      </c>
      <c r="E266" s="128" t="s">
        <v>7</v>
      </c>
      <c r="F266" s="133">
        <v>20.65</v>
      </c>
      <c r="G266" s="134">
        <v>0</v>
      </c>
      <c r="H266" s="134">
        <f>'BM 09'!J266</f>
        <v>0</v>
      </c>
      <c r="I266" s="134">
        <f>VLOOKUP(A266,'Memória 10'!$A$6:$E$286,5,FALSE)</f>
        <v>0</v>
      </c>
      <c r="J266" s="134">
        <f t="shared" si="27"/>
        <v>0</v>
      </c>
      <c r="K266" s="134">
        <f t="shared" si="28"/>
        <v>0</v>
      </c>
      <c r="L266" s="134">
        <f t="shared" si="29"/>
        <v>0</v>
      </c>
      <c r="M266" s="134">
        <f t="shared" si="30"/>
        <v>0</v>
      </c>
      <c r="N266" s="134">
        <f t="shared" si="31"/>
        <v>0</v>
      </c>
      <c r="O266" s="11"/>
      <c r="P266" s="111" t="e">
        <f t="shared" si="32"/>
        <v>#DIV/0!</v>
      </c>
      <c r="Q266" s="14"/>
      <c r="R266" s="32"/>
    </row>
    <row r="267" spans="1:18" ht="25.5" x14ac:dyDescent="0.2">
      <c r="A267" s="126" t="s">
        <v>596</v>
      </c>
      <c r="B267" s="127" t="s">
        <v>71</v>
      </c>
      <c r="C267" s="126" t="s">
        <v>17</v>
      </c>
      <c r="D267" s="126" t="s">
        <v>72</v>
      </c>
      <c r="E267" s="128" t="s">
        <v>7</v>
      </c>
      <c r="F267" s="133">
        <v>23.32</v>
      </c>
      <c r="G267" s="134">
        <v>0</v>
      </c>
      <c r="H267" s="134">
        <f>'BM 09'!J267</f>
        <v>0</v>
      </c>
      <c r="I267" s="134">
        <f>VLOOKUP(A267,'Memória 10'!$A$6:$E$286,5,FALSE)</f>
        <v>0</v>
      </c>
      <c r="J267" s="134">
        <f t="shared" si="27"/>
        <v>0</v>
      </c>
      <c r="K267" s="134">
        <f t="shared" si="28"/>
        <v>0</v>
      </c>
      <c r="L267" s="134">
        <f t="shared" si="29"/>
        <v>0</v>
      </c>
      <c r="M267" s="134">
        <f t="shared" si="30"/>
        <v>0</v>
      </c>
      <c r="N267" s="134">
        <f t="shared" si="31"/>
        <v>0</v>
      </c>
      <c r="O267" s="11"/>
      <c r="P267" s="111" t="e">
        <f t="shared" si="32"/>
        <v>#DIV/0!</v>
      </c>
      <c r="Q267" s="14"/>
      <c r="R267" s="32"/>
    </row>
    <row r="268" spans="1:18" ht="25.5" x14ac:dyDescent="0.2">
      <c r="A268" s="126" t="s">
        <v>760</v>
      </c>
      <c r="B268" s="127">
        <v>97609</v>
      </c>
      <c r="C268" s="126" t="s">
        <v>17</v>
      </c>
      <c r="D268" s="126" t="s">
        <v>761</v>
      </c>
      <c r="E268" s="128" t="s">
        <v>7</v>
      </c>
      <c r="F268" s="133">
        <v>11.5731263375</v>
      </c>
      <c r="G268" s="134">
        <v>0</v>
      </c>
      <c r="H268" s="134">
        <f>'BM 09'!J268</f>
        <v>0</v>
      </c>
      <c r="I268" s="134">
        <f>VLOOKUP(A268,'Memória 10'!$A$6:$E$286,5,FALSE)</f>
        <v>0</v>
      </c>
      <c r="J268" s="134">
        <f t="shared" si="27"/>
        <v>0</v>
      </c>
      <c r="K268" s="134">
        <f t="shared" si="28"/>
        <v>0</v>
      </c>
      <c r="L268" s="134">
        <f t="shared" si="29"/>
        <v>0</v>
      </c>
      <c r="M268" s="134">
        <f t="shared" si="30"/>
        <v>0</v>
      </c>
      <c r="N268" s="134">
        <f t="shared" si="31"/>
        <v>0</v>
      </c>
      <c r="O268" s="11"/>
      <c r="P268" s="111" t="e">
        <f t="shared" si="32"/>
        <v>#DIV/0!</v>
      </c>
      <c r="Q268" s="14"/>
      <c r="R268" s="32"/>
    </row>
    <row r="269" spans="1:18" ht="38.25" x14ac:dyDescent="0.2">
      <c r="A269" s="126" t="s">
        <v>759</v>
      </c>
      <c r="B269" s="127" t="s">
        <v>598</v>
      </c>
      <c r="C269" s="126" t="s">
        <v>17</v>
      </c>
      <c r="D269" s="126" t="s">
        <v>599</v>
      </c>
      <c r="E269" s="128" t="s">
        <v>7</v>
      </c>
      <c r="F269" s="133">
        <v>443.04</v>
      </c>
      <c r="G269" s="134">
        <v>1</v>
      </c>
      <c r="H269" s="134">
        <f>'BM 09'!J269</f>
        <v>1</v>
      </c>
      <c r="I269" s="134">
        <f>VLOOKUP(A269,'Memória 10'!$A$6:$E$286,5,FALSE)</f>
        <v>0</v>
      </c>
      <c r="J269" s="134">
        <f t="shared" si="27"/>
        <v>1</v>
      </c>
      <c r="K269" s="134">
        <f t="shared" si="28"/>
        <v>443.04</v>
      </c>
      <c r="L269" s="134">
        <f t="shared" si="29"/>
        <v>443.04</v>
      </c>
      <c r="M269" s="134">
        <f t="shared" si="30"/>
        <v>0</v>
      </c>
      <c r="N269" s="134">
        <f t="shared" si="31"/>
        <v>443.04</v>
      </c>
      <c r="O269" s="11"/>
      <c r="P269" s="111">
        <f t="shared" si="32"/>
        <v>1</v>
      </c>
      <c r="Q269" s="14"/>
      <c r="R269" s="32"/>
    </row>
    <row r="270" spans="1:18" ht="25.5" x14ac:dyDescent="0.2">
      <c r="A270" s="126" t="s">
        <v>887</v>
      </c>
      <c r="B270" s="127">
        <v>12971</v>
      </c>
      <c r="C270" s="126" t="s">
        <v>706</v>
      </c>
      <c r="D270" s="126" t="s">
        <v>888</v>
      </c>
      <c r="E270" s="128" t="s">
        <v>7</v>
      </c>
      <c r="F270" s="133">
        <v>73.753000387500009</v>
      </c>
      <c r="G270" s="134">
        <v>10</v>
      </c>
      <c r="H270" s="134">
        <f>'BM 09'!J270</f>
        <v>10</v>
      </c>
      <c r="I270" s="134">
        <f>VLOOKUP(A270,'Memória 10'!$A$6:$E$286,5,FALSE)</f>
        <v>0</v>
      </c>
      <c r="J270" s="134">
        <f t="shared" si="27"/>
        <v>10</v>
      </c>
      <c r="K270" s="134">
        <f t="shared" si="28"/>
        <v>737.53</v>
      </c>
      <c r="L270" s="134">
        <f t="shared" si="29"/>
        <v>737.53</v>
      </c>
      <c r="M270" s="134">
        <f t="shared" si="30"/>
        <v>0</v>
      </c>
      <c r="N270" s="134">
        <f t="shared" si="31"/>
        <v>737.53</v>
      </c>
      <c r="O270" s="11"/>
      <c r="Q270" s="14"/>
      <c r="R270" s="32"/>
    </row>
    <row r="271" spans="1:18" x14ac:dyDescent="0.2">
      <c r="A271" s="124">
        <v>3</v>
      </c>
      <c r="B271" s="124"/>
      <c r="C271" s="124"/>
      <c r="D271" s="124" t="s">
        <v>762</v>
      </c>
      <c r="E271" s="124"/>
      <c r="F271" s="125"/>
      <c r="G271" s="125"/>
      <c r="H271" s="125"/>
      <c r="I271" s="125"/>
      <c r="J271" s="125"/>
      <c r="K271" s="125"/>
      <c r="L271" s="125"/>
      <c r="M271" s="125"/>
      <c r="N271" s="125"/>
      <c r="O271" s="11"/>
      <c r="P271" s="111" t="e">
        <f t="shared" si="32"/>
        <v>#DIV/0!</v>
      </c>
      <c r="Q271" s="14"/>
      <c r="R271" s="32"/>
    </row>
    <row r="272" spans="1:18" ht="38.25" x14ac:dyDescent="0.2">
      <c r="A272" s="126" t="s">
        <v>763</v>
      </c>
      <c r="B272" s="127">
        <v>2374</v>
      </c>
      <c r="C272" s="126" t="s">
        <v>706</v>
      </c>
      <c r="D272" s="126" t="s">
        <v>824</v>
      </c>
      <c r="E272" s="128" t="s">
        <v>16</v>
      </c>
      <c r="F272" s="129">
        <v>204.51074056250002</v>
      </c>
      <c r="G272" s="134">
        <v>205.76</v>
      </c>
      <c r="H272" s="134">
        <f>'BM 09'!J272</f>
        <v>205.76</v>
      </c>
      <c r="I272" s="134">
        <f>VLOOKUP(A272,'Memória 10'!$A$6:$E$286,5,FALSE)</f>
        <v>0</v>
      </c>
      <c r="J272" s="134">
        <f>I272+H272</f>
        <v>205.76</v>
      </c>
      <c r="K272" s="134">
        <f t="shared" ref="K272:K299" si="33">TRUNC(G272*F272,2)</f>
        <v>42080.12</v>
      </c>
      <c r="L272" s="134">
        <f t="shared" ref="L272:L299" si="34">TRUNC(H272*F272,2)</f>
        <v>42080.12</v>
      </c>
      <c r="M272" s="134">
        <f t="shared" ref="M272:M297" si="35">TRUNC(I272*F272,2)</f>
        <v>0</v>
      </c>
      <c r="N272" s="134">
        <f t="shared" ref="N272:N299" si="36">M272+L272</f>
        <v>42080.12</v>
      </c>
      <c r="O272" s="11"/>
      <c r="P272" s="111">
        <f t="shared" si="32"/>
        <v>1</v>
      </c>
      <c r="Q272" s="14"/>
      <c r="R272" s="32"/>
    </row>
    <row r="273" spans="1:18" ht="51" x14ac:dyDescent="0.2">
      <c r="A273" s="126" t="s">
        <v>765</v>
      </c>
      <c r="B273" s="127">
        <v>94275</v>
      </c>
      <c r="C273" s="126" t="s">
        <v>17</v>
      </c>
      <c r="D273" s="126" t="s">
        <v>766</v>
      </c>
      <c r="E273" s="128" t="s">
        <v>743</v>
      </c>
      <c r="F273" s="129">
        <v>34.171538712500002</v>
      </c>
      <c r="G273" s="134">
        <v>22.149999999999991</v>
      </c>
      <c r="H273" s="134">
        <f>'BM 09'!J273</f>
        <v>0</v>
      </c>
      <c r="I273" s="134">
        <f>VLOOKUP(A273,'Memória 10'!$A$6:$E$286,5,FALSE)</f>
        <v>0</v>
      </c>
      <c r="J273" s="134">
        <f t="shared" ref="J273:J297" si="37">I273+H273</f>
        <v>0</v>
      </c>
      <c r="K273" s="134">
        <f t="shared" si="33"/>
        <v>756.89</v>
      </c>
      <c r="L273" s="134">
        <f t="shared" si="34"/>
        <v>0</v>
      </c>
      <c r="M273" s="134">
        <f t="shared" si="35"/>
        <v>0</v>
      </c>
      <c r="N273" s="134">
        <f t="shared" si="36"/>
        <v>0</v>
      </c>
      <c r="O273" s="11"/>
      <c r="P273" s="111">
        <f t="shared" si="32"/>
        <v>0</v>
      </c>
      <c r="Q273" s="14"/>
      <c r="R273" s="32"/>
    </row>
    <row r="274" spans="1:18" x14ac:dyDescent="0.2">
      <c r="A274" s="126" t="s">
        <v>767</v>
      </c>
      <c r="B274" s="127">
        <v>98504</v>
      </c>
      <c r="C274" s="126" t="s">
        <v>17</v>
      </c>
      <c r="D274" s="126" t="s">
        <v>768</v>
      </c>
      <c r="E274" s="128" t="s">
        <v>16</v>
      </c>
      <c r="F274" s="129">
        <v>15.202568324999998</v>
      </c>
      <c r="G274" s="134">
        <v>0</v>
      </c>
      <c r="H274" s="134">
        <f>'BM 09'!J274</f>
        <v>0</v>
      </c>
      <c r="I274" s="134">
        <f>VLOOKUP(A274,'Memória 10'!$A$6:$E$286,5,FALSE)</f>
        <v>0</v>
      </c>
      <c r="J274" s="134">
        <f t="shared" si="37"/>
        <v>0</v>
      </c>
      <c r="K274" s="134">
        <f t="shared" si="33"/>
        <v>0</v>
      </c>
      <c r="L274" s="134">
        <f t="shared" si="34"/>
        <v>0</v>
      </c>
      <c r="M274" s="134">
        <f t="shared" si="35"/>
        <v>0</v>
      </c>
      <c r="N274" s="134">
        <f t="shared" si="36"/>
        <v>0</v>
      </c>
      <c r="O274" s="11"/>
      <c r="P274" s="111" t="e">
        <f t="shared" si="32"/>
        <v>#DIV/0!</v>
      </c>
      <c r="Q274" s="14"/>
      <c r="R274" s="32"/>
    </row>
    <row r="275" spans="1:18" x14ac:dyDescent="0.2">
      <c r="A275" s="126" t="s">
        <v>769</v>
      </c>
      <c r="B275" s="127">
        <v>11137</v>
      </c>
      <c r="C275" s="126" t="s">
        <v>706</v>
      </c>
      <c r="D275" s="126" t="s">
        <v>770</v>
      </c>
      <c r="E275" s="128" t="s">
        <v>7</v>
      </c>
      <c r="F275" s="129">
        <v>2155.4580946250003</v>
      </c>
      <c r="G275" s="134">
        <v>1</v>
      </c>
      <c r="H275" s="134">
        <f>'BM 09'!J275</f>
        <v>1</v>
      </c>
      <c r="I275" s="134">
        <f>VLOOKUP(A275,'Memória 10'!$A$6:$E$286,5,FALSE)</f>
        <v>0</v>
      </c>
      <c r="J275" s="134">
        <f t="shared" si="37"/>
        <v>1</v>
      </c>
      <c r="K275" s="134">
        <f t="shared" si="33"/>
        <v>2155.4499999999998</v>
      </c>
      <c r="L275" s="134">
        <f t="shared" si="34"/>
        <v>2155.4499999999998</v>
      </c>
      <c r="M275" s="134">
        <f t="shared" si="35"/>
        <v>0</v>
      </c>
      <c r="N275" s="134">
        <f t="shared" si="36"/>
        <v>2155.4499999999998</v>
      </c>
      <c r="O275" s="11"/>
      <c r="P275" s="111">
        <f t="shared" si="32"/>
        <v>1</v>
      </c>
      <c r="Q275" s="14"/>
      <c r="R275" s="32"/>
    </row>
    <row r="276" spans="1:18" ht="38.25" x14ac:dyDescent="0.2">
      <c r="A276" s="126" t="s">
        <v>771</v>
      </c>
      <c r="B276" s="127">
        <v>100623</v>
      </c>
      <c r="C276" s="126" t="s">
        <v>17</v>
      </c>
      <c r="D276" s="126" t="s">
        <v>772</v>
      </c>
      <c r="E276" s="128" t="s">
        <v>7</v>
      </c>
      <c r="F276" s="129">
        <v>1968.6641180499998</v>
      </c>
      <c r="G276" s="134">
        <v>4</v>
      </c>
      <c r="H276" s="134">
        <f>'BM 09'!J276</f>
        <v>4</v>
      </c>
      <c r="I276" s="134">
        <f>VLOOKUP(A276,'Memória 10'!$A$6:$E$286,5,FALSE)</f>
        <v>0</v>
      </c>
      <c r="J276" s="134">
        <f t="shared" si="37"/>
        <v>4</v>
      </c>
      <c r="K276" s="134">
        <f t="shared" si="33"/>
        <v>7874.65</v>
      </c>
      <c r="L276" s="134">
        <f t="shared" si="34"/>
        <v>7874.65</v>
      </c>
      <c r="M276" s="134">
        <f t="shared" si="35"/>
        <v>0</v>
      </c>
      <c r="N276" s="134">
        <f t="shared" si="36"/>
        <v>7874.65</v>
      </c>
      <c r="O276" s="11"/>
      <c r="P276" s="111">
        <f t="shared" si="32"/>
        <v>1</v>
      </c>
      <c r="Q276" s="14"/>
      <c r="R276" s="32"/>
    </row>
    <row r="277" spans="1:18" ht="25.5" x14ac:dyDescent="0.2">
      <c r="A277" s="126" t="s">
        <v>773</v>
      </c>
      <c r="B277" s="127">
        <v>101655</v>
      </c>
      <c r="C277" s="126" t="s">
        <v>17</v>
      </c>
      <c r="D277" s="126" t="s">
        <v>774</v>
      </c>
      <c r="E277" s="128" t="s">
        <v>7</v>
      </c>
      <c r="F277" s="129">
        <v>299.04254090000001</v>
      </c>
      <c r="G277" s="134">
        <v>8</v>
      </c>
      <c r="H277" s="134">
        <f>'BM 09'!J277</f>
        <v>8</v>
      </c>
      <c r="I277" s="134">
        <f>VLOOKUP(A277,'Memória 10'!$A$6:$E$286,5,FALSE)</f>
        <v>0</v>
      </c>
      <c r="J277" s="134">
        <f t="shared" si="37"/>
        <v>8</v>
      </c>
      <c r="K277" s="134">
        <f t="shared" si="33"/>
        <v>2392.34</v>
      </c>
      <c r="L277" s="134">
        <f t="shared" si="34"/>
        <v>2392.34</v>
      </c>
      <c r="M277" s="134">
        <f t="shared" si="35"/>
        <v>0</v>
      </c>
      <c r="N277" s="134">
        <f t="shared" si="36"/>
        <v>2392.34</v>
      </c>
      <c r="O277" s="11"/>
      <c r="P277" s="111">
        <f t="shared" si="32"/>
        <v>1</v>
      </c>
      <c r="Q277" s="14"/>
      <c r="R277" s="32"/>
    </row>
    <row r="278" spans="1:18" ht="25.5" x14ac:dyDescent="0.2">
      <c r="A278" s="126" t="s">
        <v>775</v>
      </c>
      <c r="B278" s="127">
        <v>10288</v>
      </c>
      <c r="C278" s="126" t="s">
        <v>706</v>
      </c>
      <c r="D278" s="126" t="s">
        <v>776</v>
      </c>
      <c r="E278" s="128" t="s">
        <v>7</v>
      </c>
      <c r="F278" s="129">
        <v>545.61959021249993</v>
      </c>
      <c r="G278" s="134">
        <v>0</v>
      </c>
      <c r="H278" s="134">
        <f>'BM 09'!J278</f>
        <v>0</v>
      </c>
      <c r="I278" s="134">
        <f>VLOOKUP(A278,'Memória 10'!$A$6:$E$286,5,FALSE)</f>
        <v>0</v>
      </c>
      <c r="J278" s="134">
        <f t="shared" si="37"/>
        <v>0</v>
      </c>
      <c r="K278" s="134">
        <f t="shared" si="33"/>
        <v>0</v>
      </c>
      <c r="L278" s="134">
        <f t="shared" si="34"/>
        <v>0</v>
      </c>
      <c r="M278" s="134">
        <f t="shared" si="35"/>
        <v>0</v>
      </c>
      <c r="N278" s="134">
        <f t="shared" si="36"/>
        <v>0</v>
      </c>
      <c r="O278" s="11"/>
      <c r="P278" s="111" t="e">
        <f t="shared" si="32"/>
        <v>#DIV/0!</v>
      </c>
      <c r="Q278" s="14"/>
      <c r="R278" s="32"/>
    </row>
    <row r="279" spans="1:18" ht="38.25" x14ac:dyDescent="0.2">
      <c r="A279" s="126" t="s">
        <v>777</v>
      </c>
      <c r="B279" s="127">
        <v>105004</v>
      </c>
      <c r="C279" s="126" t="s">
        <v>17</v>
      </c>
      <c r="D279" s="126" t="s">
        <v>778</v>
      </c>
      <c r="E279" s="128" t="s">
        <v>16</v>
      </c>
      <c r="F279" s="129">
        <v>102.90593063750001</v>
      </c>
      <c r="G279" s="134">
        <v>0</v>
      </c>
      <c r="H279" s="134">
        <f>'BM 09'!J279</f>
        <v>0</v>
      </c>
      <c r="I279" s="134">
        <f>VLOOKUP(A279,'Memória 10'!$A$6:$E$286,5,FALSE)</f>
        <v>0</v>
      </c>
      <c r="J279" s="134">
        <f t="shared" si="37"/>
        <v>0</v>
      </c>
      <c r="K279" s="134">
        <f t="shared" si="33"/>
        <v>0</v>
      </c>
      <c r="L279" s="134">
        <f t="shared" si="34"/>
        <v>0</v>
      </c>
      <c r="M279" s="134">
        <f t="shared" si="35"/>
        <v>0</v>
      </c>
      <c r="N279" s="134">
        <f t="shared" si="36"/>
        <v>0</v>
      </c>
      <c r="O279" s="11"/>
      <c r="P279" s="111" t="e">
        <f t="shared" si="32"/>
        <v>#DIV/0!</v>
      </c>
      <c r="Q279" s="14"/>
      <c r="R279" s="32"/>
    </row>
    <row r="280" spans="1:18" ht="38.25" x14ac:dyDescent="0.2">
      <c r="A280" s="126" t="s">
        <v>779</v>
      </c>
      <c r="B280" s="127">
        <v>94990</v>
      </c>
      <c r="C280" s="126" t="s">
        <v>17</v>
      </c>
      <c r="D280" s="126" t="s">
        <v>780</v>
      </c>
      <c r="E280" s="128" t="s">
        <v>15</v>
      </c>
      <c r="F280" s="129">
        <v>687.30478779999999</v>
      </c>
      <c r="G280" s="134">
        <v>0</v>
      </c>
      <c r="H280" s="134">
        <f>'BM 09'!J280</f>
        <v>0</v>
      </c>
      <c r="I280" s="134">
        <f>VLOOKUP(A280,'Memória 10'!$A$6:$E$286,5,FALSE)</f>
        <v>0</v>
      </c>
      <c r="J280" s="134">
        <f t="shared" si="37"/>
        <v>0</v>
      </c>
      <c r="K280" s="134">
        <f t="shared" si="33"/>
        <v>0</v>
      </c>
      <c r="L280" s="134">
        <f t="shared" si="34"/>
        <v>0</v>
      </c>
      <c r="M280" s="134">
        <f t="shared" si="35"/>
        <v>0</v>
      </c>
      <c r="N280" s="134">
        <f t="shared" si="36"/>
        <v>0</v>
      </c>
      <c r="O280" s="11"/>
      <c r="P280" s="111" t="e">
        <f t="shared" si="32"/>
        <v>#DIV/0!</v>
      </c>
      <c r="Q280" s="14"/>
      <c r="R280" s="32"/>
    </row>
    <row r="281" spans="1:18" ht="25.5" x14ac:dyDescent="0.2">
      <c r="A281" s="126" t="s">
        <v>781</v>
      </c>
      <c r="B281" s="127">
        <v>6456</v>
      </c>
      <c r="C281" s="126" t="s">
        <v>706</v>
      </c>
      <c r="D281" s="126" t="s">
        <v>782</v>
      </c>
      <c r="E281" s="128" t="s">
        <v>15</v>
      </c>
      <c r="F281" s="129">
        <v>2291.5377120000003</v>
      </c>
      <c r="G281" s="134">
        <v>6.48</v>
      </c>
      <c r="H281" s="134">
        <f>'BM 09'!J281</f>
        <v>6.4785000000000013</v>
      </c>
      <c r="I281" s="134">
        <f>VLOOKUP(A281,'Memória 10'!$A$6:$E$286,5,FALSE)</f>
        <v>0</v>
      </c>
      <c r="J281" s="134">
        <f t="shared" si="37"/>
        <v>6.4785000000000013</v>
      </c>
      <c r="K281" s="134">
        <f t="shared" si="33"/>
        <v>14849.16</v>
      </c>
      <c r="L281" s="134">
        <f t="shared" si="34"/>
        <v>14845.72</v>
      </c>
      <c r="M281" s="134">
        <f t="shared" si="35"/>
        <v>0</v>
      </c>
      <c r="N281" s="134">
        <f t="shared" si="36"/>
        <v>14845.72</v>
      </c>
      <c r="O281" s="11"/>
      <c r="P281" s="111">
        <f t="shared" si="32"/>
        <v>0.99976833706418411</v>
      </c>
      <c r="Q281" s="14"/>
      <c r="R281" s="32"/>
    </row>
    <row r="282" spans="1:18" ht="38.25" x14ac:dyDescent="0.2">
      <c r="A282" s="126" t="s">
        <v>783</v>
      </c>
      <c r="B282" s="127">
        <v>101963</v>
      </c>
      <c r="C282" s="126" t="s">
        <v>17</v>
      </c>
      <c r="D282" s="126" t="s">
        <v>430</v>
      </c>
      <c r="E282" s="128" t="s">
        <v>16</v>
      </c>
      <c r="F282" s="129">
        <v>169.7</v>
      </c>
      <c r="G282" s="134">
        <v>79.253999999999991</v>
      </c>
      <c r="H282" s="134">
        <f>'BM 09'!J282</f>
        <v>75.325000000000003</v>
      </c>
      <c r="I282" s="134">
        <f>VLOOKUP(A282,'Memória 10'!$A$6:$E$286,5,FALSE)</f>
        <v>0</v>
      </c>
      <c r="J282" s="134">
        <f t="shared" si="37"/>
        <v>75.325000000000003</v>
      </c>
      <c r="K282" s="134">
        <f t="shared" si="33"/>
        <v>13449.4</v>
      </c>
      <c r="L282" s="134">
        <f t="shared" si="34"/>
        <v>12782.65</v>
      </c>
      <c r="M282" s="134">
        <f t="shared" si="35"/>
        <v>0</v>
      </c>
      <c r="N282" s="134">
        <f t="shared" si="36"/>
        <v>12782.65</v>
      </c>
      <c r="O282" s="11"/>
      <c r="P282" s="111">
        <f t="shared" si="32"/>
        <v>0.95042529778280072</v>
      </c>
      <c r="Q282" s="14"/>
      <c r="R282" s="32"/>
    </row>
    <row r="283" spans="1:18" ht="25.5" x14ac:dyDescent="0.2">
      <c r="A283" s="126" t="s">
        <v>784</v>
      </c>
      <c r="B283" s="127">
        <v>88415</v>
      </c>
      <c r="C283" s="126" t="s">
        <v>17</v>
      </c>
      <c r="D283" s="126" t="s">
        <v>785</v>
      </c>
      <c r="E283" s="128" t="s">
        <v>16</v>
      </c>
      <c r="F283" s="129">
        <v>4.2848937750000005</v>
      </c>
      <c r="G283" s="134">
        <v>443.58</v>
      </c>
      <c r="H283" s="134">
        <f>'BM 09'!J283</f>
        <v>443.58</v>
      </c>
      <c r="I283" s="134">
        <f>VLOOKUP(A283,'Memória 10'!$A$6:$E$286,5,FALSE)</f>
        <v>0</v>
      </c>
      <c r="J283" s="134">
        <f t="shared" si="37"/>
        <v>443.58</v>
      </c>
      <c r="K283" s="134">
        <f t="shared" si="33"/>
        <v>1900.69</v>
      </c>
      <c r="L283" s="134">
        <f t="shared" si="34"/>
        <v>1900.69</v>
      </c>
      <c r="M283" s="134">
        <f t="shared" si="35"/>
        <v>0</v>
      </c>
      <c r="N283" s="134">
        <f t="shared" si="36"/>
        <v>1900.69</v>
      </c>
      <c r="O283" s="11"/>
      <c r="P283" s="111">
        <f t="shared" si="32"/>
        <v>1</v>
      </c>
      <c r="Q283" s="14"/>
      <c r="R283" s="32"/>
    </row>
    <row r="284" spans="1:18" ht="25.5" x14ac:dyDescent="0.2">
      <c r="A284" s="126" t="s">
        <v>786</v>
      </c>
      <c r="B284" s="127">
        <v>95305</v>
      </c>
      <c r="C284" s="126" t="s">
        <v>17</v>
      </c>
      <c r="D284" s="126" t="s">
        <v>463</v>
      </c>
      <c r="E284" s="128" t="s">
        <v>16</v>
      </c>
      <c r="F284" s="129">
        <v>11.299206187500001</v>
      </c>
      <c r="G284" s="134">
        <v>671.71019999999999</v>
      </c>
      <c r="H284" s="134">
        <f>'BM 09'!J284</f>
        <v>671.71</v>
      </c>
      <c r="I284" s="134">
        <f>VLOOKUP(A284,'Memória 10'!$A$6:$E$286,5,FALSE)</f>
        <v>0</v>
      </c>
      <c r="J284" s="134">
        <f t="shared" si="37"/>
        <v>671.71</v>
      </c>
      <c r="K284" s="134">
        <f t="shared" si="33"/>
        <v>7589.79</v>
      </c>
      <c r="L284" s="134">
        <f t="shared" si="34"/>
        <v>7589.78</v>
      </c>
      <c r="M284" s="134">
        <f t="shared" si="35"/>
        <v>0</v>
      </c>
      <c r="N284" s="134">
        <f t="shared" si="36"/>
        <v>7589.78</v>
      </c>
      <c r="O284" s="11"/>
      <c r="P284" s="111">
        <f t="shared" si="32"/>
        <v>0.99999868244048906</v>
      </c>
      <c r="Q284" s="14"/>
      <c r="R284" s="32"/>
    </row>
    <row r="285" spans="1:18" ht="25.5" x14ac:dyDescent="0.2">
      <c r="A285" s="126" t="s">
        <v>787</v>
      </c>
      <c r="B285" s="127">
        <v>95626</v>
      </c>
      <c r="C285" s="126" t="s">
        <v>17</v>
      </c>
      <c r="D285" s="126" t="s">
        <v>788</v>
      </c>
      <c r="E285" s="128" t="s">
        <v>16</v>
      </c>
      <c r="F285" s="129">
        <v>12.795984150000001</v>
      </c>
      <c r="G285" s="134">
        <v>443.58</v>
      </c>
      <c r="H285" s="134">
        <f>'BM 09'!J285</f>
        <v>443.58</v>
      </c>
      <c r="I285" s="134">
        <f>VLOOKUP(A285,'Memória 10'!$A$6:$E$286,5,FALSE)</f>
        <v>0</v>
      </c>
      <c r="J285" s="134">
        <f t="shared" si="37"/>
        <v>443.58</v>
      </c>
      <c r="K285" s="134">
        <f t="shared" si="33"/>
        <v>5676.04</v>
      </c>
      <c r="L285" s="134">
        <f t="shared" si="34"/>
        <v>5676.04</v>
      </c>
      <c r="M285" s="134">
        <f t="shared" si="35"/>
        <v>0</v>
      </c>
      <c r="N285" s="134">
        <f t="shared" si="36"/>
        <v>5676.04</v>
      </c>
      <c r="O285" s="11"/>
      <c r="P285" s="111">
        <f t="shared" si="32"/>
        <v>1</v>
      </c>
      <c r="Q285" s="14"/>
      <c r="R285" s="32"/>
    </row>
    <row r="286" spans="1:18" ht="25.5" x14ac:dyDescent="0.2">
      <c r="A286" s="126" t="s">
        <v>789</v>
      </c>
      <c r="B286" s="127">
        <v>98563</v>
      </c>
      <c r="C286" s="126" t="s">
        <v>17</v>
      </c>
      <c r="D286" s="126" t="s">
        <v>790</v>
      </c>
      <c r="E286" s="128" t="s">
        <v>16</v>
      </c>
      <c r="F286" s="129">
        <v>32.459537775000001</v>
      </c>
      <c r="G286" s="134">
        <v>79.253999999999991</v>
      </c>
      <c r="H286" s="134">
        <f>'BM 09'!J286</f>
        <v>66.83</v>
      </c>
      <c r="I286" s="134">
        <f>VLOOKUP(A286,'Memória 10'!$A$6:$E$286,5,FALSE)</f>
        <v>0</v>
      </c>
      <c r="J286" s="134">
        <f t="shared" si="37"/>
        <v>66.83</v>
      </c>
      <c r="K286" s="134">
        <f t="shared" si="33"/>
        <v>2572.54</v>
      </c>
      <c r="L286" s="134">
        <f t="shared" si="34"/>
        <v>2169.27</v>
      </c>
      <c r="M286" s="134">
        <f t="shared" si="35"/>
        <v>0</v>
      </c>
      <c r="N286" s="134">
        <f t="shared" si="36"/>
        <v>2169.27</v>
      </c>
      <c r="O286" s="11"/>
      <c r="P286" s="111">
        <f t="shared" si="32"/>
        <v>0.84324053270308719</v>
      </c>
      <c r="Q286" s="14"/>
      <c r="R286" s="32"/>
    </row>
    <row r="287" spans="1:18" ht="38.25" x14ac:dyDescent="0.2">
      <c r="A287" s="126" t="s">
        <v>791</v>
      </c>
      <c r="B287" s="127">
        <v>98546</v>
      </c>
      <c r="C287" s="126" t="s">
        <v>17</v>
      </c>
      <c r="D287" s="126" t="s">
        <v>475</v>
      </c>
      <c r="E287" s="128" t="s">
        <v>16</v>
      </c>
      <c r="F287" s="129">
        <v>133.5458559875</v>
      </c>
      <c r="G287" s="134">
        <v>99.95</v>
      </c>
      <c r="H287" s="134">
        <f>'BM 09'!J287</f>
        <v>99.946000000000012</v>
      </c>
      <c r="I287" s="134">
        <f>VLOOKUP(A287,'Memória 10'!$A$6:$E$286,5,FALSE)</f>
        <v>0</v>
      </c>
      <c r="J287" s="134">
        <f t="shared" si="37"/>
        <v>99.946000000000012</v>
      </c>
      <c r="K287" s="134">
        <f t="shared" si="33"/>
        <v>13347.9</v>
      </c>
      <c r="L287" s="134">
        <f t="shared" si="34"/>
        <v>13347.37</v>
      </c>
      <c r="M287" s="134">
        <f t="shared" si="35"/>
        <v>0</v>
      </c>
      <c r="N287" s="134">
        <f t="shared" si="36"/>
        <v>13347.37</v>
      </c>
      <c r="O287" s="11"/>
      <c r="P287" s="111">
        <f t="shared" si="32"/>
        <v>0.999960293379483</v>
      </c>
      <c r="Q287" s="14"/>
      <c r="R287" s="32"/>
    </row>
    <row r="288" spans="1:18" ht="38.25" x14ac:dyDescent="0.2">
      <c r="A288" s="126" t="s">
        <v>792</v>
      </c>
      <c r="B288" s="127" t="str">
        <f>B26</f>
        <v xml:space="preserve"> 94316 </v>
      </c>
      <c r="C288" s="126" t="str">
        <f>C26</f>
        <v>SINAPI</v>
      </c>
      <c r="D288" s="126" t="str">
        <f>D26</f>
        <v>ATERRO MECANIZADO DE VALA COM RETROESCAVADEIRA (CAPACIDADE DA CAÇAMBA DA RETRO: 0,26 M³ / POTÊNCIA: 88 HP), LARGURA ATÉ 1,5 M, PROFUNDIDADE ATÉ 1,5 M, COM SOLO ARGILO-ARENOSO. AF_08/2023</v>
      </c>
      <c r="E288" s="128" t="str">
        <f>E26</f>
        <v>m³</v>
      </c>
      <c r="F288" s="129">
        <v>65.11</v>
      </c>
      <c r="G288" s="134">
        <v>315.44800000000004</v>
      </c>
      <c r="H288" s="134">
        <f>'BM 09'!J288</f>
        <v>315.44800000000004</v>
      </c>
      <c r="I288" s="134">
        <f>VLOOKUP(A288,'Memória 10'!$A$6:$E$286,5,FALSE)</f>
        <v>0</v>
      </c>
      <c r="J288" s="134">
        <f t="shared" si="37"/>
        <v>315.44800000000004</v>
      </c>
      <c r="K288" s="134">
        <f t="shared" si="33"/>
        <v>20538.810000000001</v>
      </c>
      <c r="L288" s="134">
        <f t="shared" si="34"/>
        <v>20538.810000000001</v>
      </c>
      <c r="M288" s="134">
        <f t="shared" si="35"/>
        <v>0</v>
      </c>
      <c r="N288" s="134">
        <f t="shared" si="36"/>
        <v>20538.810000000001</v>
      </c>
      <c r="O288" s="11"/>
      <c r="P288" s="111">
        <f t="shared" si="32"/>
        <v>1</v>
      </c>
      <c r="Q288" s="14"/>
      <c r="R288" s="32"/>
    </row>
    <row r="289" spans="1:19" ht="25.5" x14ac:dyDescent="0.2">
      <c r="A289" s="126" t="s">
        <v>793</v>
      </c>
      <c r="B289" s="127">
        <v>93588</v>
      </c>
      <c r="C289" s="126" t="s">
        <v>17</v>
      </c>
      <c r="D289" s="126" t="s">
        <v>794</v>
      </c>
      <c r="E289" s="128" t="s">
        <v>795</v>
      </c>
      <c r="F289" s="129">
        <v>2.915293025</v>
      </c>
      <c r="G289" s="134">
        <v>9547.0800000000017</v>
      </c>
      <c r="H289" s="134">
        <f>'BM 09'!J289</f>
        <v>9547.0800000000017</v>
      </c>
      <c r="I289" s="134">
        <f>VLOOKUP(A289,'Memória 10'!$A$6:$E$286,5,FALSE)</f>
        <v>0</v>
      </c>
      <c r="J289" s="134">
        <f t="shared" si="37"/>
        <v>9547.0800000000017</v>
      </c>
      <c r="K289" s="134">
        <f t="shared" si="33"/>
        <v>27832.53</v>
      </c>
      <c r="L289" s="134">
        <f t="shared" si="34"/>
        <v>27832.53</v>
      </c>
      <c r="M289" s="134">
        <f t="shared" si="35"/>
        <v>0</v>
      </c>
      <c r="N289" s="134">
        <f t="shared" si="36"/>
        <v>27832.53</v>
      </c>
      <c r="O289" s="11"/>
      <c r="P289" s="111">
        <f t="shared" si="32"/>
        <v>1</v>
      </c>
      <c r="Q289" s="14"/>
      <c r="R289" s="32"/>
    </row>
    <row r="290" spans="1:19" ht="25.5" x14ac:dyDescent="0.2">
      <c r="A290" s="126" t="s">
        <v>796</v>
      </c>
      <c r="B290" s="127" t="s">
        <v>210</v>
      </c>
      <c r="C290" s="126" t="s">
        <v>17</v>
      </c>
      <c r="D290" s="126" t="s">
        <v>211</v>
      </c>
      <c r="E290" s="128" t="s">
        <v>16</v>
      </c>
      <c r="F290" s="129">
        <v>45.89</v>
      </c>
      <c r="G290" s="134">
        <v>75.498499999999993</v>
      </c>
      <c r="H290" s="134">
        <f>'BM 09'!J290</f>
        <v>75.5</v>
      </c>
      <c r="I290" s="134">
        <f>VLOOKUP(A290,'Memória 10'!$A$6:$E$286,5,FALSE)</f>
        <v>0</v>
      </c>
      <c r="J290" s="134">
        <f t="shared" si="37"/>
        <v>75.5</v>
      </c>
      <c r="K290" s="134">
        <f t="shared" si="33"/>
        <v>3464.62</v>
      </c>
      <c r="L290" s="134">
        <f t="shared" si="34"/>
        <v>3464.69</v>
      </c>
      <c r="M290" s="134">
        <f t="shared" si="35"/>
        <v>0</v>
      </c>
      <c r="N290" s="134">
        <f t="shared" si="36"/>
        <v>3464.69</v>
      </c>
      <c r="O290" s="11"/>
      <c r="P290" s="111">
        <f t="shared" si="32"/>
        <v>1.0000202042359625</v>
      </c>
      <c r="Q290" s="14"/>
      <c r="R290" s="32"/>
    </row>
    <row r="291" spans="1:19" ht="25.5" x14ac:dyDescent="0.2">
      <c r="A291" s="126" t="s">
        <v>797</v>
      </c>
      <c r="B291" s="127">
        <v>88494</v>
      </c>
      <c r="C291" s="126" t="s">
        <v>17</v>
      </c>
      <c r="D291" s="126" t="s">
        <v>798</v>
      </c>
      <c r="E291" s="128" t="s">
        <v>16</v>
      </c>
      <c r="F291" s="129">
        <v>16.748260600000002</v>
      </c>
      <c r="G291" s="134">
        <v>75.498499999999993</v>
      </c>
      <c r="H291" s="134">
        <f>'BM 09'!J291</f>
        <v>0</v>
      </c>
      <c r="I291" s="134">
        <f>VLOOKUP(A291,'Memória 10'!$A$6:$E$286,5,FALSE)</f>
        <v>75.498499999999993</v>
      </c>
      <c r="J291" s="134">
        <f t="shared" si="37"/>
        <v>75.498499999999993</v>
      </c>
      <c r="K291" s="134">
        <f t="shared" si="33"/>
        <v>1264.46</v>
      </c>
      <c r="L291" s="134">
        <f t="shared" si="34"/>
        <v>0</v>
      </c>
      <c r="M291" s="134">
        <f t="shared" si="35"/>
        <v>1264.46</v>
      </c>
      <c r="N291" s="134">
        <f t="shared" si="36"/>
        <v>1264.46</v>
      </c>
      <c r="O291" s="11"/>
      <c r="P291" s="111">
        <f t="shared" si="32"/>
        <v>1</v>
      </c>
      <c r="Q291" s="14"/>
      <c r="R291" s="32"/>
    </row>
    <row r="292" spans="1:19" ht="25.5" x14ac:dyDescent="0.2">
      <c r="A292" s="126" t="s">
        <v>799</v>
      </c>
      <c r="B292" s="127" t="s">
        <v>262</v>
      </c>
      <c r="C292" s="126" t="s">
        <v>17</v>
      </c>
      <c r="D292" s="126" t="s">
        <v>263</v>
      </c>
      <c r="E292" s="128" t="s">
        <v>16</v>
      </c>
      <c r="F292" s="129">
        <v>14.18</v>
      </c>
      <c r="G292" s="134">
        <v>75.498499999999993</v>
      </c>
      <c r="H292" s="134">
        <f>'BM 09'!J292</f>
        <v>0</v>
      </c>
      <c r="I292" s="134">
        <f>VLOOKUP(A292,'Memória 10'!$A$6:$E$286,5,FALSE)</f>
        <v>75.498499999999993</v>
      </c>
      <c r="J292" s="134">
        <f t="shared" si="37"/>
        <v>75.498499999999993</v>
      </c>
      <c r="K292" s="134">
        <f t="shared" si="33"/>
        <v>1070.56</v>
      </c>
      <c r="L292" s="134">
        <f t="shared" si="34"/>
        <v>0</v>
      </c>
      <c r="M292" s="134">
        <f t="shared" si="35"/>
        <v>1070.56</v>
      </c>
      <c r="N292" s="134">
        <f t="shared" si="36"/>
        <v>1070.56</v>
      </c>
      <c r="O292" s="11"/>
      <c r="P292" s="111">
        <f t="shared" si="32"/>
        <v>1</v>
      </c>
      <c r="Q292" s="14"/>
      <c r="R292" s="32"/>
    </row>
    <row r="293" spans="1:19" ht="38.25" x14ac:dyDescent="0.2">
      <c r="A293" s="126" t="s">
        <v>800</v>
      </c>
      <c r="B293" s="127">
        <v>91867</v>
      </c>
      <c r="C293" s="126" t="s">
        <v>17</v>
      </c>
      <c r="D293" s="126" t="s">
        <v>801</v>
      </c>
      <c r="E293" s="128" t="s">
        <v>743</v>
      </c>
      <c r="F293" s="129">
        <v>8.7947933875000004</v>
      </c>
      <c r="G293" s="134">
        <v>81.5</v>
      </c>
      <c r="H293" s="134">
        <f>'BM 09'!J293</f>
        <v>81.5</v>
      </c>
      <c r="I293" s="134">
        <f>VLOOKUP(A293,'Memória 10'!$A$6:$E$286,5,FALSE)</f>
        <v>0</v>
      </c>
      <c r="J293" s="134">
        <f t="shared" si="37"/>
        <v>81.5</v>
      </c>
      <c r="K293" s="134">
        <f t="shared" si="33"/>
        <v>716.77</v>
      </c>
      <c r="L293" s="134">
        <f t="shared" si="34"/>
        <v>716.77</v>
      </c>
      <c r="M293" s="134">
        <f t="shared" si="35"/>
        <v>0</v>
      </c>
      <c r="N293" s="134">
        <f t="shared" si="36"/>
        <v>716.77</v>
      </c>
      <c r="O293" s="11"/>
      <c r="P293" s="111">
        <f t="shared" si="32"/>
        <v>1</v>
      </c>
      <c r="Q293" s="14"/>
      <c r="R293" s="32"/>
    </row>
    <row r="294" spans="1:19" ht="38.25" x14ac:dyDescent="0.2">
      <c r="A294" s="126" t="s">
        <v>802</v>
      </c>
      <c r="B294" s="127">
        <v>97882</v>
      </c>
      <c r="C294" s="126" t="s">
        <v>17</v>
      </c>
      <c r="D294" s="126" t="s">
        <v>803</v>
      </c>
      <c r="E294" s="128" t="s">
        <v>7</v>
      </c>
      <c r="F294" s="129">
        <v>207.87604526250001</v>
      </c>
      <c r="G294" s="134">
        <v>5</v>
      </c>
      <c r="H294" s="134">
        <f>'BM 09'!J294</f>
        <v>5</v>
      </c>
      <c r="I294" s="134">
        <f>VLOOKUP(A294,'Memória 10'!$A$6:$E$286,5,FALSE)</f>
        <v>0</v>
      </c>
      <c r="J294" s="134">
        <f t="shared" si="37"/>
        <v>5</v>
      </c>
      <c r="K294" s="134">
        <f t="shared" si="33"/>
        <v>1039.3800000000001</v>
      </c>
      <c r="L294" s="134">
        <f t="shared" si="34"/>
        <v>1039.3800000000001</v>
      </c>
      <c r="M294" s="134">
        <f t="shared" si="35"/>
        <v>0</v>
      </c>
      <c r="N294" s="134">
        <f t="shared" si="36"/>
        <v>1039.3800000000001</v>
      </c>
      <c r="O294" s="11"/>
      <c r="P294" s="111">
        <f t="shared" si="32"/>
        <v>1</v>
      </c>
      <c r="Q294" s="14"/>
      <c r="R294" s="32"/>
    </row>
    <row r="295" spans="1:19" ht="25.5" x14ac:dyDescent="0.2">
      <c r="A295" s="126" t="s">
        <v>804</v>
      </c>
      <c r="B295" s="127">
        <v>101632</v>
      </c>
      <c r="C295" s="126" t="s">
        <v>17</v>
      </c>
      <c r="D295" s="126" t="s">
        <v>805</v>
      </c>
      <c r="E295" s="128" t="s">
        <v>7</v>
      </c>
      <c r="F295" s="129">
        <v>36.959654525000005</v>
      </c>
      <c r="G295" s="134">
        <v>4</v>
      </c>
      <c r="H295" s="134">
        <f>'BM 09'!J295</f>
        <v>4</v>
      </c>
      <c r="I295" s="134">
        <f>VLOOKUP(A295,'Memória 10'!$A$6:$E$286,5,FALSE)</f>
        <v>0</v>
      </c>
      <c r="J295" s="134">
        <f t="shared" si="37"/>
        <v>4</v>
      </c>
      <c r="K295" s="134">
        <f t="shared" si="33"/>
        <v>147.83000000000001</v>
      </c>
      <c r="L295" s="134">
        <f t="shared" si="34"/>
        <v>147.83000000000001</v>
      </c>
      <c r="M295" s="134">
        <f t="shared" si="35"/>
        <v>0</v>
      </c>
      <c r="N295" s="134">
        <f t="shared" si="36"/>
        <v>147.83000000000001</v>
      </c>
      <c r="O295" s="11"/>
      <c r="P295" s="111">
        <f t="shared" si="32"/>
        <v>1</v>
      </c>
      <c r="Q295" s="14"/>
      <c r="R295" s="32"/>
    </row>
    <row r="296" spans="1:19" ht="25.5" x14ac:dyDescent="0.2">
      <c r="A296" s="126" t="s">
        <v>806</v>
      </c>
      <c r="B296" s="127">
        <v>91929</v>
      </c>
      <c r="C296" s="126" t="s">
        <v>17</v>
      </c>
      <c r="D296" s="126" t="s">
        <v>807</v>
      </c>
      <c r="E296" s="128" t="s">
        <v>743</v>
      </c>
      <c r="F296" s="129">
        <v>6.5740835999999998</v>
      </c>
      <c r="G296" s="134">
        <v>0</v>
      </c>
      <c r="H296" s="134">
        <f>'BM 09'!J296</f>
        <v>0</v>
      </c>
      <c r="I296" s="134">
        <f>VLOOKUP(A296,'Memória 10'!$A$6:$E$286,5,FALSE)</f>
        <v>0</v>
      </c>
      <c r="J296" s="134">
        <f t="shared" si="37"/>
        <v>0</v>
      </c>
      <c r="K296" s="134">
        <f t="shared" si="33"/>
        <v>0</v>
      </c>
      <c r="L296" s="134">
        <f t="shared" si="34"/>
        <v>0</v>
      </c>
      <c r="M296" s="134">
        <f t="shared" si="35"/>
        <v>0</v>
      </c>
      <c r="N296" s="134">
        <f t="shared" si="36"/>
        <v>0</v>
      </c>
      <c r="O296" s="11"/>
      <c r="P296" s="111" t="e">
        <f t="shared" si="32"/>
        <v>#DIV/0!</v>
      </c>
      <c r="Q296" s="14"/>
      <c r="R296" s="32"/>
    </row>
    <row r="297" spans="1:19" ht="25.5" x14ac:dyDescent="0.2">
      <c r="A297" s="126" t="s">
        <v>808</v>
      </c>
      <c r="B297" s="127">
        <v>92982</v>
      </c>
      <c r="C297" s="126" t="s">
        <v>17</v>
      </c>
      <c r="D297" s="126" t="s">
        <v>809</v>
      </c>
      <c r="E297" s="128" t="s">
        <v>743</v>
      </c>
      <c r="F297" s="129">
        <v>16.23955175</v>
      </c>
      <c r="G297" s="134">
        <v>93</v>
      </c>
      <c r="H297" s="134">
        <f>'BM 09'!J297</f>
        <v>93</v>
      </c>
      <c r="I297" s="134">
        <f>VLOOKUP(A297,'Memória 10'!$A$6:$E$286,5,FALSE)</f>
        <v>0</v>
      </c>
      <c r="J297" s="134">
        <f t="shared" si="37"/>
        <v>93</v>
      </c>
      <c r="K297" s="134">
        <f t="shared" si="33"/>
        <v>1510.27</v>
      </c>
      <c r="L297" s="134">
        <f t="shared" si="34"/>
        <v>1510.27</v>
      </c>
      <c r="M297" s="134">
        <f t="shared" si="35"/>
        <v>0</v>
      </c>
      <c r="N297" s="134">
        <f t="shared" si="36"/>
        <v>1510.27</v>
      </c>
      <c r="O297" s="11"/>
      <c r="P297" s="111">
        <f t="shared" si="32"/>
        <v>1</v>
      </c>
      <c r="Q297" s="14"/>
      <c r="R297" s="32"/>
    </row>
    <row r="298" spans="1:19" ht="25.5" x14ac:dyDescent="0.2">
      <c r="A298" s="126" t="s">
        <v>810</v>
      </c>
      <c r="B298" s="127">
        <v>100903</v>
      </c>
      <c r="C298" s="126" t="s">
        <v>17</v>
      </c>
      <c r="D298" s="126" t="s">
        <v>72</v>
      </c>
      <c r="E298" s="128" t="s">
        <v>7</v>
      </c>
      <c r="F298" s="129">
        <v>21.600560399999999</v>
      </c>
      <c r="G298" s="134">
        <v>8</v>
      </c>
      <c r="H298" s="134">
        <f>'BM 09'!J298</f>
        <v>8</v>
      </c>
      <c r="I298" s="134">
        <f>VLOOKUP(A298,'Memória 10'!$A$6:$E$286,5,FALSE)</f>
        <v>0</v>
      </c>
      <c r="J298" s="134">
        <f>I298+H298</f>
        <v>8</v>
      </c>
      <c r="K298" s="134">
        <f t="shared" si="33"/>
        <v>172.8</v>
      </c>
      <c r="L298" s="134">
        <f t="shared" si="34"/>
        <v>172.8</v>
      </c>
      <c r="M298" s="134">
        <f>TRUNC(I298*F298,2)</f>
        <v>0</v>
      </c>
      <c r="N298" s="134">
        <f t="shared" si="36"/>
        <v>172.8</v>
      </c>
      <c r="O298" s="11"/>
      <c r="P298" s="111">
        <f t="shared" si="32"/>
        <v>1</v>
      </c>
      <c r="Q298" s="14"/>
      <c r="R298" s="32"/>
    </row>
    <row r="299" spans="1:19" ht="25.5" x14ac:dyDescent="0.2">
      <c r="A299" s="126" t="s">
        <v>889</v>
      </c>
      <c r="B299" s="127">
        <v>91926</v>
      </c>
      <c r="C299" s="126" t="s">
        <v>17</v>
      </c>
      <c r="D299" s="126" t="s">
        <v>314</v>
      </c>
      <c r="E299" s="128" t="s">
        <v>743</v>
      </c>
      <c r="F299" s="129">
        <v>3.9229278624999999</v>
      </c>
      <c r="G299" s="134">
        <v>185</v>
      </c>
      <c r="H299" s="134">
        <f>'BM 09'!J299</f>
        <v>185</v>
      </c>
      <c r="I299" s="134">
        <f>VLOOKUP(A299,'Memória 10'!$A$6:$E$287,5,FALSE)</f>
        <v>0</v>
      </c>
      <c r="J299" s="134">
        <f>I299+H299</f>
        <v>185</v>
      </c>
      <c r="K299" s="134">
        <f t="shared" si="33"/>
        <v>725.74</v>
      </c>
      <c r="L299" s="134">
        <f t="shared" si="34"/>
        <v>725.74</v>
      </c>
      <c r="M299" s="134">
        <f>TRUNC(I299*F299,2)</f>
        <v>0</v>
      </c>
      <c r="N299" s="134">
        <f t="shared" si="36"/>
        <v>725.74</v>
      </c>
      <c r="O299" s="11"/>
      <c r="P299" s="111">
        <f t="shared" si="32"/>
        <v>1</v>
      </c>
      <c r="Q299" s="14"/>
      <c r="R299" s="32"/>
    </row>
    <row r="300" spans="1:19" ht="15" x14ac:dyDescent="0.25">
      <c r="A300" s="187" t="s">
        <v>13</v>
      </c>
      <c r="B300" s="188"/>
      <c r="C300" s="188"/>
      <c r="D300" s="188"/>
      <c r="E300" s="188"/>
      <c r="F300" s="188"/>
      <c r="G300" s="188"/>
      <c r="H300" s="188"/>
      <c r="I300" s="188"/>
      <c r="J300" s="189"/>
      <c r="K300" s="65">
        <f>SUM(K20:K299)</f>
        <v>888464.17</v>
      </c>
      <c r="L300" s="65">
        <f>SUM(L20:L299)-0.25</f>
        <v>870996.11999999976</v>
      </c>
      <c r="M300" s="65">
        <f t="shared" ref="M300" si="38">SUM(M20:M299)</f>
        <v>13396.369999999997</v>
      </c>
      <c r="N300" s="65">
        <f>SUM(N20:N299)-0.25</f>
        <v>884392.48999999987</v>
      </c>
      <c r="O300" s="11"/>
      <c r="P300" s="111">
        <f t="shared" si="32"/>
        <v>0.99541717028386167</v>
      </c>
      <c r="Q300" s="17">
        <f>K300-N300</f>
        <v>4071.6800000001676</v>
      </c>
      <c r="R300" s="32"/>
    </row>
    <row r="301" spans="1:19" x14ac:dyDescent="0.2">
      <c r="A301" s="9"/>
      <c r="B301" s="9"/>
      <c r="C301" s="9"/>
      <c r="D301" s="10"/>
      <c r="E301" s="9"/>
      <c r="F301" s="9"/>
      <c r="G301" s="9"/>
      <c r="H301" s="9"/>
      <c r="I301" s="9"/>
      <c r="J301" s="9"/>
      <c r="K301" s="9"/>
      <c r="L301" s="11"/>
      <c r="M301" s="11"/>
      <c r="N301" s="11"/>
      <c r="O301" s="11"/>
      <c r="P301" s="112"/>
      <c r="Q301" s="123"/>
    </row>
    <row r="302" spans="1:19" x14ac:dyDescent="0.2">
      <c r="Q302" s="123">
        <f>Q300-'[35]Readequação 03'!$R$272-'[35]Readequação 03'!$R$142-'[35]Readequação 03'!$R$143-'[35]Readequação 03'!$R$144-'[35]Readequação 03'!$R$145-'[35]Readequação 03'!$R$80-'[35]Readequação 03'!$R$136-'[35]Readequação 03'!$R$138-'[35]Readequação 03'!$R$139</f>
        <v>-5766.5499999998319</v>
      </c>
      <c r="R302" s="123">
        <f>Q302+7660</f>
        <v>1893.4500000001681</v>
      </c>
      <c r="S302" s="123">
        <f>Q300-R302</f>
        <v>2178.2299999999996</v>
      </c>
    </row>
    <row r="304" spans="1:19" x14ac:dyDescent="0.2">
      <c r="M304" s="122"/>
    </row>
    <row r="305" spans="1:1008" x14ac:dyDescent="0.2">
      <c r="M305" s="122"/>
    </row>
    <row r="306" spans="1:1008" x14ac:dyDescent="0.2">
      <c r="M306" s="122"/>
    </row>
    <row r="307" spans="1:1008" x14ac:dyDescent="0.2">
      <c r="M307" s="122"/>
    </row>
    <row r="308" spans="1:1008" x14ac:dyDescent="0.2">
      <c r="M308" s="122"/>
    </row>
    <row r="309" spans="1:1008" x14ac:dyDescent="0.2">
      <c r="M309" s="17"/>
    </row>
    <row r="314" spans="1:1008" s="111" customFormat="1" x14ac:dyDescent="0.2">
      <c r="A314" s="1"/>
      <c r="B314" s="183" t="s">
        <v>655</v>
      </c>
      <c r="C314" s="183"/>
      <c r="D314" s="183"/>
      <c r="E314" s="183" t="s">
        <v>658</v>
      </c>
      <c r="F314" s="183"/>
      <c r="G314" s="183"/>
      <c r="H314" s="183"/>
      <c r="I314" s="183"/>
      <c r="J314" s="183"/>
      <c r="K314" s="183" t="s">
        <v>659</v>
      </c>
      <c r="L314" s="183"/>
      <c r="M314" s="183"/>
      <c r="N314" s="183"/>
      <c r="O314" s="183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  <c r="AR314" s="1"/>
      <c r="AS314" s="1"/>
      <c r="AT314" s="1"/>
      <c r="AU314" s="1"/>
      <c r="AV314" s="1"/>
      <c r="AW314" s="1"/>
      <c r="AX314" s="1"/>
      <c r="AY314" s="1"/>
      <c r="AZ314" s="1"/>
      <c r="BA314" s="1"/>
      <c r="BB314" s="1"/>
      <c r="BC314" s="1"/>
      <c r="BD314" s="1"/>
      <c r="BE314" s="1"/>
      <c r="BF314" s="1"/>
      <c r="BG314" s="1"/>
      <c r="BH314" s="1"/>
      <c r="BI314" s="1"/>
      <c r="BJ314" s="1"/>
      <c r="BK314" s="1"/>
      <c r="BL314" s="1"/>
      <c r="BM314" s="1"/>
      <c r="BN314" s="1"/>
      <c r="BO314" s="1"/>
      <c r="BP314" s="1"/>
      <c r="BQ314" s="1"/>
      <c r="BR314" s="1"/>
      <c r="BS314" s="1"/>
      <c r="BT314" s="1"/>
      <c r="BU314" s="1"/>
      <c r="BV314" s="1"/>
      <c r="BW314" s="1"/>
      <c r="BX314" s="1"/>
      <c r="BY314" s="1"/>
      <c r="BZ314" s="1"/>
      <c r="CA314" s="1"/>
      <c r="CB314" s="1"/>
      <c r="CC314" s="1"/>
      <c r="CD314" s="1"/>
      <c r="CE314" s="1"/>
      <c r="CF314" s="1"/>
      <c r="CG314" s="1"/>
      <c r="CH314" s="1"/>
      <c r="CI314" s="1"/>
      <c r="CJ314" s="1"/>
      <c r="CK314" s="1"/>
      <c r="CL314" s="1"/>
      <c r="CM314" s="1"/>
      <c r="CN314" s="1"/>
      <c r="CO314" s="1"/>
      <c r="CP314" s="1"/>
      <c r="CQ314" s="1"/>
      <c r="CR314" s="1"/>
      <c r="CS314" s="1"/>
      <c r="CT314" s="1"/>
      <c r="CU314" s="1"/>
      <c r="CV314" s="1"/>
      <c r="CW314" s="1"/>
      <c r="CX314" s="1"/>
      <c r="CY314" s="1"/>
      <c r="CZ314" s="1"/>
      <c r="DA314" s="1"/>
      <c r="DB314" s="1"/>
      <c r="DC314" s="1"/>
      <c r="DD314" s="1"/>
      <c r="DE314" s="1"/>
      <c r="DF314" s="1"/>
      <c r="DG314" s="1"/>
      <c r="DH314" s="1"/>
      <c r="DI314" s="1"/>
      <c r="DJ314" s="1"/>
      <c r="DK314" s="1"/>
      <c r="DL314" s="1"/>
      <c r="DM314" s="1"/>
      <c r="DN314" s="1"/>
      <c r="DO314" s="1"/>
      <c r="DP314" s="1"/>
      <c r="DQ314" s="1"/>
      <c r="DR314" s="1"/>
      <c r="DS314" s="1"/>
      <c r="DT314" s="1"/>
      <c r="DU314" s="1"/>
      <c r="DV314" s="1"/>
      <c r="DW314" s="1"/>
      <c r="DX314" s="1"/>
      <c r="DY314" s="1"/>
      <c r="DZ314" s="1"/>
      <c r="EA314" s="1"/>
      <c r="EB314" s="1"/>
      <c r="EC314" s="1"/>
      <c r="ED314" s="1"/>
      <c r="EE314" s="1"/>
      <c r="EF314" s="1"/>
      <c r="EG314" s="1"/>
      <c r="EH314" s="1"/>
      <c r="EI314" s="1"/>
      <c r="EJ314" s="1"/>
      <c r="EK314" s="1"/>
      <c r="EL314" s="1"/>
      <c r="EM314" s="1"/>
      <c r="EN314" s="1"/>
      <c r="EO314" s="1"/>
      <c r="EP314" s="1"/>
      <c r="EQ314" s="1"/>
      <c r="ER314" s="1"/>
      <c r="ES314" s="1"/>
      <c r="ET314" s="1"/>
      <c r="EU314" s="1"/>
      <c r="EV314" s="1"/>
      <c r="EW314" s="1"/>
      <c r="EX314" s="1"/>
      <c r="EY314" s="1"/>
      <c r="EZ314" s="1"/>
      <c r="FA314" s="1"/>
      <c r="FB314" s="1"/>
      <c r="FC314" s="1"/>
      <c r="FD314" s="1"/>
      <c r="FE314" s="1"/>
      <c r="FF314" s="1"/>
      <c r="FG314" s="1"/>
      <c r="FH314" s="1"/>
      <c r="FI314" s="1"/>
      <c r="FJ314" s="1"/>
      <c r="FK314" s="1"/>
      <c r="FL314" s="1"/>
      <c r="FM314" s="1"/>
      <c r="FN314" s="1"/>
      <c r="FO314" s="1"/>
      <c r="FP314" s="1"/>
      <c r="FQ314" s="1"/>
      <c r="FR314" s="1"/>
      <c r="FS314" s="1"/>
      <c r="FT314" s="1"/>
      <c r="FU314" s="1"/>
      <c r="FV314" s="1"/>
      <c r="FW314" s="1"/>
      <c r="FX314" s="1"/>
      <c r="FY314" s="1"/>
      <c r="FZ314" s="1"/>
      <c r="GA314" s="1"/>
      <c r="GB314" s="1"/>
      <c r="GC314" s="1"/>
      <c r="GD314" s="1"/>
      <c r="GE314" s="1"/>
      <c r="GF314" s="1"/>
      <c r="GG314" s="1"/>
      <c r="GH314" s="1"/>
      <c r="GI314" s="1"/>
      <c r="GJ314" s="1"/>
      <c r="GK314" s="1"/>
      <c r="GL314" s="1"/>
      <c r="GM314" s="1"/>
      <c r="GN314" s="1"/>
      <c r="GO314" s="1"/>
      <c r="GP314" s="1"/>
      <c r="GQ314" s="1"/>
      <c r="GR314" s="1"/>
      <c r="GS314" s="1"/>
      <c r="GT314" s="1"/>
      <c r="GU314" s="1"/>
      <c r="GV314" s="1"/>
      <c r="GW314" s="1"/>
      <c r="GX314" s="1"/>
      <c r="GY314" s="1"/>
      <c r="GZ314" s="1"/>
      <c r="HA314" s="1"/>
      <c r="HB314" s="1"/>
      <c r="HC314" s="1"/>
      <c r="HD314" s="1"/>
      <c r="HE314" s="1"/>
      <c r="HF314" s="1"/>
      <c r="HG314" s="1"/>
      <c r="HH314" s="1"/>
      <c r="HI314" s="1"/>
      <c r="HJ314" s="1"/>
      <c r="HK314" s="1"/>
      <c r="HL314" s="1"/>
      <c r="HM314" s="1"/>
      <c r="HN314" s="1"/>
      <c r="HO314" s="1"/>
      <c r="HP314" s="1"/>
      <c r="HQ314" s="1"/>
      <c r="HR314" s="1"/>
      <c r="HS314" s="1"/>
      <c r="HT314" s="1"/>
      <c r="HU314" s="1"/>
      <c r="HV314" s="1"/>
      <c r="HW314" s="1"/>
      <c r="HX314" s="1"/>
      <c r="HY314" s="1"/>
      <c r="HZ314" s="1"/>
      <c r="IA314" s="1"/>
      <c r="IB314" s="1"/>
      <c r="IC314" s="1"/>
      <c r="ID314" s="1"/>
      <c r="IE314" s="1"/>
      <c r="IF314" s="1"/>
      <c r="IG314" s="1"/>
      <c r="IH314" s="1"/>
      <c r="II314" s="1"/>
      <c r="IJ314" s="1"/>
      <c r="IK314" s="1"/>
      <c r="IL314" s="1"/>
      <c r="IM314" s="1"/>
      <c r="IN314" s="1"/>
      <c r="IO314" s="1"/>
      <c r="IP314" s="1"/>
      <c r="IQ314" s="1"/>
      <c r="IR314" s="1"/>
      <c r="IS314" s="1"/>
      <c r="IT314" s="1"/>
      <c r="IU314" s="1"/>
      <c r="IV314" s="1"/>
      <c r="IW314" s="1"/>
      <c r="IX314" s="1"/>
      <c r="IY314" s="1"/>
      <c r="IZ314" s="1"/>
      <c r="JA314" s="1"/>
      <c r="JB314" s="1"/>
      <c r="JC314" s="1"/>
      <c r="JD314" s="1"/>
      <c r="JE314" s="1"/>
      <c r="JF314" s="1"/>
      <c r="JG314" s="1"/>
      <c r="JH314" s="1"/>
      <c r="JI314" s="1"/>
      <c r="JJ314" s="1"/>
      <c r="JK314" s="1"/>
      <c r="JL314" s="1"/>
      <c r="JM314" s="1"/>
      <c r="JN314" s="1"/>
      <c r="JO314" s="1"/>
      <c r="JP314" s="1"/>
      <c r="JQ314" s="1"/>
      <c r="JR314" s="1"/>
      <c r="JS314" s="1"/>
      <c r="JT314" s="1"/>
      <c r="JU314" s="1"/>
      <c r="JV314" s="1"/>
      <c r="JW314" s="1"/>
      <c r="JX314" s="1"/>
      <c r="JY314" s="1"/>
      <c r="JZ314" s="1"/>
      <c r="KA314" s="1"/>
      <c r="KB314" s="1"/>
      <c r="KC314" s="1"/>
      <c r="KD314" s="1"/>
      <c r="KE314" s="1"/>
      <c r="KF314" s="1"/>
      <c r="KG314" s="1"/>
      <c r="KH314" s="1"/>
      <c r="KI314" s="1"/>
      <c r="KJ314" s="1"/>
      <c r="KK314" s="1"/>
      <c r="KL314" s="1"/>
      <c r="KM314" s="1"/>
      <c r="KN314" s="1"/>
      <c r="KO314" s="1"/>
      <c r="KP314" s="1"/>
      <c r="KQ314" s="1"/>
      <c r="KR314" s="1"/>
      <c r="KS314" s="1"/>
      <c r="KT314" s="1"/>
      <c r="KU314" s="1"/>
      <c r="KV314" s="1"/>
      <c r="KW314" s="1"/>
      <c r="KX314" s="1"/>
      <c r="KY314" s="1"/>
      <c r="KZ314" s="1"/>
      <c r="LA314" s="1"/>
      <c r="LB314" s="1"/>
      <c r="LC314" s="1"/>
      <c r="LD314" s="1"/>
      <c r="LE314" s="1"/>
      <c r="LF314" s="1"/>
      <c r="LG314" s="1"/>
      <c r="LH314" s="1"/>
      <c r="LI314" s="1"/>
      <c r="LJ314" s="1"/>
      <c r="LK314" s="1"/>
      <c r="LL314" s="1"/>
      <c r="LM314" s="1"/>
      <c r="LN314" s="1"/>
      <c r="LO314" s="1"/>
      <c r="LP314" s="1"/>
      <c r="LQ314" s="1"/>
      <c r="LR314" s="1"/>
      <c r="LS314" s="1"/>
      <c r="LT314" s="1"/>
      <c r="LU314" s="1"/>
      <c r="LV314" s="1"/>
      <c r="LW314" s="1"/>
      <c r="LX314" s="1"/>
      <c r="LY314" s="1"/>
      <c r="LZ314" s="1"/>
      <c r="MA314" s="1"/>
      <c r="MB314" s="1"/>
      <c r="MC314" s="1"/>
      <c r="MD314" s="1"/>
      <c r="ME314" s="1"/>
      <c r="MF314" s="1"/>
      <c r="MG314" s="1"/>
      <c r="MH314" s="1"/>
      <c r="MI314" s="1"/>
      <c r="MJ314" s="1"/>
      <c r="MK314" s="1"/>
      <c r="ML314" s="1"/>
      <c r="MM314" s="1"/>
      <c r="MN314" s="1"/>
      <c r="MO314" s="1"/>
      <c r="MP314" s="1"/>
      <c r="MQ314" s="1"/>
      <c r="MR314" s="1"/>
      <c r="MS314" s="1"/>
      <c r="MT314" s="1"/>
      <c r="MU314" s="1"/>
      <c r="MV314" s="1"/>
      <c r="MW314" s="1"/>
      <c r="MX314" s="1"/>
      <c r="MY314" s="1"/>
      <c r="MZ314" s="1"/>
      <c r="NA314" s="1"/>
      <c r="NB314" s="1"/>
      <c r="NC314" s="1"/>
      <c r="ND314" s="1"/>
      <c r="NE314" s="1"/>
      <c r="NF314" s="1"/>
      <c r="NG314" s="1"/>
      <c r="NH314" s="1"/>
      <c r="NI314" s="1"/>
      <c r="NJ314" s="1"/>
      <c r="NK314" s="1"/>
      <c r="NL314" s="1"/>
      <c r="NM314" s="1"/>
      <c r="NN314" s="1"/>
      <c r="NO314" s="1"/>
      <c r="NP314" s="1"/>
      <c r="NQ314" s="1"/>
      <c r="NR314" s="1"/>
      <c r="NS314" s="1"/>
      <c r="NT314" s="1"/>
      <c r="NU314" s="1"/>
      <c r="NV314" s="1"/>
      <c r="NW314" s="1"/>
      <c r="NX314" s="1"/>
      <c r="NY314" s="1"/>
      <c r="NZ314" s="1"/>
      <c r="OA314" s="1"/>
      <c r="OB314" s="1"/>
      <c r="OC314" s="1"/>
      <c r="OD314" s="1"/>
      <c r="OE314" s="1"/>
      <c r="OF314" s="1"/>
      <c r="OG314" s="1"/>
      <c r="OH314" s="1"/>
      <c r="OI314" s="1"/>
      <c r="OJ314" s="1"/>
      <c r="OK314" s="1"/>
      <c r="OL314" s="1"/>
      <c r="OM314" s="1"/>
      <c r="ON314" s="1"/>
      <c r="OO314" s="1"/>
      <c r="OP314" s="1"/>
      <c r="OQ314" s="1"/>
      <c r="OR314" s="1"/>
      <c r="OS314" s="1"/>
      <c r="OT314" s="1"/>
      <c r="OU314" s="1"/>
      <c r="OV314" s="1"/>
      <c r="OW314" s="1"/>
      <c r="OX314" s="1"/>
      <c r="OY314" s="1"/>
      <c r="OZ314" s="1"/>
      <c r="PA314" s="1"/>
      <c r="PB314" s="1"/>
      <c r="PC314" s="1"/>
      <c r="PD314" s="1"/>
      <c r="PE314" s="1"/>
      <c r="PF314" s="1"/>
      <c r="PG314" s="1"/>
      <c r="PH314" s="1"/>
      <c r="PI314" s="1"/>
      <c r="PJ314" s="1"/>
      <c r="PK314" s="1"/>
      <c r="PL314" s="1"/>
      <c r="PM314" s="1"/>
      <c r="PN314" s="1"/>
      <c r="PO314" s="1"/>
      <c r="PP314" s="1"/>
      <c r="PQ314" s="1"/>
      <c r="PR314" s="1"/>
      <c r="PS314" s="1"/>
      <c r="PT314" s="1"/>
      <c r="PU314" s="1"/>
      <c r="PV314" s="1"/>
      <c r="PW314" s="1"/>
      <c r="PX314" s="1"/>
      <c r="PY314" s="1"/>
      <c r="PZ314" s="1"/>
      <c r="QA314" s="1"/>
      <c r="QB314" s="1"/>
      <c r="QC314" s="1"/>
      <c r="QD314" s="1"/>
      <c r="QE314" s="1"/>
      <c r="QF314" s="1"/>
      <c r="QG314" s="1"/>
      <c r="QH314" s="1"/>
      <c r="QI314" s="1"/>
      <c r="QJ314" s="1"/>
      <c r="QK314" s="1"/>
      <c r="QL314" s="1"/>
      <c r="QM314" s="1"/>
      <c r="QN314" s="1"/>
      <c r="QO314" s="1"/>
      <c r="QP314" s="1"/>
      <c r="QQ314" s="1"/>
      <c r="QR314" s="1"/>
      <c r="QS314" s="1"/>
      <c r="QT314" s="1"/>
      <c r="QU314" s="1"/>
      <c r="QV314" s="1"/>
      <c r="QW314" s="1"/>
      <c r="QX314" s="1"/>
      <c r="QY314" s="1"/>
      <c r="QZ314" s="1"/>
      <c r="RA314" s="1"/>
      <c r="RB314" s="1"/>
      <c r="RC314" s="1"/>
      <c r="RD314" s="1"/>
      <c r="RE314" s="1"/>
      <c r="RF314" s="1"/>
      <c r="RG314" s="1"/>
      <c r="RH314" s="1"/>
      <c r="RI314" s="1"/>
      <c r="RJ314" s="1"/>
      <c r="RK314" s="1"/>
      <c r="RL314" s="1"/>
      <c r="RM314" s="1"/>
      <c r="RN314" s="1"/>
      <c r="RO314" s="1"/>
      <c r="RP314" s="1"/>
      <c r="RQ314" s="1"/>
      <c r="RR314" s="1"/>
      <c r="RS314" s="1"/>
      <c r="RT314" s="1"/>
      <c r="RU314" s="1"/>
      <c r="RV314" s="1"/>
      <c r="RW314" s="1"/>
      <c r="RX314" s="1"/>
      <c r="RY314" s="1"/>
      <c r="RZ314" s="1"/>
      <c r="SA314" s="1"/>
      <c r="SB314" s="1"/>
      <c r="SC314" s="1"/>
      <c r="SD314" s="1"/>
      <c r="SE314" s="1"/>
      <c r="SF314" s="1"/>
      <c r="SG314" s="1"/>
      <c r="SH314" s="1"/>
      <c r="SI314" s="1"/>
      <c r="SJ314" s="1"/>
      <c r="SK314" s="1"/>
      <c r="SL314" s="1"/>
      <c r="SM314" s="1"/>
      <c r="SN314" s="1"/>
      <c r="SO314" s="1"/>
      <c r="SP314" s="1"/>
      <c r="SQ314" s="1"/>
      <c r="SR314" s="1"/>
      <c r="SS314" s="1"/>
      <c r="ST314" s="1"/>
      <c r="SU314" s="1"/>
      <c r="SV314" s="1"/>
      <c r="SW314" s="1"/>
      <c r="SX314" s="1"/>
      <c r="SY314" s="1"/>
      <c r="SZ314" s="1"/>
      <c r="TA314" s="1"/>
      <c r="TB314" s="1"/>
      <c r="TC314" s="1"/>
      <c r="TD314" s="1"/>
      <c r="TE314" s="1"/>
      <c r="TF314" s="1"/>
      <c r="TG314" s="1"/>
      <c r="TH314" s="1"/>
      <c r="TI314" s="1"/>
      <c r="TJ314" s="1"/>
      <c r="TK314" s="1"/>
      <c r="TL314" s="1"/>
      <c r="TM314" s="1"/>
      <c r="TN314" s="1"/>
      <c r="TO314" s="1"/>
      <c r="TP314" s="1"/>
      <c r="TQ314" s="1"/>
      <c r="TR314" s="1"/>
      <c r="TS314" s="1"/>
      <c r="TT314" s="1"/>
      <c r="TU314" s="1"/>
      <c r="TV314" s="1"/>
      <c r="TW314" s="1"/>
      <c r="TX314" s="1"/>
      <c r="TY314" s="1"/>
      <c r="TZ314" s="1"/>
      <c r="UA314" s="1"/>
      <c r="UB314" s="1"/>
      <c r="UC314" s="1"/>
      <c r="UD314" s="1"/>
      <c r="UE314" s="1"/>
      <c r="UF314" s="1"/>
      <c r="UG314" s="1"/>
      <c r="UH314" s="1"/>
      <c r="UI314" s="1"/>
      <c r="UJ314" s="1"/>
      <c r="UK314" s="1"/>
      <c r="UL314" s="1"/>
      <c r="UM314" s="1"/>
      <c r="UN314" s="1"/>
      <c r="UO314" s="1"/>
      <c r="UP314" s="1"/>
      <c r="UQ314" s="1"/>
      <c r="UR314" s="1"/>
      <c r="US314" s="1"/>
      <c r="UT314" s="1"/>
      <c r="UU314" s="1"/>
      <c r="UV314" s="1"/>
      <c r="UW314" s="1"/>
      <c r="UX314" s="1"/>
      <c r="UY314" s="1"/>
      <c r="UZ314" s="1"/>
      <c r="VA314" s="1"/>
      <c r="VB314" s="1"/>
      <c r="VC314" s="1"/>
      <c r="VD314" s="1"/>
      <c r="VE314" s="1"/>
      <c r="VF314" s="1"/>
      <c r="VG314" s="1"/>
      <c r="VH314" s="1"/>
      <c r="VI314" s="1"/>
      <c r="VJ314" s="1"/>
      <c r="VK314" s="1"/>
      <c r="VL314" s="1"/>
      <c r="VM314" s="1"/>
      <c r="VN314" s="1"/>
      <c r="VO314" s="1"/>
      <c r="VP314" s="1"/>
      <c r="VQ314" s="1"/>
      <c r="VR314" s="1"/>
      <c r="VS314" s="1"/>
      <c r="VT314" s="1"/>
      <c r="VU314" s="1"/>
      <c r="VV314" s="1"/>
      <c r="VW314" s="1"/>
      <c r="VX314" s="1"/>
      <c r="VY314" s="1"/>
      <c r="VZ314" s="1"/>
      <c r="WA314" s="1"/>
      <c r="WB314" s="1"/>
      <c r="WC314" s="1"/>
      <c r="WD314" s="1"/>
      <c r="WE314" s="1"/>
      <c r="WF314" s="1"/>
      <c r="WG314" s="1"/>
      <c r="WH314" s="1"/>
      <c r="WI314" s="1"/>
      <c r="WJ314" s="1"/>
      <c r="WK314" s="1"/>
      <c r="WL314" s="1"/>
      <c r="WM314" s="1"/>
      <c r="WN314" s="1"/>
      <c r="WO314" s="1"/>
      <c r="WP314" s="1"/>
      <c r="WQ314" s="1"/>
      <c r="WR314" s="1"/>
      <c r="WS314" s="1"/>
      <c r="WT314" s="1"/>
      <c r="WU314" s="1"/>
      <c r="WV314" s="1"/>
      <c r="WW314" s="1"/>
      <c r="WX314" s="1"/>
      <c r="WY314" s="1"/>
      <c r="WZ314" s="1"/>
      <c r="XA314" s="1"/>
      <c r="XB314" s="1"/>
      <c r="XC314" s="1"/>
      <c r="XD314" s="1"/>
      <c r="XE314" s="1"/>
      <c r="XF314" s="1"/>
      <c r="XG314" s="1"/>
      <c r="XH314" s="1"/>
      <c r="XI314" s="1"/>
      <c r="XJ314" s="1"/>
      <c r="XK314" s="1"/>
      <c r="XL314" s="1"/>
      <c r="XM314" s="1"/>
      <c r="XN314" s="1"/>
      <c r="XO314" s="1"/>
      <c r="XP314" s="1"/>
      <c r="XQ314" s="1"/>
      <c r="XR314" s="1"/>
      <c r="XS314" s="1"/>
      <c r="XT314" s="1"/>
      <c r="XU314" s="1"/>
      <c r="XV314" s="1"/>
      <c r="XW314" s="1"/>
      <c r="XX314" s="1"/>
      <c r="XY314" s="1"/>
      <c r="XZ314" s="1"/>
      <c r="YA314" s="1"/>
      <c r="YB314" s="1"/>
      <c r="YC314" s="1"/>
      <c r="YD314" s="1"/>
      <c r="YE314" s="1"/>
      <c r="YF314" s="1"/>
      <c r="YG314" s="1"/>
      <c r="YH314" s="1"/>
      <c r="YI314" s="1"/>
      <c r="YJ314" s="1"/>
      <c r="YK314" s="1"/>
      <c r="YL314" s="1"/>
      <c r="YM314" s="1"/>
      <c r="YN314" s="1"/>
      <c r="YO314" s="1"/>
      <c r="YP314" s="1"/>
      <c r="YQ314" s="1"/>
      <c r="YR314" s="1"/>
      <c r="YS314" s="1"/>
      <c r="YT314" s="1"/>
      <c r="YU314" s="1"/>
      <c r="YV314" s="1"/>
      <c r="YW314" s="1"/>
      <c r="YX314" s="1"/>
      <c r="YY314" s="1"/>
      <c r="YZ314" s="1"/>
      <c r="ZA314" s="1"/>
      <c r="ZB314" s="1"/>
      <c r="ZC314" s="1"/>
      <c r="ZD314" s="1"/>
      <c r="ZE314" s="1"/>
      <c r="ZF314" s="1"/>
      <c r="ZG314" s="1"/>
      <c r="ZH314" s="1"/>
      <c r="ZI314" s="1"/>
      <c r="ZJ314" s="1"/>
      <c r="ZK314" s="1"/>
      <c r="ZL314" s="1"/>
      <c r="ZM314" s="1"/>
      <c r="ZN314" s="1"/>
      <c r="ZO314" s="1"/>
      <c r="ZP314" s="1"/>
      <c r="ZQ314" s="1"/>
      <c r="ZR314" s="1"/>
      <c r="ZS314" s="1"/>
      <c r="ZT314" s="1"/>
      <c r="ZU314" s="1"/>
      <c r="ZV314" s="1"/>
      <c r="ZW314" s="1"/>
      <c r="ZX314" s="1"/>
      <c r="ZY314" s="1"/>
      <c r="ZZ314" s="1"/>
      <c r="AAA314" s="1"/>
      <c r="AAB314" s="1"/>
      <c r="AAC314" s="1"/>
      <c r="AAD314" s="1"/>
      <c r="AAE314" s="1"/>
      <c r="AAF314" s="1"/>
      <c r="AAG314" s="1"/>
      <c r="AAH314" s="1"/>
      <c r="AAI314" s="1"/>
      <c r="AAJ314" s="1"/>
      <c r="AAK314" s="1"/>
      <c r="AAL314" s="1"/>
      <c r="AAM314" s="1"/>
      <c r="AAN314" s="1"/>
      <c r="AAO314" s="1"/>
      <c r="AAP314" s="1"/>
      <c r="AAQ314" s="1"/>
      <c r="AAR314" s="1"/>
      <c r="AAS314" s="1"/>
      <c r="AAT314" s="1"/>
      <c r="AAU314" s="1"/>
      <c r="AAV314" s="1"/>
      <c r="AAW314" s="1"/>
      <c r="AAX314" s="1"/>
      <c r="AAY314" s="1"/>
      <c r="AAZ314" s="1"/>
      <c r="ABA314" s="1"/>
      <c r="ABB314" s="1"/>
      <c r="ABC314" s="1"/>
      <c r="ABD314" s="1"/>
      <c r="ABE314" s="1"/>
      <c r="ABF314" s="1"/>
      <c r="ABG314" s="1"/>
      <c r="ABH314" s="1"/>
      <c r="ABI314" s="1"/>
      <c r="ABJ314" s="1"/>
      <c r="ABK314" s="1"/>
      <c r="ABL314" s="1"/>
      <c r="ABM314" s="1"/>
      <c r="ABN314" s="1"/>
      <c r="ABO314" s="1"/>
      <c r="ABP314" s="1"/>
      <c r="ABQ314" s="1"/>
      <c r="ABR314" s="1"/>
      <c r="ABS314" s="1"/>
      <c r="ABT314" s="1"/>
      <c r="ABU314" s="1"/>
      <c r="ABV314" s="1"/>
      <c r="ABW314" s="1"/>
      <c r="ABX314" s="1"/>
      <c r="ABY314" s="1"/>
      <c r="ABZ314" s="1"/>
      <c r="ACA314" s="1"/>
      <c r="ACB314" s="1"/>
      <c r="ACC314" s="1"/>
      <c r="ACD314" s="1"/>
      <c r="ACE314" s="1"/>
      <c r="ACF314" s="1"/>
      <c r="ACG314" s="1"/>
      <c r="ACH314" s="1"/>
      <c r="ACI314" s="1"/>
      <c r="ACJ314" s="1"/>
      <c r="ACK314" s="1"/>
      <c r="ACL314" s="1"/>
      <c r="ACM314" s="1"/>
      <c r="ACN314" s="1"/>
      <c r="ACO314" s="1"/>
      <c r="ACP314" s="1"/>
      <c r="ACQ314" s="1"/>
      <c r="ACR314" s="1"/>
      <c r="ACS314" s="1"/>
      <c r="ACT314" s="1"/>
      <c r="ACU314" s="1"/>
      <c r="ACV314" s="1"/>
      <c r="ACW314" s="1"/>
      <c r="ACX314" s="1"/>
      <c r="ACY314" s="1"/>
      <c r="ACZ314" s="1"/>
      <c r="ADA314" s="1"/>
      <c r="ADB314" s="1"/>
      <c r="ADC314" s="1"/>
      <c r="ADD314" s="1"/>
      <c r="ADE314" s="1"/>
      <c r="ADF314" s="1"/>
      <c r="ADG314" s="1"/>
      <c r="ADH314" s="1"/>
      <c r="ADI314" s="1"/>
      <c r="ADJ314" s="1"/>
      <c r="ADK314" s="1"/>
      <c r="ADL314" s="1"/>
      <c r="ADM314" s="1"/>
      <c r="ADN314" s="1"/>
      <c r="ADO314" s="1"/>
      <c r="ADP314" s="1"/>
      <c r="ADQ314" s="1"/>
      <c r="ADR314" s="1"/>
      <c r="ADS314" s="1"/>
      <c r="ADT314" s="1"/>
      <c r="ADU314" s="1"/>
      <c r="ADV314" s="1"/>
      <c r="ADW314" s="1"/>
      <c r="ADX314" s="1"/>
      <c r="ADY314" s="1"/>
      <c r="ADZ314" s="1"/>
      <c r="AEA314" s="1"/>
      <c r="AEB314" s="1"/>
      <c r="AEC314" s="1"/>
      <c r="AED314" s="1"/>
      <c r="AEE314" s="1"/>
      <c r="AEF314" s="1"/>
      <c r="AEG314" s="1"/>
      <c r="AEH314" s="1"/>
      <c r="AEI314" s="1"/>
      <c r="AEJ314" s="1"/>
      <c r="AEK314" s="1"/>
      <c r="AEL314" s="1"/>
      <c r="AEM314" s="1"/>
      <c r="AEN314" s="1"/>
      <c r="AEO314" s="1"/>
      <c r="AEP314" s="1"/>
      <c r="AEQ314" s="1"/>
      <c r="AER314" s="1"/>
      <c r="AES314" s="1"/>
      <c r="AET314" s="1"/>
      <c r="AEU314" s="1"/>
      <c r="AEV314" s="1"/>
      <c r="AEW314" s="1"/>
      <c r="AEX314" s="1"/>
      <c r="AEY314" s="1"/>
      <c r="AEZ314" s="1"/>
      <c r="AFA314" s="1"/>
      <c r="AFB314" s="1"/>
      <c r="AFC314" s="1"/>
      <c r="AFD314" s="1"/>
      <c r="AFE314" s="1"/>
      <c r="AFF314" s="1"/>
      <c r="AFG314" s="1"/>
      <c r="AFH314" s="1"/>
      <c r="AFI314" s="1"/>
      <c r="AFJ314" s="1"/>
      <c r="AFK314" s="1"/>
      <c r="AFL314" s="1"/>
      <c r="AFM314" s="1"/>
      <c r="AFN314" s="1"/>
      <c r="AFO314" s="1"/>
      <c r="AFP314" s="1"/>
      <c r="AFQ314" s="1"/>
      <c r="AFR314" s="1"/>
      <c r="AFS314" s="1"/>
      <c r="AFT314" s="1"/>
      <c r="AFU314" s="1"/>
      <c r="AFV314" s="1"/>
      <c r="AFW314" s="1"/>
      <c r="AFX314" s="1"/>
      <c r="AFY314" s="1"/>
      <c r="AFZ314" s="1"/>
      <c r="AGA314" s="1"/>
      <c r="AGB314" s="1"/>
      <c r="AGC314" s="1"/>
      <c r="AGD314" s="1"/>
      <c r="AGE314" s="1"/>
      <c r="AGF314" s="1"/>
      <c r="AGG314" s="1"/>
      <c r="AGH314" s="1"/>
      <c r="AGI314" s="1"/>
      <c r="AGJ314" s="1"/>
      <c r="AGK314" s="1"/>
      <c r="AGL314" s="1"/>
      <c r="AGM314" s="1"/>
      <c r="AGN314" s="1"/>
      <c r="AGO314" s="1"/>
      <c r="AGP314" s="1"/>
      <c r="AGQ314" s="1"/>
      <c r="AGR314" s="1"/>
      <c r="AGS314" s="1"/>
      <c r="AGT314" s="1"/>
      <c r="AGU314" s="1"/>
      <c r="AGV314" s="1"/>
      <c r="AGW314" s="1"/>
      <c r="AGX314" s="1"/>
      <c r="AGY314" s="1"/>
      <c r="AGZ314" s="1"/>
      <c r="AHA314" s="1"/>
      <c r="AHB314" s="1"/>
      <c r="AHC314" s="1"/>
      <c r="AHD314" s="1"/>
      <c r="AHE314" s="1"/>
      <c r="AHF314" s="1"/>
      <c r="AHG314" s="1"/>
      <c r="AHH314" s="1"/>
      <c r="AHI314" s="1"/>
      <c r="AHJ314" s="1"/>
      <c r="AHK314" s="1"/>
      <c r="AHL314" s="1"/>
      <c r="AHM314" s="1"/>
      <c r="AHN314" s="1"/>
      <c r="AHO314" s="1"/>
      <c r="AHP314" s="1"/>
      <c r="AHQ314" s="1"/>
      <c r="AHR314" s="1"/>
      <c r="AHS314" s="1"/>
      <c r="AHT314" s="1"/>
      <c r="AHU314" s="1"/>
      <c r="AHV314" s="1"/>
      <c r="AHW314" s="1"/>
      <c r="AHX314" s="1"/>
      <c r="AHY314" s="1"/>
      <c r="AHZ314" s="1"/>
      <c r="AIA314" s="1"/>
      <c r="AIB314" s="1"/>
      <c r="AIC314" s="1"/>
      <c r="AID314" s="1"/>
      <c r="AIE314" s="1"/>
      <c r="AIF314" s="1"/>
      <c r="AIG314" s="1"/>
      <c r="AIH314" s="1"/>
      <c r="AII314" s="1"/>
      <c r="AIJ314" s="1"/>
      <c r="AIK314" s="1"/>
      <c r="AIL314" s="1"/>
      <c r="AIM314" s="1"/>
      <c r="AIN314" s="1"/>
      <c r="AIO314" s="1"/>
      <c r="AIP314" s="1"/>
      <c r="AIQ314" s="1"/>
      <c r="AIR314" s="1"/>
      <c r="AIS314" s="1"/>
      <c r="AIT314" s="1"/>
      <c r="AIU314" s="1"/>
      <c r="AIV314" s="1"/>
      <c r="AIW314" s="1"/>
      <c r="AIX314" s="1"/>
      <c r="AIY314" s="1"/>
      <c r="AIZ314" s="1"/>
      <c r="AJA314" s="1"/>
      <c r="AJB314" s="1"/>
      <c r="AJC314" s="1"/>
      <c r="AJD314" s="1"/>
      <c r="AJE314" s="1"/>
      <c r="AJF314" s="1"/>
      <c r="AJG314" s="1"/>
      <c r="AJH314" s="1"/>
      <c r="AJI314" s="1"/>
      <c r="AJJ314" s="1"/>
      <c r="AJK314" s="1"/>
      <c r="AJL314" s="1"/>
      <c r="AJM314" s="1"/>
      <c r="AJN314" s="1"/>
      <c r="AJO314" s="1"/>
      <c r="AJP314" s="1"/>
      <c r="AJQ314" s="1"/>
      <c r="AJR314" s="1"/>
      <c r="AJS314" s="1"/>
      <c r="AJT314" s="1"/>
      <c r="AJU314" s="1"/>
      <c r="AJV314" s="1"/>
      <c r="AJW314" s="1"/>
      <c r="AJX314" s="1"/>
      <c r="AJY314" s="1"/>
      <c r="AJZ314" s="1"/>
      <c r="AKA314" s="1"/>
      <c r="AKB314" s="1"/>
      <c r="AKC314" s="1"/>
      <c r="AKD314" s="1"/>
      <c r="AKE314" s="1"/>
      <c r="AKF314" s="1"/>
      <c r="AKG314" s="1"/>
      <c r="AKH314" s="1"/>
      <c r="AKI314" s="1"/>
      <c r="AKJ314" s="1"/>
      <c r="AKK314" s="1"/>
      <c r="AKL314" s="1"/>
      <c r="AKM314" s="1"/>
      <c r="AKN314" s="1"/>
      <c r="AKO314" s="1"/>
      <c r="AKP314" s="1"/>
      <c r="AKQ314" s="1"/>
      <c r="AKR314" s="1"/>
      <c r="AKS314" s="1"/>
      <c r="AKT314" s="1"/>
      <c r="AKU314" s="1"/>
      <c r="AKV314" s="1"/>
      <c r="AKW314" s="1"/>
      <c r="AKX314" s="1"/>
      <c r="AKY314" s="1"/>
      <c r="AKZ314" s="1"/>
      <c r="ALA314" s="1"/>
      <c r="ALB314" s="1"/>
      <c r="ALC314" s="1"/>
      <c r="ALD314" s="1"/>
      <c r="ALE314" s="1"/>
      <c r="ALF314" s="1"/>
      <c r="ALG314" s="1"/>
      <c r="ALH314" s="1"/>
      <c r="ALI314" s="1"/>
      <c r="ALJ314" s="1"/>
      <c r="ALK314" s="1"/>
      <c r="ALL314" s="1"/>
      <c r="ALM314" s="1"/>
      <c r="ALN314" s="1"/>
      <c r="ALO314" s="1"/>
      <c r="ALP314" s="1"/>
      <c r="ALQ314" s="1"/>
      <c r="ALR314" s="1"/>
      <c r="ALS314" s="1"/>
      <c r="ALT314" s="1"/>
    </row>
    <row r="315" spans="1:1008" s="111" customFormat="1" x14ac:dyDescent="0.2">
      <c r="A315" s="1"/>
      <c r="B315" s="183" t="s">
        <v>656</v>
      </c>
      <c r="C315" s="183"/>
      <c r="D315" s="183"/>
      <c r="E315" s="183" t="s">
        <v>657</v>
      </c>
      <c r="F315" s="183"/>
      <c r="G315" s="183"/>
      <c r="H315" s="183"/>
      <c r="I315" s="183"/>
      <c r="J315" s="183"/>
      <c r="K315" s="183" t="s">
        <v>660</v>
      </c>
      <c r="L315" s="183"/>
      <c r="M315" s="183"/>
      <c r="N315" s="183"/>
      <c r="O315" s="183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  <c r="AR315" s="1"/>
      <c r="AS315" s="1"/>
      <c r="AT315" s="1"/>
      <c r="AU315" s="1"/>
      <c r="AV315" s="1"/>
      <c r="AW315" s="1"/>
      <c r="AX315" s="1"/>
      <c r="AY315" s="1"/>
      <c r="AZ315" s="1"/>
      <c r="BA315" s="1"/>
      <c r="BB315" s="1"/>
      <c r="BC315" s="1"/>
      <c r="BD315" s="1"/>
      <c r="BE315" s="1"/>
      <c r="BF315" s="1"/>
      <c r="BG315" s="1"/>
      <c r="BH315" s="1"/>
      <c r="BI315" s="1"/>
      <c r="BJ315" s="1"/>
      <c r="BK315" s="1"/>
      <c r="BL315" s="1"/>
      <c r="BM315" s="1"/>
      <c r="BN315" s="1"/>
      <c r="BO315" s="1"/>
      <c r="BP315" s="1"/>
      <c r="BQ315" s="1"/>
      <c r="BR315" s="1"/>
      <c r="BS315" s="1"/>
      <c r="BT315" s="1"/>
      <c r="BU315" s="1"/>
      <c r="BV315" s="1"/>
      <c r="BW315" s="1"/>
      <c r="BX315" s="1"/>
      <c r="BY315" s="1"/>
      <c r="BZ315" s="1"/>
      <c r="CA315" s="1"/>
      <c r="CB315" s="1"/>
      <c r="CC315" s="1"/>
      <c r="CD315" s="1"/>
      <c r="CE315" s="1"/>
      <c r="CF315" s="1"/>
      <c r="CG315" s="1"/>
      <c r="CH315" s="1"/>
      <c r="CI315" s="1"/>
      <c r="CJ315" s="1"/>
      <c r="CK315" s="1"/>
      <c r="CL315" s="1"/>
      <c r="CM315" s="1"/>
      <c r="CN315" s="1"/>
      <c r="CO315" s="1"/>
      <c r="CP315" s="1"/>
      <c r="CQ315" s="1"/>
      <c r="CR315" s="1"/>
      <c r="CS315" s="1"/>
      <c r="CT315" s="1"/>
      <c r="CU315" s="1"/>
      <c r="CV315" s="1"/>
      <c r="CW315" s="1"/>
      <c r="CX315" s="1"/>
      <c r="CY315" s="1"/>
      <c r="CZ315" s="1"/>
      <c r="DA315" s="1"/>
      <c r="DB315" s="1"/>
      <c r="DC315" s="1"/>
      <c r="DD315" s="1"/>
      <c r="DE315" s="1"/>
      <c r="DF315" s="1"/>
      <c r="DG315" s="1"/>
      <c r="DH315" s="1"/>
      <c r="DI315" s="1"/>
      <c r="DJ315" s="1"/>
      <c r="DK315" s="1"/>
      <c r="DL315" s="1"/>
      <c r="DM315" s="1"/>
      <c r="DN315" s="1"/>
      <c r="DO315" s="1"/>
      <c r="DP315" s="1"/>
      <c r="DQ315" s="1"/>
      <c r="DR315" s="1"/>
      <c r="DS315" s="1"/>
      <c r="DT315" s="1"/>
      <c r="DU315" s="1"/>
      <c r="DV315" s="1"/>
      <c r="DW315" s="1"/>
      <c r="DX315" s="1"/>
      <c r="DY315" s="1"/>
      <c r="DZ315" s="1"/>
      <c r="EA315" s="1"/>
      <c r="EB315" s="1"/>
      <c r="EC315" s="1"/>
      <c r="ED315" s="1"/>
      <c r="EE315" s="1"/>
      <c r="EF315" s="1"/>
      <c r="EG315" s="1"/>
      <c r="EH315" s="1"/>
      <c r="EI315" s="1"/>
      <c r="EJ315" s="1"/>
      <c r="EK315" s="1"/>
      <c r="EL315" s="1"/>
      <c r="EM315" s="1"/>
      <c r="EN315" s="1"/>
      <c r="EO315" s="1"/>
      <c r="EP315" s="1"/>
      <c r="EQ315" s="1"/>
      <c r="ER315" s="1"/>
      <c r="ES315" s="1"/>
      <c r="ET315" s="1"/>
      <c r="EU315" s="1"/>
      <c r="EV315" s="1"/>
      <c r="EW315" s="1"/>
      <c r="EX315" s="1"/>
      <c r="EY315" s="1"/>
      <c r="EZ315" s="1"/>
      <c r="FA315" s="1"/>
      <c r="FB315" s="1"/>
      <c r="FC315" s="1"/>
      <c r="FD315" s="1"/>
      <c r="FE315" s="1"/>
      <c r="FF315" s="1"/>
      <c r="FG315" s="1"/>
      <c r="FH315" s="1"/>
      <c r="FI315" s="1"/>
      <c r="FJ315" s="1"/>
      <c r="FK315" s="1"/>
      <c r="FL315" s="1"/>
      <c r="FM315" s="1"/>
      <c r="FN315" s="1"/>
      <c r="FO315" s="1"/>
      <c r="FP315" s="1"/>
      <c r="FQ315" s="1"/>
      <c r="FR315" s="1"/>
      <c r="FS315" s="1"/>
      <c r="FT315" s="1"/>
      <c r="FU315" s="1"/>
      <c r="FV315" s="1"/>
      <c r="FW315" s="1"/>
      <c r="FX315" s="1"/>
      <c r="FY315" s="1"/>
      <c r="FZ315" s="1"/>
      <c r="GA315" s="1"/>
      <c r="GB315" s="1"/>
      <c r="GC315" s="1"/>
      <c r="GD315" s="1"/>
      <c r="GE315" s="1"/>
      <c r="GF315" s="1"/>
      <c r="GG315" s="1"/>
      <c r="GH315" s="1"/>
      <c r="GI315" s="1"/>
      <c r="GJ315" s="1"/>
      <c r="GK315" s="1"/>
      <c r="GL315" s="1"/>
      <c r="GM315" s="1"/>
      <c r="GN315" s="1"/>
      <c r="GO315" s="1"/>
      <c r="GP315" s="1"/>
      <c r="GQ315" s="1"/>
      <c r="GR315" s="1"/>
      <c r="GS315" s="1"/>
      <c r="GT315" s="1"/>
      <c r="GU315" s="1"/>
      <c r="GV315" s="1"/>
      <c r="GW315" s="1"/>
      <c r="GX315" s="1"/>
      <c r="GY315" s="1"/>
      <c r="GZ315" s="1"/>
      <c r="HA315" s="1"/>
      <c r="HB315" s="1"/>
      <c r="HC315" s="1"/>
      <c r="HD315" s="1"/>
      <c r="HE315" s="1"/>
      <c r="HF315" s="1"/>
      <c r="HG315" s="1"/>
      <c r="HH315" s="1"/>
      <c r="HI315" s="1"/>
      <c r="HJ315" s="1"/>
      <c r="HK315" s="1"/>
      <c r="HL315" s="1"/>
      <c r="HM315" s="1"/>
      <c r="HN315" s="1"/>
      <c r="HO315" s="1"/>
      <c r="HP315" s="1"/>
      <c r="HQ315" s="1"/>
      <c r="HR315" s="1"/>
      <c r="HS315" s="1"/>
      <c r="HT315" s="1"/>
      <c r="HU315" s="1"/>
      <c r="HV315" s="1"/>
      <c r="HW315" s="1"/>
      <c r="HX315" s="1"/>
      <c r="HY315" s="1"/>
      <c r="HZ315" s="1"/>
      <c r="IA315" s="1"/>
      <c r="IB315" s="1"/>
      <c r="IC315" s="1"/>
      <c r="ID315" s="1"/>
      <c r="IE315" s="1"/>
      <c r="IF315" s="1"/>
      <c r="IG315" s="1"/>
      <c r="IH315" s="1"/>
      <c r="II315" s="1"/>
      <c r="IJ315" s="1"/>
      <c r="IK315" s="1"/>
      <c r="IL315" s="1"/>
      <c r="IM315" s="1"/>
      <c r="IN315" s="1"/>
      <c r="IO315" s="1"/>
      <c r="IP315" s="1"/>
      <c r="IQ315" s="1"/>
      <c r="IR315" s="1"/>
      <c r="IS315" s="1"/>
      <c r="IT315" s="1"/>
      <c r="IU315" s="1"/>
      <c r="IV315" s="1"/>
      <c r="IW315" s="1"/>
      <c r="IX315" s="1"/>
      <c r="IY315" s="1"/>
      <c r="IZ315" s="1"/>
      <c r="JA315" s="1"/>
      <c r="JB315" s="1"/>
      <c r="JC315" s="1"/>
      <c r="JD315" s="1"/>
      <c r="JE315" s="1"/>
      <c r="JF315" s="1"/>
      <c r="JG315" s="1"/>
      <c r="JH315" s="1"/>
      <c r="JI315" s="1"/>
      <c r="JJ315" s="1"/>
      <c r="JK315" s="1"/>
      <c r="JL315" s="1"/>
      <c r="JM315" s="1"/>
      <c r="JN315" s="1"/>
      <c r="JO315" s="1"/>
      <c r="JP315" s="1"/>
      <c r="JQ315" s="1"/>
      <c r="JR315" s="1"/>
      <c r="JS315" s="1"/>
      <c r="JT315" s="1"/>
      <c r="JU315" s="1"/>
      <c r="JV315" s="1"/>
      <c r="JW315" s="1"/>
      <c r="JX315" s="1"/>
      <c r="JY315" s="1"/>
      <c r="JZ315" s="1"/>
      <c r="KA315" s="1"/>
      <c r="KB315" s="1"/>
      <c r="KC315" s="1"/>
      <c r="KD315" s="1"/>
      <c r="KE315" s="1"/>
      <c r="KF315" s="1"/>
      <c r="KG315" s="1"/>
      <c r="KH315" s="1"/>
      <c r="KI315" s="1"/>
      <c r="KJ315" s="1"/>
      <c r="KK315" s="1"/>
      <c r="KL315" s="1"/>
      <c r="KM315" s="1"/>
      <c r="KN315" s="1"/>
      <c r="KO315" s="1"/>
      <c r="KP315" s="1"/>
      <c r="KQ315" s="1"/>
      <c r="KR315" s="1"/>
      <c r="KS315" s="1"/>
      <c r="KT315" s="1"/>
      <c r="KU315" s="1"/>
      <c r="KV315" s="1"/>
      <c r="KW315" s="1"/>
      <c r="KX315" s="1"/>
      <c r="KY315" s="1"/>
      <c r="KZ315" s="1"/>
      <c r="LA315" s="1"/>
      <c r="LB315" s="1"/>
      <c r="LC315" s="1"/>
      <c r="LD315" s="1"/>
      <c r="LE315" s="1"/>
      <c r="LF315" s="1"/>
      <c r="LG315" s="1"/>
      <c r="LH315" s="1"/>
      <c r="LI315" s="1"/>
      <c r="LJ315" s="1"/>
      <c r="LK315" s="1"/>
      <c r="LL315" s="1"/>
      <c r="LM315" s="1"/>
      <c r="LN315" s="1"/>
      <c r="LO315" s="1"/>
      <c r="LP315" s="1"/>
      <c r="LQ315" s="1"/>
      <c r="LR315" s="1"/>
      <c r="LS315" s="1"/>
      <c r="LT315" s="1"/>
      <c r="LU315" s="1"/>
      <c r="LV315" s="1"/>
      <c r="LW315" s="1"/>
      <c r="LX315" s="1"/>
      <c r="LY315" s="1"/>
      <c r="LZ315" s="1"/>
      <c r="MA315" s="1"/>
      <c r="MB315" s="1"/>
      <c r="MC315" s="1"/>
      <c r="MD315" s="1"/>
      <c r="ME315" s="1"/>
      <c r="MF315" s="1"/>
      <c r="MG315" s="1"/>
      <c r="MH315" s="1"/>
      <c r="MI315" s="1"/>
      <c r="MJ315" s="1"/>
      <c r="MK315" s="1"/>
      <c r="ML315" s="1"/>
      <c r="MM315" s="1"/>
      <c r="MN315" s="1"/>
      <c r="MO315" s="1"/>
      <c r="MP315" s="1"/>
      <c r="MQ315" s="1"/>
      <c r="MR315" s="1"/>
      <c r="MS315" s="1"/>
      <c r="MT315" s="1"/>
      <c r="MU315" s="1"/>
      <c r="MV315" s="1"/>
      <c r="MW315" s="1"/>
      <c r="MX315" s="1"/>
      <c r="MY315" s="1"/>
      <c r="MZ315" s="1"/>
      <c r="NA315" s="1"/>
      <c r="NB315" s="1"/>
      <c r="NC315" s="1"/>
      <c r="ND315" s="1"/>
      <c r="NE315" s="1"/>
      <c r="NF315" s="1"/>
      <c r="NG315" s="1"/>
      <c r="NH315" s="1"/>
      <c r="NI315" s="1"/>
      <c r="NJ315" s="1"/>
      <c r="NK315" s="1"/>
      <c r="NL315" s="1"/>
      <c r="NM315" s="1"/>
      <c r="NN315" s="1"/>
      <c r="NO315" s="1"/>
      <c r="NP315" s="1"/>
      <c r="NQ315" s="1"/>
      <c r="NR315" s="1"/>
      <c r="NS315" s="1"/>
      <c r="NT315" s="1"/>
      <c r="NU315" s="1"/>
      <c r="NV315" s="1"/>
      <c r="NW315" s="1"/>
      <c r="NX315" s="1"/>
      <c r="NY315" s="1"/>
      <c r="NZ315" s="1"/>
      <c r="OA315" s="1"/>
      <c r="OB315" s="1"/>
      <c r="OC315" s="1"/>
      <c r="OD315" s="1"/>
      <c r="OE315" s="1"/>
      <c r="OF315" s="1"/>
      <c r="OG315" s="1"/>
      <c r="OH315" s="1"/>
      <c r="OI315" s="1"/>
      <c r="OJ315" s="1"/>
      <c r="OK315" s="1"/>
      <c r="OL315" s="1"/>
      <c r="OM315" s="1"/>
      <c r="ON315" s="1"/>
      <c r="OO315" s="1"/>
      <c r="OP315" s="1"/>
      <c r="OQ315" s="1"/>
      <c r="OR315" s="1"/>
      <c r="OS315" s="1"/>
      <c r="OT315" s="1"/>
      <c r="OU315" s="1"/>
      <c r="OV315" s="1"/>
      <c r="OW315" s="1"/>
      <c r="OX315" s="1"/>
      <c r="OY315" s="1"/>
      <c r="OZ315" s="1"/>
      <c r="PA315" s="1"/>
      <c r="PB315" s="1"/>
      <c r="PC315" s="1"/>
      <c r="PD315" s="1"/>
      <c r="PE315" s="1"/>
      <c r="PF315" s="1"/>
      <c r="PG315" s="1"/>
      <c r="PH315" s="1"/>
      <c r="PI315" s="1"/>
      <c r="PJ315" s="1"/>
      <c r="PK315" s="1"/>
      <c r="PL315" s="1"/>
      <c r="PM315" s="1"/>
      <c r="PN315" s="1"/>
      <c r="PO315" s="1"/>
      <c r="PP315" s="1"/>
      <c r="PQ315" s="1"/>
      <c r="PR315" s="1"/>
      <c r="PS315" s="1"/>
      <c r="PT315" s="1"/>
      <c r="PU315" s="1"/>
      <c r="PV315" s="1"/>
      <c r="PW315" s="1"/>
      <c r="PX315" s="1"/>
      <c r="PY315" s="1"/>
      <c r="PZ315" s="1"/>
      <c r="QA315" s="1"/>
      <c r="QB315" s="1"/>
      <c r="QC315" s="1"/>
      <c r="QD315" s="1"/>
      <c r="QE315" s="1"/>
      <c r="QF315" s="1"/>
      <c r="QG315" s="1"/>
      <c r="QH315" s="1"/>
      <c r="QI315" s="1"/>
      <c r="QJ315" s="1"/>
      <c r="QK315" s="1"/>
      <c r="QL315" s="1"/>
      <c r="QM315" s="1"/>
      <c r="QN315" s="1"/>
      <c r="QO315" s="1"/>
      <c r="QP315" s="1"/>
      <c r="QQ315" s="1"/>
      <c r="QR315" s="1"/>
      <c r="QS315" s="1"/>
      <c r="QT315" s="1"/>
      <c r="QU315" s="1"/>
      <c r="QV315" s="1"/>
      <c r="QW315" s="1"/>
      <c r="QX315" s="1"/>
      <c r="QY315" s="1"/>
      <c r="QZ315" s="1"/>
      <c r="RA315" s="1"/>
      <c r="RB315" s="1"/>
      <c r="RC315" s="1"/>
      <c r="RD315" s="1"/>
      <c r="RE315" s="1"/>
      <c r="RF315" s="1"/>
      <c r="RG315" s="1"/>
      <c r="RH315" s="1"/>
      <c r="RI315" s="1"/>
      <c r="RJ315" s="1"/>
      <c r="RK315" s="1"/>
      <c r="RL315" s="1"/>
      <c r="RM315" s="1"/>
      <c r="RN315" s="1"/>
      <c r="RO315" s="1"/>
      <c r="RP315" s="1"/>
      <c r="RQ315" s="1"/>
      <c r="RR315" s="1"/>
      <c r="RS315" s="1"/>
      <c r="RT315" s="1"/>
      <c r="RU315" s="1"/>
      <c r="RV315" s="1"/>
      <c r="RW315" s="1"/>
      <c r="RX315" s="1"/>
      <c r="RY315" s="1"/>
      <c r="RZ315" s="1"/>
      <c r="SA315" s="1"/>
      <c r="SB315" s="1"/>
      <c r="SC315" s="1"/>
      <c r="SD315" s="1"/>
      <c r="SE315" s="1"/>
      <c r="SF315" s="1"/>
      <c r="SG315" s="1"/>
      <c r="SH315" s="1"/>
      <c r="SI315" s="1"/>
      <c r="SJ315" s="1"/>
      <c r="SK315" s="1"/>
      <c r="SL315" s="1"/>
      <c r="SM315" s="1"/>
      <c r="SN315" s="1"/>
      <c r="SO315" s="1"/>
      <c r="SP315" s="1"/>
      <c r="SQ315" s="1"/>
      <c r="SR315" s="1"/>
      <c r="SS315" s="1"/>
      <c r="ST315" s="1"/>
      <c r="SU315" s="1"/>
      <c r="SV315" s="1"/>
      <c r="SW315" s="1"/>
      <c r="SX315" s="1"/>
      <c r="SY315" s="1"/>
      <c r="SZ315" s="1"/>
      <c r="TA315" s="1"/>
      <c r="TB315" s="1"/>
      <c r="TC315" s="1"/>
      <c r="TD315" s="1"/>
      <c r="TE315" s="1"/>
      <c r="TF315" s="1"/>
      <c r="TG315" s="1"/>
      <c r="TH315" s="1"/>
      <c r="TI315" s="1"/>
      <c r="TJ315" s="1"/>
      <c r="TK315" s="1"/>
      <c r="TL315" s="1"/>
      <c r="TM315" s="1"/>
      <c r="TN315" s="1"/>
      <c r="TO315" s="1"/>
      <c r="TP315" s="1"/>
      <c r="TQ315" s="1"/>
      <c r="TR315" s="1"/>
      <c r="TS315" s="1"/>
      <c r="TT315" s="1"/>
      <c r="TU315" s="1"/>
      <c r="TV315" s="1"/>
      <c r="TW315" s="1"/>
      <c r="TX315" s="1"/>
      <c r="TY315" s="1"/>
      <c r="TZ315" s="1"/>
      <c r="UA315" s="1"/>
      <c r="UB315" s="1"/>
      <c r="UC315" s="1"/>
      <c r="UD315" s="1"/>
      <c r="UE315" s="1"/>
      <c r="UF315" s="1"/>
      <c r="UG315" s="1"/>
      <c r="UH315" s="1"/>
      <c r="UI315" s="1"/>
      <c r="UJ315" s="1"/>
      <c r="UK315" s="1"/>
      <c r="UL315" s="1"/>
      <c r="UM315" s="1"/>
      <c r="UN315" s="1"/>
      <c r="UO315" s="1"/>
      <c r="UP315" s="1"/>
      <c r="UQ315" s="1"/>
      <c r="UR315" s="1"/>
      <c r="US315" s="1"/>
      <c r="UT315" s="1"/>
      <c r="UU315" s="1"/>
      <c r="UV315" s="1"/>
      <c r="UW315" s="1"/>
      <c r="UX315" s="1"/>
      <c r="UY315" s="1"/>
      <c r="UZ315" s="1"/>
      <c r="VA315" s="1"/>
      <c r="VB315" s="1"/>
      <c r="VC315" s="1"/>
      <c r="VD315" s="1"/>
      <c r="VE315" s="1"/>
      <c r="VF315" s="1"/>
      <c r="VG315" s="1"/>
      <c r="VH315" s="1"/>
      <c r="VI315" s="1"/>
      <c r="VJ315" s="1"/>
      <c r="VK315" s="1"/>
      <c r="VL315" s="1"/>
      <c r="VM315" s="1"/>
      <c r="VN315" s="1"/>
      <c r="VO315" s="1"/>
      <c r="VP315" s="1"/>
      <c r="VQ315" s="1"/>
      <c r="VR315" s="1"/>
      <c r="VS315" s="1"/>
      <c r="VT315" s="1"/>
      <c r="VU315" s="1"/>
      <c r="VV315" s="1"/>
      <c r="VW315" s="1"/>
      <c r="VX315" s="1"/>
      <c r="VY315" s="1"/>
      <c r="VZ315" s="1"/>
      <c r="WA315" s="1"/>
      <c r="WB315" s="1"/>
      <c r="WC315" s="1"/>
      <c r="WD315" s="1"/>
      <c r="WE315" s="1"/>
      <c r="WF315" s="1"/>
      <c r="WG315" s="1"/>
      <c r="WH315" s="1"/>
      <c r="WI315" s="1"/>
      <c r="WJ315" s="1"/>
      <c r="WK315" s="1"/>
      <c r="WL315" s="1"/>
      <c r="WM315" s="1"/>
      <c r="WN315" s="1"/>
      <c r="WO315" s="1"/>
      <c r="WP315" s="1"/>
      <c r="WQ315" s="1"/>
      <c r="WR315" s="1"/>
      <c r="WS315" s="1"/>
      <c r="WT315" s="1"/>
      <c r="WU315" s="1"/>
      <c r="WV315" s="1"/>
      <c r="WW315" s="1"/>
      <c r="WX315" s="1"/>
      <c r="WY315" s="1"/>
      <c r="WZ315" s="1"/>
      <c r="XA315" s="1"/>
      <c r="XB315" s="1"/>
      <c r="XC315" s="1"/>
      <c r="XD315" s="1"/>
      <c r="XE315" s="1"/>
      <c r="XF315" s="1"/>
      <c r="XG315" s="1"/>
      <c r="XH315" s="1"/>
      <c r="XI315" s="1"/>
      <c r="XJ315" s="1"/>
      <c r="XK315" s="1"/>
      <c r="XL315" s="1"/>
      <c r="XM315" s="1"/>
      <c r="XN315" s="1"/>
      <c r="XO315" s="1"/>
      <c r="XP315" s="1"/>
      <c r="XQ315" s="1"/>
      <c r="XR315" s="1"/>
      <c r="XS315" s="1"/>
      <c r="XT315" s="1"/>
      <c r="XU315" s="1"/>
      <c r="XV315" s="1"/>
      <c r="XW315" s="1"/>
      <c r="XX315" s="1"/>
      <c r="XY315" s="1"/>
      <c r="XZ315" s="1"/>
      <c r="YA315" s="1"/>
      <c r="YB315" s="1"/>
      <c r="YC315" s="1"/>
      <c r="YD315" s="1"/>
      <c r="YE315" s="1"/>
      <c r="YF315" s="1"/>
      <c r="YG315" s="1"/>
      <c r="YH315" s="1"/>
      <c r="YI315" s="1"/>
      <c r="YJ315" s="1"/>
      <c r="YK315" s="1"/>
      <c r="YL315" s="1"/>
      <c r="YM315" s="1"/>
      <c r="YN315" s="1"/>
      <c r="YO315" s="1"/>
      <c r="YP315" s="1"/>
      <c r="YQ315" s="1"/>
      <c r="YR315" s="1"/>
      <c r="YS315" s="1"/>
      <c r="YT315" s="1"/>
      <c r="YU315" s="1"/>
      <c r="YV315" s="1"/>
      <c r="YW315" s="1"/>
      <c r="YX315" s="1"/>
      <c r="YY315" s="1"/>
      <c r="YZ315" s="1"/>
      <c r="ZA315" s="1"/>
      <c r="ZB315" s="1"/>
      <c r="ZC315" s="1"/>
      <c r="ZD315" s="1"/>
      <c r="ZE315" s="1"/>
      <c r="ZF315" s="1"/>
      <c r="ZG315" s="1"/>
      <c r="ZH315" s="1"/>
      <c r="ZI315" s="1"/>
      <c r="ZJ315" s="1"/>
      <c r="ZK315" s="1"/>
      <c r="ZL315" s="1"/>
      <c r="ZM315" s="1"/>
      <c r="ZN315" s="1"/>
      <c r="ZO315" s="1"/>
      <c r="ZP315" s="1"/>
      <c r="ZQ315" s="1"/>
      <c r="ZR315" s="1"/>
      <c r="ZS315" s="1"/>
      <c r="ZT315" s="1"/>
      <c r="ZU315" s="1"/>
      <c r="ZV315" s="1"/>
      <c r="ZW315" s="1"/>
      <c r="ZX315" s="1"/>
      <c r="ZY315" s="1"/>
      <c r="ZZ315" s="1"/>
      <c r="AAA315" s="1"/>
      <c r="AAB315" s="1"/>
      <c r="AAC315" s="1"/>
      <c r="AAD315" s="1"/>
      <c r="AAE315" s="1"/>
      <c r="AAF315" s="1"/>
      <c r="AAG315" s="1"/>
      <c r="AAH315" s="1"/>
      <c r="AAI315" s="1"/>
      <c r="AAJ315" s="1"/>
      <c r="AAK315" s="1"/>
      <c r="AAL315" s="1"/>
      <c r="AAM315" s="1"/>
      <c r="AAN315" s="1"/>
      <c r="AAO315" s="1"/>
      <c r="AAP315" s="1"/>
      <c r="AAQ315" s="1"/>
      <c r="AAR315" s="1"/>
      <c r="AAS315" s="1"/>
      <c r="AAT315" s="1"/>
      <c r="AAU315" s="1"/>
      <c r="AAV315" s="1"/>
      <c r="AAW315" s="1"/>
      <c r="AAX315" s="1"/>
      <c r="AAY315" s="1"/>
      <c r="AAZ315" s="1"/>
      <c r="ABA315" s="1"/>
      <c r="ABB315" s="1"/>
      <c r="ABC315" s="1"/>
      <c r="ABD315" s="1"/>
      <c r="ABE315" s="1"/>
      <c r="ABF315" s="1"/>
      <c r="ABG315" s="1"/>
      <c r="ABH315" s="1"/>
      <c r="ABI315" s="1"/>
      <c r="ABJ315" s="1"/>
      <c r="ABK315" s="1"/>
      <c r="ABL315" s="1"/>
      <c r="ABM315" s="1"/>
      <c r="ABN315" s="1"/>
      <c r="ABO315" s="1"/>
      <c r="ABP315" s="1"/>
      <c r="ABQ315" s="1"/>
      <c r="ABR315" s="1"/>
      <c r="ABS315" s="1"/>
      <c r="ABT315" s="1"/>
      <c r="ABU315" s="1"/>
      <c r="ABV315" s="1"/>
      <c r="ABW315" s="1"/>
      <c r="ABX315" s="1"/>
      <c r="ABY315" s="1"/>
      <c r="ABZ315" s="1"/>
      <c r="ACA315" s="1"/>
      <c r="ACB315" s="1"/>
      <c r="ACC315" s="1"/>
      <c r="ACD315" s="1"/>
      <c r="ACE315" s="1"/>
      <c r="ACF315" s="1"/>
      <c r="ACG315" s="1"/>
      <c r="ACH315" s="1"/>
      <c r="ACI315" s="1"/>
      <c r="ACJ315" s="1"/>
      <c r="ACK315" s="1"/>
      <c r="ACL315" s="1"/>
      <c r="ACM315" s="1"/>
      <c r="ACN315" s="1"/>
      <c r="ACO315" s="1"/>
      <c r="ACP315" s="1"/>
      <c r="ACQ315" s="1"/>
      <c r="ACR315" s="1"/>
      <c r="ACS315" s="1"/>
      <c r="ACT315" s="1"/>
      <c r="ACU315" s="1"/>
      <c r="ACV315" s="1"/>
      <c r="ACW315" s="1"/>
      <c r="ACX315" s="1"/>
      <c r="ACY315" s="1"/>
      <c r="ACZ315" s="1"/>
      <c r="ADA315" s="1"/>
      <c r="ADB315" s="1"/>
      <c r="ADC315" s="1"/>
      <c r="ADD315" s="1"/>
      <c r="ADE315" s="1"/>
      <c r="ADF315" s="1"/>
      <c r="ADG315" s="1"/>
      <c r="ADH315" s="1"/>
      <c r="ADI315" s="1"/>
      <c r="ADJ315" s="1"/>
      <c r="ADK315" s="1"/>
      <c r="ADL315" s="1"/>
      <c r="ADM315" s="1"/>
      <c r="ADN315" s="1"/>
      <c r="ADO315" s="1"/>
      <c r="ADP315" s="1"/>
      <c r="ADQ315" s="1"/>
      <c r="ADR315" s="1"/>
      <c r="ADS315" s="1"/>
      <c r="ADT315" s="1"/>
      <c r="ADU315" s="1"/>
      <c r="ADV315" s="1"/>
      <c r="ADW315" s="1"/>
      <c r="ADX315" s="1"/>
      <c r="ADY315" s="1"/>
      <c r="ADZ315" s="1"/>
      <c r="AEA315" s="1"/>
      <c r="AEB315" s="1"/>
      <c r="AEC315" s="1"/>
      <c r="AED315" s="1"/>
      <c r="AEE315" s="1"/>
      <c r="AEF315" s="1"/>
      <c r="AEG315" s="1"/>
      <c r="AEH315" s="1"/>
      <c r="AEI315" s="1"/>
      <c r="AEJ315" s="1"/>
      <c r="AEK315" s="1"/>
      <c r="AEL315" s="1"/>
      <c r="AEM315" s="1"/>
      <c r="AEN315" s="1"/>
      <c r="AEO315" s="1"/>
      <c r="AEP315" s="1"/>
      <c r="AEQ315" s="1"/>
      <c r="AER315" s="1"/>
      <c r="AES315" s="1"/>
      <c r="AET315" s="1"/>
      <c r="AEU315" s="1"/>
      <c r="AEV315" s="1"/>
      <c r="AEW315" s="1"/>
      <c r="AEX315" s="1"/>
      <c r="AEY315" s="1"/>
      <c r="AEZ315" s="1"/>
      <c r="AFA315" s="1"/>
      <c r="AFB315" s="1"/>
      <c r="AFC315" s="1"/>
      <c r="AFD315" s="1"/>
      <c r="AFE315" s="1"/>
      <c r="AFF315" s="1"/>
      <c r="AFG315" s="1"/>
      <c r="AFH315" s="1"/>
      <c r="AFI315" s="1"/>
      <c r="AFJ315" s="1"/>
      <c r="AFK315" s="1"/>
      <c r="AFL315" s="1"/>
      <c r="AFM315" s="1"/>
      <c r="AFN315" s="1"/>
      <c r="AFO315" s="1"/>
      <c r="AFP315" s="1"/>
      <c r="AFQ315" s="1"/>
      <c r="AFR315" s="1"/>
      <c r="AFS315" s="1"/>
      <c r="AFT315" s="1"/>
      <c r="AFU315" s="1"/>
      <c r="AFV315" s="1"/>
      <c r="AFW315" s="1"/>
      <c r="AFX315" s="1"/>
      <c r="AFY315" s="1"/>
      <c r="AFZ315" s="1"/>
      <c r="AGA315" s="1"/>
      <c r="AGB315" s="1"/>
      <c r="AGC315" s="1"/>
      <c r="AGD315" s="1"/>
      <c r="AGE315" s="1"/>
      <c r="AGF315" s="1"/>
      <c r="AGG315" s="1"/>
      <c r="AGH315" s="1"/>
      <c r="AGI315" s="1"/>
      <c r="AGJ315" s="1"/>
      <c r="AGK315" s="1"/>
      <c r="AGL315" s="1"/>
      <c r="AGM315" s="1"/>
      <c r="AGN315" s="1"/>
      <c r="AGO315" s="1"/>
      <c r="AGP315" s="1"/>
      <c r="AGQ315" s="1"/>
      <c r="AGR315" s="1"/>
      <c r="AGS315" s="1"/>
      <c r="AGT315" s="1"/>
      <c r="AGU315" s="1"/>
      <c r="AGV315" s="1"/>
      <c r="AGW315" s="1"/>
      <c r="AGX315" s="1"/>
      <c r="AGY315" s="1"/>
      <c r="AGZ315" s="1"/>
      <c r="AHA315" s="1"/>
      <c r="AHB315" s="1"/>
      <c r="AHC315" s="1"/>
      <c r="AHD315" s="1"/>
      <c r="AHE315" s="1"/>
      <c r="AHF315" s="1"/>
      <c r="AHG315" s="1"/>
      <c r="AHH315" s="1"/>
      <c r="AHI315" s="1"/>
      <c r="AHJ315" s="1"/>
      <c r="AHK315" s="1"/>
      <c r="AHL315" s="1"/>
      <c r="AHM315" s="1"/>
      <c r="AHN315" s="1"/>
      <c r="AHO315" s="1"/>
      <c r="AHP315" s="1"/>
      <c r="AHQ315" s="1"/>
      <c r="AHR315" s="1"/>
      <c r="AHS315" s="1"/>
      <c r="AHT315" s="1"/>
      <c r="AHU315" s="1"/>
      <c r="AHV315" s="1"/>
      <c r="AHW315" s="1"/>
      <c r="AHX315" s="1"/>
      <c r="AHY315" s="1"/>
      <c r="AHZ315" s="1"/>
      <c r="AIA315" s="1"/>
      <c r="AIB315" s="1"/>
      <c r="AIC315" s="1"/>
      <c r="AID315" s="1"/>
      <c r="AIE315" s="1"/>
      <c r="AIF315" s="1"/>
      <c r="AIG315" s="1"/>
      <c r="AIH315" s="1"/>
      <c r="AII315" s="1"/>
      <c r="AIJ315" s="1"/>
      <c r="AIK315" s="1"/>
      <c r="AIL315" s="1"/>
      <c r="AIM315" s="1"/>
      <c r="AIN315" s="1"/>
      <c r="AIO315" s="1"/>
      <c r="AIP315" s="1"/>
      <c r="AIQ315" s="1"/>
      <c r="AIR315" s="1"/>
      <c r="AIS315" s="1"/>
      <c r="AIT315" s="1"/>
      <c r="AIU315" s="1"/>
      <c r="AIV315" s="1"/>
      <c r="AIW315" s="1"/>
      <c r="AIX315" s="1"/>
      <c r="AIY315" s="1"/>
      <c r="AIZ315" s="1"/>
      <c r="AJA315" s="1"/>
      <c r="AJB315" s="1"/>
      <c r="AJC315" s="1"/>
      <c r="AJD315" s="1"/>
      <c r="AJE315" s="1"/>
      <c r="AJF315" s="1"/>
      <c r="AJG315" s="1"/>
      <c r="AJH315" s="1"/>
      <c r="AJI315" s="1"/>
      <c r="AJJ315" s="1"/>
      <c r="AJK315" s="1"/>
      <c r="AJL315" s="1"/>
      <c r="AJM315" s="1"/>
      <c r="AJN315" s="1"/>
      <c r="AJO315" s="1"/>
      <c r="AJP315" s="1"/>
      <c r="AJQ315" s="1"/>
      <c r="AJR315" s="1"/>
      <c r="AJS315" s="1"/>
      <c r="AJT315" s="1"/>
      <c r="AJU315" s="1"/>
      <c r="AJV315" s="1"/>
      <c r="AJW315" s="1"/>
      <c r="AJX315" s="1"/>
      <c r="AJY315" s="1"/>
      <c r="AJZ315" s="1"/>
      <c r="AKA315" s="1"/>
      <c r="AKB315" s="1"/>
      <c r="AKC315" s="1"/>
      <c r="AKD315" s="1"/>
      <c r="AKE315" s="1"/>
      <c r="AKF315" s="1"/>
      <c r="AKG315" s="1"/>
      <c r="AKH315" s="1"/>
      <c r="AKI315" s="1"/>
      <c r="AKJ315" s="1"/>
      <c r="AKK315" s="1"/>
      <c r="AKL315" s="1"/>
      <c r="AKM315" s="1"/>
      <c r="AKN315" s="1"/>
      <c r="AKO315" s="1"/>
      <c r="AKP315" s="1"/>
      <c r="AKQ315" s="1"/>
      <c r="AKR315" s="1"/>
      <c r="AKS315" s="1"/>
      <c r="AKT315" s="1"/>
      <c r="AKU315" s="1"/>
      <c r="AKV315" s="1"/>
      <c r="AKW315" s="1"/>
      <c r="AKX315" s="1"/>
      <c r="AKY315" s="1"/>
      <c r="AKZ315" s="1"/>
      <c r="ALA315" s="1"/>
      <c r="ALB315" s="1"/>
      <c r="ALC315" s="1"/>
      <c r="ALD315" s="1"/>
      <c r="ALE315" s="1"/>
      <c r="ALF315" s="1"/>
      <c r="ALG315" s="1"/>
      <c r="ALH315" s="1"/>
      <c r="ALI315" s="1"/>
      <c r="ALJ315" s="1"/>
      <c r="ALK315" s="1"/>
      <c r="ALL315" s="1"/>
      <c r="ALM315" s="1"/>
      <c r="ALN315" s="1"/>
      <c r="ALO315" s="1"/>
      <c r="ALP315" s="1"/>
      <c r="ALQ315" s="1"/>
      <c r="ALR315" s="1"/>
      <c r="ALS315" s="1"/>
      <c r="ALT315" s="1"/>
    </row>
  </sheetData>
  <mergeCells count="31">
    <mergeCell ref="B315:D315"/>
    <mergeCell ref="E315:J315"/>
    <mergeCell ref="K315:O315"/>
    <mergeCell ref="G15:J15"/>
    <mergeCell ref="K15:N15"/>
    <mergeCell ref="A300:J300"/>
    <mergeCell ref="B314:D314"/>
    <mergeCell ref="E314:J314"/>
    <mergeCell ref="K314:O314"/>
    <mergeCell ref="M11:N11"/>
    <mergeCell ref="A12:N12"/>
    <mergeCell ref="A13:N13"/>
    <mergeCell ref="A14:N14"/>
    <mergeCell ref="A15:A16"/>
    <mergeCell ref="B15:B16"/>
    <mergeCell ref="C15:C16"/>
    <mergeCell ref="D15:D16"/>
    <mergeCell ref="E15:E16"/>
    <mergeCell ref="F15:F16"/>
    <mergeCell ref="M8:N8"/>
    <mergeCell ref="B9:G9"/>
    <mergeCell ref="I9:J10"/>
    <mergeCell ref="K9:L9"/>
    <mergeCell ref="M9:N9"/>
    <mergeCell ref="M10:N10"/>
    <mergeCell ref="I6:J6"/>
    <mergeCell ref="K6:L6"/>
    <mergeCell ref="M6:N6"/>
    <mergeCell ref="I7:J7"/>
    <mergeCell ref="K7:L7"/>
    <mergeCell ref="M7:N7"/>
  </mergeCells>
  <printOptions horizontalCentered="1"/>
  <pageMargins left="0.25" right="0.25" top="0.75" bottom="0.75" header="0.3" footer="0.3"/>
  <pageSetup paperSize="9" scale="53" firstPageNumber="0" fitToHeight="0" orientation="landscape" r:id="rId1"/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C180A9-8024-4F0C-B8E2-A9FA86477EAF}">
  <sheetPr>
    <pageSetUpPr fitToPage="1"/>
  </sheetPr>
  <dimension ref="A1:I240"/>
  <sheetViews>
    <sheetView showOutlineSymbols="0" view="pageBreakPreview" topLeftCell="A11" zoomScale="80" zoomScaleNormal="75" zoomScaleSheetLayoutView="80" zoomScalePageLayoutView="85" workbookViewId="0">
      <selection activeCell="G16" sqref="G16"/>
    </sheetView>
  </sheetViews>
  <sheetFormatPr defaultColWidth="9.42578125" defaultRowHeight="12.75" x14ac:dyDescent="0.2"/>
  <cols>
    <col min="1" max="1" width="8.28515625" style="1" bestFit="1" customWidth="1"/>
    <col min="2" max="2" width="72" style="1" bestFit="1" customWidth="1"/>
    <col min="3" max="3" width="11.7109375" style="1" bestFit="1" customWidth="1"/>
    <col min="4" max="4" width="98.140625" style="18" customWidth="1"/>
    <col min="5" max="5" width="19.7109375" style="108" bestFit="1" customWidth="1"/>
    <col min="6" max="6" width="5.7109375" style="1" customWidth="1"/>
    <col min="7" max="8" width="9.42578125" style="1"/>
    <col min="9" max="9" width="12.28515625" style="1" bestFit="1" customWidth="1"/>
    <col min="10" max="998" width="9.42578125" style="1"/>
    <col min="999" max="999" width="11.5703125" style="1" customWidth="1"/>
    <col min="1000" max="16384" width="9.42578125" style="1"/>
  </cols>
  <sheetData>
    <row r="1" spans="1:9" x14ac:dyDescent="0.2">
      <c r="A1" s="171"/>
      <c r="B1" s="172"/>
      <c r="C1" s="172"/>
      <c r="D1" s="172"/>
      <c r="E1" s="173"/>
    </row>
    <row r="2" spans="1:9" ht="18" x14ac:dyDescent="0.2">
      <c r="A2" s="174" t="s">
        <v>606</v>
      </c>
      <c r="B2" s="175"/>
      <c r="C2" s="175"/>
      <c r="D2" s="175"/>
      <c r="E2" s="176"/>
    </row>
    <row r="3" spans="1:9" x14ac:dyDescent="0.2">
      <c r="A3" s="177" t="s">
        <v>0</v>
      </c>
      <c r="B3" s="177" t="s">
        <v>1</v>
      </c>
      <c r="C3" s="179" t="s">
        <v>73</v>
      </c>
      <c r="D3" s="179" t="s">
        <v>607</v>
      </c>
      <c r="E3" s="179" t="s">
        <v>13</v>
      </c>
    </row>
    <row r="4" spans="1:9" x14ac:dyDescent="0.2">
      <c r="A4" s="178"/>
      <c r="B4" s="178"/>
      <c r="C4" s="180"/>
      <c r="D4" s="180"/>
      <c r="E4" s="180"/>
    </row>
    <row r="5" spans="1:9" ht="15" x14ac:dyDescent="0.25">
      <c r="A5" s="23"/>
      <c r="B5" s="24"/>
      <c r="C5" s="24"/>
      <c r="D5" s="51"/>
      <c r="E5" s="102"/>
    </row>
    <row r="6" spans="1:9" x14ac:dyDescent="0.2">
      <c r="A6" s="89" t="s">
        <v>2</v>
      </c>
      <c r="B6" s="89" t="s">
        <v>92</v>
      </c>
      <c r="C6" s="89"/>
      <c r="D6" s="90"/>
      <c r="E6" s="103"/>
    </row>
    <row r="7" spans="1:9" ht="15" x14ac:dyDescent="0.2">
      <c r="A7" s="91" t="s">
        <v>6</v>
      </c>
      <c r="B7" s="91" t="s">
        <v>3</v>
      </c>
      <c r="C7" s="91"/>
      <c r="D7" s="92"/>
      <c r="E7" s="104"/>
    </row>
    <row r="8" spans="1:9" ht="28.5" x14ac:dyDescent="0.2">
      <c r="A8" s="93" t="s">
        <v>19</v>
      </c>
      <c r="B8" s="93" t="s">
        <v>94</v>
      </c>
      <c r="C8" s="94" t="s">
        <v>16</v>
      </c>
      <c r="D8" s="95" t="s">
        <v>608</v>
      </c>
      <c r="E8" s="105">
        <f>2*4</f>
        <v>8</v>
      </c>
      <c r="H8" s="14"/>
      <c r="I8" s="32"/>
    </row>
    <row r="9" spans="1:9" ht="42.75" x14ac:dyDescent="0.2">
      <c r="A9" s="93" t="s">
        <v>20</v>
      </c>
      <c r="B9" s="93" t="s">
        <v>95</v>
      </c>
      <c r="C9" s="94" t="s">
        <v>11</v>
      </c>
      <c r="D9" s="95" t="s">
        <v>609</v>
      </c>
      <c r="E9" s="105">
        <f>27.3+19.8+2.1+27.3+19.8+2.1</f>
        <v>98.399999999999991</v>
      </c>
      <c r="H9" s="14"/>
    </row>
    <row r="10" spans="1:9" ht="15" x14ac:dyDescent="0.2">
      <c r="A10" s="91" t="s">
        <v>8</v>
      </c>
      <c r="B10" s="91" t="s">
        <v>96</v>
      </c>
      <c r="C10" s="91"/>
      <c r="D10" s="96"/>
      <c r="E10" s="104"/>
      <c r="H10" s="14"/>
      <c r="I10" s="32"/>
    </row>
    <row r="11" spans="1:9" ht="85.5" x14ac:dyDescent="0.2">
      <c r="A11" s="93" t="s">
        <v>21</v>
      </c>
      <c r="B11" s="93" t="s">
        <v>98</v>
      </c>
      <c r="C11" s="94" t="s">
        <v>87</v>
      </c>
      <c r="D11" s="95" t="s">
        <v>620</v>
      </c>
      <c r="E11" s="105">
        <v>74.739999999999995</v>
      </c>
      <c r="H11" s="14"/>
    </row>
    <row r="12" spans="1:9" ht="28.5" x14ac:dyDescent="0.2">
      <c r="A12" s="93" t="s">
        <v>24</v>
      </c>
      <c r="B12" s="93" t="s">
        <v>100</v>
      </c>
      <c r="C12" s="94" t="s">
        <v>15</v>
      </c>
      <c r="D12" s="95" t="s">
        <v>633</v>
      </c>
      <c r="E12" s="105">
        <f>80.29- 12.98 - 3.05 - 4.36</f>
        <v>59.900000000000006</v>
      </c>
      <c r="H12" s="14"/>
    </row>
    <row r="13" spans="1:9" ht="57" x14ac:dyDescent="0.2">
      <c r="A13" s="93" t="s">
        <v>25</v>
      </c>
      <c r="B13" s="93" t="s">
        <v>102</v>
      </c>
      <c r="C13" s="94" t="s">
        <v>15</v>
      </c>
      <c r="D13" s="95" t="s">
        <v>613</v>
      </c>
      <c r="E13" s="105">
        <v>459</v>
      </c>
      <c r="G13" s="2">
        <f>672.33-E13</f>
        <v>213.33000000000004</v>
      </c>
      <c r="H13" s="14"/>
    </row>
    <row r="14" spans="1:9" ht="15" x14ac:dyDescent="0.2">
      <c r="A14" s="91" t="s">
        <v>9</v>
      </c>
      <c r="B14" s="91" t="s">
        <v>103</v>
      </c>
      <c r="C14" s="91"/>
      <c r="D14" s="96"/>
      <c r="E14" s="104"/>
      <c r="H14" s="14"/>
      <c r="I14" s="32"/>
    </row>
    <row r="15" spans="1:9" ht="85.5" x14ac:dyDescent="0.2">
      <c r="A15" s="93" t="s">
        <v>26</v>
      </c>
      <c r="B15" s="93" t="s">
        <v>50</v>
      </c>
      <c r="C15" s="94" t="s">
        <v>16</v>
      </c>
      <c r="D15" s="95" t="s">
        <v>621</v>
      </c>
      <c r="E15" s="105">
        <v>43.594999999999999</v>
      </c>
      <c r="H15" s="14"/>
    </row>
    <row r="16" spans="1:9" ht="57" x14ac:dyDescent="0.2">
      <c r="A16" s="93" t="s">
        <v>27</v>
      </c>
      <c r="B16" s="93" t="s">
        <v>105</v>
      </c>
      <c r="C16" s="94" t="s">
        <v>16</v>
      </c>
      <c r="D16" s="95" t="s">
        <v>653</v>
      </c>
      <c r="E16" s="105">
        <v>50.04</v>
      </c>
      <c r="G16" s="1">
        <f>93.4+25+10</f>
        <v>128.4</v>
      </c>
      <c r="H16" s="14">
        <f>50.4/G16</f>
        <v>0.3925233644859813</v>
      </c>
    </row>
    <row r="17" spans="1:9" ht="28.5" x14ac:dyDescent="0.2">
      <c r="A17" s="93" t="s">
        <v>28</v>
      </c>
      <c r="B17" s="93" t="s">
        <v>107</v>
      </c>
      <c r="C17" s="94" t="s">
        <v>15</v>
      </c>
      <c r="D17" s="95" t="s">
        <v>622</v>
      </c>
      <c r="E17" s="105">
        <f>E15*0.07</f>
        <v>3.0516500000000004</v>
      </c>
      <c r="H17" s="14"/>
    </row>
    <row r="18" spans="1:9" ht="42.75" x14ac:dyDescent="0.2">
      <c r="A18" s="93" t="s">
        <v>29</v>
      </c>
      <c r="B18" s="93" t="s">
        <v>109</v>
      </c>
      <c r="C18" s="94" t="s">
        <v>16</v>
      </c>
      <c r="D18" s="95" t="s">
        <v>623</v>
      </c>
      <c r="E18" s="105">
        <v>57.41</v>
      </c>
      <c r="H18" s="14"/>
    </row>
    <row r="19" spans="1:9" ht="42.75" x14ac:dyDescent="0.2">
      <c r="A19" s="93" t="s">
        <v>110</v>
      </c>
      <c r="B19" s="93" t="s">
        <v>111</v>
      </c>
      <c r="C19" s="94" t="s">
        <v>16</v>
      </c>
      <c r="D19" s="95" t="s">
        <v>628</v>
      </c>
      <c r="E19" s="105">
        <v>111.16</v>
      </c>
      <c r="H19" s="14"/>
    </row>
    <row r="20" spans="1:9" ht="28.5" x14ac:dyDescent="0.2">
      <c r="A20" s="93" t="s">
        <v>112</v>
      </c>
      <c r="B20" s="93" t="s">
        <v>113</v>
      </c>
      <c r="C20" s="94" t="s">
        <v>12</v>
      </c>
      <c r="D20" s="95" t="s">
        <v>624</v>
      </c>
      <c r="E20" s="105">
        <f>97.5/1.1</f>
        <v>88.636363636363626</v>
      </c>
      <c r="H20" s="14"/>
    </row>
    <row r="21" spans="1:9" ht="42.75" x14ac:dyDescent="0.2">
      <c r="A21" s="93" t="s">
        <v>114</v>
      </c>
      <c r="B21" s="93" t="s">
        <v>115</v>
      </c>
      <c r="C21" s="94" t="s">
        <v>12</v>
      </c>
      <c r="D21" s="95" t="s">
        <v>627</v>
      </c>
      <c r="E21" s="105">
        <f>257.5/1.1+108.27</f>
        <v>342.36090909090905</v>
      </c>
      <c r="G21" s="1">
        <f>119.1/1.1</f>
        <v>108.27272727272725</v>
      </c>
      <c r="H21" s="14"/>
    </row>
    <row r="22" spans="1:9" ht="42.75" x14ac:dyDescent="0.2">
      <c r="A22" s="93" t="s">
        <v>116</v>
      </c>
      <c r="B22" s="93" t="s">
        <v>117</v>
      </c>
      <c r="C22" s="94" t="s">
        <v>12</v>
      </c>
      <c r="D22" s="95" t="s">
        <v>629</v>
      </c>
      <c r="E22" s="105">
        <f>123.2/1.1+193.09</f>
        <v>305.09000000000003</v>
      </c>
      <c r="G22" s="1">
        <f>212.4/1.1</f>
        <v>193.09090909090909</v>
      </c>
    </row>
    <row r="23" spans="1:9" ht="42.75" x14ac:dyDescent="0.2">
      <c r="A23" s="93" t="s">
        <v>118</v>
      </c>
      <c r="B23" s="93" t="s">
        <v>120</v>
      </c>
      <c r="C23" s="94" t="s">
        <v>12</v>
      </c>
      <c r="D23" s="95" t="s">
        <v>632</v>
      </c>
      <c r="E23" s="105">
        <f>169.9/1.1</f>
        <v>154.45454545454544</v>
      </c>
      <c r="H23" s="14"/>
    </row>
    <row r="24" spans="1:9" ht="42.75" x14ac:dyDescent="0.2">
      <c r="A24" s="93" t="s">
        <v>121</v>
      </c>
      <c r="B24" s="93" t="s">
        <v>122</v>
      </c>
      <c r="C24" s="94" t="s">
        <v>12</v>
      </c>
      <c r="D24" s="95" t="s">
        <v>630</v>
      </c>
      <c r="E24" s="105">
        <f>61.7/1.1+109.63</f>
        <v>165.72090909090909</v>
      </c>
      <c r="G24" s="1">
        <f>120.6/1.1</f>
        <v>109.63636363636363</v>
      </c>
    </row>
    <row r="25" spans="1:9" ht="42.75" x14ac:dyDescent="0.2">
      <c r="A25" s="93" t="s">
        <v>123</v>
      </c>
      <c r="B25" s="93" t="s">
        <v>125</v>
      </c>
      <c r="C25" s="94" t="s">
        <v>15</v>
      </c>
      <c r="D25" s="95" t="s">
        <v>631</v>
      </c>
      <c r="E25" s="105">
        <f>2.38+8.66</f>
        <v>11.04</v>
      </c>
      <c r="H25" s="14"/>
    </row>
    <row r="26" spans="1:9" ht="28.5" x14ac:dyDescent="0.2">
      <c r="A26" s="93" t="s">
        <v>126</v>
      </c>
      <c r="B26" s="93" t="s">
        <v>128</v>
      </c>
      <c r="C26" s="94" t="s">
        <v>15</v>
      </c>
      <c r="D26" s="95" t="s">
        <v>626</v>
      </c>
      <c r="E26" s="105">
        <f>E25+E28</f>
        <v>21.64</v>
      </c>
      <c r="H26" s="14"/>
    </row>
    <row r="27" spans="1:9" ht="28.5" x14ac:dyDescent="0.2">
      <c r="A27" s="93" t="s">
        <v>129</v>
      </c>
      <c r="B27" s="93" t="s">
        <v>131</v>
      </c>
      <c r="C27" s="94" t="s">
        <v>16</v>
      </c>
      <c r="D27" s="95" t="s">
        <v>641</v>
      </c>
      <c r="E27" s="105">
        <v>112.92</v>
      </c>
      <c r="H27" s="14"/>
    </row>
    <row r="28" spans="1:9" ht="42.75" x14ac:dyDescent="0.2">
      <c r="A28" s="93" t="s">
        <v>132</v>
      </c>
      <c r="B28" s="93" t="s">
        <v>134</v>
      </c>
      <c r="C28" s="94" t="s">
        <v>15</v>
      </c>
      <c r="D28" s="95" t="s">
        <v>625</v>
      </c>
      <c r="E28" s="105">
        <f>10.6</f>
        <v>10.6</v>
      </c>
      <c r="H28" s="14"/>
    </row>
    <row r="29" spans="1:9" ht="15" x14ac:dyDescent="0.2">
      <c r="A29" s="91" t="s">
        <v>18</v>
      </c>
      <c r="B29" s="91" t="s">
        <v>135</v>
      </c>
      <c r="C29" s="91"/>
      <c r="D29" s="96"/>
      <c r="E29" s="104"/>
      <c r="H29" s="14"/>
    </row>
    <row r="30" spans="1:9" ht="15" x14ac:dyDescent="0.2">
      <c r="A30" s="91" t="s">
        <v>30</v>
      </c>
      <c r="B30" s="91" t="s">
        <v>136</v>
      </c>
      <c r="C30" s="91"/>
      <c r="D30" s="96"/>
      <c r="E30" s="104"/>
      <c r="H30" s="14"/>
      <c r="I30" s="32"/>
    </row>
    <row r="31" spans="1:9" ht="57" x14ac:dyDescent="0.2">
      <c r="A31" s="97" t="s">
        <v>137</v>
      </c>
      <c r="B31" s="97" t="s">
        <v>139</v>
      </c>
      <c r="C31" s="98" t="s">
        <v>16</v>
      </c>
      <c r="D31" s="99" t="s">
        <v>634</v>
      </c>
      <c r="E31" s="106">
        <f>8.56+54.16</f>
        <v>62.72</v>
      </c>
      <c r="H31" s="14"/>
    </row>
    <row r="32" spans="1:9" ht="42.75" x14ac:dyDescent="0.2">
      <c r="A32" s="97" t="s">
        <v>140</v>
      </c>
      <c r="B32" s="97" t="s">
        <v>142</v>
      </c>
      <c r="C32" s="98" t="s">
        <v>12</v>
      </c>
      <c r="D32" s="99" t="s">
        <v>635</v>
      </c>
      <c r="E32" s="106">
        <f>17.27+99.27</f>
        <v>116.53999999999999</v>
      </c>
      <c r="G32" s="1">
        <f>19/1.1</f>
        <v>17.27272727272727</v>
      </c>
      <c r="H32" s="113">
        <f>109.2/1.1</f>
        <v>99.272727272727266</v>
      </c>
    </row>
    <row r="33" spans="1:8" ht="42.75" x14ac:dyDescent="0.2">
      <c r="A33" s="97" t="s">
        <v>143</v>
      </c>
      <c r="B33" s="97" t="s">
        <v>42</v>
      </c>
      <c r="C33" s="98" t="s">
        <v>12</v>
      </c>
      <c r="D33" s="99" t="s">
        <v>636</v>
      </c>
      <c r="E33" s="106">
        <f>77.54+239</f>
        <v>316.54000000000002</v>
      </c>
      <c r="G33" s="1">
        <f>85.3/1.1</f>
        <v>77.545454545454533</v>
      </c>
      <c r="H33" s="113">
        <f>262.9/1.1</f>
        <v>238.99999999999997</v>
      </c>
    </row>
    <row r="34" spans="1:8" ht="42.75" x14ac:dyDescent="0.2">
      <c r="A34" s="97" t="s">
        <v>144</v>
      </c>
      <c r="B34" s="97" t="s">
        <v>146</v>
      </c>
      <c r="C34" s="98" t="s">
        <v>12</v>
      </c>
      <c r="D34" s="99" t="s">
        <v>637</v>
      </c>
      <c r="E34" s="106">
        <f>10.91+38.27</f>
        <v>49.180000000000007</v>
      </c>
      <c r="G34" s="1">
        <f>12/1.1</f>
        <v>10.909090909090908</v>
      </c>
      <c r="H34" s="113">
        <f>42.1/1.1</f>
        <v>38.272727272727273</v>
      </c>
    </row>
    <row r="35" spans="1:8" ht="42.75" x14ac:dyDescent="0.2">
      <c r="A35" s="97" t="s">
        <v>147</v>
      </c>
      <c r="B35" s="97" t="s">
        <v>149</v>
      </c>
      <c r="C35" s="98" t="s">
        <v>12</v>
      </c>
      <c r="D35" s="99" t="s">
        <v>638</v>
      </c>
      <c r="E35" s="106">
        <v>76.36</v>
      </c>
      <c r="G35" s="1">
        <f>84/1.1</f>
        <v>76.36363636363636</v>
      </c>
      <c r="H35" s="14"/>
    </row>
    <row r="36" spans="1:8" ht="42.75" x14ac:dyDescent="0.2">
      <c r="A36" s="97" t="s">
        <v>150</v>
      </c>
      <c r="B36" s="97" t="s">
        <v>125</v>
      </c>
      <c r="C36" s="98" t="s">
        <v>15</v>
      </c>
      <c r="D36" s="99" t="s">
        <v>639</v>
      </c>
      <c r="E36" s="106">
        <f>0.54+3.41</f>
        <v>3.95</v>
      </c>
      <c r="H36" s="14"/>
    </row>
    <row r="37" spans="1:8" ht="28.5" x14ac:dyDescent="0.2">
      <c r="A37" s="97" t="s">
        <v>151</v>
      </c>
      <c r="B37" s="97" t="s">
        <v>128</v>
      </c>
      <c r="C37" s="98" t="s">
        <v>15</v>
      </c>
      <c r="D37" s="99" t="s">
        <v>640</v>
      </c>
      <c r="E37" s="106">
        <f>E36</f>
        <v>3.95</v>
      </c>
      <c r="H37" s="14"/>
    </row>
    <row r="38" spans="1:8" ht="15" x14ac:dyDescent="0.2">
      <c r="A38" s="91" t="s">
        <v>31</v>
      </c>
      <c r="B38" s="91" t="s">
        <v>152</v>
      </c>
      <c r="C38" s="91"/>
      <c r="D38" s="96"/>
      <c r="E38" s="104"/>
      <c r="H38" s="14"/>
    </row>
    <row r="39" spans="1:8" ht="42.75" x14ac:dyDescent="0.2">
      <c r="A39" s="93" t="s">
        <v>153</v>
      </c>
      <c r="B39" s="93" t="s">
        <v>155</v>
      </c>
      <c r="C39" s="94" t="s">
        <v>16</v>
      </c>
      <c r="D39" s="95"/>
      <c r="E39" s="105"/>
      <c r="H39" s="14"/>
    </row>
    <row r="40" spans="1:8" ht="42.75" x14ac:dyDescent="0.2">
      <c r="A40" s="93" t="s">
        <v>156</v>
      </c>
      <c r="B40" s="93" t="s">
        <v>142</v>
      </c>
      <c r="C40" s="94" t="s">
        <v>12</v>
      </c>
      <c r="D40" s="95"/>
      <c r="E40" s="105"/>
      <c r="H40" s="14"/>
    </row>
    <row r="41" spans="1:8" ht="42.75" x14ac:dyDescent="0.2">
      <c r="A41" s="93" t="s">
        <v>157</v>
      </c>
      <c r="B41" s="93" t="s">
        <v>159</v>
      </c>
      <c r="C41" s="94" t="s">
        <v>12</v>
      </c>
      <c r="D41" s="95"/>
      <c r="E41" s="105"/>
      <c r="H41" s="14"/>
    </row>
    <row r="42" spans="1:8" ht="42.75" x14ac:dyDescent="0.2">
      <c r="A42" s="93" t="s">
        <v>160</v>
      </c>
      <c r="B42" s="93" t="s">
        <v>162</v>
      </c>
      <c r="C42" s="94" t="s">
        <v>12</v>
      </c>
      <c r="D42" s="95"/>
      <c r="E42" s="105"/>
      <c r="H42" s="14"/>
    </row>
    <row r="43" spans="1:8" ht="42.75" x14ac:dyDescent="0.2">
      <c r="A43" s="93" t="s">
        <v>163</v>
      </c>
      <c r="B43" s="93" t="s">
        <v>42</v>
      </c>
      <c r="C43" s="94" t="s">
        <v>12</v>
      </c>
      <c r="D43" s="95"/>
      <c r="E43" s="105"/>
      <c r="H43" s="14"/>
    </row>
    <row r="44" spans="1:8" ht="42.75" x14ac:dyDescent="0.2">
      <c r="A44" s="93" t="s">
        <v>164</v>
      </c>
      <c r="B44" s="93" t="s">
        <v>125</v>
      </c>
      <c r="C44" s="94" t="s">
        <v>15</v>
      </c>
      <c r="D44" s="95"/>
      <c r="E44" s="105"/>
      <c r="H44" s="14"/>
    </row>
    <row r="45" spans="1:8" ht="28.5" x14ac:dyDescent="0.2">
      <c r="A45" s="93" t="s">
        <v>165</v>
      </c>
      <c r="B45" s="93" t="s">
        <v>128</v>
      </c>
      <c r="C45" s="94" t="s">
        <v>15</v>
      </c>
      <c r="D45" s="95"/>
      <c r="E45" s="105"/>
      <c r="H45" s="14"/>
    </row>
    <row r="46" spans="1:8" ht="15" x14ac:dyDescent="0.2">
      <c r="A46" s="91" t="s">
        <v>32</v>
      </c>
      <c r="B46" s="91" t="s">
        <v>166</v>
      </c>
      <c r="C46" s="91"/>
      <c r="D46" s="96"/>
      <c r="E46" s="104"/>
      <c r="H46" s="14"/>
    </row>
    <row r="47" spans="1:8" ht="42.75" x14ac:dyDescent="0.2">
      <c r="A47" s="93" t="s">
        <v>167</v>
      </c>
      <c r="B47" s="93" t="s">
        <v>169</v>
      </c>
      <c r="C47" s="94" t="s">
        <v>16</v>
      </c>
      <c r="D47" s="95"/>
      <c r="E47" s="105"/>
      <c r="H47" s="14"/>
    </row>
    <row r="48" spans="1:8" ht="42.75" x14ac:dyDescent="0.2">
      <c r="A48" s="93" t="s">
        <v>170</v>
      </c>
      <c r="B48" s="93" t="s">
        <v>172</v>
      </c>
      <c r="C48" s="94" t="s">
        <v>15</v>
      </c>
      <c r="D48" s="95"/>
      <c r="E48" s="105"/>
      <c r="H48" s="14"/>
    </row>
    <row r="49" spans="1:8" ht="28.5" x14ac:dyDescent="0.2">
      <c r="A49" s="93" t="s">
        <v>173</v>
      </c>
      <c r="B49" s="93" t="s">
        <v>128</v>
      </c>
      <c r="C49" s="94" t="s">
        <v>15</v>
      </c>
      <c r="D49" s="95"/>
      <c r="E49" s="105"/>
      <c r="H49" s="14"/>
    </row>
    <row r="50" spans="1:8" ht="42.75" x14ac:dyDescent="0.2">
      <c r="A50" s="93" t="s">
        <v>174</v>
      </c>
      <c r="B50" s="93" t="s">
        <v>159</v>
      </c>
      <c r="C50" s="94" t="s">
        <v>12</v>
      </c>
      <c r="D50" s="95"/>
      <c r="E50" s="105"/>
      <c r="H50" s="14"/>
    </row>
    <row r="51" spans="1:8" ht="42.75" x14ac:dyDescent="0.2">
      <c r="A51" s="93" t="s">
        <v>175</v>
      </c>
      <c r="B51" s="93" t="s">
        <v>162</v>
      </c>
      <c r="C51" s="94" t="s">
        <v>12</v>
      </c>
      <c r="D51" s="95"/>
      <c r="E51" s="105"/>
      <c r="H51" s="14"/>
    </row>
    <row r="52" spans="1:8" ht="42.75" x14ac:dyDescent="0.2">
      <c r="A52" s="93" t="s">
        <v>176</v>
      </c>
      <c r="B52" s="93" t="s">
        <v>142</v>
      </c>
      <c r="C52" s="94" t="s">
        <v>12</v>
      </c>
      <c r="D52" s="95"/>
      <c r="E52" s="105"/>
      <c r="H52" s="14"/>
    </row>
    <row r="53" spans="1:8" ht="15" x14ac:dyDescent="0.2">
      <c r="A53" s="91" t="s">
        <v>10</v>
      </c>
      <c r="B53" s="91" t="s">
        <v>177</v>
      </c>
      <c r="C53" s="91"/>
      <c r="D53" s="96"/>
      <c r="E53" s="104"/>
      <c r="H53" s="14"/>
    </row>
    <row r="54" spans="1:8" ht="42.75" x14ac:dyDescent="0.2">
      <c r="A54" s="97" t="s">
        <v>33</v>
      </c>
      <c r="B54" s="97" t="s">
        <v>179</v>
      </c>
      <c r="C54" s="98" t="s">
        <v>16</v>
      </c>
      <c r="D54" s="95" t="s">
        <v>610</v>
      </c>
      <c r="E54" s="106">
        <f>1.63*(5.44 + 5.55 + 1.4 + 3.4 + 2.25 + 2.23 + 6 + 4.04 + 5.4 + 2.1 + 0.4 + 5.48 + 5.57 + 1.26 + 3.48 + 6.05 + 3.36 + 1.4 + 5.53 + 3.98)</f>
        <v>121.14159999999998</v>
      </c>
      <c r="H54" s="14"/>
    </row>
    <row r="55" spans="1:8" ht="42.75" x14ac:dyDescent="0.2">
      <c r="A55" s="93" t="s">
        <v>34</v>
      </c>
      <c r="B55" s="93" t="s">
        <v>181</v>
      </c>
      <c r="C55" s="94" t="s">
        <v>82</v>
      </c>
      <c r="D55" s="95"/>
      <c r="E55" s="105"/>
      <c r="H55" s="14"/>
    </row>
    <row r="56" spans="1:8" ht="28.5" x14ac:dyDescent="0.2">
      <c r="A56" s="93" t="s">
        <v>35</v>
      </c>
      <c r="B56" s="93" t="s">
        <v>183</v>
      </c>
      <c r="C56" s="94" t="s">
        <v>11</v>
      </c>
      <c r="D56" s="95"/>
      <c r="E56" s="105"/>
      <c r="H56" s="14"/>
    </row>
    <row r="57" spans="1:8" ht="28.5" x14ac:dyDescent="0.2">
      <c r="A57" s="93" t="s">
        <v>36</v>
      </c>
      <c r="B57" s="93" t="s">
        <v>185</v>
      </c>
      <c r="C57" s="94" t="s">
        <v>11</v>
      </c>
      <c r="D57" s="95"/>
      <c r="E57" s="105"/>
      <c r="H57" s="14"/>
    </row>
    <row r="58" spans="1:8" ht="28.5" x14ac:dyDescent="0.2">
      <c r="A58" s="93" t="s">
        <v>37</v>
      </c>
      <c r="B58" s="93" t="s">
        <v>187</v>
      </c>
      <c r="C58" s="94" t="s">
        <v>11</v>
      </c>
      <c r="D58" s="95"/>
      <c r="E58" s="105"/>
      <c r="H58" s="14"/>
    </row>
    <row r="59" spans="1:8" ht="15" x14ac:dyDescent="0.2">
      <c r="A59" s="91" t="s">
        <v>188</v>
      </c>
      <c r="B59" s="91" t="s">
        <v>189</v>
      </c>
      <c r="C59" s="91"/>
      <c r="D59" s="96"/>
      <c r="E59" s="104"/>
      <c r="H59" s="14"/>
    </row>
    <row r="60" spans="1:8" ht="15" x14ac:dyDescent="0.2">
      <c r="A60" s="91" t="s">
        <v>190</v>
      </c>
      <c r="B60" s="91" t="s">
        <v>191</v>
      </c>
      <c r="C60" s="91"/>
      <c r="D60" s="96"/>
      <c r="E60" s="104"/>
      <c r="H60" s="14"/>
    </row>
    <row r="61" spans="1:8" ht="42.75" x14ac:dyDescent="0.2">
      <c r="A61" s="93" t="s">
        <v>192</v>
      </c>
      <c r="B61" s="93" t="s">
        <v>194</v>
      </c>
      <c r="C61" s="94" t="s">
        <v>16</v>
      </c>
      <c r="D61" s="95"/>
      <c r="E61" s="105"/>
      <c r="H61" s="14"/>
    </row>
    <row r="62" spans="1:8" ht="28.5" x14ac:dyDescent="0.2">
      <c r="A62" s="93" t="s">
        <v>195</v>
      </c>
      <c r="B62" s="93" t="s">
        <v>197</v>
      </c>
      <c r="C62" s="94" t="s">
        <v>82</v>
      </c>
      <c r="D62" s="95"/>
      <c r="E62" s="105"/>
      <c r="H62" s="14"/>
    </row>
    <row r="63" spans="1:8" ht="15" x14ac:dyDescent="0.2">
      <c r="A63" s="91" t="s">
        <v>198</v>
      </c>
      <c r="B63" s="91" t="s">
        <v>199</v>
      </c>
      <c r="C63" s="91"/>
      <c r="D63" s="96"/>
      <c r="E63" s="104"/>
      <c r="H63" s="14"/>
    </row>
    <row r="64" spans="1:8" ht="15" x14ac:dyDescent="0.2">
      <c r="A64" s="91" t="s">
        <v>200</v>
      </c>
      <c r="B64" s="91" t="s">
        <v>201</v>
      </c>
      <c r="C64" s="91"/>
      <c r="D64" s="96"/>
      <c r="E64" s="104"/>
      <c r="H64" s="14"/>
    </row>
    <row r="65" spans="1:9" ht="57" x14ac:dyDescent="0.2">
      <c r="A65" s="93" t="s">
        <v>202</v>
      </c>
      <c r="B65" s="93" t="s">
        <v>204</v>
      </c>
      <c r="C65" s="94" t="s">
        <v>12</v>
      </c>
      <c r="D65" s="95"/>
      <c r="E65" s="105"/>
      <c r="H65" s="14"/>
    </row>
    <row r="66" spans="1:9" ht="28.5" x14ac:dyDescent="0.2">
      <c r="A66" s="93" t="s">
        <v>205</v>
      </c>
      <c r="B66" s="93" t="s">
        <v>207</v>
      </c>
      <c r="C66" s="94" t="s">
        <v>16</v>
      </c>
      <c r="D66" s="95"/>
      <c r="E66" s="105"/>
      <c r="H66" s="14"/>
    </row>
    <row r="67" spans="1:9" ht="57" x14ac:dyDescent="0.2">
      <c r="A67" s="93" t="s">
        <v>208</v>
      </c>
      <c r="B67" s="93" t="s">
        <v>59</v>
      </c>
      <c r="C67" s="94" t="s">
        <v>11</v>
      </c>
      <c r="D67" s="95"/>
      <c r="E67" s="105"/>
      <c r="H67" s="14"/>
    </row>
    <row r="68" spans="1:9" ht="28.5" x14ac:dyDescent="0.2">
      <c r="A68" s="93" t="s">
        <v>209</v>
      </c>
      <c r="B68" s="93" t="s">
        <v>211</v>
      </c>
      <c r="C68" s="94" t="s">
        <v>16</v>
      </c>
      <c r="D68" s="95"/>
      <c r="E68" s="105"/>
      <c r="H68" s="14"/>
    </row>
    <row r="69" spans="1:9" ht="42.75" x14ac:dyDescent="0.2">
      <c r="A69" s="93" t="s">
        <v>212</v>
      </c>
      <c r="B69" s="93" t="s">
        <v>214</v>
      </c>
      <c r="C69" s="94" t="s">
        <v>16</v>
      </c>
      <c r="D69" s="95"/>
      <c r="E69" s="105"/>
    </row>
    <row r="70" spans="1:9" ht="15" x14ac:dyDescent="0.2">
      <c r="A70" s="91" t="s">
        <v>215</v>
      </c>
      <c r="B70" s="91" t="s">
        <v>216</v>
      </c>
      <c r="C70" s="91"/>
      <c r="D70" s="96"/>
      <c r="E70" s="104"/>
      <c r="F70" s="11"/>
      <c r="G70" s="9"/>
      <c r="H70" s="190"/>
      <c r="I70" s="183"/>
    </row>
    <row r="71" spans="1:9" ht="42.75" x14ac:dyDescent="0.2">
      <c r="A71" s="93" t="s">
        <v>217</v>
      </c>
      <c r="B71" s="93" t="s">
        <v>84</v>
      </c>
      <c r="C71" s="94" t="s">
        <v>16</v>
      </c>
      <c r="D71" s="95"/>
      <c r="E71" s="105"/>
      <c r="F71" s="11"/>
      <c r="G71" s="9"/>
      <c r="H71" s="17"/>
      <c r="I71" s="18"/>
    </row>
    <row r="72" spans="1:9" ht="57" x14ac:dyDescent="0.2">
      <c r="A72" s="93" t="s">
        <v>219</v>
      </c>
      <c r="B72" s="93" t="s">
        <v>220</v>
      </c>
      <c r="C72" s="94" t="s">
        <v>16</v>
      </c>
      <c r="D72" s="95"/>
      <c r="E72" s="105"/>
      <c r="F72" s="11"/>
      <c r="G72" s="9"/>
      <c r="H72" s="17"/>
      <c r="I72" s="18"/>
    </row>
    <row r="73" spans="1:9" ht="15" x14ac:dyDescent="0.2">
      <c r="A73" s="91" t="s">
        <v>221</v>
      </c>
      <c r="B73" s="91" t="s">
        <v>222</v>
      </c>
      <c r="C73" s="91"/>
      <c r="D73" s="96"/>
      <c r="E73" s="104"/>
      <c r="F73" s="11"/>
      <c r="G73" s="9"/>
      <c r="H73" s="17"/>
      <c r="I73" s="18"/>
    </row>
    <row r="74" spans="1:9" ht="28.5" x14ac:dyDescent="0.2">
      <c r="A74" s="93" t="s">
        <v>223</v>
      </c>
      <c r="B74" s="93" t="s">
        <v>225</v>
      </c>
      <c r="C74" s="94" t="s">
        <v>16</v>
      </c>
      <c r="D74" s="95" t="s">
        <v>611</v>
      </c>
      <c r="E74" s="105">
        <v>450.65</v>
      </c>
      <c r="F74" s="11"/>
      <c r="G74" s="9"/>
      <c r="H74" s="17"/>
      <c r="I74" s="18"/>
    </row>
    <row r="75" spans="1:9" ht="28.5" x14ac:dyDescent="0.2">
      <c r="A75" s="93" t="s">
        <v>226</v>
      </c>
      <c r="B75" s="93" t="s">
        <v>107</v>
      </c>
      <c r="C75" s="94" t="s">
        <v>15</v>
      </c>
      <c r="D75" s="95" t="s">
        <v>612</v>
      </c>
      <c r="E75" s="105">
        <f>E74*0.05</f>
        <v>22.532499999999999</v>
      </c>
      <c r="F75" s="11"/>
      <c r="G75" s="9"/>
      <c r="H75" s="17"/>
      <c r="I75" s="18"/>
    </row>
    <row r="76" spans="1:9" ht="42.75" x14ac:dyDescent="0.2">
      <c r="A76" s="93" t="s">
        <v>227</v>
      </c>
      <c r="B76" s="93" t="s">
        <v>229</v>
      </c>
      <c r="C76" s="94" t="s">
        <v>16</v>
      </c>
      <c r="D76" s="95"/>
      <c r="E76" s="105"/>
      <c r="F76" s="11"/>
      <c r="G76" s="9"/>
      <c r="H76" s="17"/>
      <c r="I76" s="18"/>
    </row>
    <row r="77" spans="1:9" ht="42.75" x14ac:dyDescent="0.2">
      <c r="A77" s="93" t="s">
        <v>230</v>
      </c>
      <c r="B77" s="93" t="s">
        <v>232</v>
      </c>
      <c r="C77" s="94" t="s">
        <v>16</v>
      </c>
      <c r="D77" s="95"/>
      <c r="E77" s="105"/>
      <c r="F77" s="11"/>
      <c r="G77" s="9"/>
      <c r="H77" s="17"/>
      <c r="I77" s="18"/>
    </row>
    <row r="78" spans="1:9" ht="42.75" x14ac:dyDescent="0.2">
      <c r="A78" s="93" t="s">
        <v>233</v>
      </c>
      <c r="B78" s="93" t="s">
        <v>235</v>
      </c>
      <c r="C78" s="94" t="s">
        <v>7</v>
      </c>
      <c r="D78" s="95"/>
      <c r="E78" s="105"/>
      <c r="F78" s="11"/>
      <c r="G78" s="9"/>
      <c r="H78" s="17"/>
      <c r="I78" s="18"/>
    </row>
    <row r="79" spans="1:9" ht="71.25" x14ac:dyDescent="0.2">
      <c r="A79" s="93" t="s">
        <v>236</v>
      </c>
      <c r="B79" s="93" t="s">
        <v>238</v>
      </c>
      <c r="C79" s="94" t="s">
        <v>16</v>
      </c>
      <c r="D79" s="95"/>
      <c r="E79" s="105"/>
      <c r="F79" s="11"/>
      <c r="G79" s="9"/>
      <c r="H79" s="17"/>
      <c r="I79" s="18"/>
    </row>
    <row r="80" spans="1:9" ht="28.5" x14ac:dyDescent="0.2">
      <c r="A80" s="93" t="s">
        <v>239</v>
      </c>
      <c r="B80" s="93" t="s">
        <v>241</v>
      </c>
      <c r="C80" s="94" t="s">
        <v>15</v>
      </c>
      <c r="D80" s="95" t="s">
        <v>614</v>
      </c>
      <c r="E80" s="105">
        <v>180.26</v>
      </c>
      <c r="F80" s="11"/>
      <c r="G80" s="109">
        <f>E81+E80+E13</f>
        <v>673.29330000000004</v>
      </c>
      <c r="H80" s="110" t="s">
        <v>616</v>
      </c>
      <c r="I80" s="18"/>
    </row>
    <row r="81" spans="1:9" ht="28.5" x14ac:dyDescent="0.2">
      <c r="A81" s="97" t="s">
        <v>242</v>
      </c>
      <c r="B81" s="97" t="s">
        <v>244</v>
      </c>
      <c r="C81" s="98" t="s">
        <v>15</v>
      </c>
      <c r="D81" s="99" t="s">
        <v>615</v>
      </c>
      <c r="E81" s="106">
        <f>486.19*0.07</f>
        <v>34.033300000000004</v>
      </c>
      <c r="F81" s="11"/>
      <c r="G81" s="9"/>
      <c r="H81" s="17"/>
      <c r="I81" s="18"/>
    </row>
    <row r="82" spans="1:9" ht="15" x14ac:dyDescent="0.2">
      <c r="A82" s="91" t="s">
        <v>245</v>
      </c>
      <c r="B82" s="91" t="s">
        <v>246</v>
      </c>
      <c r="C82" s="91"/>
      <c r="D82" s="96"/>
      <c r="E82" s="104"/>
      <c r="F82" s="11"/>
      <c r="G82" s="9"/>
      <c r="H82" s="17"/>
      <c r="I82" s="18"/>
    </row>
    <row r="83" spans="1:9" ht="28.5" x14ac:dyDescent="0.2">
      <c r="A83" s="93" t="s">
        <v>247</v>
      </c>
      <c r="B83" s="93" t="s">
        <v>83</v>
      </c>
      <c r="C83" s="94" t="s">
        <v>16</v>
      </c>
      <c r="D83" s="95"/>
      <c r="E83" s="105"/>
      <c r="F83" s="11"/>
      <c r="G83" s="9"/>
      <c r="H83" s="17"/>
      <c r="I83" s="18"/>
    </row>
    <row r="84" spans="1:9" ht="28.5" x14ac:dyDescent="0.2">
      <c r="A84" s="93" t="s">
        <v>249</v>
      </c>
      <c r="B84" s="93" t="s">
        <v>251</v>
      </c>
      <c r="C84" s="94" t="s">
        <v>16</v>
      </c>
      <c r="D84" s="95"/>
      <c r="E84" s="105"/>
      <c r="F84" s="11"/>
      <c r="G84" s="9"/>
      <c r="H84" s="17"/>
      <c r="I84" s="18"/>
    </row>
    <row r="85" spans="1:9" ht="28.5" x14ac:dyDescent="0.2">
      <c r="A85" s="93" t="s">
        <v>252</v>
      </c>
      <c r="B85" s="93" t="s">
        <v>254</v>
      </c>
      <c r="C85" s="94" t="s">
        <v>16</v>
      </c>
      <c r="D85" s="95"/>
      <c r="E85" s="105"/>
      <c r="F85" s="11"/>
      <c r="G85" s="9"/>
      <c r="H85" s="17"/>
      <c r="I85" s="18"/>
    </row>
    <row r="86" spans="1:9" ht="28.5" x14ac:dyDescent="0.2">
      <c r="A86" s="93" t="s">
        <v>255</v>
      </c>
      <c r="B86" s="93" t="s">
        <v>257</v>
      </c>
      <c r="C86" s="94" t="s">
        <v>16</v>
      </c>
      <c r="D86" s="95"/>
      <c r="E86" s="105"/>
      <c r="F86" s="11"/>
      <c r="G86" s="9"/>
      <c r="H86" s="17"/>
      <c r="I86" s="18"/>
    </row>
    <row r="87" spans="1:9" ht="28.5" x14ac:dyDescent="0.2">
      <c r="A87" s="93" t="s">
        <v>258</v>
      </c>
      <c r="B87" s="93" t="s">
        <v>260</v>
      </c>
      <c r="C87" s="94" t="s">
        <v>16</v>
      </c>
      <c r="D87" s="95"/>
      <c r="E87" s="105"/>
      <c r="F87" s="11"/>
      <c r="G87" s="9"/>
      <c r="H87" s="17"/>
      <c r="I87" s="18"/>
    </row>
    <row r="88" spans="1:9" ht="28.5" x14ac:dyDescent="0.2">
      <c r="A88" s="93" t="s">
        <v>261</v>
      </c>
      <c r="B88" s="93" t="s">
        <v>263</v>
      </c>
      <c r="C88" s="94" t="s">
        <v>16</v>
      </c>
      <c r="D88" s="95"/>
      <c r="E88" s="105"/>
      <c r="F88" s="11"/>
      <c r="G88" s="9"/>
      <c r="H88" s="17"/>
      <c r="I88" s="18"/>
    </row>
    <row r="89" spans="1:9" ht="28.5" x14ac:dyDescent="0.2">
      <c r="A89" s="93" t="s">
        <v>264</v>
      </c>
      <c r="B89" s="93" t="s">
        <v>266</v>
      </c>
      <c r="C89" s="94" t="s">
        <v>16</v>
      </c>
      <c r="D89" s="95"/>
      <c r="E89" s="105"/>
      <c r="F89" s="11"/>
      <c r="G89" s="9"/>
      <c r="H89" s="17"/>
      <c r="I89" s="18"/>
    </row>
    <row r="90" spans="1:9" ht="42.75" x14ac:dyDescent="0.2">
      <c r="A90" s="93" t="s">
        <v>267</v>
      </c>
      <c r="B90" s="93" t="s">
        <v>269</v>
      </c>
      <c r="C90" s="94" t="s">
        <v>16</v>
      </c>
      <c r="D90" s="95"/>
      <c r="E90" s="105"/>
      <c r="F90" s="11"/>
      <c r="G90" s="9"/>
      <c r="H90" s="17"/>
      <c r="I90" s="18"/>
    </row>
    <row r="91" spans="1:9" ht="57" x14ac:dyDescent="0.2">
      <c r="A91" s="93" t="s">
        <v>270</v>
      </c>
      <c r="B91" s="93" t="s">
        <v>272</v>
      </c>
      <c r="C91" s="94" t="s">
        <v>16</v>
      </c>
      <c r="D91" s="95"/>
      <c r="E91" s="105"/>
      <c r="F91" s="11"/>
      <c r="G91" s="9"/>
      <c r="H91" s="17"/>
      <c r="I91" s="18"/>
    </row>
    <row r="92" spans="1:9" ht="15" x14ac:dyDescent="0.2">
      <c r="A92" s="91" t="s">
        <v>273</v>
      </c>
      <c r="B92" s="91" t="s">
        <v>274</v>
      </c>
      <c r="C92" s="91"/>
      <c r="D92" s="96"/>
      <c r="E92" s="104"/>
      <c r="F92" s="11"/>
      <c r="G92" s="9"/>
      <c r="H92" s="17"/>
      <c r="I92" s="18"/>
    </row>
    <row r="93" spans="1:9" ht="28.5" x14ac:dyDescent="0.2">
      <c r="A93" s="93" t="s">
        <v>275</v>
      </c>
      <c r="B93" s="93" t="s">
        <v>277</v>
      </c>
      <c r="C93" s="94" t="s">
        <v>7</v>
      </c>
      <c r="D93" s="95"/>
      <c r="E93" s="105"/>
      <c r="F93" s="11"/>
      <c r="G93" s="9"/>
      <c r="H93" s="17"/>
      <c r="I93" s="18"/>
    </row>
    <row r="94" spans="1:9" ht="28.5" x14ac:dyDescent="0.2">
      <c r="A94" s="93" t="s">
        <v>278</v>
      </c>
      <c r="B94" s="93" t="s">
        <v>280</v>
      </c>
      <c r="C94" s="94" t="s">
        <v>7</v>
      </c>
      <c r="D94" s="95"/>
      <c r="E94" s="105"/>
      <c r="F94" s="11"/>
      <c r="G94" s="9"/>
      <c r="H94" s="17"/>
      <c r="I94" s="18"/>
    </row>
    <row r="95" spans="1:9" ht="28.5" x14ac:dyDescent="0.2">
      <c r="A95" s="93" t="s">
        <v>281</v>
      </c>
      <c r="B95" s="93" t="s">
        <v>70</v>
      </c>
      <c r="C95" s="94" t="s">
        <v>7</v>
      </c>
      <c r="D95" s="95"/>
      <c r="E95" s="105"/>
      <c r="F95" s="11"/>
      <c r="G95" s="9"/>
      <c r="H95" s="17"/>
      <c r="I95" s="18"/>
    </row>
    <row r="96" spans="1:9" ht="28.5" x14ac:dyDescent="0.2">
      <c r="A96" s="93" t="s">
        <v>282</v>
      </c>
      <c r="B96" s="93" t="s">
        <v>284</v>
      </c>
      <c r="C96" s="94" t="s">
        <v>7</v>
      </c>
      <c r="D96" s="95"/>
      <c r="E96" s="105"/>
      <c r="F96" s="11"/>
      <c r="G96" s="9"/>
      <c r="H96" s="17"/>
      <c r="I96" s="18"/>
    </row>
    <row r="97" spans="1:9" ht="57" x14ac:dyDescent="0.2">
      <c r="A97" s="93" t="s">
        <v>285</v>
      </c>
      <c r="B97" s="93" t="s">
        <v>287</v>
      </c>
      <c r="C97" s="94" t="s">
        <v>7</v>
      </c>
      <c r="D97" s="95"/>
      <c r="E97" s="105"/>
      <c r="F97" s="11"/>
      <c r="G97" s="9"/>
      <c r="H97" s="17"/>
      <c r="I97" s="18"/>
    </row>
    <row r="98" spans="1:9" ht="15" x14ac:dyDescent="0.2">
      <c r="A98" s="91" t="s">
        <v>288</v>
      </c>
      <c r="B98" s="91" t="s">
        <v>289</v>
      </c>
      <c r="C98" s="91"/>
      <c r="D98" s="96"/>
      <c r="E98" s="104"/>
      <c r="F98" s="11"/>
      <c r="G98" s="9"/>
      <c r="H98" s="17"/>
      <c r="I98" s="18"/>
    </row>
    <row r="99" spans="1:9" ht="28.5" x14ac:dyDescent="0.2">
      <c r="A99" s="93" t="s">
        <v>290</v>
      </c>
      <c r="B99" s="93" t="s">
        <v>292</v>
      </c>
      <c r="C99" s="94" t="s">
        <v>11</v>
      </c>
      <c r="D99" s="95"/>
      <c r="E99" s="105"/>
      <c r="F99" s="11"/>
      <c r="G99" s="9"/>
      <c r="H99" s="17"/>
      <c r="I99" s="18"/>
    </row>
    <row r="100" spans="1:9" ht="42.75" x14ac:dyDescent="0.2">
      <c r="A100" s="93" t="s">
        <v>293</v>
      </c>
      <c r="B100" s="93" t="s">
        <v>295</v>
      </c>
      <c r="C100" s="94" t="s">
        <v>11</v>
      </c>
      <c r="D100" s="95"/>
      <c r="E100" s="105"/>
      <c r="F100" s="11"/>
      <c r="G100" s="9"/>
      <c r="H100" s="17"/>
      <c r="I100" s="18"/>
    </row>
    <row r="101" spans="1:9" ht="42.75" x14ac:dyDescent="0.2">
      <c r="A101" s="93" t="s">
        <v>296</v>
      </c>
      <c r="B101" s="93" t="s">
        <v>298</v>
      </c>
      <c r="C101" s="94" t="s">
        <v>11</v>
      </c>
      <c r="D101" s="95"/>
      <c r="E101" s="105"/>
      <c r="F101" s="11"/>
      <c r="G101" s="9"/>
      <c r="H101" s="17"/>
      <c r="I101" s="18"/>
    </row>
    <row r="102" spans="1:9" ht="28.5" x14ac:dyDescent="0.2">
      <c r="A102" s="93" t="s">
        <v>299</v>
      </c>
      <c r="B102" s="93" t="s">
        <v>64</v>
      </c>
      <c r="C102" s="94" t="s">
        <v>7</v>
      </c>
      <c r="D102" s="95"/>
      <c r="E102" s="105"/>
      <c r="F102" s="11"/>
      <c r="G102" s="9"/>
      <c r="H102" s="17"/>
      <c r="I102" s="18"/>
    </row>
    <row r="103" spans="1:9" ht="28.5" x14ac:dyDescent="0.2">
      <c r="A103" s="93" t="s">
        <v>300</v>
      </c>
      <c r="B103" s="93" t="s">
        <v>302</v>
      </c>
      <c r="C103" s="94" t="s">
        <v>7</v>
      </c>
      <c r="D103" s="95"/>
      <c r="E103" s="105"/>
      <c r="F103" s="11"/>
      <c r="G103" s="9"/>
      <c r="H103" s="17"/>
      <c r="I103" s="18"/>
    </row>
    <row r="104" spans="1:9" ht="42.75" x14ac:dyDescent="0.2">
      <c r="A104" s="93" t="s">
        <v>303</v>
      </c>
      <c r="B104" s="93" t="s">
        <v>62</v>
      </c>
      <c r="C104" s="94" t="s">
        <v>7</v>
      </c>
      <c r="D104" s="95"/>
      <c r="E104" s="105"/>
      <c r="F104" s="11"/>
      <c r="G104" s="9"/>
      <c r="H104" s="17"/>
      <c r="I104" s="18"/>
    </row>
    <row r="105" spans="1:9" ht="42.75" x14ac:dyDescent="0.2">
      <c r="A105" s="93" t="s">
        <v>304</v>
      </c>
      <c r="B105" s="93" t="s">
        <v>306</v>
      </c>
      <c r="C105" s="94" t="s">
        <v>7</v>
      </c>
      <c r="D105" s="95"/>
      <c r="E105" s="105"/>
      <c r="F105" s="11"/>
      <c r="G105" s="9"/>
      <c r="H105" s="17"/>
      <c r="I105" s="18"/>
    </row>
    <row r="106" spans="1:9" ht="15" x14ac:dyDescent="0.2">
      <c r="A106" s="91" t="s">
        <v>307</v>
      </c>
      <c r="B106" s="91" t="s">
        <v>308</v>
      </c>
      <c r="C106" s="91"/>
      <c r="D106" s="96"/>
      <c r="E106" s="104"/>
      <c r="F106" s="11"/>
      <c r="G106" s="9"/>
      <c r="H106" s="17"/>
      <c r="I106" s="18"/>
    </row>
    <row r="107" spans="1:9" ht="42.75" x14ac:dyDescent="0.2">
      <c r="A107" s="93" t="s">
        <v>309</v>
      </c>
      <c r="B107" s="93" t="s">
        <v>311</v>
      </c>
      <c r="C107" s="94" t="s">
        <v>11</v>
      </c>
      <c r="D107" s="95"/>
      <c r="E107" s="105"/>
      <c r="F107" s="11"/>
      <c r="G107" s="9"/>
      <c r="H107" s="17"/>
      <c r="I107" s="18"/>
    </row>
    <row r="108" spans="1:9" ht="42.75" x14ac:dyDescent="0.2">
      <c r="A108" s="93" t="s">
        <v>312</v>
      </c>
      <c r="B108" s="93" t="s">
        <v>314</v>
      </c>
      <c r="C108" s="94" t="s">
        <v>11</v>
      </c>
      <c r="D108" s="95"/>
      <c r="E108" s="105"/>
      <c r="F108" s="11"/>
      <c r="G108" s="9"/>
      <c r="H108" s="17"/>
      <c r="I108" s="18"/>
    </row>
    <row r="109" spans="1:9" ht="15" x14ac:dyDescent="0.2">
      <c r="A109" s="91" t="s">
        <v>315</v>
      </c>
      <c r="B109" s="91" t="s">
        <v>316</v>
      </c>
      <c r="C109" s="91"/>
      <c r="D109" s="96"/>
      <c r="E109" s="104"/>
      <c r="F109" s="11"/>
      <c r="G109" s="9"/>
      <c r="H109" s="17"/>
      <c r="I109" s="18"/>
    </row>
    <row r="110" spans="1:9" ht="28.5" x14ac:dyDescent="0.2">
      <c r="A110" s="93" t="s">
        <v>317</v>
      </c>
      <c r="B110" s="93" t="s">
        <v>319</v>
      </c>
      <c r="C110" s="94" t="s">
        <v>7</v>
      </c>
      <c r="D110" s="95"/>
      <c r="E110" s="105"/>
      <c r="F110" s="11"/>
      <c r="G110" s="9"/>
      <c r="H110" s="17"/>
      <c r="I110" s="18"/>
    </row>
    <row r="111" spans="1:9" ht="28.5" x14ac:dyDescent="0.2">
      <c r="A111" s="93" t="s">
        <v>320</v>
      </c>
      <c r="B111" s="93" t="s">
        <v>322</v>
      </c>
      <c r="C111" s="94" t="s">
        <v>7</v>
      </c>
      <c r="D111" s="95"/>
      <c r="E111" s="105"/>
      <c r="F111" s="11"/>
      <c r="G111" s="9"/>
      <c r="H111" s="17"/>
      <c r="I111" s="18"/>
    </row>
    <row r="112" spans="1:9" ht="28.5" x14ac:dyDescent="0.2">
      <c r="A112" s="93" t="s">
        <v>323</v>
      </c>
      <c r="B112" s="93" t="s">
        <v>325</v>
      </c>
      <c r="C112" s="94" t="s">
        <v>7</v>
      </c>
      <c r="D112" s="95"/>
      <c r="E112" s="105"/>
      <c r="F112" s="11"/>
      <c r="G112" s="9"/>
      <c r="H112" s="17"/>
      <c r="I112" s="18"/>
    </row>
    <row r="113" spans="1:9" ht="28.5" x14ac:dyDescent="0.2">
      <c r="A113" s="93" t="s">
        <v>326</v>
      </c>
      <c r="B113" s="93" t="s">
        <v>328</v>
      </c>
      <c r="C113" s="94" t="s">
        <v>7</v>
      </c>
      <c r="D113" s="95"/>
      <c r="E113" s="105"/>
      <c r="F113" s="11"/>
      <c r="G113" s="9"/>
      <c r="H113" s="17"/>
      <c r="I113" s="18"/>
    </row>
    <row r="114" spans="1:9" ht="28.5" x14ac:dyDescent="0.2">
      <c r="A114" s="93" t="s">
        <v>329</v>
      </c>
      <c r="B114" s="93" t="s">
        <v>331</v>
      </c>
      <c r="C114" s="94" t="s">
        <v>7</v>
      </c>
      <c r="D114" s="95"/>
      <c r="E114" s="105"/>
      <c r="F114" s="11"/>
      <c r="G114" s="9"/>
      <c r="H114" s="17"/>
      <c r="I114" s="18"/>
    </row>
    <row r="115" spans="1:9" ht="15" x14ac:dyDescent="0.2">
      <c r="A115" s="91" t="s">
        <v>332</v>
      </c>
      <c r="B115" s="91" t="s">
        <v>333</v>
      </c>
      <c r="C115" s="91"/>
      <c r="D115" s="96"/>
      <c r="E115" s="104"/>
      <c r="F115" s="11"/>
      <c r="G115" s="9"/>
      <c r="H115" s="17"/>
      <c r="I115" s="18"/>
    </row>
    <row r="116" spans="1:9" ht="57" x14ac:dyDescent="0.2">
      <c r="A116" s="93" t="s">
        <v>334</v>
      </c>
      <c r="B116" s="93" t="s">
        <v>336</v>
      </c>
      <c r="C116" s="94" t="s">
        <v>7</v>
      </c>
      <c r="D116" s="95"/>
      <c r="E116" s="105"/>
      <c r="F116" s="11"/>
      <c r="G116" s="9"/>
      <c r="H116" s="17"/>
      <c r="I116" s="18"/>
    </row>
    <row r="117" spans="1:9" ht="57" x14ac:dyDescent="0.2">
      <c r="A117" s="93" t="s">
        <v>337</v>
      </c>
      <c r="B117" s="93" t="s">
        <v>339</v>
      </c>
      <c r="C117" s="94" t="s">
        <v>7</v>
      </c>
      <c r="D117" s="95"/>
      <c r="E117" s="105"/>
      <c r="F117" s="11"/>
      <c r="G117" s="9"/>
      <c r="H117" s="17"/>
      <c r="I117" s="18"/>
    </row>
    <row r="118" spans="1:9" ht="71.25" x14ac:dyDescent="0.2">
      <c r="A118" s="93" t="s">
        <v>340</v>
      </c>
      <c r="B118" s="93" t="s">
        <v>342</v>
      </c>
      <c r="C118" s="94" t="s">
        <v>7</v>
      </c>
      <c r="D118" s="95"/>
      <c r="E118" s="105"/>
      <c r="F118" s="11"/>
      <c r="G118" s="9"/>
      <c r="H118" s="17"/>
      <c r="I118" s="18"/>
    </row>
    <row r="119" spans="1:9" ht="15" x14ac:dyDescent="0.2">
      <c r="A119" s="91" t="s">
        <v>343</v>
      </c>
      <c r="B119" s="91" t="s">
        <v>344</v>
      </c>
      <c r="C119" s="91"/>
      <c r="D119" s="96"/>
      <c r="E119" s="104"/>
      <c r="F119" s="11"/>
      <c r="G119" s="9"/>
      <c r="H119" s="17"/>
      <c r="I119" s="18"/>
    </row>
    <row r="120" spans="1:9" ht="42.75" x14ac:dyDescent="0.2">
      <c r="A120" s="93" t="s">
        <v>345</v>
      </c>
      <c r="B120" s="93" t="s">
        <v>347</v>
      </c>
      <c r="C120" s="94" t="s">
        <v>7</v>
      </c>
      <c r="D120" s="95"/>
      <c r="E120" s="105"/>
      <c r="F120" s="11"/>
      <c r="G120" s="9"/>
      <c r="H120" s="17"/>
      <c r="I120" s="18"/>
    </row>
    <row r="121" spans="1:9" ht="42.75" x14ac:dyDescent="0.2">
      <c r="A121" s="93" t="s">
        <v>348</v>
      </c>
      <c r="B121" s="93" t="s">
        <v>350</v>
      </c>
      <c r="C121" s="94" t="s">
        <v>7</v>
      </c>
      <c r="D121" s="95"/>
      <c r="E121" s="105"/>
      <c r="F121" s="11"/>
      <c r="G121" s="9"/>
      <c r="H121" s="17"/>
      <c r="I121" s="18"/>
    </row>
    <row r="122" spans="1:9" ht="42.75" x14ac:dyDescent="0.2">
      <c r="A122" s="93" t="s">
        <v>351</v>
      </c>
      <c r="B122" s="93" t="s">
        <v>353</v>
      </c>
      <c r="C122" s="94" t="s">
        <v>11</v>
      </c>
      <c r="D122" s="95"/>
      <c r="E122" s="105"/>
      <c r="F122" s="11"/>
      <c r="G122" s="9"/>
      <c r="H122" s="17"/>
      <c r="I122" s="18"/>
    </row>
    <row r="123" spans="1:9" ht="42.75" x14ac:dyDescent="0.2">
      <c r="A123" s="93" t="s">
        <v>354</v>
      </c>
      <c r="B123" s="93" t="s">
        <v>353</v>
      </c>
      <c r="C123" s="94" t="s">
        <v>11</v>
      </c>
      <c r="D123" s="95"/>
      <c r="E123" s="105"/>
      <c r="F123" s="11"/>
      <c r="G123" s="9"/>
      <c r="H123" s="17"/>
      <c r="I123" s="18"/>
    </row>
    <row r="124" spans="1:9" ht="28.5" x14ac:dyDescent="0.2">
      <c r="A124" s="93" t="s">
        <v>355</v>
      </c>
      <c r="B124" s="93" t="s">
        <v>357</v>
      </c>
      <c r="C124" s="94" t="s">
        <v>7</v>
      </c>
      <c r="D124" s="95"/>
      <c r="E124" s="105"/>
      <c r="F124" s="11"/>
      <c r="G124" s="9"/>
      <c r="H124" s="17"/>
      <c r="I124" s="18"/>
    </row>
    <row r="125" spans="1:9" ht="15" x14ac:dyDescent="0.2">
      <c r="A125" s="91" t="s">
        <v>358</v>
      </c>
      <c r="B125" s="91" t="s">
        <v>359</v>
      </c>
      <c r="C125" s="91"/>
      <c r="D125" s="96"/>
      <c r="E125" s="104"/>
      <c r="F125" s="11"/>
      <c r="G125" s="9"/>
      <c r="H125" s="17"/>
      <c r="I125" s="18"/>
    </row>
    <row r="126" spans="1:9" ht="28.5" x14ac:dyDescent="0.2">
      <c r="A126" s="93" t="s">
        <v>360</v>
      </c>
      <c r="B126" s="93" t="s">
        <v>362</v>
      </c>
      <c r="C126" s="94" t="s">
        <v>7</v>
      </c>
      <c r="D126" s="95"/>
      <c r="E126" s="105"/>
      <c r="F126" s="11"/>
      <c r="G126" s="9"/>
      <c r="H126" s="17"/>
      <c r="I126" s="18"/>
    </row>
    <row r="127" spans="1:9" ht="42.75" x14ac:dyDescent="0.2">
      <c r="A127" s="93" t="s">
        <v>363</v>
      </c>
      <c r="B127" s="93" t="s">
        <v>365</v>
      </c>
      <c r="C127" s="94" t="s">
        <v>7</v>
      </c>
      <c r="D127" s="95"/>
      <c r="E127" s="105"/>
      <c r="F127" s="11"/>
      <c r="G127" s="9"/>
      <c r="H127" s="17"/>
      <c r="I127" s="18"/>
    </row>
    <row r="128" spans="1:9" ht="71.25" x14ac:dyDescent="0.2">
      <c r="A128" s="93" t="s">
        <v>366</v>
      </c>
      <c r="B128" s="93" t="s">
        <v>368</v>
      </c>
      <c r="C128" s="94" t="s">
        <v>7</v>
      </c>
      <c r="D128" s="95"/>
      <c r="E128" s="105"/>
      <c r="F128" s="11"/>
      <c r="G128" s="9"/>
      <c r="H128" s="17"/>
      <c r="I128" s="18"/>
    </row>
    <row r="129" spans="1:9" ht="28.5" x14ac:dyDescent="0.2">
      <c r="A129" s="93" t="s">
        <v>369</v>
      </c>
      <c r="B129" s="93" t="s">
        <v>371</v>
      </c>
      <c r="C129" s="94" t="s">
        <v>7</v>
      </c>
      <c r="D129" s="95"/>
      <c r="E129" s="105"/>
      <c r="F129" s="11"/>
      <c r="G129" s="9"/>
      <c r="H129" s="17"/>
      <c r="I129" s="18"/>
    </row>
    <row r="130" spans="1:9" ht="15" x14ac:dyDescent="0.2">
      <c r="A130" s="91" t="s">
        <v>372</v>
      </c>
      <c r="B130" s="91" t="s">
        <v>373</v>
      </c>
      <c r="C130" s="91"/>
      <c r="D130" s="96"/>
      <c r="E130" s="104"/>
      <c r="F130" s="11"/>
      <c r="G130" s="9"/>
      <c r="H130" s="17"/>
      <c r="I130" s="18"/>
    </row>
    <row r="131" spans="1:9" ht="28.5" x14ac:dyDescent="0.2">
      <c r="A131" s="93" t="s">
        <v>374</v>
      </c>
      <c r="B131" s="93" t="s">
        <v>98</v>
      </c>
      <c r="C131" s="94" t="s">
        <v>87</v>
      </c>
      <c r="D131" s="95"/>
      <c r="E131" s="105"/>
      <c r="F131" s="11"/>
      <c r="G131" s="9"/>
      <c r="H131" s="17"/>
      <c r="I131" s="18"/>
    </row>
    <row r="132" spans="1:9" ht="28.5" x14ac:dyDescent="0.2">
      <c r="A132" s="93" t="s">
        <v>375</v>
      </c>
      <c r="B132" s="93" t="s">
        <v>377</v>
      </c>
      <c r="C132" s="94" t="s">
        <v>15</v>
      </c>
      <c r="D132" s="95"/>
      <c r="E132" s="105"/>
      <c r="F132" s="11"/>
      <c r="G132" s="9"/>
      <c r="H132" s="17"/>
      <c r="I132" s="18"/>
    </row>
    <row r="133" spans="1:9" ht="42.75" x14ac:dyDescent="0.2">
      <c r="A133" s="93" t="s">
        <v>378</v>
      </c>
      <c r="B133" s="93" t="s">
        <v>179</v>
      </c>
      <c r="C133" s="94" t="s">
        <v>16</v>
      </c>
      <c r="D133" s="95"/>
      <c r="E133" s="105"/>
      <c r="F133" s="11"/>
      <c r="G133" s="9"/>
      <c r="H133" s="17"/>
      <c r="I133" s="18"/>
    </row>
    <row r="134" spans="1:9" ht="42.75" x14ac:dyDescent="0.2">
      <c r="A134" s="93" t="s">
        <v>379</v>
      </c>
      <c r="B134" s="93" t="s">
        <v>169</v>
      </c>
      <c r="C134" s="94" t="s">
        <v>16</v>
      </c>
      <c r="D134" s="95"/>
      <c r="E134" s="105"/>
      <c r="F134" s="11"/>
      <c r="G134" s="9"/>
      <c r="H134" s="17"/>
      <c r="I134" s="18"/>
    </row>
    <row r="135" spans="1:9" ht="28.5" x14ac:dyDescent="0.2">
      <c r="A135" s="93" t="s">
        <v>380</v>
      </c>
      <c r="B135" s="93" t="s">
        <v>122</v>
      </c>
      <c r="C135" s="94" t="s">
        <v>12</v>
      </c>
      <c r="D135" s="95"/>
      <c r="E135" s="105"/>
      <c r="F135" s="11"/>
      <c r="G135" s="9"/>
      <c r="H135" s="17"/>
      <c r="I135" s="18"/>
    </row>
    <row r="136" spans="1:9" ht="28.5" x14ac:dyDescent="0.2">
      <c r="A136" s="93" t="s">
        <v>381</v>
      </c>
      <c r="B136" s="93" t="s">
        <v>117</v>
      </c>
      <c r="C136" s="94" t="s">
        <v>12</v>
      </c>
      <c r="D136" s="95"/>
      <c r="E136" s="105"/>
      <c r="F136" s="11"/>
      <c r="G136" s="9"/>
      <c r="H136" s="17"/>
      <c r="I136" s="18"/>
    </row>
    <row r="137" spans="1:9" ht="42.75" x14ac:dyDescent="0.2">
      <c r="A137" s="93" t="s">
        <v>382</v>
      </c>
      <c r="B137" s="93" t="s">
        <v>384</v>
      </c>
      <c r="C137" s="94" t="s">
        <v>15</v>
      </c>
      <c r="D137" s="95"/>
      <c r="E137" s="105"/>
      <c r="F137" s="11"/>
      <c r="G137" s="9"/>
      <c r="H137" s="17"/>
      <c r="I137" s="18"/>
    </row>
    <row r="138" spans="1:9" ht="28.5" x14ac:dyDescent="0.2">
      <c r="A138" s="93" t="s">
        <v>385</v>
      </c>
      <c r="B138" s="93" t="s">
        <v>128</v>
      </c>
      <c r="C138" s="94" t="s">
        <v>15</v>
      </c>
      <c r="D138" s="95"/>
      <c r="E138" s="105"/>
      <c r="F138" s="11"/>
      <c r="G138" s="9"/>
      <c r="H138" s="17"/>
      <c r="I138" s="18"/>
    </row>
    <row r="139" spans="1:9" ht="42.75" x14ac:dyDescent="0.2">
      <c r="A139" s="93" t="s">
        <v>386</v>
      </c>
      <c r="B139" s="93" t="s">
        <v>84</v>
      </c>
      <c r="C139" s="94" t="s">
        <v>16</v>
      </c>
      <c r="D139" s="95"/>
      <c r="E139" s="105"/>
      <c r="F139" s="11"/>
      <c r="G139" s="9"/>
      <c r="H139" s="17"/>
      <c r="I139" s="18"/>
    </row>
    <row r="140" spans="1:9" ht="57" x14ac:dyDescent="0.2">
      <c r="A140" s="93" t="s">
        <v>387</v>
      </c>
      <c r="B140" s="93" t="s">
        <v>220</v>
      </c>
      <c r="C140" s="94" t="s">
        <v>16</v>
      </c>
      <c r="D140" s="95"/>
      <c r="E140" s="105"/>
      <c r="F140" s="11"/>
      <c r="G140" s="9"/>
      <c r="H140" s="17"/>
      <c r="I140" s="18"/>
    </row>
    <row r="141" spans="1:9" ht="28.5" x14ac:dyDescent="0.2">
      <c r="A141" s="93" t="s">
        <v>388</v>
      </c>
      <c r="B141" s="93" t="s">
        <v>83</v>
      </c>
      <c r="C141" s="94" t="s">
        <v>16</v>
      </c>
      <c r="D141" s="95"/>
      <c r="E141" s="105"/>
      <c r="F141" s="11"/>
      <c r="G141" s="9"/>
      <c r="H141" s="17"/>
      <c r="I141" s="18"/>
    </row>
    <row r="142" spans="1:9" ht="28.5" x14ac:dyDescent="0.2">
      <c r="A142" s="93" t="s">
        <v>389</v>
      </c>
      <c r="B142" s="93" t="s">
        <v>251</v>
      </c>
      <c r="C142" s="94" t="s">
        <v>16</v>
      </c>
      <c r="D142" s="95"/>
      <c r="E142" s="105"/>
      <c r="F142" s="11"/>
      <c r="G142" s="9"/>
      <c r="H142" s="17"/>
      <c r="I142" s="18"/>
    </row>
    <row r="143" spans="1:9" ht="28.5" x14ac:dyDescent="0.2">
      <c r="A143" s="93" t="s">
        <v>390</v>
      </c>
      <c r="B143" s="93" t="s">
        <v>254</v>
      </c>
      <c r="C143" s="94" t="s">
        <v>16</v>
      </c>
      <c r="D143" s="95"/>
      <c r="E143" s="105"/>
      <c r="F143" s="11"/>
      <c r="G143" s="9"/>
      <c r="H143" s="17"/>
      <c r="I143" s="18"/>
    </row>
    <row r="144" spans="1:9" ht="15" x14ac:dyDescent="0.2">
      <c r="A144" s="91" t="s">
        <v>391</v>
      </c>
      <c r="B144" s="91" t="s">
        <v>392</v>
      </c>
      <c r="C144" s="91"/>
      <c r="D144" s="96"/>
      <c r="E144" s="104"/>
      <c r="F144" s="11"/>
      <c r="G144" s="9"/>
      <c r="H144" s="17"/>
      <c r="I144" s="18"/>
    </row>
    <row r="145" spans="1:9" ht="14.25" x14ac:dyDescent="0.2">
      <c r="A145" s="93" t="s">
        <v>393</v>
      </c>
      <c r="B145" s="93" t="s">
        <v>395</v>
      </c>
      <c r="C145" s="94" t="s">
        <v>82</v>
      </c>
      <c r="D145" s="95"/>
      <c r="E145" s="105"/>
      <c r="F145" s="11"/>
      <c r="G145" s="9"/>
      <c r="H145" s="17"/>
      <c r="I145" s="18"/>
    </row>
    <row r="146" spans="1:9" ht="28.5" x14ac:dyDescent="0.2">
      <c r="A146" s="93" t="s">
        <v>396</v>
      </c>
      <c r="B146" s="93" t="s">
        <v>398</v>
      </c>
      <c r="C146" s="94" t="s">
        <v>16</v>
      </c>
      <c r="D146" s="95"/>
      <c r="E146" s="105"/>
      <c r="F146" s="11"/>
      <c r="G146" s="9"/>
      <c r="H146" s="17"/>
      <c r="I146" s="18"/>
    </row>
    <row r="147" spans="1:9" ht="71.25" x14ac:dyDescent="0.2">
      <c r="A147" s="93" t="s">
        <v>399</v>
      </c>
      <c r="B147" s="93" t="s">
        <v>401</v>
      </c>
      <c r="C147" s="94" t="s">
        <v>16</v>
      </c>
      <c r="D147" s="95"/>
      <c r="E147" s="105"/>
      <c r="F147" s="11"/>
      <c r="G147" s="9"/>
      <c r="H147" s="17"/>
      <c r="I147" s="18"/>
    </row>
    <row r="148" spans="1:9" ht="15" x14ac:dyDescent="0.2">
      <c r="A148" s="91" t="s">
        <v>402</v>
      </c>
      <c r="B148" s="91" t="s">
        <v>403</v>
      </c>
      <c r="C148" s="91"/>
      <c r="D148" s="96"/>
      <c r="E148" s="104"/>
      <c r="F148" s="11"/>
      <c r="G148" s="9"/>
      <c r="H148" s="17"/>
      <c r="I148" s="18"/>
    </row>
    <row r="149" spans="1:9" ht="15" x14ac:dyDescent="0.2">
      <c r="A149" s="91" t="s">
        <v>404</v>
      </c>
      <c r="B149" s="91" t="s">
        <v>96</v>
      </c>
      <c r="C149" s="91"/>
      <c r="D149" s="96"/>
      <c r="E149" s="104"/>
      <c r="F149" s="11"/>
      <c r="G149" s="9"/>
      <c r="H149" s="17"/>
      <c r="I149" s="18"/>
    </row>
    <row r="150" spans="1:9" ht="42.75" x14ac:dyDescent="0.2">
      <c r="A150" s="93" t="s">
        <v>405</v>
      </c>
      <c r="B150" s="93" t="s">
        <v>23</v>
      </c>
      <c r="C150" s="94" t="s">
        <v>15</v>
      </c>
      <c r="D150" s="95" t="s">
        <v>642</v>
      </c>
      <c r="E150" s="105">
        <f>4.23*1.5</f>
        <v>6.3450000000000006</v>
      </c>
      <c r="F150" s="11"/>
      <c r="G150" s="9"/>
      <c r="H150" s="17"/>
      <c r="I150" s="33"/>
    </row>
    <row r="151" spans="1:9" ht="28.5" x14ac:dyDescent="0.2">
      <c r="A151" s="93" t="s">
        <v>406</v>
      </c>
      <c r="B151" s="93" t="s">
        <v>377</v>
      </c>
      <c r="C151" s="94" t="s">
        <v>15</v>
      </c>
      <c r="D151" s="95" t="s">
        <v>654</v>
      </c>
      <c r="E151" s="105">
        <f>6.35-0.42-0.42-1.36</f>
        <v>4.1499999999999995</v>
      </c>
      <c r="F151" s="11"/>
      <c r="G151" s="9"/>
      <c r="H151" s="17"/>
      <c r="I151" s="18"/>
    </row>
    <row r="152" spans="1:9" ht="28.5" x14ac:dyDescent="0.2">
      <c r="A152" s="93" t="s">
        <v>407</v>
      </c>
      <c r="B152" s="93" t="s">
        <v>241</v>
      </c>
      <c r="C152" s="94" t="s">
        <v>15</v>
      </c>
      <c r="D152" s="95"/>
      <c r="E152" s="105"/>
      <c r="F152" s="11"/>
      <c r="G152" s="9"/>
      <c r="H152" s="17"/>
      <c r="I152" s="18"/>
    </row>
    <row r="153" spans="1:9" ht="15" x14ac:dyDescent="0.2">
      <c r="A153" s="91" t="s">
        <v>408</v>
      </c>
      <c r="B153" s="91" t="s">
        <v>409</v>
      </c>
      <c r="C153" s="91"/>
      <c r="D153" s="96"/>
      <c r="E153" s="104"/>
      <c r="F153" s="11"/>
      <c r="G153" s="9"/>
      <c r="H153" s="17"/>
      <c r="I153" s="33"/>
    </row>
    <row r="154" spans="1:9" ht="42.75" x14ac:dyDescent="0.2">
      <c r="A154" s="93" t="s">
        <v>410</v>
      </c>
      <c r="B154" s="93" t="s">
        <v>95</v>
      </c>
      <c r="C154" s="94" t="s">
        <v>11</v>
      </c>
      <c r="D154" s="95" t="s">
        <v>617</v>
      </c>
      <c r="E154" s="105">
        <v>24.65</v>
      </c>
      <c r="F154" s="11"/>
      <c r="G154" s="9"/>
      <c r="H154" s="17"/>
      <c r="I154" s="18"/>
    </row>
    <row r="155" spans="1:9" ht="42.75" x14ac:dyDescent="0.2">
      <c r="A155" s="93" t="s">
        <v>411</v>
      </c>
      <c r="B155" s="93" t="s">
        <v>50</v>
      </c>
      <c r="C155" s="94" t="s">
        <v>16</v>
      </c>
      <c r="D155" s="95" t="s">
        <v>643</v>
      </c>
      <c r="E155" s="105">
        <f>4.23</f>
        <v>4.2300000000000004</v>
      </c>
      <c r="F155" s="11"/>
      <c r="G155" s="9"/>
      <c r="H155" s="17"/>
      <c r="I155" s="18"/>
    </row>
    <row r="156" spans="1:9" ht="42.75" x14ac:dyDescent="0.2">
      <c r="A156" s="93" t="s">
        <v>412</v>
      </c>
      <c r="B156" s="93" t="s">
        <v>413</v>
      </c>
      <c r="C156" s="94" t="s">
        <v>16</v>
      </c>
      <c r="D156" s="95" t="s">
        <v>643</v>
      </c>
      <c r="E156" s="105">
        <f>E155</f>
        <v>4.2300000000000004</v>
      </c>
      <c r="F156" s="11"/>
      <c r="G156" s="9"/>
      <c r="H156" s="17"/>
      <c r="I156" s="18"/>
    </row>
    <row r="157" spans="1:9" ht="42.75" x14ac:dyDescent="0.2">
      <c r="A157" s="93" t="s">
        <v>414</v>
      </c>
      <c r="B157" s="93" t="s">
        <v>415</v>
      </c>
      <c r="C157" s="94" t="s">
        <v>16</v>
      </c>
      <c r="D157" s="95" t="s">
        <v>645</v>
      </c>
      <c r="E157" s="105">
        <f>12.2+26.4</f>
        <v>38.599999999999994</v>
      </c>
      <c r="F157" s="11"/>
      <c r="G157" s="9"/>
      <c r="H157" s="17"/>
      <c r="I157" s="18"/>
    </row>
    <row r="158" spans="1:9" ht="28.5" x14ac:dyDescent="0.2">
      <c r="A158" s="93" t="s">
        <v>416</v>
      </c>
      <c r="B158" s="93" t="s">
        <v>122</v>
      </c>
      <c r="C158" s="94" t="s">
        <v>12</v>
      </c>
      <c r="D158" s="95" t="s">
        <v>647</v>
      </c>
      <c r="E158" s="105">
        <f>6.7+22.8</f>
        <v>29.5</v>
      </c>
      <c r="F158" s="11"/>
      <c r="G158" s="9"/>
      <c r="H158" s="17"/>
      <c r="I158" s="18"/>
    </row>
    <row r="159" spans="1:9" ht="28.5" x14ac:dyDescent="0.2">
      <c r="A159" s="93" t="s">
        <v>417</v>
      </c>
      <c r="B159" s="93" t="s">
        <v>113</v>
      </c>
      <c r="C159" s="94" t="s">
        <v>12</v>
      </c>
      <c r="D159" s="95" t="s">
        <v>646</v>
      </c>
      <c r="E159" s="105">
        <f>0.7</f>
        <v>0.7</v>
      </c>
      <c r="F159" s="11"/>
      <c r="G159" s="9"/>
      <c r="H159" s="17"/>
      <c r="I159" s="18"/>
    </row>
    <row r="160" spans="1:9" ht="28.5" x14ac:dyDescent="0.2">
      <c r="A160" s="93" t="s">
        <v>418</v>
      </c>
      <c r="B160" s="93" t="s">
        <v>115</v>
      </c>
      <c r="C160" s="94" t="s">
        <v>12</v>
      </c>
      <c r="D160" s="95" t="s">
        <v>648</v>
      </c>
      <c r="E160" s="105">
        <f>35.8+44.4</f>
        <v>80.199999999999989</v>
      </c>
      <c r="F160" s="11"/>
      <c r="G160" s="9"/>
      <c r="H160" s="17"/>
      <c r="I160" s="18"/>
    </row>
    <row r="161" spans="1:9" ht="28.5" x14ac:dyDescent="0.2">
      <c r="A161" s="93" t="s">
        <v>419</v>
      </c>
      <c r="B161" s="93" t="s">
        <v>117</v>
      </c>
      <c r="C161" s="94" t="s">
        <v>12</v>
      </c>
      <c r="D161" s="95" t="s">
        <v>649</v>
      </c>
      <c r="E161" s="105">
        <f>26.2+35.6</f>
        <v>61.8</v>
      </c>
      <c r="F161" s="11"/>
      <c r="G161" s="9"/>
      <c r="H161" s="17"/>
      <c r="I161" s="18"/>
    </row>
    <row r="162" spans="1:9" ht="42.75" x14ac:dyDescent="0.2">
      <c r="A162" s="93" t="s">
        <v>420</v>
      </c>
      <c r="B162" s="93" t="s">
        <v>120</v>
      </c>
      <c r="C162" s="94" t="s">
        <v>12</v>
      </c>
      <c r="D162" s="95" t="s">
        <v>644</v>
      </c>
      <c r="E162" s="105">
        <v>17</v>
      </c>
      <c r="F162" s="11"/>
      <c r="G162" s="9"/>
      <c r="H162" s="17"/>
      <c r="I162" s="18"/>
    </row>
    <row r="163" spans="1:9" ht="42.75" x14ac:dyDescent="0.2">
      <c r="A163" s="93" t="s">
        <v>421</v>
      </c>
      <c r="B163" s="93" t="s">
        <v>422</v>
      </c>
      <c r="C163" s="94" t="s">
        <v>15</v>
      </c>
      <c r="D163" s="95"/>
      <c r="E163" s="105"/>
      <c r="F163" s="11"/>
      <c r="G163" s="9"/>
      <c r="H163" s="17"/>
      <c r="I163" s="18"/>
    </row>
    <row r="164" spans="1:9" ht="28.5" x14ac:dyDescent="0.2">
      <c r="A164" s="93" t="s">
        <v>423</v>
      </c>
      <c r="B164" s="93" t="s">
        <v>424</v>
      </c>
      <c r="C164" s="94" t="s">
        <v>16</v>
      </c>
      <c r="D164" s="95"/>
      <c r="E164" s="105"/>
      <c r="F164" s="11"/>
      <c r="G164" s="9"/>
      <c r="H164" s="17"/>
      <c r="I164" s="18"/>
    </row>
    <row r="165" spans="1:9" ht="28.5" x14ac:dyDescent="0.2">
      <c r="A165" s="93" t="s">
        <v>425</v>
      </c>
      <c r="B165" s="93" t="s">
        <v>377</v>
      </c>
      <c r="C165" s="94" t="s">
        <v>15</v>
      </c>
      <c r="D165" s="95"/>
      <c r="E165" s="105"/>
      <c r="F165" s="11"/>
      <c r="G165" s="9"/>
      <c r="H165" s="17"/>
      <c r="I165" s="18"/>
    </row>
    <row r="166" spans="1:9" ht="15" x14ac:dyDescent="0.2">
      <c r="A166" s="91" t="s">
        <v>426</v>
      </c>
      <c r="B166" s="91" t="s">
        <v>57</v>
      </c>
      <c r="C166" s="91"/>
      <c r="D166" s="96"/>
      <c r="E166" s="104"/>
      <c r="F166" s="11"/>
      <c r="G166" s="9"/>
      <c r="H166" s="17"/>
      <c r="I166" s="18"/>
    </row>
    <row r="167" spans="1:9" ht="42.75" x14ac:dyDescent="0.2">
      <c r="A167" s="97" t="s">
        <v>427</v>
      </c>
      <c r="B167" s="97" t="s">
        <v>44</v>
      </c>
      <c r="C167" s="98" t="s">
        <v>12</v>
      </c>
      <c r="D167" s="99"/>
      <c r="E167" s="106"/>
      <c r="F167" s="11"/>
      <c r="G167" s="9"/>
      <c r="H167" s="17"/>
      <c r="I167" s="18"/>
    </row>
    <row r="168" spans="1:9" ht="42.75" x14ac:dyDescent="0.2">
      <c r="A168" s="97" t="s">
        <v>428</v>
      </c>
      <c r="B168" s="97" t="s">
        <v>430</v>
      </c>
      <c r="C168" s="98" t="s">
        <v>16</v>
      </c>
      <c r="D168" s="99"/>
      <c r="E168" s="106"/>
      <c r="F168" s="11"/>
      <c r="G168" s="9"/>
      <c r="H168" s="17"/>
      <c r="I168" s="18"/>
    </row>
    <row r="169" spans="1:9" ht="42.75" x14ac:dyDescent="0.2">
      <c r="A169" s="97" t="s">
        <v>431</v>
      </c>
      <c r="B169" s="97" t="s">
        <v>155</v>
      </c>
      <c r="C169" s="98" t="s">
        <v>16</v>
      </c>
      <c r="D169" s="99"/>
      <c r="E169" s="106"/>
      <c r="F169" s="11"/>
      <c r="G169" s="9"/>
      <c r="H169" s="17"/>
      <c r="I169" s="18"/>
    </row>
    <row r="170" spans="1:9" ht="42.75" x14ac:dyDescent="0.2">
      <c r="A170" s="97" t="s">
        <v>432</v>
      </c>
      <c r="B170" s="97" t="s">
        <v>142</v>
      </c>
      <c r="C170" s="98" t="s">
        <v>12</v>
      </c>
      <c r="D170" s="99" t="s">
        <v>650</v>
      </c>
      <c r="E170" s="106">
        <f>19.5</f>
        <v>19.5</v>
      </c>
      <c r="F170" s="11"/>
      <c r="G170" s="9"/>
      <c r="H170" s="17"/>
      <c r="I170" s="18"/>
    </row>
    <row r="171" spans="1:9" ht="42.75" x14ac:dyDescent="0.2">
      <c r="A171" s="97" t="s">
        <v>433</v>
      </c>
      <c r="B171" s="97" t="s">
        <v>159</v>
      </c>
      <c r="C171" s="98" t="s">
        <v>12</v>
      </c>
      <c r="D171" s="99"/>
      <c r="E171" s="106"/>
      <c r="F171" s="11"/>
      <c r="G171" s="9"/>
      <c r="H171" s="17"/>
      <c r="I171" s="18"/>
    </row>
    <row r="172" spans="1:9" ht="42.75" x14ac:dyDescent="0.2">
      <c r="A172" s="97" t="s">
        <v>434</v>
      </c>
      <c r="B172" s="97" t="s">
        <v>162</v>
      </c>
      <c r="C172" s="98" t="s">
        <v>12</v>
      </c>
      <c r="D172" s="99"/>
      <c r="E172" s="106"/>
      <c r="F172" s="11"/>
      <c r="G172" s="9"/>
      <c r="H172" s="17"/>
      <c r="I172" s="18"/>
    </row>
    <row r="173" spans="1:9" ht="42.75" x14ac:dyDescent="0.2">
      <c r="A173" s="97" t="s">
        <v>435</v>
      </c>
      <c r="B173" s="97" t="s">
        <v>42</v>
      </c>
      <c r="C173" s="98" t="s">
        <v>12</v>
      </c>
      <c r="D173" s="99" t="s">
        <v>651</v>
      </c>
      <c r="E173" s="106">
        <f>55.6</f>
        <v>55.6</v>
      </c>
      <c r="F173" s="11"/>
      <c r="G173" s="9"/>
      <c r="H173" s="17"/>
      <c r="I173" s="18"/>
    </row>
    <row r="174" spans="1:9" ht="42.75" x14ac:dyDescent="0.2">
      <c r="A174" s="97" t="s">
        <v>436</v>
      </c>
      <c r="B174" s="97" t="s">
        <v>146</v>
      </c>
      <c r="C174" s="98" t="s">
        <v>12</v>
      </c>
      <c r="D174" s="99" t="s">
        <v>652</v>
      </c>
      <c r="E174" s="106">
        <f>26</f>
        <v>26</v>
      </c>
      <c r="F174" s="11"/>
      <c r="G174" s="9"/>
      <c r="H174" s="17"/>
      <c r="I174" s="18"/>
    </row>
    <row r="175" spans="1:9" ht="57" x14ac:dyDescent="0.2">
      <c r="A175" s="97" t="s">
        <v>437</v>
      </c>
      <c r="B175" s="97" t="s">
        <v>439</v>
      </c>
      <c r="C175" s="98" t="s">
        <v>15</v>
      </c>
      <c r="D175" s="99"/>
      <c r="E175" s="106"/>
      <c r="F175" s="11"/>
      <c r="G175" s="9"/>
      <c r="H175" s="17"/>
      <c r="I175" s="18"/>
    </row>
    <row r="176" spans="1:9" ht="15" x14ac:dyDescent="0.2">
      <c r="A176" s="91" t="s">
        <v>440</v>
      </c>
      <c r="B176" s="91" t="s">
        <v>441</v>
      </c>
      <c r="C176" s="91"/>
      <c r="D176" s="96"/>
      <c r="E176" s="104"/>
      <c r="F176" s="11"/>
      <c r="G176" s="9"/>
      <c r="H176" s="17"/>
      <c r="I176" s="18"/>
    </row>
    <row r="177" spans="1:9" ht="42.75" x14ac:dyDescent="0.2">
      <c r="A177" s="97" t="s">
        <v>442</v>
      </c>
      <c r="B177" s="97" t="s">
        <v>179</v>
      </c>
      <c r="C177" s="98" t="s">
        <v>16</v>
      </c>
      <c r="D177" s="99" t="s">
        <v>618</v>
      </c>
      <c r="E177" s="106">
        <f>1.03*(9.4*2+3.4*4+1.95) - 4*0.9*1.03</f>
        <v>31.672500000000007</v>
      </c>
      <c r="F177" s="11"/>
      <c r="G177" s="9"/>
      <c r="H177" s="17"/>
      <c r="I177" s="18"/>
    </row>
    <row r="178" spans="1:9" ht="28.5" x14ac:dyDescent="0.2">
      <c r="A178" s="97" t="s">
        <v>443</v>
      </c>
      <c r="B178" s="97" t="s">
        <v>445</v>
      </c>
      <c r="C178" s="98" t="s">
        <v>11</v>
      </c>
      <c r="D178" s="99"/>
      <c r="E178" s="106"/>
      <c r="F178" s="11"/>
      <c r="G178" s="9"/>
      <c r="H178" s="17"/>
      <c r="I178" s="18"/>
    </row>
    <row r="179" spans="1:9" ht="28.5" x14ac:dyDescent="0.2">
      <c r="A179" s="97" t="s">
        <v>446</v>
      </c>
      <c r="B179" s="97" t="s">
        <v>448</v>
      </c>
      <c r="C179" s="98" t="s">
        <v>11</v>
      </c>
      <c r="D179" s="99"/>
      <c r="E179" s="106"/>
      <c r="F179" s="11"/>
      <c r="G179" s="9"/>
      <c r="H179" s="17"/>
      <c r="I179" s="18"/>
    </row>
    <row r="180" spans="1:9" ht="15" x14ac:dyDescent="0.2">
      <c r="A180" s="100" t="s">
        <v>449</v>
      </c>
      <c r="B180" s="100" t="s">
        <v>450</v>
      </c>
      <c r="C180" s="100"/>
      <c r="D180" s="101"/>
      <c r="E180" s="107"/>
      <c r="F180" s="11"/>
      <c r="G180" s="9"/>
      <c r="H180" s="17"/>
      <c r="I180" s="18"/>
    </row>
    <row r="181" spans="1:9" ht="57" x14ac:dyDescent="0.2">
      <c r="A181" s="97" t="s">
        <v>451</v>
      </c>
      <c r="B181" s="97" t="s">
        <v>453</v>
      </c>
      <c r="C181" s="98" t="s">
        <v>16</v>
      </c>
      <c r="D181" s="99" t="s">
        <v>619</v>
      </c>
      <c r="E181" s="106">
        <f>E177</f>
        <v>31.672500000000007</v>
      </c>
      <c r="F181" s="11"/>
      <c r="G181" s="9"/>
      <c r="H181" s="17"/>
      <c r="I181" s="18"/>
    </row>
    <row r="182" spans="1:9" ht="42.75" x14ac:dyDescent="0.2">
      <c r="A182" s="93" t="s">
        <v>454</v>
      </c>
      <c r="B182" s="93" t="s">
        <v>84</v>
      </c>
      <c r="C182" s="94" t="s">
        <v>16</v>
      </c>
      <c r="D182" s="95"/>
      <c r="E182" s="105"/>
      <c r="F182" s="11"/>
      <c r="G182" s="9"/>
      <c r="H182" s="17"/>
      <c r="I182" s="18"/>
    </row>
    <row r="183" spans="1:9" ht="57" x14ac:dyDescent="0.2">
      <c r="A183" s="93" t="s">
        <v>455</v>
      </c>
      <c r="B183" s="93" t="s">
        <v>457</v>
      </c>
      <c r="C183" s="94" t="s">
        <v>16</v>
      </c>
      <c r="D183" s="95"/>
      <c r="E183" s="105"/>
      <c r="F183" s="11"/>
      <c r="G183" s="9"/>
      <c r="H183" s="17"/>
      <c r="I183" s="18"/>
    </row>
    <row r="184" spans="1:9" ht="57" x14ac:dyDescent="0.2">
      <c r="A184" s="93" t="s">
        <v>458</v>
      </c>
      <c r="B184" s="93" t="s">
        <v>460</v>
      </c>
      <c r="C184" s="94" t="s">
        <v>16</v>
      </c>
      <c r="D184" s="95"/>
      <c r="E184" s="105"/>
      <c r="F184" s="11"/>
      <c r="G184" s="9"/>
      <c r="H184" s="17"/>
      <c r="I184" s="18"/>
    </row>
    <row r="185" spans="1:9" ht="28.5" x14ac:dyDescent="0.2">
      <c r="A185" s="93" t="s">
        <v>461</v>
      </c>
      <c r="B185" s="93" t="s">
        <v>463</v>
      </c>
      <c r="C185" s="94" t="s">
        <v>16</v>
      </c>
      <c r="D185" s="95"/>
      <c r="E185" s="105"/>
      <c r="F185" s="11"/>
      <c r="G185" s="9"/>
      <c r="H185" s="17"/>
      <c r="I185" s="18"/>
    </row>
    <row r="186" spans="1:9" ht="42.75" x14ac:dyDescent="0.2">
      <c r="A186" s="93" t="s">
        <v>464</v>
      </c>
      <c r="B186" s="93" t="s">
        <v>466</v>
      </c>
      <c r="C186" s="94" t="s">
        <v>16</v>
      </c>
      <c r="D186" s="95"/>
      <c r="E186" s="105"/>
      <c r="F186" s="11"/>
      <c r="G186" s="9"/>
      <c r="H186" s="17"/>
      <c r="I186" s="18"/>
    </row>
    <row r="187" spans="1:9" ht="28.5" x14ac:dyDescent="0.2">
      <c r="A187" s="93" t="s">
        <v>467</v>
      </c>
      <c r="B187" s="93" t="s">
        <v>254</v>
      </c>
      <c r="C187" s="94" t="s">
        <v>16</v>
      </c>
      <c r="D187" s="95"/>
      <c r="E187" s="105"/>
      <c r="F187" s="11"/>
      <c r="G187" s="9"/>
      <c r="H187" s="17"/>
      <c r="I187" s="18"/>
    </row>
    <row r="188" spans="1:9" ht="28.5" x14ac:dyDescent="0.2">
      <c r="A188" s="93" t="s">
        <v>468</v>
      </c>
      <c r="B188" s="93" t="s">
        <v>211</v>
      </c>
      <c r="C188" s="94" t="s">
        <v>16</v>
      </c>
      <c r="D188" s="95"/>
      <c r="E188" s="105"/>
      <c r="F188" s="11"/>
      <c r="G188" s="9"/>
      <c r="H188" s="17"/>
      <c r="I188" s="18"/>
    </row>
    <row r="189" spans="1:9" ht="28.5" x14ac:dyDescent="0.2">
      <c r="A189" s="93" t="s">
        <v>469</v>
      </c>
      <c r="B189" s="93" t="s">
        <v>471</v>
      </c>
      <c r="C189" s="94" t="s">
        <v>16</v>
      </c>
      <c r="D189" s="95"/>
      <c r="E189" s="105"/>
      <c r="F189" s="11"/>
      <c r="G189" s="9"/>
      <c r="H189" s="17"/>
      <c r="I189" s="18"/>
    </row>
    <row r="190" spans="1:9" ht="28.5" x14ac:dyDescent="0.2">
      <c r="A190" s="93" t="s">
        <v>472</v>
      </c>
      <c r="B190" s="93" t="s">
        <v>263</v>
      </c>
      <c r="C190" s="94" t="s">
        <v>16</v>
      </c>
      <c r="D190" s="95"/>
      <c r="E190" s="105"/>
      <c r="F190" s="11"/>
      <c r="G190" s="9"/>
      <c r="H190" s="17"/>
      <c r="I190" s="18"/>
    </row>
    <row r="191" spans="1:9" ht="42.75" x14ac:dyDescent="0.2">
      <c r="A191" s="93" t="s">
        <v>473</v>
      </c>
      <c r="B191" s="93" t="s">
        <v>475</v>
      </c>
      <c r="C191" s="94" t="s">
        <v>16</v>
      </c>
      <c r="D191" s="95"/>
      <c r="E191" s="105"/>
      <c r="F191" s="11"/>
      <c r="G191" s="9"/>
      <c r="H191" s="17"/>
      <c r="I191" s="18"/>
    </row>
    <row r="192" spans="1:9" ht="15" x14ac:dyDescent="0.2">
      <c r="A192" s="91" t="s">
        <v>476</v>
      </c>
      <c r="B192" s="91" t="s">
        <v>81</v>
      </c>
      <c r="C192" s="91"/>
      <c r="D192" s="96"/>
      <c r="E192" s="104"/>
      <c r="F192" s="11"/>
      <c r="G192" s="9"/>
      <c r="H192" s="17"/>
      <c r="I192" s="18"/>
    </row>
    <row r="193" spans="1:9" ht="57" x14ac:dyDescent="0.2">
      <c r="A193" s="93" t="s">
        <v>477</v>
      </c>
      <c r="B193" s="93" t="s">
        <v>479</v>
      </c>
      <c r="C193" s="94" t="s">
        <v>16</v>
      </c>
      <c r="D193" s="95"/>
      <c r="E193" s="105"/>
      <c r="F193" s="11"/>
      <c r="G193" s="9"/>
      <c r="H193" s="17"/>
      <c r="I193" s="18"/>
    </row>
    <row r="194" spans="1:9" ht="42.75" x14ac:dyDescent="0.2">
      <c r="A194" s="93" t="s">
        <v>480</v>
      </c>
      <c r="B194" s="93" t="s">
        <v>482</v>
      </c>
      <c r="C194" s="94" t="s">
        <v>16</v>
      </c>
      <c r="D194" s="95"/>
      <c r="E194" s="105"/>
      <c r="F194" s="11"/>
      <c r="G194" s="9"/>
      <c r="H194" s="17"/>
      <c r="I194" s="18"/>
    </row>
    <row r="195" spans="1:9" ht="15" x14ac:dyDescent="0.2">
      <c r="A195" s="91" t="s">
        <v>483</v>
      </c>
      <c r="B195" s="91" t="s">
        <v>189</v>
      </c>
      <c r="C195" s="91"/>
      <c r="D195" s="96"/>
      <c r="E195" s="104"/>
      <c r="F195" s="11"/>
      <c r="G195" s="9"/>
      <c r="H195" s="17"/>
      <c r="I195" s="18"/>
    </row>
    <row r="196" spans="1:9" ht="71.25" x14ac:dyDescent="0.2">
      <c r="A196" s="93" t="s">
        <v>484</v>
      </c>
      <c r="B196" s="93" t="s">
        <v>486</v>
      </c>
      <c r="C196" s="94" t="s">
        <v>7</v>
      </c>
      <c r="D196" s="95"/>
      <c r="E196" s="105"/>
      <c r="F196" s="11"/>
      <c r="G196" s="9"/>
      <c r="H196" s="17"/>
      <c r="I196" s="18"/>
    </row>
    <row r="197" spans="1:9" ht="71.25" x14ac:dyDescent="0.2">
      <c r="A197" s="93" t="s">
        <v>487</v>
      </c>
      <c r="B197" s="93" t="s">
        <v>489</v>
      </c>
      <c r="C197" s="94" t="s">
        <v>7</v>
      </c>
      <c r="D197" s="95"/>
      <c r="E197" s="105"/>
      <c r="F197" s="11"/>
      <c r="G197" s="9"/>
      <c r="H197" s="17"/>
      <c r="I197" s="18"/>
    </row>
    <row r="198" spans="1:9" ht="57" x14ac:dyDescent="0.2">
      <c r="A198" s="93" t="s">
        <v>490</v>
      </c>
      <c r="B198" s="93" t="s">
        <v>492</v>
      </c>
      <c r="C198" s="94" t="s">
        <v>16</v>
      </c>
      <c r="D198" s="95"/>
      <c r="E198" s="105"/>
      <c r="F198" s="11"/>
      <c r="G198" s="9"/>
      <c r="H198" s="17"/>
      <c r="I198" s="18"/>
    </row>
    <row r="199" spans="1:9" ht="57" x14ac:dyDescent="0.2">
      <c r="A199" s="93" t="s">
        <v>493</v>
      </c>
      <c r="B199" s="93" t="s">
        <v>495</v>
      </c>
      <c r="C199" s="94" t="s">
        <v>7</v>
      </c>
      <c r="D199" s="95"/>
      <c r="E199" s="105"/>
      <c r="F199" s="11"/>
      <c r="G199" s="9"/>
      <c r="H199" s="17"/>
      <c r="I199" s="18"/>
    </row>
    <row r="200" spans="1:9" ht="15" x14ac:dyDescent="0.2">
      <c r="A200" s="91" t="s">
        <v>496</v>
      </c>
      <c r="B200" s="91" t="s">
        <v>58</v>
      </c>
      <c r="C200" s="91"/>
      <c r="D200" s="96"/>
      <c r="E200" s="104"/>
      <c r="F200" s="11"/>
      <c r="G200" s="9"/>
      <c r="H200" s="17"/>
      <c r="I200" s="18"/>
    </row>
    <row r="201" spans="1:9" ht="71.25" x14ac:dyDescent="0.2">
      <c r="A201" s="93" t="s">
        <v>497</v>
      </c>
      <c r="B201" s="93" t="s">
        <v>499</v>
      </c>
      <c r="C201" s="94" t="s">
        <v>16</v>
      </c>
      <c r="D201" s="95"/>
      <c r="E201" s="105"/>
      <c r="F201" s="11"/>
      <c r="G201" s="9"/>
      <c r="H201" s="17"/>
      <c r="I201" s="18"/>
    </row>
    <row r="202" spans="1:9" ht="57" x14ac:dyDescent="0.2">
      <c r="A202" s="93" t="s">
        <v>500</v>
      </c>
      <c r="B202" s="93" t="s">
        <v>502</v>
      </c>
      <c r="C202" s="94" t="s">
        <v>16</v>
      </c>
      <c r="D202" s="95"/>
      <c r="E202" s="105"/>
      <c r="F202" s="11"/>
      <c r="G202" s="9"/>
      <c r="H202" s="17"/>
      <c r="I202" s="18"/>
    </row>
    <row r="203" spans="1:9" ht="42.75" x14ac:dyDescent="0.2">
      <c r="A203" s="93" t="s">
        <v>503</v>
      </c>
      <c r="B203" s="93" t="s">
        <v>505</v>
      </c>
      <c r="C203" s="94" t="s">
        <v>11</v>
      </c>
      <c r="D203" s="95"/>
      <c r="E203" s="105"/>
      <c r="F203" s="11"/>
      <c r="G203" s="9"/>
      <c r="H203" s="17"/>
      <c r="I203" s="18"/>
    </row>
    <row r="204" spans="1:9" ht="42.75" x14ac:dyDescent="0.2">
      <c r="A204" s="93" t="s">
        <v>506</v>
      </c>
      <c r="B204" s="93" t="s">
        <v>86</v>
      </c>
      <c r="C204" s="94" t="s">
        <v>11</v>
      </c>
      <c r="D204" s="95"/>
      <c r="E204" s="105"/>
      <c r="F204" s="11"/>
      <c r="G204" s="9"/>
      <c r="H204" s="17"/>
      <c r="I204" s="18"/>
    </row>
    <row r="205" spans="1:9" ht="15" x14ac:dyDescent="0.2">
      <c r="A205" s="91" t="s">
        <v>508</v>
      </c>
      <c r="B205" s="91" t="s">
        <v>509</v>
      </c>
      <c r="C205" s="91"/>
      <c r="D205" s="96"/>
      <c r="E205" s="104"/>
      <c r="F205" s="11"/>
      <c r="G205" s="9"/>
      <c r="H205" s="17"/>
      <c r="I205" s="18"/>
    </row>
    <row r="206" spans="1:9" ht="57" x14ac:dyDescent="0.2">
      <c r="A206" s="93" t="s">
        <v>510</v>
      </c>
      <c r="B206" s="93" t="s">
        <v>512</v>
      </c>
      <c r="C206" s="94" t="s">
        <v>7</v>
      </c>
      <c r="D206" s="95"/>
      <c r="E206" s="105"/>
      <c r="F206" s="11"/>
      <c r="G206" s="9"/>
      <c r="H206" s="17"/>
      <c r="I206" s="18"/>
    </row>
    <row r="207" spans="1:9" ht="42.75" x14ac:dyDescent="0.2">
      <c r="A207" s="93" t="s">
        <v>513</v>
      </c>
      <c r="B207" s="93" t="s">
        <v>515</v>
      </c>
      <c r="C207" s="94" t="s">
        <v>7</v>
      </c>
      <c r="D207" s="95"/>
      <c r="E207" s="105"/>
      <c r="F207" s="11"/>
      <c r="G207" s="9"/>
      <c r="H207" s="17"/>
      <c r="I207" s="18"/>
    </row>
    <row r="208" spans="1:9" ht="28.5" x14ac:dyDescent="0.2">
      <c r="A208" s="93" t="s">
        <v>516</v>
      </c>
      <c r="B208" s="93" t="s">
        <v>518</v>
      </c>
      <c r="C208" s="94" t="s">
        <v>7</v>
      </c>
      <c r="D208" s="95"/>
      <c r="E208" s="105"/>
      <c r="F208" s="11"/>
      <c r="G208" s="9"/>
      <c r="H208" s="17"/>
      <c r="I208" s="18"/>
    </row>
    <row r="209" spans="1:9" ht="71.25" x14ac:dyDescent="0.2">
      <c r="A209" s="93" t="s">
        <v>519</v>
      </c>
      <c r="B209" s="93" t="s">
        <v>521</v>
      </c>
      <c r="C209" s="94" t="s">
        <v>7</v>
      </c>
      <c r="D209" s="95"/>
      <c r="E209" s="105"/>
      <c r="F209" s="11"/>
      <c r="G209" s="9"/>
      <c r="H209" s="17"/>
      <c r="I209" s="18"/>
    </row>
    <row r="210" spans="1:9" ht="42.75" x14ac:dyDescent="0.2">
      <c r="A210" s="93" t="s">
        <v>522</v>
      </c>
      <c r="B210" s="93" t="s">
        <v>524</v>
      </c>
      <c r="C210" s="94" t="s">
        <v>7</v>
      </c>
      <c r="D210" s="95"/>
      <c r="E210" s="105"/>
      <c r="F210" s="11"/>
      <c r="G210" s="9"/>
      <c r="H210" s="17"/>
      <c r="I210" s="18"/>
    </row>
    <row r="211" spans="1:9" ht="28.5" x14ac:dyDescent="0.2">
      <c r="A211" s="93" t="s">
        <v>525</v>
      </c>
      <c r="B211" s="93" t="s">
        <v>527</v>
      </c>
      <c r="C211" s="94" t="s">
        <v>82</v>
      </c>
      <c r="D211" s="95"/>
      <c r="E211" s="105"/>
      <c r="F211" s="11"/>
      <c r="G211" s="9"/>
      <c r="H211" s="17"/>
      <c r="I211" s="18"/>
    </row>
    <row r="212" spans="1:9" ht="28.5" x14ac:dyDescent="0.2">
      <c r="A212" s="93" t="s">
        <v>528</v>
      </c>
      <c r="B212" s="93" t="s">
        <v>530</v>
      </c>
      <c r="C212" s="94" t="s">
        <v>7</v>
      </c>
      <c r="D212" s="95"/>
      <c r="E212" s="105"/>
      <c r="F212" s="11"/>
      <c r="G212" s="9"/>
      <c r="H212" s="17"/>
      <c r="I212" s="18"/>
    </row>
    <row r="213" spans="1:9" ht="28.5" x14ac:dyDescent="0.2">
      <c r="A213" s="93" t="s">
        <v>531</v>
      </c>
      <c r="B213" s="93" t="s">
        <v>533</v>
      </c>
      <c r="C213" s="94" t="s">
        <v>7</v>
      </c>
      <c r="D213" s="95"/>
      <c r="E213" s="105"/>
      <c r="F213" s="11"/>
      <c r="G213" s="9"/>
      <c r="H213" s="17"/>
      <c r="I213" s="18"/>
    </row>
    <row r="214" spans="1:9" ht="15" x14ac:dyDescent="0.2">
      <c r="A214" s="91" t="s">
        <v>534</v>
      </c>
      <c r="B214" s="91" t="s">
        <v>535</v>
      </c>
      <c r="C214" s="91"/>
      <c r="D214" s="96"/>
      <c r="E214" s="104"/>
      <c r="F214" s="11"/>
      <c r="G214" s="9"/>
      <c r="H214" s="17"/>
      <c r="I214" s="18"/>
    </row>
    <row r="215" spans="1:9" ht="42.75" x14ac:dyDescent="0.2">
      <c r="A215" s="93" t="s">
        <v>536</v>
      </c>
      <c r="B215" s="93" t="s">
        <v>538</v>
      </c>
      <c r="C215" s="94" t="s">
        <v>7</v>
      </c>
      <c r="D215" s="95"/>
      <c r="E215" s="105"/>
      <c r="F215" s="11"/>
      <c r="G215" s="9"/>
      <c r="H215" s="17"/>
      <c r="I215" s="18"/>
    </row>
    <row r="216" spans="1:9" ht="42.75" x14ac:dyDescent="0.2">
      <c r="A216" s="93" t="s">
        <v>539</v>
      </c>
      <c r="B216" s="93" t="s">
        <v>541</v>
      </c>
      <c r="C216" s="94" t="s">
        <v>7</v>
      </c>
      <c r="D216" s="95"/>
      <c r="E216" s="105"/>
      <c r="F216" s="11"/>
      <c r="G216" s="9"/>
      <c r="H216" s="17"/>
      <c r="I216" s="18"/>
    </row>
    <row r="217" spans="1:9" ht="28.5" x14ac:dyDescent="0.2">
      <c r="A217" s="93" t="s">
        <v>542</v>
      </c>
      <c r="B217" s="93" t="s">
        <v>544</v>
      </c>
      <c r="C217" s="94" t="s">
        <v>7</v>
      </c>
      <c r="D217" s="95"/>
      <c r="E217" s="105"/>
      <c r="F217" s="11"/>
      <c r="G217" s="9"/>
      <c r="H217" s="17"/>
      <c r="I217" s="18"/>
    </row>
    <row r="218" spans="1:9" ht="28.5" x14ac:dyDescent="0.2">
      <c r="A218" s="93" t="s">
        <v>545</v>
      </c>
      <c r="B218" s="93" t="s">
        <v>547</v>
      </c>
      <c r="C218" s="94" t="s">
        <v>11</v>
      </c>
      <c r="D218" s="95"/>
      <c r="E218" s="105"/>
      <c r="F218" s="11"/>
      <c r="G218" s="9"/>
      <c r="H218" s="17"/>
      <c r="I218" s="18"/>
    </row>
    <row r="219" spans="1:9" ht="28.5" x14ac:dyDescent="0.2">
      <c r="A219" s="93" t="s">
        <v>548</v>
      </c>
      <c r="B219" s="93" t="s">
        <v>550</v>
      </c>
      <c r="C219" s="94" t="s">
        <v>7</v>
      </c>
      <c r="D219" s="95"/>
      <c r="E219" s="105"/>
      <c r="F219" s="11"/>
      <c r="G219" s="9"/>
      <c r="H219" s="17"/>
      <c r="I219" s="18"/>
    </row>
    <row r="220" spans="1:9" ht="15" x14ac:dyDescent="0.2">
      <c r="A220" s="91" t="s">
        <v>551</v>
      </c>
      <c r="B220" s="91" t="s">
        <v>552</v>
      </c>
      <c r="C220" s="91"/>
      <c r="D220" s="96"/>
      <c r="E220" s="104"/>
      <c r="F220" s="11"/>
      <c r="G220" s="9"/>
      <c r="H220" s="17"/>
      <c r="I220" s="18"/>
    </row>
    <row r="221" spans="1:9" ht="42.75" x14ac:dyDescent="0.2">
      <c r="A221" s="93" t="s">
        <v>553</v>
      </c>
      <c r="B221" s="93" t="s">
        <v>555</v>
      </c>
      <c r="C221" s="94" t="s">
        <v>7</v>
      </c>
      <c r="D221" s="95"/>
      <c r="E221" s="105"/>
      <c r="F221" s="11"/>
      <c r="G221" s="9"/>
      <c r="H221" s="17"/>
      <c r="I221" s="18"/>
    </row>
    <row r="222" spans="1:9" ht="42.75" x14ac:dyDescent="0.2">
      <c r="A222" s="93" t="s">
        <v>556</v>
      </c>
      <c r="B222" s="93" t="s">
        <v>558</v>
      </c>
      <c r="C222" s="94" t="s">
        <v>7</v>
      </c>
      <c r="D222" s="95"/>
      <c r="E222" s="105"/>
      <c r="F222" s="11"/>
      <c r="G222" s="9"/>
      <c r="H222" s="17"/>
      <c r="I222" s="18"/>
    </row>
    <row r="223" spans="1:9" ht="42.75" x14ac:dyDescent="0.2">
      <c r="A223" s="93" t="s">
        <v>559</v>
      </c>
      <c r="B223" s="93" t="s">
        <v>561</v>
      </c>
      <c r="C223" s="94" t="s">
        <v>7</v>
      </c>
      <c r="D223" s="95"/>
      <c r="E223" s="105"/>
      <c r="F223" s="11"/>
      <c r="G223" s="9"/>
      <c r="H223" s="17"/>
      <c r="I223" s="18"/>
    </row>
    <row r="224" spans="1:9" ht="42.75" x14ac:dyDescent="0.2">
      <c r="A224" s="93" t="s">
        <v>562</v>
      </c>
      <c r="B224" s="93" t="s">
        <v>564</v>
      </c>
      <c r="C224" s="94" t="s">
        <v>11</v>
      </c>
      <c r="D224" s="95"/>
      <c r="E224" s="105"/>
      <c r="F224" s="11"/>
      <c r="G224" s="9"/>
      <c r="H224" s="17"/>
      <c r="I224" s="18"/>
    </row>
    <row r="225" spans="1:9" ht="42.75" x14ac:dyDescent="0.2">
      <c r="A225" s="93" t="s">
        <v>565</v>
      </c>
      <c r="B225" s="93" t="s">
        <v>567</v>
      </c>
      <c r="C225" s="94" t="s">
        <v>11</v>
      </c>
      <c r="D225" s="95"/>
      <c r="E225" s="105"/>
      <c r="F225" s="11"/>
      <c r="G225" s="9"/>
      <c r="H225" s="17"/>
      <c r="I225" s="18"/>
    </row>
    <row r="226" spans="1:9" ht="42.75" x14ac:dyDescent="0.2">
      <c r="A226" s="93" t="s">
        <v>568</v>
      </c>
      <c r="B226" s="93" t="s">
        <v>570</v>
      </c>
      <c r="C226" s="94" t="s">
        <v>11</v>
      </c>
      <c r="D226" s="95"/>
      <c r="E226" s="105"/>
      <c r="F226" s="11"/>
      <c r="G226" s="9"/>
      <c r="H226" s="17"/>
      <c r="I226" s="18"/>
    </row>
    <row r="227" spans="1:9" ht="28.5" x14ac:dyDescent="0.2">
      <c r="A227" s="93" t="s">
        <v>571</v>
      </c>
      <c r="B227" s="93" t="s">
        <v>573</v>
      </c>
      <c r="C227" s="94" t="s">
        <v>7</v>
      </c>
      <c r="D227" s="95"/>
      <c r="E227" s="105"/>
      <c r="F227" s="11"/>
      <c r="G227" s="9"/>
      <c r="H227" s="17"/>
      <c r="I227" s="18"/>
    </row>
    <row r="228" spans="1:9" ht="15" x14ac:dyDescent="0.2">
      <c r="A228" s="91" t="s">
        <v>574</v>
      </c>
      <c r="B228" s="91" t="s">
        <v>60</v>
      </c>
      <c r="C228" s="91"/>
      <c r="D228" s="96"/>
      <c r="E228" s="104"/>
      <c r="F228" s="11"/>
      <c r="G228" s="9"/>
      <c r="H228" s="17"/>
      <c r="I228" s="18"/>
    </row>
    <row r="229" spans="1:9" ht="42.75" x14ac:dyDescent="0.2">
      <c r="A229" s="93" t="s">
        <v>575</v>
      </c>
      <c r="B229" s="93" t="s">
        <v>66</v>
      </c>
      <c r="C229" s="94" t="s">
        <v>11</v>
      </c>
      <c r="D229" s="95"/>
      <c r="E229" s="105"/>
      <c r="F229" s="11"/>
      <c r="G229" s="9"/>
      <c r="H229" s="17"/>
      <c r="I229" s="18"/>
    </row>
    <row r="230" spans="1:9" ht="42.75" x14ac:dyDescent="0.2">
      <c r="A230" s="93" t="s">
        <v>576</v>
      </c>
      <c r="B230" s="93" t="s">
        <v>68</v>
      </c>
      <c r="C230" s="94" t="s">
        <v>11</v>
      </c>
      <c r="D230" s="95"/>
      <c r="E230" s="105"/>
      <c r="F230" s="11"/>
      <c r="G230" s="9"/>
      <c r="H230" s="17"/>
      <c r="I230" s="18"/>
    </row>
    <row r="231" spans="1:9" ht="28.5" x14ac:dyDescent="0.2">
      <c r="A231" s="93" t="s">
        <v>577</v>
      </c>
      <c r="B231" s="93" t="s">
        <v>579</v>
      </c>
      <c r="C231" s="94" t="s">
        <v>7</v>
      </c>
      <c r="D231" s="95"/>
      <c r="E231" s="105"/>
      <c r="F231" s="11"/>
      <c r="G231" s="9"/>
      <c r="H231" s="17"/>
      <c r="I231" s="18"/>
    </row>
    <row r="232" spans="1:9" ht="28.5" x14ac:dyDescent="0.2">
      <c r="A232" s="93" t="s">
        <v>580</v>
      </c>
      <c r="B232" s="93" t="s">
        <v>582</v>
      </c>
      <c r="C232" s="94" t="s">
        <v>7</v>
      </c>
      <c r="D232" s="95"/>
      <c r="E232" s="105"/>
      <c r="F232" s="11"/>
      <c r="G232" s="9"/>
      <c r="H232" s="17"/>
      <c r="I232" s="18"/>
    </row>
    <row r="233" spans="1:9" ht="28.5" x14ac:dyDescent="0.2">
      <c r="A233" s="93" t="s">
        <v>583</v>
      </c>
      <c r="B233" s="93" t="s">
        <v>585</v>
      </c>
      <c r="C233" s="94" t="s">
        <v>7</v>
      </c>
      <c r="D233" s="95"/>
      <c r="E233" s="105"/>
      <c r="F233" s="11"/>
      <c r="G233" s="9"/>
      <c r="H233" s="17"/>
      <c r="I233" s="18"/>
    </row>
    <row r="234" spans="1:9" ht="28.5" x14ac:dyDescent="0.2">
      <c r="A234" s="93" t="s">
        <v>586</v>
      </c>
      <c r="B234" s="93" t="s">
        <v>70</v>
      </c>
      <c r="C234" s="94" t="s">
        <v>7</v>
      </c>
      <c r="D234" s="95"/>
      <c r="E234" s="105"/>
      <c r="F234" s="11"/>
      <c r="G234" s="9"/>
      <c r="H234" s="17"/>
      <c r="I234" s="18"/>
    </row>
    <row r="235" spans="1:9" ht="42.75" x14ac:dyDescent="0.2">
      <c r="A235" s="93" t="s">
        <v>587</v>
      </c>
      <c r="B235" s="93" t="s">
        <v>589</v>
      </c>
      <c r="C235" s="94" t="s">
        <v>11</v>
      </c>
      <c r="D235" s="95"/>
      <c r="E235" s="105"/>
      <c r="F235" s="11"/>
      <c r="G235" s="9"/>
      <c r="H235" s="17"/>
      <c r="I235" s="18"/>
    </row>
    <row r="236" spans="1:9" ht="42.75" x14ac:dyDescent="0.2">
      <c r="A236" s="93" t="s">
        <v>590</v>
      </c>
      <c r="B236" s="93" t="s">
        <v>592</v>
      </c>
      <c r="C236" s="94" t="s">
        <v>11</v>
      </c>
      <c r="D236" s="95"/>
      <c r="E236" s="105"/>
      <c r="F236" s="11"/>
      <c r="G236" s="9"/>
      <c r="H236" s="17"/>
      <c r="I236" s="18"/>
    </row>
    <row r="237" spans="1:9" ht="28.5" x14ac:dyDescent="0.2">
      <c r="A237" s="93" t="s">
        <v>593</v>
      </c>
      <c r="B237" s="93" t="s">
        <v>595</v>
      </c>
      <c r="C237" s="94" t="s">
        <v>7</v>
      </c>
      <c r="D237" s="95"/>
      <c r="E237" s="105"/>
      <c r="F237" s="11"/>
      <c r="G237" s="9"/>
      <c r="H237" s="17"/>
      <c r="I237" s="18"/>
    </row>
    <row r="238" spans="1:9" ht="28.5" x14ac:dyDescent="0.2">
      <c r="A238" s="93" t="s">
        <v>596</v>
      </c>
      <c r="B238" s="93" t="s">
        <v>72</v>
      </c>
      <c r="C238" s="94" t="s">
        <v>7</v>
      </c>
      <c r="D238" s="95"/>
      <c r="E238" s="105"/>
      <c r="F238" s="11"/>
      <c r="G238" s="9"/>
      <c r="H238" s="17"/>
      <c r="I238" s="18"/>
    </row>
    <row r="239" spans="1:9" ht="57" x14ac:dyDescent="0.2">
      <c r="A239" s="93" t="s">
        <v>597</v>
      </c>
      <c r="B239" s="93" t="s">
        <v>599</v>
      </c>
      <c r="C239" s="94" t="s">
        <v>7</v>
      </c>
      <c r="D239" s="95"/>
      <c r="E239" s="105"/>
      <c r="F239" s="11"/>
      <c r="G239" s="9"/>
      <c r="H239" s="17"/>
      <c r="I239" s="18"/>
    </row>
    <row r="240" spans="1:9" x14ac:dyDescent="0.2">
      <c r="A240" s="9"/>
      <c r="B240" s="10"/>
      <c r="C240" s="9"/>
      <c r="D240" s="11"/>
      <c r="E240" s="11"/>
      <c r="F240" s="11"/>
      <c r="G240" s="9"/>
    </row>
  </sheetData>
  <mergeCells count="8">
    <mergeCell ref="H70:I70"/>
    <mergeCell ref="E3:E4"/>
    <mergeCell ref="A1:E1"/>
    <mergeCell ref="A2:E2"/>
    <mergeCell ref="A3:A4"/>
    <mergeCell ref="B3:B4"/>
    <mergeCell ref="C3:C4"/>
    <mergeCell ref="D3:D4"/>
  </mergeCells>
  <phoneticPr fontId="20" type="noConversion"/>
  <printOptions horizontalCentered="1"/>
  <pageMargins left="0.25" right="0.25" top="0.75" bottom="0.75" header="0.3" footer="0.3"/>
  <pageSetup paperSize="9" scale="46" firstPageNumber="0" fitToHeight="0" orientation="portrait" r:id="rId1"/>
  <legacyDrawingHF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6C327E-810B-4E8A-AC50-7FDEDA949C09}">
  <sheetPr>
    <pageSetUpPr fitToPage="1"/>
  </sheetPr>
  <dimension ref="A1:I294"/>
  <sheetViews>
    <sheetView showOutlineSymbols="0" view="pageBreakPreview" zoomScale="75" zoomScaleNormal="75" zoomScaleSheetLayoutView="75" zoomScalePageLayoutView="85" workbookViewId="0">
      <selection activeCell="D225" sqref="D225"/>
    </sheetView>
  </sheetViews>
  <sheetFormatPr defaultColWidth="9.42578125" defaultRowHeight="12.75" x14ac:dyDescent="0.2"/>
  <cols>
    <col min="1" max="1" width="8.28515625" style="1" bestFit="1" customWidth="1"/>
    <col min="2" max="2" width="72" style="1" bestFit="1" customWidth="1"/>
    <col min="3" max="3" width="11.7109375" style="1" bestFit="1" customWidth="1"/>
    <col min="4" max="4" width="98.140625" style="18" customWidth="1"/>
    <col min="5" max="5" width="19.7109375" style="108" bestFit="1" customWidth="1"/>
    <col min="6" max="6" width="5.7109375" style="1" customWidth="1"/>
    <col min="7" max="8" width="9.42578125" style="1"/>
    <col min="9" max="9" width="12.28515625" style="1" bestFit="1" customWidth="1"/>
    <col min="10" max="998" width="9.42578125" style="1"/>
    <col min="999" max="999" width="11.5703125" style="1" customWidth="1"/>
    <col min="1000" max="16384" width="9.42578125" style="1"/>
  </cols>
  <sheetData>
    <row r="1" spans="1:9" x14ac:dyDescent="0.2">
      <c r="A1" s="171"/>
      <c r="B1" s="172"/>
      <c r="C1" s="172"/>
      <c r="D1" s="172"/>
      <c r="E1" s="173"/>
    </row>
    <row r="2" spans="1:9" ht="18" x14ac:dyDescent="0.2">
      <c r="A2" s="174" t="s">
        <v>915</v>
      </c>
      <c r="B2" s="175"/>
      <c r="C2" s="175"/>
      <c r="D2" s="175"/>
      <c r="E2" s="176"/>
    </row>
    <row r="3" spans="1:9" x14ac:dyDescent="0.2">
      <c r="A3" s="177" t="s">
        <v>0</v>
      </c>
      <c r="B3" s="177" t="s">
        <v>1</v>
      </c>
      <c r="C3" s="179" t="s">
        <v>73</v>
      </c>
      <c r="D3" s="179" t="s">
        <v>607</v>
      </c>
      <c r="E3" s="179" t="s">
        <v>13</v>
      </c>
    </row>
    <row r="4" spans="1:9" x14ac:dyDescent="0.2">
      <c r="A4" s="178"/>
      <c r="B4" s="178"/>
      <c r="C4" s="180"/>
      <c r="D4" s="180"/>
      <c r="E4" s="180"/>
    </row>
    <row r="5" spans="1:9" ht="15" x14ac:dyDescent="0.25">
      <c r="A5" s="23"/>
      <c r="B5" s="24"/>
      <c r="C5" s="24"/>
      <c r="D5" s="51"/>
      <c r="E5" s="102"/>
    </row>
    <row r="6" spans="1:9" x14ac:dyDescent="0.2">
      <c r="A6" s="89" t="s">
        <v>2</v>
      </c>
      <c r="B6" s="89" t="s">
        <v>92</v>
      </c>
      <c r="C6" s="89"/>
      <c r="D6" s="90"/>
      <c r="E6" s="103"/>
    </row>
    <row r="7" spans="1:9" ht="15" x14ac:dyDescent="0.2">
      <c r="A7" s="91" t="s">
        <v>6</v>
      </c>
      <c r="B7" s="91" t="s">
        <v>3</v>
      </c>
      <c r="C7" s="91"/>
      <c r="D7" s="92"/>
      <c r="E7" s="104"/>
    </row>
    <row r="8" spans="1:9" ht="28.5" x14ac:dyDescent="0.2">
      <c r="A8" s="93" t="s">
        <v>19</v>
      </c>
      <c r="B8" s="93" t="s">
        <v>94</v>
      </c>
      <c r="C8" s="94" t="s">
        <v>16</v>
      </c>
      <c r="D8" s="95"/>
      <c r="E8" s="105"/>
      <c r="H8" s="14"/>
      <c r="I8" s="32"/>
    </row>
    <row r="9" spans="1:9" ht="42.75" x14ac:dyDescent="0.2">
      <c r="A9" s="93" t="s">
        <v>20</v>
      </c>
      <c r="B9" s="93" t="s">
        <v>95</v>
      </c>
      <c r="C9" s="94" t="s">
        <v>11</v>
      </c>
      <c r="D9" s="95"/>
      <c r="E9" s="105"/>
      <c r="H9" s="14"/>
    </row>
    <row r="10" spans="1:9" ht="15" x14ac:dyDescent="0.2">
      <c r="A10" s="91" t="s">
        <v>8</v>
      </c>
      <c r="B10" s="91" t="s">
        <v>96</v>
      </c>
      <c r="C10" s="91"/>
      <c r="D10" s="96"/>
      <c r="E10" s="104"/>
      <c r="H10" s="14"/>
      <c r="I10" s="32"/>
    </row>
    <row r="11" spans="1:9" ht="28.5" x14ac:dyDescent="0.2">
      <c r="A11" s="118" t="str">
        <f>'BM 03'!A23</f>
        <v>1.2.1</v>
      </c>
      <c r="B11" s="118" t="str">
        <f>'BM 03'!D23</f>
        <v>Limpeza mecanizada do terreno c/ retroescavadeira (vegetação rasteira) inclusive carga e transporte - dmt até 1km</v>
      </c>
      <c r="C11" s="119" t="str">
        <f>'BM 03'!E23</f>
        <v>M²</v>
      </c>
      <c r="D11" s="120"/>
      <c r="E11" s="121"/>
      <c r="H11" s="14"/>
      <c r="I11" s="32"/>
    </row>
    <row r="12" spans="1:9" ht="28.5" x14ac:dyDescent="0.2">
      <c r="A12" s="93" t="s">
        <v>21</v>
      </c>
      <c r="B12" s="93" t="s">
        <v>98</v>
      </c>
      <c r="C12" s="94" t="s">
        <v>87</v>
      </c>
      <c r="D12" s="95"/>
      <c r="E12" s="105"/>
      <c r="H12" s="14"/>
    </row>
    <row r="13" spans="1:9" ht="28.5" x14ac:dyDescent="0.2">
      <c r="A13" s="93" t="s">
        <v>24</v>
      </c>
      <c r="B13" s="93" t="s">
        <v>100</v>
      </c>
      <c r="C13" s="94" t="s">
        <v>15</v>
      </c>
      <c r="D13" s="95"/>
      <c r="E13" s="105"/>
      <c r="H13" s="14"/>
    </row>
    <row r="14" spans="1:9" ht="57" x14ac:dyDescent="0.2">
      <c r="A14" s="93" t="s">
        <v>25</v>
      </c>
      <c r="B14" s="93" t="s">
        <v>102</v>
      </c>
      <c r="C14" s="94" t="s">
        <v>15</v>
      </c>
      <c r="D14" s="95"/>
      <c r="E14" s="105"/>
      <c r="G14" s="2">
        <f>672.33-E14</f>
        <v>672.33</v>
      </c>
      <c r="H14" s="14"/>
    </row>
    <row r="15" spans="1:9" ht="15" x14ac:dyDescent="0.2">
      <c r="A15" s="91" t="s">
        <v>9</v>
      </c>
      <c r="B15" s="91" t="s">
        <v>103</v>
      </c>
      <c r="C15" s="91"/>
      <c r="D15" s="96"/>
      <c r="E15" s="104"/>
      <c r="H15" s="14"/>
      <c r="I15" s="32"/>
    </row>
    <row r="16" spans="1:9" ht="28.5" x14ac:dyDescent="0.2">
      <c r="A16" s="93" t="s">
        <v>26</v>
      </c>
      <c r="B16" s="93" t="s">
        <v>50</v>
      </c>
      <c r="C16" s="94" t="s">
        <v>16</v>
      </c>
      <c r="D16" s="95"/>
      <c r="E16" s="105"/>
      <c r="H16" s="14"/>
    </row>
    <row r="17" spans="1:9" ht="57" x14ac:dyDescent="0.2">
      <c r="A17" s="93" t="s">
        <v>27</v>
      </c>
      <c r="B17" s="93" t="s">
        <v>105</v>
      </c>
      <c r="C17" s="94" t="s">
        <v>16</v>
      </c>
      <c r="D17" s="95"/>
      <c r="E17" s="105"/>
      <c r="G17" s="1">
        <f>93.4+25+10</f>
        <v>128.4</v>
      </c>
      <c r="H17" s="14">
        <f>50.4/G17</f>
        <v>0.3925233644859813</v>
      </c>
    </row>
    <row r="18" spans="1:9" ht="28.5" x14ac:dyDescent="0.2">
      <c r="A18" s="93" t="s">
        <v>28</v>
      </c>
      <c r="B18" s="93" t="s">
        <v>107</v>
      </c>
      <c r="C18" s="94" t="s">
        <v>15</v>
      </c>
      <c r="D18" s="95"/>
      <c r="E18" s="105"/>
      <c r="H18" s="14"/>
    </row>
    <row r="19" spans="1:9" ht="42.75" x14ac:dyDescent="0.2">
      <c r="A19" s="93" t="s">
        <v>29</v>
      </c>
      <c r="B19" s="93" t="s">
        <v>109</v>
      </c>
      <c r="C19" s="94" t="s">
        <v>16</v>
      </c>
      <c r="D19" s="95"/>
      <c r="E19" s="105"/>
      <c r="H19" s="14"/>
    </row>
    <row r="20" spans="1:9" ht="42.75" x14ac:dyDescent="0.2">
      <c r="A20" s="93" t="s">
        <v>110</v>
      </c>
      <c r="B20" s="93" t="s">
        <v>111</v>
      </c>
      <c r="C20" s="94" t="s">
        <v>16</v>
      </c>
      <c r="D20" s="95"/>
      <c r="E20" s="105"/>
      <c r="H20" s="14"/>
    </row>
    <row r="21" spans="1:9" ht="28.5" x14ac:dyDescent="0.2">
      <c r="A21" s="93" t="s">
        <v>112</v>
      </c>
      <c r="B21" s="93" t="s">
        <v>113</v>
      </c>
      <c r="C21" s="94" t="s">
        <v>12</v>
      </c>
      <c r="D21" s="95"/>
      <c r="E21" s="105"/>
      <c r="H21" s="14"/>
    </row>
    <row r="22" spans="1:9" ht="28.5" x14ac:dyDescent="0.2">
      <c r="A22" s="93" t="s">
        <v>114</v>
      </c>
      <c r="B22" s="93" t="s">
        <v>115</v>
      </c>
      <c r="C22" s="94" t="s">
        <v>12</v>
      </c>
      <c r="D22" s="95"/>
      <c r="E22" s="105"/>
      <c r="G22" s="1">
        <f>119.1/1.1</f>
        <v>108.27272727272725</v>
      </c>
      <c r="H22" s="14"/>
    </row>
    <row r="23" spans="1:9" ht="28.5" x14ac:dyDescent="0.2">
      <c r="A23" s="93" t="s">
        <v>116</v>
      </c>
      <c r="B23" s="93" t="s">
        <v>117</v>
      </c>
      <c r="C23" s="94" t="s">
        <v>12</v>
      </c>
      <c r="D23" s="95"/>
      <c r="E23" s="105"/>
      <c r="G23" s="1">
        <f>212.4/1.1</f>
        <v>193.09090909090909</v>
      </c>
    </row>
    <row r="24" spans="1:9" ht="42.75" x14ac:dyDescent="0.2">
      <c r="A24" s="93" t="s">
        <v>118</v>
      </c>
      <c r="B24" s="93" t="s">
        <v>120</v>
      </c>
      <c r="C24" s="94" t="s">
        <v>12</v>
      </c>
      <c r="D24" s="95"/>
      <c r="E24" s="105"/>
      <c r="H24" s="14"/>
    </row>
    <row r="25" spans="1:9" ht="28.5" x14ac:dyDescent="0.2">
      <c r="A25" s="93" t="s">
        <v>121</v>
      </c>
      <c r="B25" s="93" t="s">
        <v>122</v>
      </c>
      <c r="C25" s="94" t="s">
        <v>12</v>
      </c>
      <c r="D25" s="95"/>
      <c r="E25" s="105"/>
      <c r="G25" s="1">
        <f>120.6/1.1</f>
        <v>109.63636363636363</v>
      </c>
    </row>
    <row r="26" spans="1:9" ht="42.75" x14ac:dyDescent="0.2">
      <c r="A26" s="93" t="s">
        <v>123</v>
      </c>
      <c r="B26" s="93" t="s">
        <v>125</v>
      </c>
      <c r="C26" s="94" t="s">
        <v>15</v>
      </c>
      <c r="D26" s="95"/>
      <c r="E26" s="105"/>
      <c r="H26" s="14"/>
    </row>
    <row r="27" spans="1:9" ht="28.5" x14ac:dyDescent="0.2">
      <c r="A27" s="93" t="s">
        <v>126</v>
      </c>
      <c r="B27" s="93" t="s">
        <v>128</v>
      </c>
      <c r="C27" s="94" t="s">
        <v>15</v>
      </c>
      <c r="D27" s="95"/>
      <c r="E27" s="105"/>
      <c r="H27" s="14"/>
    </row>
    <row r="28" spans="1:9" ht="28.5" x14ac:dyDescent="0.2">
      <c r="A28" s="93" t="s">
        <v>129</v>
      </c>
      <c r="B28" s="93" t="s">
        <v>131</v>
      </c>
      <c r="C28" s="94" t="s">
        <v>16</v>
      </c>
      <c r="D28" s="95"/>
      <c r="E28" s="105"/>
      <c r="H28" s="14"/>
    </row>
    <row r="29" spans="1:9" ht="42.75" x14ac:dyDescent="0.2">
      <c r="A29" s="93" t="s">
        <v>132</v>
      </c>
      <c r="B29" s="93" t="s">
        <v>134</v>
      </c>
      <c r="C29" s="94" t="s">
        <v>15</v>
      </c>
      <c r="D29" s="95"/>
      <c r="E29" s="105"/>
      <c r="H29" s="14"/>
    </row>
    <row r="30" spans="1:9" ht="15" x14ac:dyDescent="0.2">
      <c r="A30" s="91" t="s">
        <v>18</v>
      </c>
      <c r="B30" s="91" t="s">
        <v>135</v>
      </c>
      <c r="C30" s="91"/>
      <c r="D30" s="96"/>
      <c r="E30" s="104"/>
      <c r="H30" s="14"/>
    </row>
    <row r="31" spans="1:9" ht="15" x14ac:dyDescent="0.2">
      <c r="A31" s="91" t="s">
        <v>30</v>
      </c>
      <c r="B31" s="91" t="s">
        <v>136</v>
      </c>
      <c r="C31" s="91"/>
      <c r="D31" s="96"/>
      <c r="E31" s="104"/>
      <c r="H31" s="14"/>
      <c r="I31" s="32"/>
    </row>
    <row r="32" spans="1:9" ht="57" x14ac:dyDescent="0.2">
      <c r="A32" s="97" t="s">
        <v>137</v>
      </c>
      <c r="B32" s="97" t="s">
        <v>139</v>
      </c>
      <c r="C32" s="98" t="s">
        <v>16</v>
      </c>
      <c r="D32" s="99"/>
      <c r="E32" s="106"/>
      <c r="H32" s="14"/>
    </row>
    <row r="33" spans="1:8" ht="42.75" x14ac:dyDescent="0.2">
      <c r="A33" s="97" t="s">
        <v>140</v>
      </c>
      <c r="B33" s="97" t="s">
        <v>142</v>
      </c>
      <c r="C33" s="98" t="s">
        <v>12</v>
      </c>
      <c r="D33" s="99"/>
      <c r="E33" s="106"/>
      <c r="H33" s="113"/>
    </row>
    <row r="34" spans="1:8" ht="42.75" x14ac:dyDescent="0.2">
      <c r="A34" s="97" t="s">
        <v>143</v>
      </c>
      <c r="B34" s="97" t="s">
        <v>42</v>
      </c>
      <c r="C34" s="98" t="s">
        <v>12</v>
      </c>
      <c r="D34" s="99"/>
      <c r="E34" s="106"/>
      <c r="H34" s="113"/>
    </row>
    <row r="35" spans="1:8" ht="42.75" x14ac:dyDescent="0.2">
      <c r="A35" s="97" t="s">
        <v>144</v>
      </c>
      <c r="B35" s="97" t="s">
        <v>146</v>
      </c>
      <c r="C35" s="98" t="s">
        <v>12</v>
      </c>
      <c r="D35" s="99"/>
      <c r="E35" s="106"/>
      <c r="H35" s="113"/>
    </row>
    <row r="36" spans="1:8" ht="42.75" x14ac:dyDescent="0.2">
      <c r="A36" s="97" t="s">
        <v>147</v>
      </c>
      <c r="B36" s="97" t="s">
        <v>149</v>
      </c>
      <c r="C36" s="98" t="s">
        <v>12</v>
      </c>
      <c r="D36" s="99"/>
      <c r="E36" s="106"/>
      <c r="H36" s="14"/>
    </row>
    <row r="37" spans="1:8" ht="42.75" x14ac:dyDescent="0.2">
      <c r="A37" s="97" t="s">
        <v>150</v>
      </c>
      <c r="B37" s="97" t="s">
        <v>125</v>
      </c>
      <c r="C37" s="98" t="s">
        <v>15</v>
      </c>
      <c r="D37" s="99"/>
      <c r="E37" s="106"/>
      <c r="H37" s="14"/>
    </row>
    <row r="38" spans="1:8" ht="28.5" x14ac:dyDescent="0.2">
      <c r="A38" s="97" t="s">
        <v>151</v>
      </c>
      <c r="B38" s="97" t="s">
        <v>128</v>
      </c>
      <c r="C38" s="98" t="s">
        <v>15</v>
      </c>
      <c r="D38" s="99"/>
      <c r="E38" s="106"/>
      <c r="H38" s="14"/>
    </row>
    <row r="39" spans="1:8" ht="15" x14ac:dyDescent="0.2">
      <c r="A39" s="91" t="s">
        <v>31</v>
      </c>
      <c r="B39" s="91" t="s">
        <v>152</v>
      </c>
      <c r="C39" s="91"/>
      <c r="D39" s="96"/>
      <c r="E39" s="104"/>
      <c r="H39" s="14"/>
    </row>
    <row r="40" spans="1:8" ht="42.75" x14ac:dyDescent="0.2">
      <c r="A40" s="93" t="s">
        <v>153</v>
      </c>
      <c r="B40" s="93" t="s">
        <v>155</v>
      </c>
      <c r="C40" s="94" t="s">
        <v>16</v>
      </c>
      <c r="D40" s="95"/>
      <c r="E40" s="105"/>
      <c r="H40" s="14"/>
    </row>
    <row r="41" spans="1:8" ht="42.75" x14ac:dyDescent="0.2">
      <c r="A41" s="93" t="s">
        <v>156</v>
      </c>
      <c r="B41" s="93" t="s">
        <v>142</v>
      </c>
      <c r="C41" s="94" t="s">
        <v>12</v>
      </c>
      <c r="D41" s="95"/>
      <c r="E41" s="105"/>
      <c r="H41" s="14"/>
    </row>
    <row r="42" spans="1:8" ht="42.75" x14ac:dyDescent="0.2">
      <c r="A42" s="93" t="s">
        <v>157</v>
      </c>
      <c r="B42" s="93" t="s">
        <v>159</v>
      </c>
      <c r="C42" s="94" t="s">
        <v>12</v>
      </c>
      <c r="D42" s="95"/>
      <c r="E42" s="105"/>
      <c r="H42" s="14"/>
    </row>
    <row r="43" spans="1:8" ht="42.75" x14ac:dyDescent="0.2">
      <c r="A43" s="93" t="s">
        <v>160</v>
      </c>
      <c r="B43" s="93" t="s">
        <v>162</v>
      </c>
      <c r="C43" s="94" t="s">
        <v>12</v>
      </c>
      <c r="D43" s="95"/>
      <c r="E43" s="105"/>
      <c r="H43" s="14"/>
    </row>
    <row r="44" spans="1:8" ht="42.75" x14ac:dyDescent="0.2">
      <c r="A44" s="93" t="s">
        <v>163</v>
      </c>
      <c r="B44" s="93" t="s">
        <v>42</v>
      </c>
      <c r="C44" s="94" t="s">
        <v>12</v>
      </c>
      <c r="D44" s="95"/>
      <c r="E44" s="105"/>
      <c r="H44" s="14"/>
    </row>
    <row r="45" spans="1:8" ht="42.75" x14ac:dyDescent="0.2">
      <c r="A45" s="93" t="s">
        <v>164</v>
      </c>
      <c r="B45" s="93" t="s">
        <v>125</v>
      </c>
      <c r="C45" s="94" t="s">
        <v>15</v>
      </c>
      <c r="D45" s="95"/>
      <c r="E45" s="105"/>
      <c r="H45" s="14"/>
    </row>
    <row r="46" spans="1:8" ht="28.5" x14ac:dyDescent="0.2">
      <c r="A46" s="93" t="s">
        <v>165</v>
      </c>
      <c r="B46" s="93" t="s">
        <v>128</v>
      </c>
      <c r="C46" s="94" t="s">
        <v>15</v>
      </c>
      <c r="D46" s="95"/>
      <c r="E46" s="105"/>
      <c r="H46" s="14"/>
    </row>
    <row r="47" spans="1:8" ht="15" x14ac:dyDescent="0.2">
      <c r="A47" s="91" t="s">
        <v>32</v>
      </c>
      <c r="B47" s="91" t="s">
        <v>166</v>
      </c>
      <c r="C47" s="91"/>
      <c r="D47" s="96"/>
      <c r="E47" s="104"/>
      <c r="H47" s="14"/>
    </row>
    <row r="48" spans="1:8" ht="42.75" x14ac:dyDescent="0.2">
      <c r="A48" s="93" t="s">
        <v>167</v>
      </c>
      <c r="B48" s="93" t="s">
        <v>169</v>
      </c>
      <c r="C48" s="94" t="s">
        <v>16</v>
      </c>
      <c r="D48" s="95"/>
      <c r="E48" s="105"/>
      <c r="H48" s="14"/>
    </row>
    <row r="49" spans="1:8" ht="42.75" x14ac:dyDescent="0.2">
      <c r="A49" s="93" t="s">
        <v>170</v>
      </c>
      <c r="B49" s="93" t="s">
        <v>172</v>
      </c>
      <c r="C49" s="94" t="s">
        <v>15</v>
      </c>
      <c r="D49" s="95"/>
      <c r="E49" s="105"/>
      <c r="H49" s="14"/>
    </row>
    <row r="50" spans="1:8" ht="28.5" x14ac:dyDescent="0.2">
      <c r="A50" s="93" t="s">
        <v>173</v>
      </c>
      <c r="B50" s="93" t="s">
        <v>128</v>
      </c>
      <c r="C50" s="94" t="s">
        <v>15</v>
      </c>
      <c r="D50" s="95"/>
      <c r="E50" s="105"/>
      <c r="H50" s="14"/>
    </row>
    <row r="51" spans="1:8" ht="42.75" x14ac:dyDescent="0.2">
      <c r="A51" s="93" t="s">
        <v>174</v>
      </c>
      <c r="B51" s="93" t="s">
        <v>159</v>
      </c>
      <c r="C51" s="94" t="s">
        <v>12</v>
      </c>
      <c r="D51" s="95"/>
      <c r="E51" s="105"/>
      <c r="H51" s="14"/>
    </row>
    <row r="52" spans="1:8" ht="42.75" x14ac:dyDescent="0.2">
      <c r="A52" s="93" t="s">
        <v>175</v>
      </c>
      <c r="B52" s="93" t="s">
        <v>162</v>
      </c>
      <c r="C52" s="94" t="s">
        <v>12</v>
      </c>
      <c r="D52" s="95"/>
      <c r="E52" s="105"/>
      <c r="H52" s="14"/>
    </row>
    <row r="53" spans="1:8" ht="42.75" x14ac:dyDescent="0.2">
      <c r="A53" s="93" t="s">
        <v>176</v>
      </c>
      <c r="B53" s="93" t="s">
        <v>142</v>
      </c>
      <c r="C53" s="94" t="s">
        <v>12</v>
      </c>
      <c r="D53" s="95"/>
      <c r="E53" s="105"/>
      <c r="H53" s="14"/>
    </row>
    <row r="54" spans="1:8" ht="42.75" x14ac:dyDescent="0.2">
      <c r="A54" s="93" t="str">
        <f>'BM 03'!A66</f>
        <v>1.4.3.7</v>
      </c>
      <c r="B54" s="93" t="str">
        <f>'BM 03'!D66</f>
        <v>LAJE PRÉ-MOLDADA UNIDIRECIONAL, BIAPOIADA, PARA PISO, ENCHIMENTO EM CERÂMICA, VIGOTA CONVENCIONAL, ALTURA TOTAL DA LAJE (ENCHIMENTO+CAPA) = (8+4). AF_11/2020_PA</v>
      </c>
      <c r="C54" s="94" t="str">
        <f>'BM 03'!E66</f>
        <v>m²</v>
      </c>
      <c r="D54" s="95"/>
      <c r="E54" s="105"/>
      <c r="H54" s="14"/>
    </row>
    <row r="55" spans="1:8" ht="15" x14ac:dyDescent="0.2">
      <c r="A55" s="91" t="s">
        <v>10</v>
      </c>
      <c r="B55" s="91" t="s">
        <v>177</v>
      </c>
      <c r="C55" s="91"/>
      <c r="D55" s="96"/>
      <c r="E55" s="104"/>
      <c r="H55" s="14"/>
    </row>
    <row r="56" spans="1:8" ht="42.75" x14ac:dyDescent="0.2">
      <c r="A56" s="97" t="s">
        <v>33</v>
      </c>
      <c r="B56" s="97" t="s">
        <v>179</v>
      </c>
      <c r="C56" s="98" t="s">
        <v>16</v>
      </c>
      <c r="D56" s="95"/>
      <c r="E56" s="106"/>
      <c r="H56" s="14"/>
    </row>
    <row r="57" spans="1:8" ht="42.75" x14ac:dyDescent="0.2">
      <c r="A57" s="93" t="s">
        <v>34</v>
      </c>
      <c r="B57" s="93" t="s">
        <v>181</v>
      </c>
      <c r="C57" s="94" t="s">
        <v>82</v>
      </c>
      <c r="D57" s="95"/>
      <c r="E57" s="105"/>
      <c r="H57" s="14"/>
    </row>
    <row r="58" spans="1:8" ht="28.5" x14ac:dyDescent="0.2">
      <c r="A58" s="93" t="s">
        <v>35</v>
      </c>
      <c r="B58" s="93" t="s">
        <v>183</v>
      </c>
      <c r="C58" s="94" t="s">
        <v>11</v>
      </c>
      <c r="D58" s="95"/>
      <c r="E58" s="105"/>
      <c r="H58" s="14"/>
    </row>
    <row r="59" spans="1:8" ht="28.5" x14ac:dyDescent="0.2">
      <c r="A59" s="93" t="s">
        <v>36</v>
      </c>
      <c r="B59" s="93" t="s">
        <v>185</v>
      </c>
      <c r="C59" s="94" t="s">
        <v>11</v>
      </c>
      <c r="D59" s="95"/>
      <c r="E59" s="105"/>
      <c r="H59" s="14"/>
    </row>
    <row r="60" spans="1:8" ht="28.5" x14ac:dyDescent="0.2">
      <c r="A60" s="93" t="s">
        <v>37</v>
      </c>
      <c r="B60" s="93" t="s">
        <v>187</v>
      </c>
      <c r="C60" s="94" t="s">
        <v>11</v>
      </c>
      <c r="D60" s="95"/>
      <c r="E60" s="105"/>
      <c r="H60" s="14"/>
    </row>
    <row r="61" spans="1:8" ht="15" x14ac:dyDescent="0.2">
      <c r="A61" s="91" t="s">
        <v>188</v>
      </c>
      <c r="B61" s="91" t="s">
        <v>189</v>
      </c>
      <c r="C61" s="91"/>
      <c r="D61" s="96"/>
      <c r="E61" s="104"/>
      <c r="H61" s="14"/>
    </row>
    <row r="62" spans="1:8" ht="15" x14ac:dyDescent="0.2">
      <c r="A62" s="91" t="s">
        <v>190</v>
      </c>
      <c r="B62" s="91" t="s">
        <v>191</v>
      </c>
      <c r="C62" s="91"/>
      <c r="D62" s="96"/>
      <c r="E62" s="104"/>
      <c r="H62" s="14"/>
    </row>
    <row r="63" spans="1:8" ht="42.75" x14ac:dyDescent="0.2">
      <c r="A63" s="93" t="s">
        <v>192</v>
      </c>
      <c r="B63" s="93" t="s">
        <v>194</v>
      </c>
      <c r="C63" s="94" t="s">
        <v>16</v>
      </c>
      <c r="D63" s="95"/>
      <c r="E63" s="105"/>
      <c r="H63" s="14"/>
    </row>
    <row r="64" spans="1:8" ht="28.5" x14ac:dyDescent="0.2">
      <c r="A64" s="93" t="s">
        <v>195</v>
      </c>
      <c r="B64" s="93" t="s">
        <v>197</v>
      </c>
      <c r="C64" s="94" t="s">
        <v>82</v>
      </c>
      <c r="D64" s="95"/>
      <c r="E64" s="105"/>
      <c r="H64" s="14"/>
    </row>
    <row r="65" spans="1:9" ht="15" x14ac:dyDescent="0.2">
      <c r="A65" s="91" t="s">
        <v>198</v>
      </c>
      <c r="B65" s="91" t="s">
        <v>199</v>
      </c>
      <c r="C65" s="91"/>
      <c r="D65" s="96"/>
      <c r="E65" s="104"/>
      <c r="H65" s="14"/>
    </row>
    <row r="66" spans="1:9" ht="15" x14ac:dyDescent="0.2">
      <c r="A66" s="91" t="s">
        <v>200</v>
      </c>
      <c r="B66" s="91" t="s">
        <v>201</v>
      </c>
      <c r="C66" s="91"/>
      <c r="D66" s="96"/>
      <c r="E66" s="104"/>
      <c r="H66" s="14"/>
    </row>
    <row r="67" spans="1:9" ht="57" x14ac:dyDescent="0.2">
      <c r="A67" s="93" t="s">
        <v>202</v>
      </c>
      <c r="B67" s="93" t="s">
        <v>204</v>
      </c>
      <c r="C67" s="94" t="s">
        <v>12</v>
      </c>
      <c r="D67" s="95"/>
      <c r="E67" s="105"/>
      <c r="H67" s="14"/>
    </row>
    <row r="68" spans="1:9" ht="28.5" x14ac:dyDescent="0.2">
      <c r="A68" s="93" t="s">
        <v>205</v>
      </c>
      <c r="B68" s="93" t="s">
        <v>207</v>
      </c>
      <c r="C68" s="94" t="s">
        <v>16</v>
      </c>
      <c r="D68" s="95"/>
      <c r="E68" s="105"/>
      <c r="H68" s="14"/>
    </row>
    <row r="69" spans="1:9" ht="57" x14ac:dyDescent="0.2">
      <c r="A69" s="93" t="s">
        <v>208</v>
      </c>
      <c r="B69" s="93" t="s">
        <v>59</v>
      </c>
      <c r="C69" s="94" t="s">
        <v>11</v>
      </c>
      <c r="D69" s="95" t="s">
        <v>916</v>
      </c>
      <c r="E69" s="105">
        <v>48</v>
      </c>
      <c r="H69" s="14"/>
    </row>
    <row r="70" spans="1:9" ht="28.5" x14ac:dyDescent="0.2">
      <c r="A70" s="93" t="s">
        <v>209</v>
      </c>
      <c r="B70" s="93" t="s">
        <v>211</v>
      </c>
      <c r="C70" s="94" t="s">
        <v>16</v>
      </c>
      <c r="D70" s="95"/>
      <c r="E70" s="105"/>
      <c r="G70" s="1" t="s">
        <v>845</v>
      </c>
      <c r="H70" s="14"/>
    </row>
    <row r="71" spans="1:9" ht="42.75" x14ac:dyDescent="0.2">
      <c r="A71" s="93" t="s">
        <v>212</v>
      </c>
      <c r="B71" s="93" t="s">
        <v>214</v>
      </c>
      <c r="C71" s="94" t="s">
        <v>16</v>
      </c>
      <c r="D71" s="95"/>
      <c r="E71" s="105"/>
      <c r="H71" s="1">
        <f>95.95-29.12</f>
        <v>66.83</v>
      </c>
    </row>
    <row r="72" spans="1:9" ht="15" x14ac:dyDescent="0.2">
      <c r="A72" s="91" t="s">
        <v>215</v>
      </c>
      <c r="B72" s="91" t="s">
        <v>216</v>
      </c>
      <c r="C72" s="91"/>
      <c r="D72" s="96"/>
      <c r="E72" s="104"/>
      <c r="F72" s="11"/>
      <c r="G72" s="9"/>
      <c r="H72" s="190"/>
      <c r="I72" s="183"/>
    </row>
    <row r="73" spans="1:9" ht="42.75" x14ac:dyDescent="0.2">
      <c r="A73" s="93" t="s">
        <v>217</v>
      </c>
      <c r="B73" s="93" t="s">
        <v>84</v>
      </c>
      <c r="C73" s="94" t="s">
        <v>16</v>
      </c>
      <c r="D73" s="95"/>
      <c r="E73" s="105"/>
      <c r="F73" s="11"/>
      <c r="G73" s="9"/>
      <c r="H73" s="17"/>
      <c r="I73" s="18"/>
    </row>
    <row r="74" spans="1:9" ht="57" x14ac:dyDescent="0.2">
      <c r="A74" s="93" t="s">
        <v>219</v>
      </c>
      <c r="B74" s="93" t="s">
        <v>220</v>
      </c>
      <c r="C74" s="94" t="s">
        <v>16</v>
      </c>
      <c r="D74" s="95"/>
      <c r="E74" s="105"/>
      <c r="F74" s="11"/>
      <c r="G74" s="9"/>
      <c r="H74" s="17"/>
      <c r="I74" s="18"/>
    </row>
    <row r="75" spans="1:9" ht="15" x14ac:dyDescent="0.2">
      <c r="A75" s="91" t="s">
        <v>221</v>
      </c>
      <c r="B75" s="91" t="s">
        <v>222</v>
      </c>
      <c r="C75" s="91"/>
      <c r="D75" s="96"/>
      <c r="E75" s="104"/>
      <c r="F75" s="11"/>
      <c r="G75" s="9"/>
      <c r="H75" s="17"/>
      <c r="I75" s="18"/>
    </row>
    <row r="76" spans="1:9" ht="28.5" x14ac:dyDescent="0.2">
      <c r="A76" s="93" t="s">
        <v>223</v>
      </c>
      <c r="B76" s="93" t="s">
        <v>225</v>
      </c>
      <c r="C76" s="94" t="s">
        <v>16</v>
      </c>
      <c r="D76" s="95"/>
      <c r="E76" s="105"/>
      <c r="F76" s="11"/>
      <c r="G76" s="9"/>
      <c r="H76" s="17"/>
      <c r="I76" s="18"/>
    </row>
    <row r="77" spans="1:9" ht="28.5" x14ac:dyDescent="0.2">
      <c r="A77" s="93" t="s">
        <v>226</v>
      </c>
      <c r="B77" s="93" t="s">
        <v>107</v>
      </c>
      <c r="C77" s="94" t="s">
        <v>15</v>
      </c>
      <c r="D77" s="95"/>
      <c r="E77" s="105"/>
      <c r="F77" s="11"/>
      <c r="G77" s="9"/>
      <c r="H77" s="17"/>
      <c r="I77" s="18"/>
    </row>
    <row r="78" spans="1:9" ht="42.75" x14ac:dyDescent="0.2">
      <c r="A78" s="93" t="s">
        <v>227</v>
      </c>
      <c r="B78" s="93" t="s">
        <v>229</v>
      </c>
      <c r="C78" s="94" t="s">
        <v>16</v>
      </c>
      <c r="D78" s="95"/>
      <c r="E78" s="105"/>
      <c r="F78" s="11"/>
      <c r="G78" s="9"/>
      <c r="H78" s="17"/>
      <c r="I78" s="18"/>
    </row>
    <row r="79" spans="1:9" ht="42.75" x14ac:dyDescent="0.2">
      <c r="A79" s="93" t="s">
        <v>230</v>
      </c>
      <c r="B79" s="93" t="s">
        <v>232</v>
      </c>
      <c r="C79" s="94" t="s">
        <v>16</v>
      </c>
      <c r="D79" s="95"/>
      <c r="E79" s="105"/>
      <c r="F79" s="11"/>
      <c r="G79" s="9">
        <f>17*27.15 + 1.45*1.7+ 1.45*1.6 + 1.3*8.87</f>
        <v>477.86599999999993</v>
      </c>
      <c r="H79" s="17" t="s">
        <v>845</v>
      </c>
      <c r="I79" s="18"/>
    </row>
    <row r="80" spans="1:9" ht="42.75" x14ac:dyDescent="0.2">
      <c r="A80" s="93" t="s">
        <v>233</v>
      </c>
      <c r="B80" s="93" t="s">
        <v>235</v>
      </c>
      <c r="C80" s="94" t="s">
        <v>7</v>
      </c>
      <c r="D80" s="95"/>
      <c r="E80" s="105"/>
      <c r="F80" s="11"/>
      <c r="G80" s="9">
        <f>17*27.15 + 1.45*1.7+ 1.45*1.6 + 1.3*8.87</f>
        <v>477.86599999999993</v>
      </c>
      <c r="H80" s="17" t="s">
        <v>845</v>
      </c>
      <c r="I80" s="18"/>
    </row>
    <row r="81" spans="1:9" ht="71.25" x14ac:dyDescent="0.2">
      <c r="A81" s="93" t="s">
        <v>236</v>
      </c>
      <c r="B81" s="93" t="s">
        <v>238</v>
      </c>
      <c r="C81" s="94" t="s">
        <v>16</v>
      </c>
      <c r="D81" s="95"/>
      <c r="E81" s="105"/>
      <c r="F81" s="11"/>
      <c r="G81" s="9"/>
      <c r="H81" s="17"/>
      <c r="I81" s="18"/>
    </row>
    <row r="82" spans="1:9" ht="28.5" x14ac:dyDescent="0.2">
      <c r="A82" s="93" t="s">
        <v>239</v>
      </c>
      <c r="B82" s="93" t="s">
        <v>241</v>
      </c>
      <c r="C82" s="94" t="s">
        <v>15</v>
      </c>
      <c r="D82" s="95"/>
      <c r="E82" s="105"/>
      <c r="F82" s="11"/>
      <c r="G82" s="109">
        <f>E83+E82+E14</f>
        <v>0</v>
      </c>
      <c r="H82" s="110" t="s">
        <v>616</v>
      </c>
      <c r="I82" s="18"/>
    </row>
    <row r="83" spans="1:9" ht="28.5" x14ac:dyDescent="0.2">
      <c r="A83" s="97" t="s">
        <v>242</v>
      </c>
      <c r="B83" s="97" t="s">
        <v>244</v>
      </c>
      <c r="C83" s="98" t="s">
        <v>15</v>
      </c>
      <c r="D83" s="99"/>
      <c r="E83" s="106"/>
      <c r="F83" s="11"/>
      <c r="G83" s="9"/>
      <c r="H83" s="17"/>
      <c r="I83" s="18"/>
    </row>
    <row r="84" spans="1:9" ht="57" x14ac:dyDescent="0.2">
      <c r="A84" s="93" t="s">
        <v>739</v>
      </c>
      <c r="B84" s="97" t="str">
        <f>'BM 05'!D96</f>
        <v>CONTRAPISO EM ARGAMASSA TRAÇO 1:4 (CIMENTO E AREIA), PREPARO MECÂNICO COM BETONEIRA 400 L, APLICADO EM ÁREAS SECAS SOBRE LAJE, ADERIDO, ACABAMENTO NÃO REFORÇADO, ESPESSURA 2CM. AF_07/2021</v>
      </c>
      <c r="C84" s="98" t="str">
        <f>'BM 05'!E96</f>
        <v>m²</v>
      </c>
      <c r="D84" s="99"/>
      <c r="E84" s="106"/>
      <c r="F84" s="11"/>
      <c r="G84" s="9"/>
      <c r="H84" s="17"/>
      <c r="I84" s="18"/>
    </row>
    <row r="85" spans="1:9" ht="15" x14ac:dyDescent="0.2">
      <c r="A85" s="91" t="s">
        <v>245</v>
      </c>
      <c r="B85" s="91" t="s">
        <v>246</v>
      </c>
      <c r="C85" s="91"/>
      <c r="D85" s="96"/>
      <c r="E85" s="104"/>
      <c r="F85" s="11"/>
      <c r="G85" s="9"/>
      <c r="H85" s="17"/>
      <c r="I85" s="18"/>
    </row>
    <row r="86" spans="1:9" ht="28.5" x14ac:dyDescent="0.2">
      <c r="A86" s="93" t="s">
        <v>247</v>
      </c>
      <c r="B86" s="93" t="s">
        <v>83</v>
      </c>
      <c r="C86" s="94" t="s">
        <v>16</v>
      </c>
      <c r="D86" s="95"/>
      <c r="E86" s="105"/>
      <c r="F86" s="11"/>
      <c r="G86" s="1" t="s">
        <v>845</v>
      </c>
      <c r="H86" s="17"/>
      <c r="I86" s="18"/>
    </row>
    <row r="87" spans="1:9" ht="28.5" x14ac:dyDescent="0.2">
      <c r="A87" s="93" t="s">
        <v>249</v>
      </c>
      <c r="B87" s="93" t="s">
        <v>251</v>
      </c>
      <c r="C87" s="94" t="s">
        <v>16</v>
      </c>
      <c r="D87" s="95"/>
      <c r="E87" s="105"/>
      <c r="F87" s="11"/>
      <c r="G87" s="9" t="s">
        <v>848</v>
      </c>
      <c r="H87" s="17">
        <f>19.67*2.86-1.26*2.12*2+19.67*2.65-1.26*2.12*2+9.13*0.13+2.16*1.22+3.98*1.22+1.07*1.4+2.18*1.22+9.1*0.18+238.75</f>
        <v>350.92020000000002</v>
      </c>
      <c r="I87" s="18"/>
    </row>
    <row r="88" spans="1:9" ht="28.5" x14ac:dyDescent="0.2">
      <c r="A88" s="93" t="s">
        <v>252</v>
      </c>
      <c r="B88" s="93" t="s">
        <v>254</v>
      </c>
      <c r="C88" s="94" t="s">
        <v>16</v>
      </c>
      <c r="D88" s="95"/>
      <c r="E88" s="105"/>
      <c r="F88" s="11"/>
      <c r="G88" s="1" t="s">
        <v>845</v>
      </c>
      <c r="H88" s="17"/>
      <c r="I88" s="18"/>
    </row>
    <row r="89" spans="1:9" ht="28.5" x14ac:dyDescent="0.2">
      <c r="A89" s="93" t="s">
        <v>255</v>
      </c>
      <c r="B89" s="93" t="s">
        <v>257</v>
      </c>
      <c r="C89" s="94" t="s">
        <v>16</v>
      </c>
      <c r="D89" s="95"/>
      <c r="E89" s="105"/>
      <c r="F89" s="11"/>
      <c r="G89" s="1" t="s">
        <v>845</v>
      </c>
      <c r="H89" s="17"/>
      <c r="I89" s="18"/>
    </row>
    <row r="90" spans="1:9" ht="28.5" x14ac:dyDescent="0.2">
      <c r="A90" s="93" t="s">
        <v>258</v>
      </c>
      <c r="B90" s="93" t="s">
        <v>260</v>
      </c>
      <c r="C90" s="94" t="s">
        <v>16</v>
      </c>
      <c r="D90" s="95"/>
      <c r="E90" s="105"/>
      <c r="F90" s="11"/>
      <c r="G90" s="1" t="s">
        <v>845</v>
      </c>
      <c r="H90" s="17"/>
      <c r="I90" s="18"/>
    </row>
    <row r="91" spans="1:9" ht="28.5" x14ac:dyDescent="0.2">
      <c r="A91" s="93" t="s">
        <v>261</v>
      </c>
      <c r="B91" s="93" t="s">
        <v>263</v>
      </c>
      <c r="C91" s="94" t="s">
        <v>16</v>
      </c>
      <c r="D91" s="95"/>
      <c r="E91" s="105"/>
      <c r="F91" s="11"/>
      <c r="G91" s="1" t="s">
        <v>845</v>
      </c>
      <c r="H91" s="17"/>
      <c r="I91" s="18"/>
    </row>
    <row r="92" spans="1:9" ht="28.5" x14ac:dyDescent="0.2">
      <c r="A92" s="93" t="s">
        <v>264</v>
      </c>
      <c r="B92" s="93" t="s">
        <v>266</v>
      </c>
      <c r="C92" s="94" t="s">
        <v>16</v>
      </c>
      <c r="D92" s="95"/>
      <c r="E92" s="105"/>
      <c r="F92" s="11"/>
      <c r="G92" s="9"/>
      <c r="H92" s="17"/>
      <c r="I92" s="18"/>
    </row>
    <row r="93" spans="1:9" ht="42.75" x14ac:dyDescent="0.2">
      <c r="A93" s="93" t="s">
        <v>267</v>
      </c>
      <c r="B93" s="93" t="s">
        <v>269</v>
      </c>
      <c r="C93" s="94" t="s">
        <v>16</v>
      </c>
      <c r="D93" s="95"/>
      <c r="E93" s="105"/>
      <c r="F93" s="11"/>
      <c r="G93" s="9"/>
      <c r="H93" s="17"/>
      <c r="I93" s="18"/>
    </row>
    <row r="94" spans="1:9" ht="57" x14ac:dyDescent="0.2">
      <c r="A94" s="93" t="s">
        <v>270</v>
      </c>
      <c r="B94" s="93" t="s">
        <v>272</v>
      </c>
      <c r="C94" s="94" t="s">
        <v>16</v>
      </c>
      <c r="D94" s="95"/>
      <c r="E94" s="105"/>
      <c r="F94" s="11"/>
      <c r="G94" s="9"/>
      <c r="H94" s="17"/>
      <c r="I94" s="18"/>
    </row>
    <row r="95" spans="1:9" ht="15" x14ac:dyDescent="0.2">
      <c r="A95" s="91" t="s">
        <v>273</v>
      </c>
      <c r="B95" s="91" t="s">
        <v>274</v>
      </c>
      <c r="C95" s="91"/>
      <c r="D95" s="96"/>
      <c r="E95" s="104"/>
      <c r="F95" s="11"/>
      <c r="G95" s="9"/>
      <c r="H95" s="17"/>
      <c r="I95" s="18"/>
    </row>
    <row r="96" spans="1:9" ht="28.5" x14ac:dyDescent="0.2">
      <c r="A96" s="93" t="s">
        <v>275</v>
      </c>
      <c r="B96" s="93" t="s">
        <v>277</v>
      </c>
      <c r="C96" s="94" t="s">
        <v>7</v>
      </c>
      <c r="D96" s="95"/>
      <c r="E96" s="105"/>
      <c r="F96" s="11"/>
      <c r="G96" s="9"/>
      <c r="H96" s="17"/>
      <c r="I96" s="18"/>
    </row>
    <row r="97" spans="1:9" ht="28.5" x14ac:dyDescent="0.2">
      <c r="A97" s="93" t="s">
        <v>278</v>
      </c>
      <c r="B97" s="93" t="s">
        <v>280</v>
      </c>
      <c r="C97" s="94" t="s">
        <v>7</v>
      </c>
      <c r="D97" s="95"/>
      <c r="E97" s="105"/>
      <c r="F97" s="11"/>
      <c r="G97" s="9"/>
      <c r="H97" s="17"/>
      <c r="I97" s="18"/>
    </row>
    <row r="98" spans="1:9" ht="28.5" x14ac:dyDescent="0.2">
      <c r="A98" s="93" t="s">
        <v>281</v>
      </c>
      <c r="B98" s="93" t="s">
        <v>70</v>
      </c>
      <c r="C98" s="94" t="s">
        <v>7</v>
      </c>
      <c r="D98" s="95"/>
      <c r="E98" s="105"/>
      <c r="F98" s="11"/>
      <c r="G98" s="9"/>
      <c r="H98" s="17"/>
      <c r="I98" s="18"/>
    </row>
    <row r="99" spans="1:9" ht="28.5" x14ac:dyDescent="0.2">
      <c r="A99" s="93" t="s">
        <v>282</v>
      </c>
      <c r="B99" s="93" t="s">
        <v>284</v>
      </c>
      <c r="C99" s="94" t="s">
        <v>7</v>
      </c>
      <c r="D99" s="95"/>
      <c r="E99" s="105"/>
      <c r="F99" s="11"/>
      <c r="G99" s="9"/>
      <c r="H99" s="17"/>
      <c r="I99" s="18"/>
    </row>
    <row r="100" spans="1:9" ht="57" x14ac:dyDescent="0.2">
      <c r="A100" s="93" t="s">
        <v>285</v>
      </c>
      <c r="B100" s="93" t="s">
        <v>287</v>
      </c>
      <c r="C100" s="94" t="s">
        <v>7</v>
      </c>
      <c r="D100" s="95"/>
      <c r="E100" s="105"/>
      <c r="F100" s="11"/>
      <c r="G100" s="9"/>
      <c r="H100" s="17"/>
      <c r="I100" s="18"/>
    </row>
    <row r="101" spans="1:9" ht="15" x14ac:dyDescent="0.2">
      <c r="A101" s="91" t="s">
        <v>288</v>
      </c>
      <c r="B101" s="91" t="s">
        <v>289</v>
      </c>
      <c r="C101" s="91"/>
      <c r="D101" s="96"/>
      <c r="E101" s="104"/>
      <c r="F101" s="11"/>
      <c r="G101" s="9"/>
      <c r="H101" s="17"/>
      <c r="I101" s="18"/>
    </row>
    <row r="102" spans="1:9" ht="28.5" x14ac:dyDescent="0.2">
      <c r="A102" s="93" t="s">
        <v>290</v>
      </c>
      <c r="B102" s="93" t="s">
        <v>292</v>
      </c>
      <c r="C102" s="94" t="s">
        <v>11</v>
      </c>
      <c r="D102" s="95"/>
      <c r="E102" s="105"/>
      <c r="F102" s="11"/>
      <c r="G102" s="9"/>
      <c r="H102" s="17"/>
      <c r="I102" s="18"/>
    </row>
    <row r="103" spans="1:9" ht="42.75" x14ac:dyDescent="0.2">
      <c r="A103" s="93" t="s">
        <v>293</v>
      </c>
      <c r="B103" s="93" t="s">
        <v>295</v>
      </c>
      <c r="C103" s="94" t="s">
        <v>11</v>
      </c>
      <c r="D103" s="95"/>
      <c r="E103" s="105"/>
      <c r="F103" s="11"/>
      <c r="G103" s="9"/>
      <c r="H103" s="17"/>
      <c r="I103" s="18"/>
    </row>
    <row r="104" spans="1:9" ht="42.75" x14ac:dyDescent="0.2">
      <c r="A104" s="93" t="s">
        <v>296</v>
      </c>
      <c r="B104" s="93" t="s">
        <v>298</v>
      </c>
      <c r="C104" s="94" t="s">
        <v>11</v>
      </c>
      <c r="D104" s="95"/>
      <c r="E104" s="105"/>
      <c r="F104" s="11"/>
      <c r="G104" s="9"/>
      <c r="H104" s="17"/>
      <c r="I104" s="18"/>
    </row>
    <row r="105" spans="1:9" ht="28.5" x14ac:dyDescent="0.2">
      <c r="A105" s="93" t="s">
        <v>299</v>
      </c>
      <c r="B105" s="93" t="s">
        <v>64</v>
      </c>
      <c r="C105" s="94" t="s">
        <v>7</v>
      </c>
      <c r="D105" s="95"/>
      <c r="E105" s="105"/>
      <c r="F105" s="11"/>
      <c r="G105" s="9"/>
      <c r="H105" s="17"/>
      <c r="I105" s="18"/>
    </row>
    <row r="106" spans="1:9" ht="28.5" x14ac:dyDescent="0.2">
      <c r="A106" s="93" t="s">
        <v>300</v>
      </c>
      <c r="B106" s="93" t="s">
        <v>302</v>
      </c>
      <c r="C106" s="94" t="s">
        <v>7</v>
      </c>
      <c r="D106" s="95"/>
      <c r="E106" s="105"/>
      <c r="F106" s="11"/>
      <c r="G106" s="9"/>
      <c r="H106" s="17"/>
      <c r="I106" s="18"/>
    </row>
    <row r="107" spans="1:9" ht="42.75" x14ac:dyDescent="0.2">
      <c r="A107" s="93" t="s">
        <v>303</v>
      </c>
      <c r="B107" s="93" t="s">
        <v>62</v>
      </c>
      <c r="C107" s="94" t="s">
        <v>7</v>
      </c>
      <c r="D107" s="95"/>
      <c r="E107" s="105"/>
      <c r="F107" s="11"/>
      <c r="G107" s="9"/>
      <c r="H107" s="17"/>
      <c r="I107" s="18"/>
    </row>
    <row r="108" spans="1:9" ht="42.75" x14ac:dyDescent="0.2">
      <c r="A108" s="93" t="s">
        <v>304</v>
      </c>
      <c r="B108" s="93" t="s">
        <v>306</v>
      </c>
      <c r="C108" s="94" t="s">
        <v>7</v>
      </c>
      <c r="D108" s="95"/>
      <c r="E108" s="105"/>
      <c r="F108" s="11"/>
      <c r="G108" s="9"/>
      <c r="H108" s="17"/>
      <c r="I108" s="18"/>
    </row>
    <row r="109" spans="1:9" ht="42.75" x14ac:dyDescent="0.2">
      <c r="A109" s="93" t="s">
        <v>741</v>
      </c>
      <c r="B109" s="93" t="s">
        <v>742</v>
      </c>
      <c r="C109" s="94" t="s">
        <v>743</v>
      </c>
      <c r="D109" s="95"/>
      <c r="E109" s="105"/>
      <c r="F109" s="11"/>
      <c r="G109" s="9"/>
      <c r="H109" s="17"/>
      <c r="I109" s="18"/>
    </row>
    <row r="110" spans="1:9" ht="15" x14ac:dyDescent="0.2">
      <c r="A110" s="91" t="s">
        <v>307</v>
      </c>
      <c r="B110" s="91" t="s">
        <v>308</v>
      </c>
      <c r="C110" s="91"/>
      <c r="D110" s="96"/>
      <c r="E110" s="104"/>
      <c r="F110" s="11"/>
      <c r="G110" s="9"/>
      <c r="H110" s="17"/>
      <c r="I110" s="18"/>
    </row>
    <row r="111" spans="1:9" ht="42.75" x14ac:dyDescent="0.2">
      <c r="A111" s="93" t="s">
        <v>309</v>
      </c>
      <c r="B111" s="93" t="s">
        <v>311</v>
      </c>
      <c r="C111" s="94" t="s">
        <v>11</v>
      </c>
      <c r="D111" s="95"/>
      <c r="E111" s="105"/>
      <c r="F111" s="11"/>
      <c r="G111" s="9"/>
      <c r="H111" s="17"/>
      <c r="I111" s="18"/>
    </row>
    <row r="112" spans="1:9" ht="42.75" x14ac:dyDescent="0.2">
      <c r="A112" s="93" t="s">
        <v>312</v>
      </c>
      <c r="B112" s="93" t="s">
        <v>314</v>
      </c>
      <c r="C112" s="94" t="s">
        <v>11</v>
      </c>
      <c r="D112" s="95"/>
      <c r="E112" s="105"/>
      <c r="F112" s="11"/>
      <c r="G112" s="9"/>
      <c r="H112" s="17"/>
      <c r="I112" s="18"/>
    </row>
    <row r="113" spans="1:9" ht="15" x14ac:dyDescent="0.2">
      <c r="A113" s="91" t="s">
        <v>315</v>
      </c>
      <c r="B113" s="91" t="s">
        <v>316</v>
      </c>
      <c r="C113" s="91"/>
      <c r="D113" s="96"/>
      <c r="E113" s="104"/>
      <c r="F113" s="11"/>
      <c r="G113" s="9"/>
      <c r="H113" s="17"/>
      <c r="I113" s="18"/>
    </row>
    <row r="114" spans="1:9" ht="28.5" x14ac:dyDescent="0.2">
      <c r="A114" s="93" t="s">
        <v>317</v>
      </c>
      <c r="B114" s="93" t="s">
        <v>319</v>
      </c>
      <c r="C114" s="94" t="s">
        <v>7</v>
      </c>
      <c r="D114" s="95"/>
      <c r="E114" s="105"/>
      <c r="F114" s="11"/>
      <c r="G114" s="9"/>
      <c r="H114" s="17"/>
      <c r="I114" s="18"/>
    </row>
    <row r="115" spans="1:9" ht="28.5" x14ac:dyDescent="0.2">
      <c r="A115" s="93" t="s">
        <v>320</v>
      </c>
      <c r="B115" s="93" t="s">
        <v>322</v>
      </c>
      <c r="C115" s="94" t="s">
        <v>7</v>
      </c>
      <c r="D115" s="95"/>
      <c r="E115" s="105"/>
      <c r="F115" s="11"/>
      <c r="G115" s="9"/>
      <c r="H115" s="17"/>
      <c r="I115" s="18"/>
    </row>
    <row r="116" spans="1:9" ht="28.5" x14ac:dyDescent="0.2">
      <c r="A116" s="93" t="s">
        <v>323</v>
      </c>
      <c r="B116" s="93" t="s">
        <v>325</v>
      </c>
      <c r="C116" s="94" t="s">
        <v>7</v>
      </c>
      <c r="D116" s="95"/>
      <c r="E116" s="105"/>
      <c r="F116" s="11"/>
      <c r="G116" s="9"/>
      <c r="H116" s="17"/>
      <c r="I116" s="18"/>
    </row>
    <row r="117" spans="1:9" ht="28.5" x14ac:dyDescent="0.2">
      <c r="A117" s="93" t="s">
        <v>326</v>
      </c>
      <c r="B117" s="93" t="s">
        <v>328</v>
      </c>
      <c r="C117" s="94" t="s">
        <v>7</v>
      </c>
      <c r="D117" s="95"/>
      <c r="E117" s="105"/>
      <c r="F117" s="11"/>
      <c r="G117" s="9"/>
      <c r="H117" s="17"/>
      <c r="I117" s="18"/>
    </row>
    <row r="118" spans="1:9" ht="28.5" x14ac:dyDescent="0.2">
      <c r="A118" s="93" t="s">
        <v>329</v>
      </c>
      <c r="B118" s="93" t="s">
        <v>331</v>
      </c>
      <c r="C118" s="94" t="s">
        <v>7</v>
      </c>
      <c r="D118" s="95"/>
      <c r="E118" s="105"/>
      <c r="F118" s="11"/>
      <c r="G118" s="9"/>
      <c r="H118" s="17"/>
      <c r="I118" s="18"/>
    </row>
    <row r="119" spans="1:9" ht="15" x14ac:dyDescent="0.2">
      <c r="A119" s="91" t="s">
        <v>332</v>
      </c>
      <c r="B119" s="91" t="s">
        <v>333</v>
      </c>
      <c r="C119" s="91"/>
      <c r="D119" s="96"/>
      <c r="E119" s="104"/>
      <c r="F119" s="11"/>
      <c r="G119" s="9"/>
      <c r="H119" s="17"/>
      <c r="I119" s="18"/>
    </row>
    <row r="120" spans="1:9" ht="57" x14ac:dyDescent="0.2">
      <c r="A120" s="93" t="s">
        <v>334</v>
      </c>
      <c r="B120" s="93" t="s">
        <v>336</v>
      </c>
      <c r="C120" s="94" t="s">
        <v>7</v>
      </c>
      <c r="D120" s="95"/>
      <c r="E120" s="105"/>
      <c r="F120" s="11"/>
      <c r="G120" s="9"/>
      <c r="H120" s="17"/>
      <c r="I120" s="18"/>
    </row>
    <row r="121" spans="1:9" ht="57" x14ac:dyDescent="0.2">
      <c r="A121" s="93" t="s">
        <v>337</v>
      </c>
      <c r="B121" s="93" t="s">
        <v>339</v>
      </c>
      <c r="C121" s="94" t="s">
        <v>7</v>
      </c>
      <c r="D121" s="95"/>
      <c r="E121" s="105"/>
      <c r="F121" s="11"/>
      <c r="G121" s="9"/>
      <c r="H121" s="17"/>
      <c r="I121" s="18"/>
    </row>
    <row r="122" spans="1:9" ht="71.25" x14ac:dyDescent="0.2">
      <c r="A122" s="93" t="s">
        <v>340</v>
      </c>
      <c r="B122" s="93" t="s">
        <v>342</v>
      </c>
      <c r="C122" s="94" t="s">
        <v>7</v>
      </c>
      <c r="D122" s="95" t="s">
        <v>728</v>
      </c>
      <c r="E122" s="105">
        <v>1</v>
      </c>
      <c r="F122" s="11"/>
      <c r="G122" s="9"/>
      <c r="H122" s="17"/>
      <c r="I122" s="18"/>
    </row>
    <row r="123" spans="1:9" ht="28.5" x14ac:dyDescent="0.2">
      <c r="A123" s="93" t="s">
        <v>883</v>
      </c>
      <c r="B123" s="93" t="s">
        <v>884</v>
      </c>
      <c r="C123" s="94" t="s">
        <v>7</v>
      </c>
      <c r="D123" s="95"/>
      <c r="E123" s="105"/>
      <c r="F123" s="11"/>
      <c r="G123" s="9"/>
      <c r="H123" s="17"/>
      <c r="I123" s="18"/>
    </row>
    <row r="124" spans="1:9" ht="15" x14ac:dyDescent="0.2">
      <c r="A124" s="91" t="s">
        <v>343</v>
      </c>
      <c r="B124" s="91" t="s">
        <v>344</v>
      </c>
      <c r="C124" s="91"/>
      <c r="D124" s="96"/>
      <c r="E124" s="104"/>
      <c r="F124" s="11"/>
      <c r="G124" s="9"/>
      <c r="H124" s="17"/>
      <c r="I124" s="18"/>
    </row>
    <row r="125" spans="1:9" ht="42.75" x14ac:dyDescent="0.2">
      <c r="A125" s="93" t="s">
        <v>345</v>
      </c>
      <c r="B125" s="93" t="s">
        <v>347</v>
      </c>
      <c r="C125" s="94" t="s">
        <v>7</v>
      </c>
      <c r="D125" s="95" t="s">
        <v>917</v>
      </c>
      <c r="E125" s="105">
        <v>7</v>
      </c>
      <c r="F125" s="11"/>
      <c r="G125" s="9"/>
      <c r="H125" s="17"/>
      <c r="I125" s="18"/>
    </row>
    <row r="126" spans="1:9" ht="42.75" x14ac:dyDescent="0.2">
      <c r="A126" s="93" t="s">
        <v>348</v>
      </c>
      <c r="B126" s="93" t="s">
        <v>350</v>
      </c>
      <c r="C126" s="94" t="s">
        <v>7</v>
      </c>
      <c r="D126" s="95"/>
      <c r="E126" s="105"/>
      <c r="F126" s="11"/>
      <c r="G126" s="9"/>
      <c r="H126" s="17"/>
      <c r="I126" s="18"/>
    </row>
    <row r="127" spans="1:9" ht="42.75" x14ac:dyDescent="0.2">
      <c r="A127" s="93" t="s">
        <v>351</v>
      </c>
      <c r="B127" s="93" t="s">
        <v>353</v>
      </c>
      <c r="C127" s="94" t="s">
        <v>11</v>
      </c>
      <c r="D127" s="95" t="s">
        <v>917</v>
      </c>
      <c r="E127" s="105">
        <v>32.380000000000003</v>
      </c>
      <c r="F127" s="11"/>
      <c r="G127" s="9"/>
      <c r="H127" s="17"/>
      <c r="I127" s="18"/>
    </row>
    <row r="128" spans="1:9" ht="42.75" x14ac:dyDescent="0.2">
      <c r="A128" s="93" t="s">
        <v>354</v>
      </c>
      <c r="B128" s="93" t="s">
        <v>353</v>
      </c>
      <c r="C128" s="94" t="s">
        <v>11</v>
      </c>
      <c r="D128" s="95" t="s">
        <v>917</v>
      </c>
      <c r="E128" s="105">
        <v>1</v>
      </c>
      <c r="F128" s="11"/>
      <c r="G128" s="9"/>
      <c r="H128" s="17"/>
      <c r="I128" s="18"/>
    </row>
    <row r="129" spans="1:9" ht="28.5" x14ac:dyDescent="0.2">
      <c r="A129" s="93" t="s">
        <v>355</v>
      </c>
      <c r="B129" s="93" t="s">
        <v>357</v>
      </c>
      <c r="C129" s="94" t="s">
        <v>7</v>
      </c>
      <c r="D129" s="95"/>
      <c r="E129" s="105"/>
      <c r="F129" s="11"/>
      <c r="G129" s="9"/>
      <c r="H129" s="17"/>
      <c r="I129" s="18"/>
    </row>
    <row r="130" spans="1:9" ht="15" x14ac:dyDescent="0.2">
      <c r="A130" s="91" t="s">
        <v>358</v>
      </c>
      <c r="B130" s="91" t="s">
        <v>359</v>
      </c>
      <c r="C130" s="91"/>
      <c r="D130" s="96"/>
      <c r="E130" s="104"/>
      <c r="F130" s="11"/>
      <c r="G130" s="9"/>
      <c r="H130" s="17"/>
      <c r="I130" s="18"/>
    </row>
    <row r="131" spans="1:9" ht="28.5" x14ac:dyDescent="0.2">
      <c r="A131" s="93" t="s">
        <v>360</v>
      </c>
      <c r="B131" s="93" t="s">
        <v>362</v>
      </c>
      <c r="C131" s="94" t="s">
        <v>7</v>
      </c>
      <c r="D131" s="95"/>
      <c r="E131" s="105"/>
      <c r="F131" s="11"/>
      <c r="G131" s="9"/>
      <c r="H131" s="17"/>
      <c r="I131" s="18"/>
    </row>
    <row r="132" spans="1:9" ht="42.75" x14ac:dyDescent="0.2">
      <c r="A132" s="93" t="s">
        <v>363</v>
      </c>
      <c r="B132" s="93" t="s">
        <v>365</v>
      </c>
      <c r="C132" s="94" t="s">
        <v>7</v>
      </c>
      <c r="D132" s="95"/>
      <c r="E132" s="105"/>
      <c r="F132" s="11"/>
      <c r="G132" s="9"/>
      <c r="H132" s="17"/>
      <c r="I132" s="18"/>
    </row>
    <row r="133" spans="1:9" ht="71.25" x14ac:dyDescent="0.2">
      <c r="A133" s="93" t="s">
        <v>366</v>
      </c>
      <c r="B133" s="93" t="s">
        <v>368</v>
      </c>
      <c r="C133" s="94" t="s">
        <v>7</v>
      </c>
      <c r="D133" s="95"/>
      <c r="E133" s="105"/>
      <c r="F133" s="11"/>
      <c r="G133" s="9"/>
      <c r="H133" s="17"/>
      <c r="I133" s="18"/>
    </row>
    <row r="134" spans="1:9" ht="28.5" x14ac:dyDescent="0.2">
      <c r="A134" s="93" t="s">
        <v>369</v>
      </c>
      <c r="B134" s="93" t="s">
        <v>371</v>
      </c>
      <c r="C134" s="94" t="s">
        <v>7</v>
      </c>
      <c r="D134" s="95"/>
      <c r="E134" s="105"/>
      <c r="F134" s="11"/>
      <c r="G134" s="9"/>
      <c r="H134" s="17"/>
      <c r="I134" s="18"/>
    </row>
    <row r="135" spans="1:9" ht="15" x14ac:dyDescent="0.2">
      <c r="A135" s="91" t="s">
        <v>372</v>
      </c>
      <c r="B135" s="91" t="s">
        <v>373</v>
      </c>
      <c r="C135" s="91"/>
      <c r="D135" s="96"/>
      <c r="E135" s="104"/>
      <c r="F135" s="11"/>
      <c r="G135" s="9"/>
      <c r="H135" s="17"/>
      <c r="I135" s="18"/>
    </row>
    <row r="136" spans="1:9" ht="28.5" x14ac:dyDescent="0.2">
      <c r="A136" s="93" t="s">
        <v>374</v>
      </c>
      <c r="B136" s="93" t="s">
        <v>98</v>
      </c>
      <c r="C136" s="94" t="s">
        <v>87</v>
      </c>
      <c r="D136" s="95"/>
      <c r="E136" s="105"/>
      <c r="F136" s="11"/>
      <c r="G136" s="9"/>
      <c r="H136" s="17"/>
      <c r="I136" s="18"/>
    </row>
    <row r="137" spans="1:9" ht="28.5" x14ac:dyDescent="0.2">
      <c r="A137" s="93" t="s">
        <v>375</v>
      </c>
      <c r="B137" s="93" t="s">
        <v>377</v>
      </c>
      <c r="C137" s="94" t="s">
        <v>15</v>
      </c>
      <c r="D137" s="95"/>
      <c r="E137" s="105"/>
      <c r="F137" s="11"/>
      <c r="G137" s="9"/>
      <c r="H137" s="17"/>
      <c r="I137" s="18"/>
    </row>
    <row r="138" spans="1:9" ht="42.75" x14ac:dyDescent="0.2">
      <c r="A138" s="93" t="s">
        <v>378</v>
      </c>
      <c r="B138" s="93" t="s">
        <v>179</v>
      </c>
      <c r="C138" s="94" t="s">
        <v>16</v>
      </c>
      <c r="D138" s="95"/>
      <c r="E138" s="105"/>
      <c r="F138" s="11"/>
      <c r="G138" s="9"/>
      <c r="H138" s="17"/>
      <c r="I138" s="18"/>
    </row>
    <row r="139" spans="1:9" ht="42.75" x14ac:dyDescent="0.2">
      <c r="A139" s="93" t="s">
        <v>379</v>
      </c>
      <c r="B139" s="93" t="s">
        <v>169</v>
      </c>
      <c r="C139" s="94" t="s">
        <v>16</v>
      </c>
      <c r="D139" s="95"/>
      <c r="E139" s="105"/>
      <c r="F139" s="11"/>
      <c r="G139" s="9"/>
      <c r="H139" s="17"/>
      <c r="I139" s="18"/>
    </row>
    <row r="140" spans="1:9" ht="28.5" x14ac:dyDescent="0.2">
      <c r="A140" s="93" t="s">
        <v>380</v>
      </c>
      <c r="B140" s="93" t="s">
        <v>122</v>
      </c>
      <c r="C140" s="94" t="s">
        <v>12</v>
      </c>
      <c r="D140" s="95"/>
      <c r="E140" s="105"/>
      <c r="F140" s="11"/>
      <c r="G140" s="9"/>
      <c r="H140" s="17"/>
      <c r="I140" s="18"/>
    </row>
    <row r="141" spans="1:9" ht="28.5" x14ac:dyDescent="0.2">
      <c r="A141" s="93" t="s">
        <v>381</v>
      </c>
      <c r="B141" s="93" t="s">
        <v>117</v>
      </c>
      <c r="C141" s="94" t="s">
        <v>12</v>
      </c>
      <c r="D141" s="95"/>
      <c r="E141" s="105"/>
      <c r="F141" s="11"/>
      <c r="G141" s="9"/>
      <c r="H141" s="17"/>
      <c r="I141" s="18"/>
    </row>
    <row r="142" spans="1:9" ht="42.75" x14ac:dyDescent="0.2">
      <c r="A142" s="93" t="s">
        <v>382</v>
      </c>
      <c r="B142" s="93" t="s">
        <v>384</v>
      </c>
      <c r="C142" s="94" t="s">
        <v>15</v>
      </c>
      <c r="D142" s="95"/>
      <c r="E142" s="105"/>
      <c r="F142" s="11"/>
      <c r="G142" s="9"/>
      <c r="H142" s="17"/>
      <c r="I142" s="18"/>
    </row>
    <row r="143" spans="1:9" ht="28.5" x14ac:dyDescent="0.2">
      <c r="A143" s="93" t="s">
        <v>385</v>
      </c>
      <c r="B143" s="93" t="s">
        <v>128</v>
      </c>
      <c r="C143" s="94" t="s">
        <v>15</v>
      </c>
      <c r="D143" s="95"/>
      <c r="E143" s="105"/>
      <c r="F143" s="11"/>
      <c r="G143" s="9"/>
      <c r="H143" s="17"/>
      <c r="I143" s="18"/>
    </row>
    <row r="144" spans="1:9" ht="42.75" x14ac:dyDescent="0.2">
      <c r="A144" s="93" t="s">
        <v>386</v>
      </c>
      <c r="B144" s="93" t="s">
        <v>84</v>
      </c>
      <c r="C144" s="94" t="s">
        <v>16</v>
      </c>
      <c r="D144" s="95"/>
      <c r="E144" s="105"/>
      <c r="F144" s="11"/>
      <c r="G144" s="9"/>
      <c r="H144" s="17"/>
      <c r="I144" s="18"/>
    </row>
    <row r="145" spans="1:9" ht="57" x14ac:dyDescent="0.2">
      <c r="A145" s="93" t="s">
        <v>387</v>
      </c>
      <c r="B145" s="93" t="s">
        <v>220</v>
      </c>
      <c r="C145" s="94" t="s">
        <v>16</v>
      </c>
      <c r="D145" s="95"/>
      <c r="E145" s="105"/>
      <c r="F145" s="11"/>
      <c r="G145" s="9"/>
      <c r="H145" s="17"/>
      <c r="I145" s="18"/>
    </row>
    <row r="146" spans="1:9" ht="28.5" x14ac:dyDescent="0.2">
      <c r="A146" s="93" t="s">
        <v>388</v>
      </c>
      <c r="B146" s="93" t="s">
        <v>83</v>
      </c>
      <c r="C146" s="94" t="s">
        <v>16</v>
      </c>
      <c r="D146" s="95"/>
      <c r="E146" s="105"/>
      <c r="F146" s="11"/>
      <c r="G146" s="9" t="s">
        <v>845</v>
      </c>
      <c r="H146" s="17"/>
      <c r="I146" s="18"/>
    </row>
    <row r="147" spans="1:9" ht="28.5" x14ac:dyDescent="0.2">
      <c r="A147" s="93" t="s">
        <v>389</v>
      </c>
      <c r="B147" s="93" t="s">
        <v>251</v>
      </c>
      <c r="C147" s="94" t="s">
        <v>16</v>
      </c>
      <c r="D147" s="95"/>
      <c r="E147" s="105"/>
      <c r="F147" s="11"/>
      <c r="G147" s="9">
        <f>39.88-21.6</f>
        <v>18.28</v>
      </c>
      <c r="H147" s="17" t="s">
        <v>855</v>
      </c>
      <c r="I147" s="18"/>
    </row>
    <row r="148" spans="1:9" ht="28.5" x14ac:dyDescent="0.2">
      <c r="A148" s="93" t="s">
        <v>390</v>
      </c>
      <c r="B148" s="93" t="s">
        <v>254</v>
      </c>
      <c r="C148" s="94" t="s">
        <v>16</v>
      </c>
      <c r="D148" s="95"/>
      <c r="E148" s="105"/>
      <c r="F148" s="11"/>
      <c r="G148" s="9" t="s">
        <v>845</v>
      </c>
      <c r="H148" s="17"/>
      <c r="I148" s="18"/>
    </row>
    <row r="149" spans="1:9" ht="42.75" x14ac:dyDescent="0.2">
      <c r="A149" s="93" t="str">
        <f>'BM 03'!A158</f>
        <v xml:space="preserve"> 1.18.14</v>
      </c>
      <c r="B149" s="93" t="str">
        <f>'BM 03'!D158</f>
        <v>PEDRA ARGAMASSADA COM CIMENTO E AREIA 1:3, 40% DE ARGAMASSA EM VOLUME - AREIA E PEDRA DE MÃO COMERCIAIS - FORNECIMENTO E ASSENTAMENTO. AF_08/2022</v>
      </c>
      <c r="C149" s="94" t="str">
        <f>'BM 03'!E158</f>
        <v>m³</v>
      </c>
      <c r="D149" s="95"/>
      <c r="E149" s="105"/>
      <c r="F149" s="11"/>
      <c r="G149" s="9"/>
      <c r="H149" s="17"/>
      <c r="I149" s="18"/>
    </row>
    <row r="150" spans="1:9" ht="15" x14ac:dyDescent="0.2">
      <c r="A150" s="91" t="s">
        <v>391</v>
      </c>
      <c r="B150" s="91" t="s">
        <v>392</v>
      </c>
      <c r="C150" s="91"/>
      <c r="D150" s="96"/>
      <c r="E150" s="104"/>
      <c r="F150" s="11"/>
      <c r="G150" s="9"/>
      <c r="H150" s="17"/>
      <c r="I150" s="18"/>
    </row>
    <row r="151" spans="1:9" ht="14.25" x14ac:dyDescent="0.2">
      <c r="A151" s="93" t="s">
        <v>393</v>
      </c>
      <c r="B151" s="93" t="s">
        <v>395</v>
      </c>
      <c r="C151" s="94" t="s">
        <v>82</v>
      </c>
      <c r="D151" s="95"/>
      <c r="E151" s="105"/>
      <c r="F151" s="11"/>
      <c r="G151" s="9"/>
      <c r="H151" s="17"/>
      <c r="I151" s="18"/>
    </row>
    <row r="152" spans="1:9" ht="28.5" x14ac:dyDescent="0.2">
      <c r="A152" s="93" t="s">
        <v>396</v>
      </c>
      <c r="B152" s="93" t="s">
        <v>398</v>
      </c>
      <c r="C152" s="94" t="s">
        <v>16</v>
      </c>
      <c r="D152" s="95"/>
      <c r="E152" s="105"/>
      <c r="F152" s="11"/>
      <c r="G152" s="9"/>
      <c r="H152" s="17"/>
      <c r="I152" s="18"/>
    </row>
    <row r="153" spans="1:9" ht="71.25" x14ac:dyDescent="0.2">
      <c r="A153" s="93" t="s">
        <v>399</v>
      </c>
      <c r="B153" s="93" t="s">
        <v>401</v>
      </c>
      <c r="C153" s="94" t="s">
        <v>16</v>
      </c>
      <c r="D153" s="95"/>
      <c r="E153" s="105"/>
      <c r="F153" s="11"/>
      <c r="G153" s="9" t="s">
        <v>845</v>
      </c>
      <c r="H153" s="17"/>
      <c r="I153" s="18"/>
    </row>
    <row r="154" spans="1:9" ht="15" x14ac:dyDescent="0.2">
      <c r="A154" s="91" t="s">
        <v>402</v>
      </c>
      <c r="B154" s="91" t="s">
        <v>403</v>
      </c>
      <c r="C154" s="91"/>
      <c r="D154" s="96"/>
      <c r="E154" s="104"/>
      <c r="F154" s="11"/>
      <c r="G154" s="9"/>
      <c r="H154" s="17"/>
      <c r="I154" s="18"/>
    </row>
    <row r="155" spans="1:9" ht="15" x14ac:dyDescent="0.2">
      <c r="A155" s="91" t="s">
        <v>404</v>
      </c>
      <c r="B155" s="91" t="s">
        <v>96</v>
      </c>
      <c r="C155" s="91"/>
      <c r="D155" s="96"/>
      <c r="E155" s="104"/>
      <c r="F155" s="11"/>
      <c r="G155" s="9"/>
      <c r="H155" s="17"/>
      <c r="I155" s="18"/>
    </row>
    <row r="156" spans="1:9" ht="28.5" x14ac:dyDescent="0.2">
      <c r="A156" s="93" t="s">
        <v>405</v>
      </c>
      <c r="B156" s="93" t="s">
        <v>23</v>
      </c>
      <c r="C156" s="94" t="s">
        <v>15</v>
      </c>
      <c r="D156" s="95"/>
      <c r="E156" s="105"/>
      <c r="F156" s="11"/>
      <c r="G156" s="9"/>
      <c r="H156" s="17"/>
      <c r="I156" s="33"/>
    </row>
    <row r="157" spans="1:9" ht="28.5" x14ac:dyDescent="0.2">
      <c r="A157" s="93" t="s">
        <v>406</v>
      </c>
      <c r="B157" s="93" t="s">
        <v>377</v>
      </c>
      <c r="C157" s="94" t="s">
        <v>15</v>
      </c>
      <c r="D157" s="95"/>
      <c r="E157" s="105"/>
      <c r="F157" s="11"/>
      <c r="G157" s="9"/>
      <c r="H157" s="17"/>
      <c r="I157" s="18"/>
    </row>
    <row r="158" spans="1:9" ht="28.5" x14ac:dyDescent="0.2">
      <c r="A158" s="93" t="s">
        <v>407</v>
      </c>
      <c r="B158" s="93" t="s">
        <v>241</v>
      </c>
      <c r="C158" s="94" t="s">
        <v>15</v>
      </c>
      <c r="D158" s="95"/>
      <c r="E158" s="105"/>
      <c r="F158" s="11"/>
      <c r="G158" s="9"/>
      <c r="H158" s="17"/>
      <c r="I158" s="18"/>
    </row>
    <row r="159" spans="1:9" ht="15" x14ac:dyDescent="0.2">
      <c r="A159" s="91" t="s">
        <v>408</v>
      </c>
      <c r="B159" s="91" t="s">
        <v>409</v>
      </c>
      <c r="C159" s="91"/>
      <c r="D159" s="96"/>
      <c r="E159" s="104"/>
      <c r="F159" s="11"/>
      <c r="G159" s="9"/>
      <c r="H159" s="17"/>
      <c r="I159" s="33"/>
    </row>
    <row r="160" spans="1:9" ht="42.75" x14ac:dyDescent="0.2">
      <c r="A160" s="93" t="s">
        <v>410</v>
      </c>
      <c r="B160" s="93" t="s">
        <v>95</v>
      </c>
      <c r="C160" s="94" t="s">
        <v>11</v>
      </c>
      <c r="D160" s="95"/>
      <c r="E160" s="105"/>
      <c r="F160" s="11"/>
      <c r="G160" s="9"/>
      <c r="H160" s="17"/>
      <c r="I160" s="18"/>
    </row>
    <row r="161" spans="1:9" ht="28.5" x14ac:dyDescent="0.2">
      <c r="A161" s="93" t="s">
        <v>411</v>
      </c>
      <c r="B161" s="93" t="s">
        <v>50</v>
      </c>
      <c r="C161" s="94" t="s">
        <v>16</v>
      </c>
      <c r="D161" s="95"/>
      <c r="E161" s="105"/>
      <c r="F161" s="11"/>
      <c r="G161" s="9"/>
      <c r="H161" s="17"/>
      <c r="I161" s="18"/>
    </row>
    <row r="162" spans="1:9" ht="28.5" x14ac:dyDescent="0.2">
      <c r="A162" s="93" t="s">
        <v>412</v>
      </c>
      <c r="B162" s="93" t="s">
        <v>413</v>
      </c>
      <c r="C162" s="94" t="s">
        <v>16</v>
      </c>
      <c r="D162" s="95"/>
      <c r="E162" s="105"/>
      <c r="F162" s="11"/>
      <c r="G162" s="9"/>
      <c r="H162" s="17"/>
      <c r="I162" s="18"/>
    </row>
    <row r="163" spans="1:9" ht="42.75" x14ac:dyDescent="0.2">
      <c r="A163" s="93" t="s">
        <v>414</v>
      </c>
      <c r="B163" s="93" t="s">
        <v>415</v>
      </c>
      <c r="C163" s="94" t="s">
        <v>16</v>
      </c>
      <c r="D163" s="95"/>
      <c r="E163" s="105"/>
      <c r="F163" s="11"/>
      <c r="G163" s="9"/>
      <c r="H163" s="17"/>
      <c r="I163" s="18"/>
    </row>
    <row r="164" spans="1:9" ht="28.5" x14ac:dyDescent="0.2">
      <c r="A164" s="93" t="s">
        <v>416</v>
      </c>
      <c r="B164" s="93" t="s">
        <v>122</v>
      </c>
      <c r="C164" s="94" t="s">
        <v>12</v>
      </c>
      <c r="D164" s="95"/>
      <c r="E164" s="105"/>
      <c r="F164" s="11"/>
      <c r="G164" s="9"/>
      <c r="H164" s="17"/>
      <c r="I164" s="18"/>
    </row>
    <row r="165" spans="1:9" ht="28.5" x14ac:dyDescent="0.2">
      <c r="A165" s="93" t="s">
        <v>417</v>
      </c>
      <c r="B165" s="93" t="s">
        <v>113</v>
      </c>
      <c r="C165" s="94" t="s">
        <v>12</v>
      </c>
      <c r="D165" s="95"/>
      <c r="E165" s="105"/>
      <c r="F165" s="11"/>
      <c r="G165" s="9"/>
      <c r="H165" s="17"/>
      <c r="I165" s="18"/>
    </row>
    <row r="166" spans="1:9" ht="28.5" x14ac:dyDescent="0.2">
      <c r="A166" s="93" t="s">
        <v>418</v>
      </c>
      <c r="B166" s="93" t="s">
        <v>115</v>
      </c>
      <c r="C166" s="94" t="s">
        <v>12</v>
      </c>
      <c r="D166" s="95"/>
      <c r="E166" s="105"/>
      <c r="F166" s="11"/>
      <c r="G166" s="9"/>
      <c r="H166" s="17"/>
      <c r="I166" s="18"/>
    </row>
    <row r="167" spans="1:9" ht="28.5" x14ac:dyDescent="0.2">
      <c r="A167" s="93" t="s">
        <v>419</v>
      </c>
      <c r="B167" s="93" t="s">
        <v>117</v>
      </c>
      <c r="C167" s="94" t="s">
        <v>12</v>
      </c>
      <c r="D167" s="95"/>
      <c r="E167" s="105"/>
      <c r="F167" s="11"/>
      <c r="G167" s="9"/>
      <c r="H167" s="17"/>
      <c r="I167" s="18"/>
    </row>
    <row r="168" spans="1:9" ht="42.75" x14ac:dyDescent="0.2">
      <c r="A168" s="93" t="s">
        <v>420</v>
      </c>
      <c r="B168" s="93" t="s">
        <v>120</v>
      </c>
      <c r="C168" s="94" t="s">
        <v>12</v>
      </c>
      <c r="D168" s="95"/>
      <c r="E168" s="105"/>
      <c r="F168" s="11"/>
      <c r="G168" s="9"/>
      <c r="H168" s="17"/>
      <c r="I168" s="18"/>
    </row>
    <row r="169" spans="1:9" ht="42.75" x14ac:dyDescent="0.2">
      <c r="A169" s="93" t="s">
        <v>421</v>
      </c>
      <c r="B169" s="93" t="s">
        <v>422</v>
      </c>
      <c r="C169" s="94" t="s">
        <v>15</v>
      </c>
      <c r="D169" s="95"/>
      <c r="E169" s="105"/>
      <c r="F169" s="11"/>
      <c r="G169" s="9"/>
      <c r="H169" s="17"/>
      <c r="I169" s="18"/>
    </row>
    <row r="170" spans="1:9" ht="28.5" x14ac:dyDescent="0.2">
      <c r="A170" s="93" t="s">
        <v>423</v>
      </c>
      <c r="B170" s="93" t="s">
        <v>424</v>
      </c>
      <c r="C170" s="94" t="s">
        <v>16</v>
      </c>
      <c r="D170" s="95"/>
      <c r="E170" s="105"/>
      <c r="F170" s="11"/>
      <c r="G170" s="9"/>
      <c r="H170" s="17"/>
      <c r="I170" s="18"/>
    </row>
    <row r="171" spans="1:9" ht="28.5" x14ac:dyDescent="0.2">
      <c r="A171" s="93" t="s">
        <v>425</v>
      </c>
      <c r="B171" s="93" t="s">
        <v>377</v>
      </c>
      <c r="C171" s="94" t="s">
        <v>15</v>
      </c>
      <c r="D171" s="95"/>
      <c r="E171" s="105"/>
      <c r="F171" s="11"/>
      <c r="G171" s="9"/>
      <c r="H171" s="17"/>
      <c r="I171" s="18"/>
    </row>
    <row r="172" spans="1:9" ht="57" x14ac:dyDescent="0.2">
      <c r="A172" s="93" t="str">
        <f>'BM 03'!A181</f>
        <v xml:space="preserve"> 2.2.13</v>
      </c>
      <c r="B172" s="93" t="str">
        <f>'BM 03'!D181</f>
        <v>ALVENARIA EM TIJOLO CERAMICO FURADO 9X19X19CM, 1 VEZ (ESPESSURA 19 CM), ASSENTADO EM ARGAMASSA TRACO 1:4 (CIMENTO E AREIA MEDIA NAO PENEIRADA), PREPARO MANUAL, JUNTA 1 CM [ADAPTADO SINAPI 73935/002]</v>
      </c>
      <c r="C172" s="94" t="str">
        <f>'BM 03'!E181</f>
        <v>m²</v>
      </c>
      <c r="D172" s="95"/>
      <c r="E172" s="105"/>
      <c r="F172" s="11"/>
      <c r="G172" s="9"/>
      <c r="H172" s="17"/>
      <c r="I172" s="18"/>
    </row>
    <row r="173" spans="1:9" ht="15" x14ac:dyDescent="0.2">
      <c r="A173" s="91" t="s">
        <v>426</v>
      </c>
      <c r="B173" s="91" t="s">
        <v>57</v>
      </c>
      <c r="C173" s="91"/>
      <c r="D173" s="96"/>
      <c r="E173" s="104"/>
      <c r="F173" s="11"/>
      <c r="G173" s="9"/>
      <c r="H173" s="17"/>
      <c r="I173" s="18"/>
    </row>
    <row r="174" spans="1:9" ht="42.75" x14ac:dyDescent="0.2">
      <c r="A174" s="97" t="s">
        <v>427</v>
      </c>
      <c r="B174" s="97" t="s">
        <v>44</v>
      </c>
      <c r="C174" s="98" t="s">
        <v>12</v>
      </c>
      <c r="D174" s="99"/>
      <c r="E174" s="106"/>
      <c r="F174" s="11"/>
      <c r="G174" s="9"/>
      <c r="H174" s="17"/>
      <c r="I174" s="18"/>
    </row>
    <row r="175" spans="1:9" ht="42.75" x14ac:dyDescent="0.2">
      <c r="A175" s="97" t="s">
        <v>428</v>
      </c>
      <c r="B175" s="97" t="s">
        <v>430</v>
      </c>
      <c r="C175" s="98" t="s">
        <v>16</v>
      </c>
      <c r="D175" s="99"/>
      <c r="E175" s="106"/>
      <c r="F175" s="11"/>
      <c r="G175" s="9"/>
      <c r="H175" s="17"/>
      <c r="I175" s="18"/>
    </row>
    <row r="176" spans="1:9" ht="42.75" x14ac:dyDescent="0.2">
      <c r="A176" s="97" t="s">
        <v>431</v>
      </c>
      <c r="B176" s="97" t="s">
        <v>155</v>
      </c>
      <c r="C176" s="98" t="s">
        <v>16</v>
      </c>
      <c r="D176" s="99"/>
      <c r="E176" s="106"/>
      <c r="F176" s="11"/>
      <c r="G176" s="9"/>
      <c r="H176" s="17"/>
      <c r="I176" s="18"/>
    </row>
    <row r="177" spans="1:9" ht="42.75" x14ac:dyDescent="0.2">
      <c r="A177" s="97" t="s">
        <v>432</v>
      </c>
      <c r="B177" s="97" t="s">
        <v>142</v>
      </c>
      <c r="C177" s="98" t="s">
        <v>12</v>
      </c>
      <c r="D177" s="99"/>
      <c r="E177" s="106"/>
      <c r="F177" s="11"/>
      <c r="G177" s="9"/>
      <c r="H177" s="17"/>
      <c r="I177" s="18"/>
    </row>
    <row r="178" spans="1:9" ht="42.75" x14ac:dyDescent="0.2">
      <c r="A178" s="97" t="s">
        <v>433</v>
      </c>
      <c r="B178" s="97" t="s">
        <v>159</v>
      </c>
      <c r="C178" s="98" t="s">
        <v>12</v>
      </c>
      <c r="D178" s="99"/>
      <c r="E178" s="106"/>
      <c r="F178" s="11"/>
      <c r="G178" s="9"/>
      <c r="H178" s="17"/>
      <c r="I178" s="18"/>
    </row>
    <row r="179" spans="1:9" ht="42.75" x14ac:dyDescent="0.2">
      <c r="A179" s="97" t="s">
        <v>434</v>
      </c>
      <c r="B179" s="97" t="s">
        <v>162</v>
      </c>
      <c r="C179" s="98" t="s">
        <v>12</v>
      </c>
      <c r="D179" s="99"/>
      <c r="E179" s="106"/>
      <c r="F179" s="11"/>
      <c r="G179" s="9"/>
      <c r="H179" s="17"/>
      <c r="I179" s="18"/>
    </row>
    <row r="180" spans="1:9" ht="42.75" x14ac:dyDescent="0.2">
      <c r="A180" s="97" t="s">
        <v>435</v>
      </c>
      <c r="B180" s="97" t="s">
        <v>42</v>
      </c>
      <c r="C180" s="98" t="s">
        <v>12</v>
      </c>
      <c r="D180" s="99"/>
      <c r="E180" s="106"/>
      <c r="F180" s="11"/>
      <c r="G180" s="9"/>
      <c r="H180" s="17"/>
      <c r="I180" s="18"/>
    </row>
    <row r="181" spans="1:9" ht="42.75" x14ac:dyDescent="0.2">
      <c r="A181" s="97" t="s">
        <v>436</v>
      </c>
      <c r="B181" s="97" t="s">
        <v>146</v>
      </c>
      <c r="C181" s="98" t="s">
        <v>12</v>
      </c>
      <c r="D181" s="99"/>
      <c r="E181" s="106"/>
      <c r="F181" s="11"/>
      <c r="G181" s="9"/>
      <c r="H181" s="17"/>
      <c r="I181" s="18"/>
    </row>
    <row r="182" spans="1:9" ht="57" x14ac:dyDescent="0.2">
      <c r="A182" s="97" t="s">
        <v>437</v>
      </c>
      <c r="B182" s="97" t="s">
        <v>439</v>
      </c>
      <c r="C182" s="98" t="s">
        <v>15</v>
      </c>
      <c r="D182" s="99"/>
      <c r="E182" s="106"/>
      <c r="F182" s="11"/>
      <c r="G182" s="9"/>
      <c r="H182" s="17"/>
      <c r="I182" s="18"/>
    </row>
    <row r="183" spans="1:9" ht="15" x14ac:dyDescent="0.2">
      <c r="A183" s="91" t="s">
        <v>440</v>
      </c>
      <c r="B183" s="91" t="s">
        <v>441</v>
      </c>
      <c r="C183" s="91"/>
      <c r="D183" s="96"/>
      <c r="E183" s="104"/>
      <c r="F183" s="11"/>
      <c r="G183" s="9"/>
      <c r="H183" s="17"/>
      <c r="I183" s="18"/>
    </row>
    <row r="184" spans="1:9" ht="42.75" x14ac:dyDescent="0.2">
      <c r="A184" s="97" t="s">
        <v>442</v>
      </c>
      <c r="B184" s="97" t="s">
        <v>179</v>
      </c>
      <c r="C184" s="98" t="s">
        <v>16</v>
      </c>
      <c r="D184" s="99"/>
      <c r="E184" s="106"/>
      <c r="F184" s="11"/>
      <c r="G184" s="9">
        <f>2.6-1.03</f>
        <v>1.57</v>
      </c>
      <c r="H184" s="17"/>
      <c r="I184" s="18"/>
    </row>
    <row r="185" spans="1:9" ht="28.5" x14ac:dyDescent="0.2">
      <c r="A185" s="97" t="s">
        <v>443</v>
      </c>
      <c r="B185" s="97" t="s">
        <v>445</v>
      </c>
      <c r="C185" s="98" t="s">
        <v>11</v>
      </c>
      <c r="D185" s="99"/>
      <c r="E185" s="106"/>
      <c r="F185" s="11"/>
      <c r="G185" s="9"/>
      <c r="H185" s="17"/>
      <c r="I185" s="18"/>
    </row>
    <row r="186" spans="1:9" ht="28.5" x14ac:dyDescent="0.2">
      <c r="A186" s="97" t="s">
        <v>446</v>
      </c>
      <c r="B186" s="97" t="s">
        <v>448</v>
      </c>
      <c r="C186" s="98" t="s">
        <v>11</v>
      </c>
      <c r="D186" s="99"/>
      <c r="E186" s="106"/>
      <c r="F186" s="11"/>
      <c r="G186" s="9"/>
      <c r="H186" s="17"/>
      <c r="I186" s="18"/>
    </row>
    <row r="187" spans="1:9" ht="15" x14ac:dyDescent="0.2">
      <c r="A187" s="100" t="s">
        <v>449</v>
      </c>
      <c r="B187" s="100" t="s">
        <v>450</v>
      </c>
      <c r="C187" s="100"/>
      <c r="D187" s="101"/>
      <c r="E187" s="107"/>
      <c r="F187" s="11"/>
      <c r="G187" s="9"/>
      <c r="H187" s="17"/>
      <c r="I187" s="18"/>
    </row>
    <row r="188" spans="1:9" ht="57" x14ac:dyDescent="0.2">
      <c r="A188" s="97" t="s">
        <v>451</v>
      </c>
      <c r="B188" s="97" t="s">
        <v>453</v>
      </c>
      <c r="C188" s="98" t="s">
        <v>16</v>
      </c>
      <c r="D188" s="99"/>
      <c r="E188" s="106"/>
      <c r="F188" s="11"/>
      <c r="G188" s="9"/>
      <c r="H188" s="17"/>
      <c r="I188" s="18"/>
    </row>
    <row r="189" spans="1:9" ht="42.75" x14ac:dyDescent="0.2">
      <c r="A189" s="93" t="s">
        <v>454</v>
      </c>
      <c r="B189" s="93" t="s">
        <v>84</v>
      </c>
      <c r="C189" s="94" t="s">
        <v>16</v>
      </c>
      <c r="D189" s="95"/>
      <c r="E189" s="105"/>
      <c r="F189" s="11"/>
      <c r="G189" s="9"/>
      <c r="H189" s="17"/>
      <c r="I189" s="18"/>
    </row>
    <row r="190" spans="1:9" ht="57" x14ac:dyDescent="0.2">
      <c r="A190" s="93" t="s">
        <v>455</v>
      </c>
      <c r="B190" s="93" t="s">
        <v>457</v>
      </c>
      <c r="C190" s="94" t="s">
        <v>16</v>
      </c>
      <c r="D190" s="99"/>
      <c r="E190" s="106"/>
      <c r="F190" s="11"/>
      <c r="G190" s="9"/>
      <c r="H190" s="17"/>
      <c r="I190" s="18"/>
    </row>
    <row r="191" spans="1:9" ht="57" x14ac:dyDescent="0.2">
      <c r="A191" s="93" t="s">
        <v>458</v>
      </c>
      <c r="B191" s="93" t="s">
        <v>460</v>
      </c>
      <c r="C191" s="94" t="s">
        <v>16</v>
      </c>
      <c r="D191" s="95"/>
      <c r="E191" s="105"/>
      <c r="F191" s="11"/>
      <c r="G191" s="9"/>
      <c r="H191" s="17"/>
      <c r="I191" s="18"/>
    </row>
    <row r="192" spans="1:9" ht="28.5" x14ac:dyDescent="0.2">
      <c r="A192" s="93" t="s">
        <v>461</v>
      </c>
      <c r="B192" s="93" t="s">
        <v>463</v>
      </c>
      <c r="C192" s="94" t="s">
        <v>16</v>
      </c>
      <c r="D192" s="95"/>
      <c r="E192" s="105"/>
      <c r="F192" s="11"/>
      <c r="G192" s="9"/>
      <c r="H192" s="17"/>
      <c r="I192" s="18"/>
    </row>
    <row r="193" spans="1:9" ht="42.75" x14ac:dyDescent="0.2">
      <c r="A193" s="93" t="s">
        <v>464</v>
      </c>
      <c r="B193" s="93" t="s">
        <v>466</v>
      </c>
      <c r="C193" s="94" t="s">
        <v>16</v>
      </c>
      <c r="D193" s="95"/>
      <c r="E193" s="105"/>
      <c r="F193" s="11"/>
      <c r="G193" s="9"/>
      <c r="H193" s="17"/>
      <c r="I193" s="18"/>
    </row>
    <row r="194" spans="1:9" ht="28.5" x14ac:dyDescent="0.2">
      <c r="A194" s="93" t="s">
        <v>467</v>
      </c>
      <c r="B194" s="93" t="s">
        <v>254</v>
      </c>
      <c r="C194" s="94" t="s">
        <v>16</v>
      </c>
      <c r="D194" s="95"/>
      <c r="E194" s="105"/>
      <c r="F194" s="11"/>
      <c r="G194" s="9"/>
      <c r="H194" s="17"/>
      <c r="I194" s="18"/>
    </row>
    <row r="195" spans="1:9" ht="28.5" x14ac:dyDescent="0.2">
      <c r="A195" s="93" t="s">
        <v>468</v>
      </c>
      <c r="B195" s="93" t="s">
        <v>211</v>
      </c>
      <c r="C195" s="94" t="s">
        <v>16</v>
      </c>
      <c r="D195" s="95"/>
      <c r="E195" s="105"/>
      <c r="F195" s="11"/>
      <c r="G195" s="9"/>
      <c r="H195" s="17"/>
      <c r="I195" s="18"/>
    </row>
    <row r="196" spans="1:9" ht="28.5" x14ac:dyDescent="0.2">
      <c r="A196" s="93" t="s">
        <v>469</v>
      </c>
      <c r="B196" s="93" t="s">
        <v>471</v>
      </c>
      <c r="C196" s="94" t="s">
        <v>16</v>
      </c>
      <c r="D196" s="95"/>
      <c r="E196" s="105"/>
      <c r="F196" s="11"/>
      <c r="G196" s="9"/>
      <c r="H196" s="17"/>
      <c r="I196" s="18"/>
    </row>
    <row r="197" spans="1:9" ht="28.5" x14ac:dyDescent="0.2">
      <c r="A197" s="93" t="s">
        <v>472</v>
      </c>
      <c r="B197" s="93" t="s">
        <v>263</v>
      </c>
      <c r="C197" s="94" t="s">
        <v>16</v>
      </c>
      <c r="D197" s="95"/>
      <c r="E197" s="105"/>
      <c r="F197" s="11"/>
      <c r="G197" s="9"/>
      <c r="H197" s="17"/>
      <c r="I197" s="18"/>
    </row>
    <row r="198" spans="1:9" ht="42.75" x14ac:dyDescent="0.2">
      <c r="A198" s="93" t="s">
        <v>473</v>
      </c>
      <c r="B198" s="93" t="s">
        <v>475</v>
      </c>
      <c r="C198" s="94" t="s">
        <v>16</v>
      </c>
      <c r="D198" s="95"/>
      <c r="E198" s="105"/>
      <c r="F198" s="11"/>
      <c r="G198" s="9"/>
      <c r="H198" s="17"/>
      <c r="I198" s="18"/>
    </row>
    <row r="199" spans="1:9" ht="15" x14ac:dyDescent="0.2">
      <c r="A199" s="91" t="s">
        <v>476</v>
      </c>
      <c r="B199" s="91" t="s">
        <v>81</v>
      </c>
      <c r="C199" s="91"/>
      <c r="D199" s="96"/>
      <c r="E199" s="104"/>
      <c r="F199" s="11"/>
      <c r="G199" s="9"/>
      <c r="H199" s="17"/>
      <c r="I199" s="18"/>
    </row>
    <row r="200" spans="1:9" ht="57" x14ac:dyDescent="0.2">
      <c r="A200" s="93" t="s">
        <v>477</v>
      </c>
      <c r="B200" s="93" t="s">
        <v>479</v>
      </c>
      <c r="C200" s="94" t="s">
        <v>16</v>
      </c>
      <c r="D200" s="95"/>
      <c r="E200" s="105"/>
      <c r="F200" s="11"/>
      <c r="G200" s="9"/>
      <c r="H200" s="17"/>
      <c r="I200" s="18"/>
    </row>
    <row r="201" spans="1:9" ht="42.75" x14ac:dyDescent="0.2">
      <c r="A201" s="93" t="s">
        <v>480</v>
      </c>
      <c r="B201" s="93" t="s">
        <v>482</v>
      </c>
      <c r="C201" s="94" t="s">
        <v>16</v>
      </c>
      <c r="D201" s="95"/>
      <c r="E201" s="105"/>
      <c r="F201" s="11"/>
      <c r="G201" s="9"/>
      <c r="H201" s="17"/>
      <c r="I201" s="18"/>
    </row>
    <row r="202" spans="1:9" ht="28.5" x14ac:dyDescent="0.2">
      <c r="A202" s="93" t="s">
        <v>744</v>
      </c>
      <c r="B202" s="93" t="s">
        <v>413</v>
      </c>
      <c r="C202" s="94" t="s">
        <v>16</v>
      </c>
      <c r="D202" s="95"/>
      <c r="E202" s="105"/>
      <c r="F202" s="11"/>
      <c r="G202" s="9"/>
      <c r="H202" s="17"/>
      <c r="I202" s="18"/>
    </row>
    <row r="203" spans="1:9" ht="15" x14ac:dyDescent="0.2">
      <c r="A203" s="91" t="s">
        <v>483</v>
      </c>
      <c r="B203" s="91" t="s">
        <v>189</v>
      </c>
      <c r="C203" s="91"/>
      <c r="D203" s="96"/>
      <c r="E203" s="104"/>
      <c r="F203" s="11"/>
      <c r="G203" s="9"/>
      <c r="H203" s="17"/>
      <c r="I203" s="18"/>
    </row>
    <row r="204" spans="1:9" ht="71.25" x14ac:dyDescent="0.2">
      <c r="A204" s="93" t="s">
        <v>484</v>
      </c>
      <c r="B204" s="93" t="s">
        <v>486</v>
      </c>
      <c r="C204" s="94" t="s">
        <v>7</v>
      </c>
      <c r="D204" s="95"/>
      <c r="E204" s="105"/>
      <c r="F204" s="11"/>
      <c r="G204" s="9"/>
      <c r="H204" s="17"/>
      <c r="I204" s="18"/>
    </row>
    <row r="205" spans="1:9" ht="71.25" x14ac:dyDescent="0.2">
      <c r="A205" s="93" t="s">
        <v>487</v>
      </c>
      <c r="B205" s="93" t="s">
        <v>489</v>
      </c>
      <c r="C205" s="94" t="s">
        <v>7</v>
      </c>
      <c r="D205" s="95"/>
      <c r="E205" s="105"/>
      <c r="F205" s="11"/>
      <c r="G205" s="9"/>
      <c r="H205" s="17"/>
      <c r="I205" s="18"/>
    </row>
    <row r="206" spans="1:9" ht="57" x14ac:dyDescent="0.2">
      <c r="A206" s="93" t="s">
        <v>490</v>
      </c>
      <c r="B206" s="93" t="s">
        <v>492</v>
      </c>
      <c r="C206" s="94" t="s">
        <v>16</v>
      </c>
      <c r="D206" s="95"/>
      <c r="E206" s="105"/>
      <c r="F206" s="11"/>
      <c r="G206" s="9"/>
      <c r="H206" s="17"/>
      <c r="I206" s="18"/>
    </row>
    <row r="207" spans="1:9" ht="57" x14ac:dyDescent="0.2">
      <c r="A207" s="93" t="s">
        <v>493</v>
      </c>
      <c r="B207" s="93" t="s">
        <v>495</v>
      </c>
      <c r="C207" s="94" t="s">
        <v>7</v>
      </c>
      <c r="D207" s="95"/>
      <c r="E207" s="105"/>
      <c r="F207" s="11"/>
      <c r="G207" s="9"/>
      <c r="H207" s="17"/>
      <c r="I207" s="18"/>
    </row>
    <row r="208" spans="1:9" ht="28.5" x14ac:dyDescent="0.2">
      <c r="A208" s="93" t="s">
        <v>745</v>
      </c>
      <c r="B208" s="93" t="s">
        <v>197</v>
      </c>
      <c r="C208" s="94" t="s">
        <v>82</v>
      </c>
      <c r="D208" s="95"/>
      <c r="E208" s="105"/>
      <c r="F208" s="11"/>
      <c r="G208" s="9"/>
      <c r="H208" s="17"/>
      <c r="I208" s="18"/>
    </row>
    <row r="209" spans="1:9" ht="57" x14ac:dyDescent="0.2">
      <c r="A209" s="93" t="s">
        <v>746</v>
      </c>
      <c r="B209" s="93" t="s">
        <v>272</v>
      </c>
      <c r="C209" s="94" t="s">
        <v>16</v>
      </c>
      <c r="D209" s="95"/>
      <c r="E209" s="105"/>
      <c r="F209" s="11"/>
      <c r="G209" s="9"/>
      <c r="H209" s="17"/>
      <c r="I209" s="18"/>
    </row>
    <row r="210" spans="1:9" ht="15" x14ac:dyDescent="0.2">
      <c r="A210" s="91" t="s">
        <v>496</v>
      </c>
      <c r="B210" s="91" t="s">
        <v>58</v>
      </c>
      <c r="C210" s="91"/>
      <c r="D210" s="96"/>
      <c r="E210" s="104"/>
      <c r="F210" s="11"/>
      <c r="G210" s="9"/>
      <c r="H210" s="17"/>
      <c r="I210" s="18"/>
    </row>
    <row r="211" spans="1:9" ht="71.25" x14ac:dyDescent="0.2">
      <c r="A211" s="93" t="s">
        <v>497</v>
      </c>
      <c r="B211" s="93" t="s">
        <v>499</v>
      </c>
      <c r="C211" s="94" t="s">
        <v>16</v>
      </c>
      <c r="D211" s="95"/>
      <c r="E211" s="105"/>
      <c r="F211" s="11"/>
      <c r="G211" s="9" t="s">
        <v>845</v>
      </c>
      <c r="H211" s="17"/>
      <c r="I211" s="18"/>
    </row>
    <row r="212" spans="1:9" ht="57" x14ac:dyDescent="0.2">
      <c r="A212" s="93" t="s">
        <v>500</v>
      </c>
      <c r="B212" s="93" t="s">
        <v>502</v>
      </c>
      <c r="C212" s="94" t="s">
        <v>16</v>
      </c>
      <c r="D212" s="95"/>
      <c r="E212" s="105"/>
      <c r="F212" s="11"/>
      <c r="G212" s="9" t="s">
        <v>845</v>
      </c>
      <c r="H212" s="17"/>
      <c r="I212" s="18"/>
    </row>
    <row r="213" spans="1:9" ht="42.75" x14ac:dyDescent="0.2">
      <c r="A213" s="93" t="s">
        <v>503</v>
      </c>
      <c r="B213" s="93" t="s">
        <v>505</v>
      </c>
      <c r="C213" s="94" t="s">
        <v>11</v>
      </c>
      <c r="D213" s="95"/>
      <c r="E213" s="105"/>
      <c r="F213" s="11"/>
      <c r="G213" s="9"/>
      <c r="H213" s="17"/>
      <c r="I213" s="18"/>
    </row>
    <row r="214" spans="1:9" ht="42.75" x14ac:dyDescent="0.2">
      <c r="A214" s="93" t="s">
        <v>506</v>
      </c>
      <c r="B214" s="93" t="s">
        <v>86</v>
      </c>
      <c r="C214" s="94" t="s">
        <v>11</v>
      </c>
      <c r="D214" s="95"/>
      <c r="E214" s="105"/>
      <c r="F214" s="11"/>
      <c r="G214" s="9"/>
      <c r="H214" s="17"/>
      <c r="I214" s="18"/>
    </row>
    <row r="215" spans="1:9" ht="14.25" x14ac:dyDescent="0.2">
      <c r="A215" s="93" t="s">
        <v>747</v>
      </c>
      <c r="B215" s="93" t="s">
        <v>748</v>
      </c>
      <c r="C215" s="94" t="s">
        <v>11</v>
      </c>
      <c r="D215" s="95"/>
      <c r="E215" s="105"/>
      <c r="F215" s="11"/>
      <c r="G215" s="9" t="s">
        <v>845</v>
      </c>
      <c r="H215" s="17"/>
      <c r="I215" s="18"/>
    </row>
    <row r="216" spans="1:9" ht="28.5" x14ac:dyDescent="0.2">
      <c r="A216" s="93" t="s">
        <v>885</v>
      </c>
      <c r="B216" s="93" t="str">
        <f>'BM 09'!D228</f>
        <v>RUFO EXTERNO/INTERNO EM CHAPA DE AÇO GALVANIZADO NÚMERO 26, CORTE DE 33 CM, INCLUSO IÇAMENTO. AF_07/2019</v>
      </c>
      <c r="C216" s="94" t="s">
        <v>11</v>
      </c>
      <c r="D216" s="95"/>
      <c r="E216" s="105"/>
      <c r="F216" s="11"/>
      <c r="G216" s="9"/>
      <c r="H216" s="17"/>
      <c r="I216" s="18"/>
    </row>
    <row r="217" spans="1:9" ht="15" x14ac:dyDescent="0.2">
      <c r="A217" s="91" t="s">
        <v>508</v>
      </c>
      <c r="B217" s="91" t="s">
        <v>509</v>
      </c>
      <c r="C217" s="91"/>
      <c r="D217" s="96"/>
      <c r="E217" s="104"/>
      <c r="F217" s="11"/>
      <c r="G217" s="9"/>
      <c r="H217" s="17"/>
      <c r="I217" s="18"/>
    </row>
    <row r="218" spans="1:9" ht="57" x14ac:dyDescent="0.2">
      <c r="A218" s="93" t="s">
        <v>510</v>
      </c>
      <c r="B218" s="93" t="s">
        <v>512</v>
      </c>
      <c r="C218" s="94" t="s">
        <v>7</v>
      </c>
      <c r="D218" s="95"/>
      <c r="E218" s="105"/>
      <c r="F218" s="11"/>
      <c r="G218" s="9"/>
      <c r="H218" s="17"/>
      <c r="I218" s="18"/>
    </row>
    <row r="219" spans="1:9" ht="42.75" x14ac:dyDescent="0.2">
      <c r="A219" s="93" t="s">
        <v>513</v>
      </c>
      <c r="B219" s="93" t="s">
        <v>515</v>
      </c>
      <c r="C219" s="94" t="s">
        <v>7</v>
      </c>
      <c r="D219" s="95"/>
      <c r="E219" s="105"/>
      <c r="F219" s="11"/>
      <c r="G219" s="9"/>
      <c r="H219" s="17"/>
      <c r="I219" s="18"/>
    </row>
    <row r="220" spans="1:9" ht="28.5" x14ac:dyDescent="0.2">
      <c r="A220" s="93" t="s">
        <v>516</v>
      </c>
      <c r="B220" s="93" t="s">
        <v>518</v>
      </c>
      <c r="C220" s="94" t="s">
        <v>7</v>
      </c>
      <c r="D220" s="95" t="s">
        <v>918</v>
      </c>
      <c r="E220" s="105">
        <v>2</v>
      </c>
      <c r="F220" s="11"/>
      <c r="G220" s="9"/>
      <c r="H220" s="17"/>
      <c r="I220" s="18"/>
    </row>
    <row r="221" spans="1:9" ht="71.25" x14ac:dyDescent="0.2">
      <c r="A221" s="93" t="s">
        <v>519</v>
      </c>
      <c r="B221" s="93" t="s">
        <v>521</v>
      </c>
      <c r="C221" s="94" t="s">
        <v>7</v>
      </c>
      <c r="D221" s="95"/>
      <c r="E221" s="105"/>
      <c r="F221" s="11"/>
      <c r="G221" s="9"/>
      <c r="H221" s="17"/>
      <c r="I221" s="18"/>
    </row>
    <row r="222" spans="1:9" ht="42.75" x14ac:dyDescent="0.2">
      <c r="A222" s="93" t="s">
        <v>522</v>
      </c>
      <c r="B222" s="93" t="s">
        <v>524</v>
      </c>
      <c r="C222" s="94" t="s">
        <v>7</v>
      </c>
      <c r="D222" s="95"/>
      <c r="E222" s="105"/>
      <c r="F222" s="11"/>
      <c r="G222" s="9"/>
      <c r="H222" s="17"/>
      <c r="I222" s="18"/>
    </row>
    <row r="223" spans="1:9" ht="28.5" x14ac:dyDescent="0.2">
      <c r="A223" s="93" t="s">
        <v>525</v>
      </c>
      <c r="B223" s="93" t="s">
        <v>527</v>
      </c>
      <c r="C223" s="94" t="s">
        <v>82</v>
      </c>
      <c r="D223" s="95"/>
      <c r="E223" s="105"/>
      <c r="F223" s="11"/>
      <c r="G223" s="9"/>
      <c r="H223" s="17"/>
      <c r="I223" s="18"/>
    </row>
    <row r="224" spans="1:9" ht="28.5" x14ac:dyDescent="0.2">
      <c r="A224" s="93" t="s">
        <v>528</v>
      </c>
      <c r="B224" s="93" t="s">
        <v>530</v>
      </c>
      <c r="C224" s="94" t="s">
        <v>7</v>
      </c>
      <c r="D224" s="95"/>
      <c r="E224" s="105"/>
      <c r="F224" s="11"/>
      <c r="G224" s="9"/>
      <c r="H224" s="17"/>
      <c r="I224" s="18"/>
    </row>
    <row r="225" spans="1:9" ht="28.5" x14ac:dyDescent="0.2">
      <c r="A225" s="93" t="s">
        <v>531</v>
      </c>
      <c r="B225" s="93" t="s">
        <v>533</v>
      </c>
      <c r="C225" s="94" t="s">
        <v>7</v>
      </c>
      <c r="D225" s="95"/>
      <c r="E225" s="105"/>
      <c r="F225" s="11"/>
      <c r="G225" s="9"/>
      <c r="H225" s="17"/>
      <c r="I225" s="18"/>
    </row>
    <row r="226" spans="1:9" ht="15" x14ac:dyDescent="0.2">
      <c r="A226" s="91" t="s">
        <v>534</v>
      </c>
      <c r="B226" s="91" t="s">
        <v>535</v>
      </c>
      <c r="C226" s="91"/>
      <c r="D226" s="96"/>
      <c r="E226" s="104"/>
      <c r="F226" s="11"/>
      <c r="G226" s="9"/>
      <c r="H226" s="17"/>
      <c r="I226" s="18"/>
    </row>
    <row r="227" spans="1:9" ht="42.75" x14ac:dyDescent="0.2">
      <c r="A227" s="93" t="s">
        <v>536</v>
      </c>
      <c r="B227" s="93" t="s">
        <v>538</v>
      </c>
      <c r="C227" s="94" t="s">
        <v>7</v>
      </c>
      <c r="D227" s="95"/>
      <c r="E227" s="105"/>
      <c r="F227" s="11"/>
      <c r="G227" s="9"/>
      <c r="H227" s="17"/>
      <c r="I227" s="18"/>
    </row>
    <row r="228" spans="1:9" ht="42.75" x14ac:dyDescent="0.2">
      <c r="A228" s="93" t="s">
        <v>539</v>
      </c>
      <c r="B228" s="93" t="s">
        <v>541</v>
      </c>
      <c r="C228" s="94" t="s">
        <v>7</v>
      </c>
      <c r="D228" s="95"/>
      <c r="E228" s="105"/>
      <c r="F228" s="11"/>
      <c r="G228" s="9"/>
      <c r="H228" s="17"/>
      <c r="I228" s="18"/>
    </row>
    <row r="229" spans="1:9" ht="28.5" x14ac:dyDescent="0.2">
      <c r="A229" s="93" t="s">
        <v>542</v>
      </c>
      <c r="B229" s="93" t="s">
        <v>544</v>
      </c>
      <c r="C229" s="94" t="s">
        <v>7</v>
      </c>
      <c r="D229" s="95"/>
      <c r="E229" s="105"/>
      <c r="F229" s="11"/>
      <c r="G229" s="9"/>
      <c r="H229" s="17"/>
      <c r="I229" s="18"/>
    </row>
    <row r="230" spans="1:9" ht="28.5" x14ac:dyDescent="0.2">
      <c r="A230" s="93" t="s">
        <v>545</v>
      </c>
      <c r="B230" s="93" t="s">
        <v>547</v>
      </c>
      <c r="C230" s="94" t="s">
        <v>11</v>
      </c>
      <c r="D230" s="95"/>
      <c r="E230" s="105"/>
      <c r="F230" s="11"/>
      <c r="G230" s="9"/>
      <c r="H230" s="17"/>
      <c r="I230" s="18"/>
    </row>
    <row r="231" spans="1:9" ht="28.5" x14ac:dyDescent="0.2">
      <c r="A231" s="93" t="s">
        <v>548</v>
      </c>
      <c r="B231" s="93" t="s">
        <v>550</v>
      </c>
      <c r="C231" s="94" t="s">
        <v>7</v>
      </c>
      <c r="D231" s="95"/>
      <c r="E231" s="105"/>
      <c r="F231" s="11"/>
      <c r="G231" s="9"/>
      <c r="H231" s="17"/>
      <c r="I231" s="18"/>
    </row>
    <row r="232" spans="1:9" ht="28.5" x14ac:dyDescent="0.2">
      <c r="A232" s="93" t="s">
        <v>749</v>
      </c>
      <c r="B232" s="93" t="s">
        <v>750</v>
      </c>
      <c r="C232" s="94" t="s">
        <v>7</v>
      </c>
      <c r="D232" s="95"/>
      <c r="E232" s="105"/>
      <c r="F232" s="11"/>
      <c r="G232" s="9"/>
      <c r="H232" s="17"/>
      <c r="I232" s="18"/>
    </row>
    <row r="233" spans="1:9" ht="28.5" x14ac:dyDescent="0.2">
      <c r="A233" s="93" t="s">
        <v>751</v>
      </c>
      <c r="B233" s="93" t="s">
        <v>752</v>
      </c>
      <c r="C233" s="94" t="s">
        <v>7</v>
      </c>
      <c r="D233" s="95"/>
      <c r="E233" s="105"/>
      <c r="F233" s="11"/>
      <c r="G233" s="9"/>
      <c r="H233" s="17"/>
      <c r="I233" s="18"/>
    </row>
    <row r="234" spans="1:9" ht="15" x14ac:dyDescent="0.2">
      <c r="A234" s="91" t="s">
        <v>551</v>
      </c>
      <c r="B234" s="91" t="s">
        <v>552</v>
      </c>
      <c r="C234" s="91"/>
      <c r="D234" s="96"/>
      <c r="E234" s="104"/>
      <c r="F234" s="11"/>
      <c r="G234" s="9"/>
      <c r="H234" s="17"/>
      <c r="I234" s="18"/>
    </row>
    <row r="235" spans="1:9" ht="42.75" x14ac:dyDescent="0.2">
      <c r="A235" s="93" t="s">
        <v>553</v>
      </c>
      <c r="B235" s="93" t="s">
        <v>555</v>
      </c>
      <c r="C235" s="94" t="s">
        <v>7</v>
      </c>
      <c r="D235" s="95"/>
      <c r="E235" s="105"/>
      <c r="F235" s="11"/>
      <c r="G235" s="9"/>
      <c r="H235" s="17"/>
      <c r="I235" s="18"/>
    </row>
    <row r="236" spans="1:9" ht="42.75" x14ac:dyDescent="0.2">
      <c r="A236" s="93" t="s">
        <v>556</v>
      </c>
      <c r="B236" s="93" t="s">
        <v>558</v>
      </c>
      <c r="C236" s="94" t="s">
        <v>7</v>
      </c>
      <c r="D236" s="95"/>
      <c r="E236" s="105"/>
      <c r="F236" s="11"/>
      <c r="G236" s="9"/>
      <c r="H236" s="17"/>
      <c r="I236" s="18"/>
    </row>
    <row r="237" spans="1:9" ht="42.75" x14ac:dyDescent="0.2">
      <c r="A237" s="93" t="s">
        <v>559</v>
      </c>
      <c r="B237" s="93" t="s">
        <v>561</v>
      </c>
      <c r="C237" s="94" t="s">
        <v>7</v>
      </c>
      <c r="D237" s="95"/>
      <c r="E237" s="105"/>
      <c r="F237" s="11"/>
      <c r="G237" s="9"/>
      <c r="H237" s="17"/>
      <c r="I237" s="18"/>
    </row>
    <row r="238" spans="1:9" ht="42.75" x14ac:dyDescent="0.2">
      <c r="A238" s="93" t="s">
        <v>562</v>
      </c>
      <c r="B238" s="93" t="s">
        <v>564</v>
      </c>
      <c r="C238" s="94" t="s">
        <v>11</v>
      </c>
      <c r="D238" s="95"/>
      <c r="E238" s="105"/>
      <c r="F238" s="11"/>
      <c r="G238" s="9"/>
      <c r="H238" s="17"/>
      <c r="I238" s="18"/>
    </row>
    <row r="239" spans="1:9" ht="42.75" x14ac:dyDescent="0.2">
      <c r="A239" s="93" t="s">
        <v>565</v>
      </c>
      <c r="B239" s="93" t="s">
        <v>567</v>
      </c>
      <c r="C239" s="94" t="s">
        <v>11</v>
      </c>
      <c r="D239" s="95"/>
      <c r="E239" s="105"/>
      <c r="F239" s="11"/>
      <c r="G239" s="9"/>
      <c r="H239" s="17"/>
      <c r="I239" s="18"/>
    </row>
    <row r="240" spans="1:9" ht="42.75" x14ac:dyDescent="0.2">
      <c r="A240" s="93" t="s">
        <v>568</v>
      </c>
      <c r="B240" s="93" t="s">
        <v>570</v>
      </c>
      <c r="C240" s="94" t="s">
        <v>11</v>
      </c>
      <c r="D240" s="95"/>
      <c r="E240" s="105"/>
      <c r="F240" s="11"/>
      <c r="G240" s="9"/>
      <c r="H240" s="17"/>
      <c r="I240" s="18"/>
    </row>
    <row r="241" spans="1:9" ht="28.5" x14ac:dyDescent="0.2">
      <c r="A241" s="93" t="s">
        <v>571</v>
      </c>
      <c r="B241" s="93" t="s">
        <v>573</v>
      </c>
      <c r="C241" s="94" t="s">
        <v>7</v>
      </c>
      <c r="D241" s="95"/>
      <c r="E241" s="105"/>
      <c r="F241" s="11"/>
      <c r="G241" s="9"/>
      <c r="H241" s="17"/>
      <c r="I241" s="18"/>
    </row>
    <row r="242" spans="1:9" ht="57" x14ac:dyDescent="0.2">
      <c r="A242" s="93" t="s">
        <v>753</v>
      </c>
      <c r="B242" s="93" t="s">
        <v>754</v>
      </c>
      <c r="C242" s="94" t="s">
        <v>7</v>
      </c>
      <c r="D242" s="95"/>
      <c r="E242" s="105"/>
      <c r="F242" s="11"/>
      <c r="G242" s="9"/>
      <c r="H242" s="17"/>
      <c r="I242" s="18"/>
    </row>
    <row r="243" spans="1:9" ht="42.75" x14ac:dyDescent="0.2">
      <c r="A243" s="93" t="s">
        <v>755</v>
      </c>
      <c r="B243" s="93" t="s">
        <v>756</v>
      </c>
      <c r="C243" s="94" t="s">
        <v>7</v>
      </c>
      <c r="D243" s="95"/>
      <c r="E243" s="105"/>
      <c r="F243" s="11"/>
      <c r="G243" s="9"/>
      <c r="H243" s="17"/>
      <c r="I243" s="18"/>
    </row>
    <row r="244" spans="1:9" ht="42.75" x14ac:dyDescent="0.2">
      <c r="A244" s="93" t="s">
        <v>757</v>
      </c>
      <c r="B244" s="93" t="s">
        <v>758</v>
      </c>
      <c r="C244" s="94" t="s">
        <v>7</v>
      </c>
      <c r="D244" s="95"/>
      <c r="E244" s="105"/>
      <c r="F244" s="11"/>
      <c r="G244" s="9"/>
      <c r="H244" s="17"/>
      <c r="I244" s="18"/>
    </row>
    <row r="245" spans="1:9" ht="15" x14ac:dyDescent="0.2">
      <c r="A245" s="91" t="s">
        <v>574</v>
      </c>
      <c r="B245" s="91" t="s">
        <v>60</v>
      </c>
      <c r="C245" s="91"/>
      <c r="D245" s="96"/>
      <c r="E245" s="104"/>
      <c r="F245" s="11"/>
      <c r="G245" s="9"/>
      <c r="H245" s="17"/>
      <c r="I245" s="18"/>
    </row>
    <row r="246" spans="1:9" ht="42.75" x14ac:dyDescent="0.2">
      <c r="A246" s="93" t="s">
        <v>575</v>
      </c>
      <c r="B246" s="93" t="s">
        <v>66</v>
      </c>
      <c r="C246" s="94" t="s">
        <v>11</v>
      </c>
      <c r="D246" s="95"/>
      <c r="E246" s="105"/>
      <c r="F246" s="11"/>
      <c r="G246" s="9"/>
      <c r="H246" s="17"/>
      <c r="I246" s="18"/>
    </row>
    <row r="247" spans="1:9" ht="42.75" x14ac:dyDescent="0.2">
      <c r="A247" s="93" t="s">
        <v>576</v>
      </c>
      <c r="B247" s="93" t="s">
        <v>68</v>
      </c>
      <c r="C247" s="94" t="s">
        <v>11</v>
      </c>
      <c r="D247" s="95"/>
      <c r="E247" s="105"/>
      <c r="F247" s="11"/>
      <c r="G247" s="9"/>
      <c r="H247" s="17"/>
      <c r="I247" s="18"/>
    </row>
    <row r="248" spans="1:9" ht="28.5" x14ac:dyDescent="0.2">
      <c r="A248" s="93" t="s">
        <v>577</v>
      </c>
      <c r="B248" s="93" t="s">
        <v>579</v>
      </c>
      <c r="C248" s="94" t="s">
        <v>7</v>
      </c>
      <c r="D248" s="95"/>
      <c r="E248" s="105"/>
      <c r="F248" s="11"/>
      <c r="G248" s="9"/>
      <c r="H248" s="17"/>
      <c r="I248" s="18"/>
    </row>
    <row r="249" spans="1:9" ht="28.5" x14ac:dyDescent="0.2">
      <c r="A249" s="93" t="s">
        <v>580</v>
      </c>
      <c r="B249" s="93" t="s">
        <v>582</v>
      </c>
      <c r="C249" s="94" t="s">
        <v>7</v>
      </c>
      <c r="D249" s="95" t="s">
        <v>918</v>
      </c>
      <c r="E249" s="105">
        <v>2</v>
      </c>
      <c r="F249" s="11"/>
      <c r="G249" s="9"/>
      <c r="H249" s="17"/>
      <c r="I249" s="18"/>
    </row>
    <row r="250" spans="1:9" ht="28.5" x14ac:dyDescent="0.2">
      <c r="A250" s="93" t="s">
        <v>583</v>
      </c>
      <c r="B250" s="93" t="s">
        <v>585</v>
      </c>
      <c r="C250" s="94" t="s">
        <v>7</v>
      </c>
      <c r="D250" s="95"/>
      <c r="E250" s="105"/>
      <c r="F250" s="11"/>
      <c r="G250" s="9"/>
      <c r="H250" s="17"/>
      <c r="I250" s="18"/>
    </row>
    <row r="251" spans="1:9" ht="28.5" x14ac:dyDescent="0.2">
      <c r="A251" s="93" t="s">
        <v>586</v>
      </c>
      <c r="B251" s="93" t="s">
        <v>70</v>
      </c>
      <c r="C251" s="94" t="s">
        <v>7</v>
      </c>
      <c r="D251" s="95"/>
      <c r="E251" s="105"/>
      <c r="F251" s="11"/>
      <c r="G251" s="9"/>
      <c r="H251" s="17"/>
      <c r="I251" s="18"/>
    </row>
    <row r="252" spans="1:9" ht="42.75" x14ac:dyDescent="0.2">
      <c r="A252" s="93" t="s">
        <v>587</v>
      </c>
      <c r="B252" s="93" t="s">
        <v>589</v>
      </c>
      <c r="C252" s="94" t="s">
        <v>11</v>
      </c>
      <c r="D252" s="95"/>
      <c r="E252" s="105"/>
      <c r="F252" s="11"/>
      <c r="G252" s="9"/>
      <c r="H252" s="17"/>
      <c r="I252" s="18"/>
    </row>
    <row r="253" spans="1:9" ht="42.75" x14ac:dyDescent="0.2">
      <c r="A253" s="93" t="s">
        <v>590</v>
      </c>
      <c r="B253" s="93" t="s">
        <v>592</v>
      </c>
      <c r="C253" s="94" t="s">
        <v>11</v>
      </c>
      <c r="D253" s="95"/>
      <c r="E253" s="105"/>
      <c r="F253" s="11"/>
      <c r="G253" s="9"/>
      <c r="H253" s="17"/>
      <c r="I253" s="18"/>
    </row>
    <row r="254" spans="1:9" ht="28.5" x14ac:dyDescent="0.2">
      <c r="A254" s="93" t="s">
        <v>593</v>
      </c>
      <c r="B254" s="93" t="s">
        <v>595</v>
      </c>
      <c r="C254" s="94" t="s">
        <v>7</v>
      </c>
      <c r="D254" s="95"/>
      <c r="E254" s="105"/>
      <c r="F254" s="11"/>
      <c r="G254" s="9"/>
      <c r="H254" s="17"/>
      <c r="I254" s="18"/>
    </row>
    <row r="255" spans="1:9" ht="28.5" x14ac:dyDescent="0.2">
      <c r="A255" s="93" t="s">
        <v>596</v>
      </c>
      <c r="B255" s="93" t="s">
        <v>72</v>
      </c>
      <c r="C255" s="94" t="s">
        <v>7</v>
      </c>
      <c r="D255" s="95"/>
      <c r="E255" s="105"/>
      <c r="F255" s="11"/>
      <c r="G255" s="9"/>
      <c r="H255" s="17"/>
      <c r="I255" s="18"/>
    </row>
    <row r="256" spans="1:9" ht="28.5" x14ac:dyDescent="0.2">
      <c r="A256" s="93" t="s">
        <v>760</v>
      </c>
      <c r="B256" s="93" t="s">
        <v>761</v>
      </c>
      <c r="C256" s="94" t="s">
        <v>7</v>
      </c>
      <c r="D256" s="95"/>
      <c r="E256" s="105"/>
      <c r="F256" s="11"/>
      <c r="G256" s="9"/>
      <c r="H256" s="17"/>
      <c r="I256" s="18"/>
    </row>
    <row r="257" spans="1:9" ht="57" x14ac:dyDescent="0.2">
      <c r="A257" s="93" t="s">
        <v>759</v>
      </c>
      <c r="B257" s="93" t="s">
        <v>599</v>
      </c>
      <c r="C257" s="94" t="s">
        <v>7</v>
      </c>
      <c r="D257" s="95"/>
      <c r="E257" s="105"/>
      <c r="F257" s="11"/>
      <c r="G257" s="9"/>
      <c r="H257" s="17"/>
      <c r="I257" s="18"/>
    </row>
    <row r="258" spans="1:9" ht="28.5" x14ac:dyDescent="0.2">
      <c r="A258" s="93" t="s">
        <v>887</v>
      </c>
      <c r="B258" s="93" t="str">
        <f>'BM 09'!D270</f>
        <v>Luminária Painel Led embutir 18w quadrada, 6000k da G-light ou similar - Rev 01_11/2021</v>
      </c>
      <c r="C258" s="94" t="s">
        <v>7</v>
      </c>
      <c r="D258" s="95"/>
      <c r="E258" s="105"/>
      <c r="F258" s="11"/>
      <c r="G258" s="9"/>
      <c r="H258" s="17"/>
      <c r="I258" s="18"/>
    </row>
    <row r="259" spans="1:9" ht="15" x14ac:dyDescent="0.2">
      <c r="A259" s="150">
        <v>3</v>
      </c>
      <c r="B259" s="149" t="s">
        <v>762</v>
      </c>
      <c r="C259" s="93"/>
      <c r="D259" s="145"/>
      <c r="E259" s="145"/>
      <c r="F259" s="11"/>
      <c r="G259" s="9"/>
    </row>
    <row r="260" spans="1:9" ht="42.75" x14ac:dyDescent="0.2">
      <c r="A260" s="148" t="s">
        <v>763</v>
      </c>
      <c r="B260" s="93" t="s">
        <v>764</v>
      </c>
      <c r="C260" s="94" t="s">
        <v>16</v>
      </c>
      <c r="D260" s="153"/>
      <c r="E260" s="152"/>
      <c r="G260" s="1">
        <f>2.84*(17.25+5.45+4.6+32.5+12.65)</f>
        <v>205.75800000000001</v>
      </c>
    </row>
    <row r="261" spans="1:9" ht="57" x14ac:dyDescent="0.2">
      <c r="A261" s="148" t="s">
        <v>765</v>
      </c>
      <c r="B261" s="93" t="s">
        <v>766</v>
      </c>
      <c r="C261" s="94" t="s">
        <v>743</v>
      </c>
      <c r="D261" s="151"/>
      <c r="E261" s="152"/>
    </row>
    <row r="262" spans="1:9" ht="14.25" x14ac:dyDescent="0.2">
      <c r="A262" s="148" t="s">
        <v>767</v>
      </c>
      <c r="B262" s="93" t="s">
        <v>768</v>
      </c>
      <c r="C262" s="94" t="s">
        <v>16</v>
      </c>
      <c r="D262" s="151"/>
      <c r="E262" s="152"/>
    </row>
    <row r="263" spans="1:9" ht="14.25" x14ac:dyDescent="0.2">
      <c r="A263" s="148" t="s">
        <v>769</v>
      </c>
      <c r="B263" s="93" t="s">
        <v>770</v>
      </c>
      <c r="C263" s="94" t="s">
        <v>7</v>
      </c>
      <c r="D263" s="151"/>
      <c r="E263" s="152"/>
    </row>
    <row r="264" spans="1:9" ht="42.75" x14ac:dyDescent="0.2">
      <c r="A264" s="148" t="s">
        <v>771</v>
      </c>
      <c r="B264" s="93" t="s">
        <v>772</v>
      </c>
      <c r="C264" s="94" t="s">
        <v>7</v>
      </c>
      <c r="D264" s="151"/>
      <c r="E264" s="152"/>
    </row>
    <row r="265" spans="1:9" ht="28.5" x14ac:dyDescent="0.2">
      <c r="A265" s="148" t="s">
        <v>773</v>
      </c>
      <c r="B265" s="93" t="s">
        <v>774</v>
      </c>
      <c r="C265" s="94" t="s">
        <v>7</v>
      </c>
      <c r="D265" s="151"/>
      <c r="E265" s="152"/>
    </row>
    <row r="266" spans="1:9" ht="28.5" x14ac:dyDescent="0.2">
      <c r="A266" s="148" t="s">
        <v>775</v>
      </c>
      <c r="B266" s="93" t="s">
        <v>776</v>
      </c>
      <c r="C266" s="94" t="s">
        <v>7</v>
      </c>
      <c r="D266" s="151"/>
      <c r="E266" s="152"/>
    </row>
    <row r="267" spans="1:9" ht="42.75" x14ac:dyDescent="0.2">
      <c r="A267" s="148" t="s">
        <v>777</v>
      </c>
      <c r="B267" s="93" t="s">
        <v>778</v>
      </c>
      <c r="C267" s="94" t="s">
        <v>16</v>
      </c>
      <c r="D267" s="151"/>
      <c r="E267" s="152"/>
    </row>
    <row r="268" spans="1:9" ht="42.75" x14ac:dyDescent="0.2">
      <c r="A268" s="148" t="s">
        <v>779</v>
      </c>
      <c r="B268" s="93" t="s">
        <v>780</v>
      </c>
      <c r="C268" s="94" t="s">
        <v>15</v>
      </c>
      <c r="D268" s="151"/>
      <c r="E268" s="152"/>
    </row>
    <row r="269" spans="1:9" ht="42.75" x14ac:dyDescent="0.2">
      <c r="A269" s="148" t="s">
        <v>781</v>
      </c>
      <c r="B269" s="93" t="s">
        <v>782</v>
      </c>
      <c r="C269" s="94" t="s">
        <v>15</v>
      </c>
      <c r="D269" s="153"/>
      <c r="E269" s="152"/>
      <c r="G269" s="1" t="s">
        <v>845</v>
      </c>
    </row>
    <row r="270" spans="1:9" ht="42.75" x14ac:dyDescent="0.2">
      <c r="A270" s="148" t="s">
        <v>783</v>
      </c>
      <c r="B270" s="93" t="s">
        <v>430</v>
      </c>
      <c r="C270" s="94" t="s">
        <v>16</v>
      </c>
      <c r="D270" s="151"/>
      <c r="E270" s="152"/>
    </row>
    <row r="271" spans="1:9" ht="28.5" x14ac:dyDescent="0.2">
      <c r="A271" s="148" t="s">
        <v>784</v>
      </c>
      <c r="B271" s="93" t="s">
        <v>785</v>
      </c>
      <c r="C271" s="94" t="s">
        <v>16</v>
      </c>
      <c r="D271" s="151"/>
      <c r="E271" s="152"/>
    </row>
    <row r="272" spans="1:9" ht="28.5" x14ac:dyDescent="0.2">
      <c r="A272" s="148" t="s">
        <v>786</v>
      </c>
      <c r="B272" s="93" t="s">
        <v>463</v>
      </c>
      <c r="C272" s="94" t="s">
        <v>16</v>
      </c>
      <c r="D272" s="153"/>
      <c r="E272" s="152"/>
    </row>
    <row r="273" spans="1:7" ht="28.5" x14ac:dyDescent="0.2">
      <c r="A273" s="148" t="s">
        <v>787</v>
      </c>
      <c r="B273" s="93" t="s">
        <v>788</v>
      </c>
      <c r="C273" s="94" t="s">
        <v>16</v>
      </c>
      <c r="D273" s="151"/>
      <c r="E273" s="152"/>
    </row>
    <row r="274" spans="1:7" ht="28.5" x14ac:dyDescent="0.2">
      <c r="A274" s="148" t="s">
        <v>789</v>
      </c>
      <c r="B274" s="93" t="s">
        <v>790</v>
      </c>
      <c r="C274" s="94" t="s">
        <v>16</v>
      </c>
      <c r="D274" s="151"/>
      <c r="E274" s="152"/>
    </row>
    <row r="275" spans="1:7" ht="42.75" x14ac:dyDescent="0.2">
      <c r="A275" s="148" t="s">
        <v>791</v>
      </c>
      <c r="B275" s="93" t="s">
        <v>475</v>
      </c>
      <c r="C275" s="94" t="s">
        <v>16</v>
      </c>
      <c r="D275" s="95"/>
      <c r="E275" s="152"/>
      <c r="G275" s="1" t="s">
        <v>845</v>
      </c>
    </row>
    <row r="276" spans="1:7" ht="57" x14ac:dyDescent="0.2">
      <c r="A276" s="148" t="s">
        <v>792</v>
      </c>
      <c r="B276" s="93" t="s">
        <v>102</v>
      </c>
      <c r="C276" s="94" t="s">
        <v>15</v>
      </c>
      <c r="D276" s="95"/>
      <c r="E276" s="105"/>
    </row>
    <row r="277" spans="1:7" ht="28.5" x14ac:dyDescent="0.2">
      <c r="A277" s="148" t="s">
        <v>793</v>
      </c>
      <c r="B277" s="93" t="s">
        <v>794</v>
      </c>
      <c r="C277" s="94" t="s">
        <v>795</v>
      </c>
      <c r="D277" s="151"/>
      <c r="E277" s="152"/>
    </row>
    <row r="278" spans="1:7" ht="28.5" x14ac:dyDescent="0.2">
      <c r="A278" s="148" t="s">
        <v>796</v>
      </c>
      <c r="B278" s="93" t="s">
        <v>211</v>
      </c>
      <c r="C278" s="94" t="s">
        <v>16</v>
      </c>
      <c r="D278" s="151"/>
      <c r="E278" s="152"/>
    </row>
    <row r="279" spans="1:7" ht="28.5" x14ac:dyDescent="0.2">
      <c r="A279" s="148" t="s">
        <v>797</v>
      </c>
      <c r="B279" s="93" t="s">
        <v>798</v>
      </c>
      <c r="C279" s="94" t="s">
        <v>16</v>
      </c>
      <c r="D279" s="151" t="s">
        <v>909</v>
      </c>
      <c r="E279" s="152">
        <v>75.498499999999993</v>
      </c>
    </row>
    <row r="280" spans="1:7" ht="28.5" x14ac:dyDescent="0.2">
      <c r="A280" s="148" t="s">
        <v>799</v>
      </c>
      <c r="B280" s="93" t="s">
        <v>263</v>
      </c>
      <c r="C280" s="94" t="s">
        <v>16</v>
      </c>
      <c r="D280" s="151" t="s">
        <v>909</v>
      </c>
      <c r="E280" s="152">
        <v>75.498499999999993</v>
      </c>
    </row>
    <row r="281" spans="1:7" ht="42.75" x14ac:dyDescent="0.2">
      <c r="A281" s="148" t="s">
        <v>800</v>
      </c>
      <c r="B281" s="93" t="s">
        <v>801</v>
      </c>
      <c r="C281" s="94" t="s">
        <v>743</v>
      </c>
      <c r="D281" s="95"/>
      <c r="E281" s="105"/>
    </row>
    <row r="282" spans="1:7" ht="42.75" x14ac:dyDescent="0.2">
      <c r="A282" s="148" t="s">
        <v>802</v>
      </c>
      <c r="B282" s="93" t="s">
        <v>803</v>
      </c>
      <c r="C282" s="94" t="s">
        <v>7</v>
      </c>
      <c r="D282" s="151"/>
      <c r="E282" s="152"/>
    </row>
    <row r="283" spans="1:7" ht="28.5" x14ac:dyDescent="0.2">
      <c r="A283" s="148" t="s">
        <v>804</v>
      </c>
      <c r="B283" s="93" t="s">
        <v>805</v>
      </c>
      <c r="C283" s="94" t="s">
        <v>7</v>
      </c>
      <c r="D283" s="151"/>
      <c r="E283" s="152"/>
    </row>
    <row r="284" spans="1:7" ht="42.75" x14ac:dyDescent="0.2">
      <c r="A284" s="148" t="s">
        <v>806</v>
      </c>
      <c r="B284" s="93" t="s">
        <v>807</v>
      </c>
      <c r="C284" s="94" t="s">
        <v>743</v>
      </c>
      <c r="D284" s="151"/>
      <c r="E284" s="152"/>
      <c r="G284" s="1" t="s">
        <v>873</v>
      </c>
    </row>
    <row r="285" spans="1:7" ht="42.75" x14ac:dyDescent="0.2">
      <c r="A285" s="148" t="s">
        <v>808</v>
      </c>
      <c r="B285" s="93" t="s">
        <v>809</v>
      </c>
      <c r="C285" s="94" t="s">
        <v>743</v>
      </c>
      <c r="D285" s="151"/>
      <c r="E285" s="152"/>
    </row>
    <row r="286" spans="1:7" ht="28.5" x14ac:dyDescent="0.2">
      <c r="A286" s="144" t="s">
        <v>810</v>
      </c>
      <c r="B286" s="93" t="s">
        <v>72</v>
      </c>
      <c r="C286" s="94" t="s">
        <v>7</v>
      </c>
      <c r="D286" s="151"/>
      <c r="E286" s="152"/>
    </row>
    <row r="287" spans="1:7" ht="42.75" x14ac:dyDescent="0.2">
      <c r="A287" s="148" t="s">
        <v>889</v>
      </c>
      <c r="B287" s="93" t="str">
        <f>'BM 09'!D299</f>
        <v>CABO DE COBRE FLEXÍVEL ISOLADO, 2,5 MM², ANTI-CHAMA 450/750 V, PARA CIRCUITOS TERMINAIS - FORNECIMENTO E INSTALAÇÃO. AF_03/2023</v>
      </c>
      <c r="C287" s="94" t="s">
        <v>743</v>
      </c>
      <c r="D287" s="151"/>
      <c r="E287" s="152"/>
      <c r="G287" s="1">
        <f>COUNTIF(G1:G286,"reprogramar")</f>
        <v>14</v>
      </c>
    </row>
    <row r="294" spans="4:4" x14ac:dyDescent="0.2">
      <c r="D294" s="18" t="s">
        <v>838</v>
      </c>
    </row>
  </sheetData>
  <mergeCells count="8">
    <mergeCell ref="H72:I72"/>
    <mergeCell ref="A1:E1"/>
    <mergeCell ref="A2:E2"/>
    <mergeCell ref="A3:A4"/>
    <mergeCell ref="B3:B4"/>
    <mergeCell ref="C3:C4"/>
    <mergeCell ref="D3:D4"/>
    <mergeCell ref="E3:E4"/>
  </mergeCells>
  <printOptions horizontalCentered="1"/>
  <pageMargins left="0.25" right="0.25" top="0.75" bottom="0.75" header="0.3" footer="0.3"/>
  <pageSetup paperSize="9" scale="46" firstPageNumber="0" fitToHeight="0" orientation="portrait" r:id="rId1"/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19E082-3D54-4D17-A70A-2C37B24EE09D}">
  <sheetPr>
    <pageSetUpPr fitToPage="1"/>
  </sheetPr>
  <dimension ref="A1:R269"/>
  <sheetViews>
    <sheetView showOutlineSymbols="0" view="pageBreakPreview" topLeftCell="C244" zoomScale="75" zoomScaleNormal="75" zoomScaleSheetLayoutView="75" zoomScalePageLayoutView="85" workbookViewId="0">
      <selection activeCell="D253" sqref="D253"/>
    </sheetView>
  </sheetViews>
  <sheetFormatPr defaultColWidth="9.42578125" defaultRowHeight="12.75" x14ac:dyDescent="0.2"/>
  <cols>
    <col min="1" max="1" width="8.28515625" style="1" bestFit="1" customWidth="1"/>
    <col min="2" max="2" width="11" style="1" bestFit="1" customWidth="1"/>
    <col min="3" max="3" width="9.28515625" style="1" bestFit="1" customWidth="1"/>
    <col min="4" max="4" width="72" style="1" bestFit="1" customWidth="1"/>
    <col min="5" max="5" width="11.7109375" style="1" bestFit="1" customWidth="1"/>
    <col min="6" max="6" width="13.28515625" style="70" customWidth="1"/>
    <col min="7" max="7" width="16.7109375" style="18" customWidth="1"/>
    <col min="8" max="8" width="17.140625" style="18" customWidth="1"/>
    <col min="9" max="9" width="11.85546875" style="18" customWidth="1"/>
    <col min="10" max="10" width="15.42578125" style="18" customWidth="1"/>
    <col min="11" max="11" width="18.28515625" style="18" bestFit="1" customWidth="1"/>
    <col min="12" max="12" width="16.85546875" style="18" customWidth="1"/>
    <col min="13" max="14" width="19.7109375" style="18" bestFit="1" customWidth="1"/>
    <col min="15" max="15" width="5.7109375" style="1" customWidth="1"/>
    <col min="16" max="16" width="9.42578125" style="111"/>
    <col min="17" max="17" width="9.42578125" style="1"/>
    <col min="18" max="18" width="12.28515625" style="1" bestFit="1" customWidth="1"/>
    <col min="19" max="1007" width="9.42578125" style="1"/>
    <col min="1008" max="1008" width="11.5703125" style="1" customWidth="1"/>
    <col min="1009" max="16384" width="9.42578125" style="1"/>
  </cols>
  <sheetData>
    <row r="1" spans="1:14" x14ac:dyDescent="0.2">
      <c r="A1" s="16"/>
      <c r="F1" s="18"/>
      <c r="N1" s="42"/>
    </row>
    <row r="2" spans="1:14" x14ac:dyDescent="0.2">
      <c r="A2" s="16"/>
      <c r="F2" s="18"/>
      <c r="N2" s="42"/>
    </row>
    <row r="3" spans="1:14" x14ac:dyDescent="0.2">
      <c r="A3" s="16"/>
      <c r="F3" s="18"/>
      <c r="N3" s="42"/>
    </row>
    <row r="4" spans="1:14" x14ac:dyDescent="0.2">
      <c r="A4" s="16"/>
      <c r="F4" s="18"/>
      <c r="N4" s="42"/>
    </row>
    <row r="5" spans="1:14" x14ac:dyDescent="0.2">
      <c r="A5" s="16"/>
      <c r="F5" s="18"/>
      <c r="N5" s="42"/>
    </row>
    <row r="6" spans="1:14" ht="15.75" x14ac:dyDescent="0.2">
      <c r="A6" s="4"/>
      <c r="B6" s="5"/>
      <c r="C6" s="5"/>
      <c r="D6" s="6"/>
      <c r="E6" s="7"/>
      <c r="F6" s="43"/>
      <c r="G6" s="43"/>
      <c r="H6" s="43"/>
      <c r="I6" s="154" t="s">
        <v>600</v>
      </c>
      <c r="J6" s="154"/>
      <c r="K6" s="154" t="s">
        <v>90</v>
      </c>
      <c r="L6" s="154"/>
      <c r="M6" s="154" t="s">
        <v>89</v>
      </c>
      <c r="N6" s="154"/>
    </row>
    <row r="7" spans="1:14" ht="15.6" customHeight="1" x14ac:dyDescent="0.25">
      <c r="A7" s="4"/>
      <c r="B7" s="5"/>
      <c r="C7" s="5"/>
      <c r="D7" s="6"/>
      <c r="E7" s="7"/>
      <c r="F7" s="43"/>
      <c r="G7" s="43"/>
      <c r="H7" s="43"/>
      <c r="I7" s="155" t="s">
        <v>662</v>
      </c>
      <c r="J7" s="155"/>
      <c r="K7" s="156" t="s">
        <v>663</v>
      </c>
      <c r="L7" s="156"/>
      <c r="M7" s="157">
        <f>M252</f>
        <v>94944.78</v>
      </c>
      <c r="N7" s="158"/>
    </row>
    <row r="8" spans="1:14" ht="15.6" customHeight="1" x14ac:dyDescent="0.2">
      <c r="A8" s="4"/>
      <c r="B8" s="5"/>
      <c r="C8" s="5"/>
      <c r="D8" s="6"/>
      <c r="E8" s="7"/>
      <c r="F8" s="43"/>
      <c r="G8" s="43"/>
      <c r="H8" s="43"/>
      <c r="I8" s="44" t="s">
        <v>38</v>
      </c>
      <c r="J8" s="45"/>
      <c r="K8" s="44" t="s">
        <v>39</v>
      </c>
      <c r="L8" s="45"/>
      <c r="M8" s="159" t="s">
        <v>40</v>
      </c>
      <c r="N8" s="160"/>
    </row>
    <row r="9" spans="1:14" ht="15.6" customHeight="1" x14ac:dyDescent="0.2">
      <c r="A9" s="29"/>
      <c r="B9" s="161" t="s">
        <v>601</v>
      </c>
      <c r="C9" s="161"/>
      <c r="D9" s="161"/>
      <c r="E9" s="161"/>
      <c r="F9" s="161"/>
      <c r="G9" s="161"/>
      <c r="H9" s="43"/>
      <c r="I9" s="162" t="s">
        <v>602</v>
      </c>
      <c r="J9" s="163"/>
      <c r="K9" s="164">
        <v>0.21149999999999999</v>
      </c>
      <c r="L9" s="165"/>
      <c r="M9" s="162" t="s">
        <v>603</v>
      </c>
      <c r="N9" s="163"/>
    </row>
    <row r="10" spans="1:14" ht="15.75" x14ac:dyDescent="0.2">
      <c r="A10" s="15"/>
      <c r="B10" s="29"/>
      <c r="C10" s="29"/>
      <c r="D10" s="29"/>
      <c r="E10" s="7"/>
      <c r="F10" s="43"/>
      <c r="G10" s="43"/>
      <c r="H10" s="43"/>
      <c r="I10" s="162"/>
      <c r="J10" s="163"/>
      <c r="K10" s="40"/>
      <c r="L10" s="41"/>
      <c r="M10" s="162"/>
      <c r="N10" s="163"/>
    </row>
    <row r="11" spans="1:14" ht="15.75" x14ac:dyDescent="0.2">
      <c r="A11" s="4"/>
      <c r="B11" s="5"/>
      <c r="C11" s="5"/>
      <c r="D11" s="6"/>
      <c r="E11" s="7"/>
      <c r="F11" s="43"/>
      <c r="G11" s="43"/>
      <c r="H11" s="43"/>
      <c r="I11" s="46"/>
      <c r="J11" s="47"/>
      <c r="K11" s="48"/>
      <c r="L11" s="49"/>
      <c r="M11" s="166"/>
      <c r="N11" s="167"/>
    </row>
    <row r="12" spans="1:14" x14ac:dyDescent="0.2">
      <c r="A12" s="168"/>
      <c r="B12" s="169"/>
      <c r="C12" s="169"/>
      <c r="D12" s="169"/>
      <c r="E12" s="169"/>
      <c r="F12" s="169"/>
      <c r="G12" s="169"/>
      <c r="H12" s="169"/>
      <c r="I12" s="169"/>
      <c r="J12" s="169"/>
      <c r="K12" s="169"/>
      <c r="L12" s="169"/>
      <c r="M12" s="169"/>
      <c r="N12" s="170"/>
    </row>
    <row r="13" spans="1:14" x14ac:dyDescent="0.2">
      <c r="A13" s="171"/>
      <c r="B13" s="172"/>
      <c r="C13" s="172"/>
      <c r="D13" s="172"/>
      <c r="E13" s="172"/>
      <c r="F13" s="172"/>
      <c r="G13" s="172"/>
      <c r="H13" s="172"/>
      <c r="I13" s="172"/>
      <c r="J13" s="172"/>
      <c r="K13" s="172"/>
      <c r="L13" s="172"/>
      <c r="M13" s="172"/>
      <c r="N13" s="173"/>
    </row>
    <row r="14" spans="1:14" ht="18" x14ac:dyDescent="0.2">
      <c r="A14" s="174" t="s">
        <v>664</v>
      </c>
      <c r="B14" s="175"/>
      <c r="C14" s="175"/>
      <c r="D14" s="175"/>
      <c r="E14" s="175"/>
      <c r="F14" s="175"/>
      <c r="G14" s="175"/>
      <c r="H14" s="175"/>
      <c r="I14" s="175"/>
      <c r="J14" s="175"/>
      <c r="K14" s="175"/>
      <c r="L14" s="175"/>
      <c r="M14" s="175"/>
      <c r="N14" s="176"/>
    </row>
    <row r="15" spans="1:14" x14ac:dyDescent="0.2">
      <c r="A15" s="177" t="s">
        <v>0</v>
      </c>
      <c r="B15" s="177" t="s">
        <v>4</v>
      </c>
      <c r="C15" s="177" t="s">
        <v>5</v>
      </c>
      <c r="D15" s="177" t="s">
        <v>1</v>
      </c>
      <c r="E15" s="179" t="s">
        <v>73</v>
      </c>
      <c r="F15" s="181" t="s">
        <v>74</v>
      </c>
      <c r="G15" s="184" t="s">
        <v>75</v>
      </c>
      <c r="H15" s="185"/>
      <c r="I15" s="185"/>
      <c r="J15" s="186"/>
      <c r="K15" s="184" t="s">
        <v>76</v>
      </c>
      <c r="L15" s="185"/>
      <c r="M15" s="185"/>
      <c r="N15" s="186"/>
    </row>
    <row r="16" spans="1:14" ht="25.5" x14ac:dyDescent="0.2">
      <c r="A16" s="178"/>
      <c r="B16" s="178"/>
      <c r="C16" s="178"/>
      <c r="D16" s="178"/>
      <c r="E16" s="180"/>
      <c r="F16" s="182"/>
      <c r="G16" s="8" t="s">
        <v>77</v>
      </c>
      <c r="H16" s="13" t="s">
        <v>78</v>
      </c>
      <c r="I16" s="8" t="s">
        <v>79</v>
      </c>
      <c r="J16" s="8" t="s">
        <v>80</v>
      </c>
      <c r="K16" s="13" t="s">
        <v>77</v>
      </c>
      <c r="L16" s="13" t="s">
        <v>78</v>
      </c>
      <c r="M16" s="13" t="s">
        <v>79</v>
      </c>
      <c r="N16" s="13" t="s">
        <v>80</v>
      </c>
    </row>
    <row r="17" spans="1:18" ht="15" x14ac:dyDescent="0.25">
      <c r="A17" s="23"/>
      <c r="B17" s="24"/>
      <c r="C17" s="24"/>
      <c r="D17" s="24"/>
      <c r="E17" s="24"/>
      <c r="F17" s="51"/>
      <c r="G17" s="50"/>
      <c r="H17" s="51"/>
      <c r="I17" s="51"/>
      <c r="J17" s="52"/>
      <c r="K17" s="50"/>
      <c r="L17" s="51"/>
      <c r="M17" s="51"/>
      <c r="N17" s="52"/>
    </row>
    <row r="18" spans="1:18" x14ac:dyDescent="0.2">
      <c r="A18" s="30" t="s">
        <v>2</v>
      </c>
      <c r="B18" s="31"/>
      <c r="C18" s="31"/>
      <c r="D18" s="31" t="s">
        <v>92</v>
      </c>
      <c r="E18" s="31"/>
      <c r="F18" s="66"/>
      <c r="G18" s="53"/>
      <c r="H18" s="54"/>
      <c r="I18" s="55"/>
      <c r="J18" s="56"/>
      <c r="K18" s="53"/>
      <c r="L18" s="54"/>
      <c r="M18" s="55"/>
      <c r="N18" s="57"/>
    </row>
    <row r="19" spans="1:18" x14ac:dyDescent="0.2">
      <c r="A19" s="12" t="s">
        <v>6</v>
      </c>
      <c r="B19" s="3"/>
      <c r="C19" s="3"/>
      <c r="D19" s="3" t="s">
        <v>3</v>
      </c>
      <c r="E19" s="3"/>
      <c r="F19" s="71"/>
      <c r="G19" s="72"/>
      <c r="H19" s="58"/>
      <c r="I19" s="58"/>
      <c r="J19" s="71"/>
      <c r="K19" s="73"/>
      <c r="L19" s="59"/>
      <c r="M19" s="59"/>
      <c r="N19" s="74"/>
    </row>
    <row r="20" spans="1:18" ht="25.5" x14ac:dyDescent="0.2">
      <c r="A20" s="19" t="s">
        <v>19</v>
      </c>
      <c r="B20" s="20" t="s">
        <v>93</v>
      </c>
      <c r="C20" s="21" t="s">
        <v>14</v>
      </c>
      <c r="D20" s="21" t="s">
        <v>94</v>
      </c>
      <c r="E20" s="22" t="s">
        <v>16</v>
      </c>
      <c r="F20" s="67">
        <v>357.21</v>
      </c>
      <c r="G20" s="75">
        <v>8</v>
      </c>
      <c r="H20" s="60">
        <f>'BM 01'!J20</f>
        <v>8</v>
      </c>
      <c r="I20" s="60">
        <f>VLOOKUP(A20,'Memória 02'!$A$6:$E$239,5,FALSE)</f>
        <v>0</v>
      </c>
      <c r="J20" s="76">
        <f>I20+H20</f>
        <v>8</v>
      </c>
      <c r="K20" s="77">
        <f>TRUNC(G20*F20,2)</f>
        <v>2857.68</v>
      </c>
      <c r="L20" s="60">
        <f>TRUNC(H20*F20,2)</f>
        <v>2857.68</v>
      </c>
      <c r="M20" s="60">
        <f>TRUNC(I20*F20,2)</f>
        <v>0</v>
      </c>
      <c r="N20" s="78">
        <f>M20+L20</f>
        <v>2857.68</v>
      </c>
      <c r="P20" s="111">
        <f>N20/K20</f>
        <v>1</v>
      </c>
      <c r="Q20" s="14"/>
      <c r="R20" s="32"/>
    </row>
    <row r="21" spans="1:18" ht="25.5" x14ac:dyDescent="0.2">
      <c r="A21" s="19" t="s">
        <v>20</v>
      </c>
      <c r="B21" s="20" t="s">
        <v>48</v>
      </c>
      <c r="C21" s="21" t="s">
        <v>17</v>
      </c>
      <c r="D21" s="21" t="s">
        <v>95</v>
      </c>
      <c r="E21" s="22" t="s">
        <v>11</v>
      </c>
      <c r="F21" s="67">
        <v>62.24</v>
      </c>
      <c r="G21" s="75">
        <v>106.5</v>
      </c>
      <c r="H21" s="60">
        <f>'BM 01'!J21</f>
        <v>98.399999999999991</v>
      </c>
      <c r="I21" s="60">
        <f>VLOOKUP(A21,'Memória 02'!$A$6:$E$239,5,FALSE)</f>
        <v>0</v>
      </c>
      <c r="J21" s="76">
        <f t="shared" ref="J21:J84" si="0">I21+H21</f>
        <v>98.399999999999991</v>
      </c>
      <c r="K21" s="77">
        <f t="shared" ref="K21:K84" si="1">TRUNC(G21*F21,2)</f>
        <v>6628.56</v>
      </c>
      <c r="L21" s="60">
        <f t="shared" ref="L21:L84" si="2">TRUNC(H21*F21,2)</f>
        <v>6124.41</v>
      </c>
      <c r="M21" s="60">
        <f t="shared" ref="M21:M84" si="3">TRUNC(I21*F21,2)</f>
        <v>0</v>
      </c>
      <c r="N21" s="78">
        <f t="shared" ref="N21:N84" si="4">M21+L21</f>
        <v>6124.41</v>
      </c>
      <c r="P21" s="111">
        <f t="shared" ref="P21:P84" si="5">N21/K21</f>
        <v>0.92394275679785642</v>
      </c>
      <c r="Q21" s="14"/>
    </row>
    <row r="22" spans="1:18" x14ac:dyDescent="0.2">
      <c r="A22" s="12" t="s">
        <v>8</v>
      </c>
      <c r="B22" s="3"/>
      <c r="C22" s="3"/>
      <c r="D22" s="3" t="s">
        <v>96</v>
      </c>
      <c r="E22" s="3"/>
      <c r="F22" s="71"/>
      <c r="G22" s="72"/>
      <c r="H22" s="71"/>
      <c r="I22" s="71"/>
      <c r="J22" s="71"/>
      <c r="K22" s="73"/>
      <c r="L22" s="59"/>
      <c r="M22" s="59"/>
      <c r="N22" s="74"/>
      <c r="P22" s="111" t="e">
        <f t="shared" si="5"/>
        <v>#DIV/0!</v>
      </c>
      <c r="Q22" s="14"/>
      <c r="R22" s="32"/>
    </row>
    <row r="23" spans="1:18" ht="25.5" x14ac:dyDescent="0.2">
      <c r="A23" s="19" t="s">
        <v>21</v>
      </c>
      <c r="B23" s="20" t="s">
        <v>97</v>
      </c>
      <c r="C23" s="21" t="s">
        <v>14</v>
      </c>
      <c r="D23" s="21" t="s">
        <v>98</v>
      </c>
      <c r="E23" s="22" t="s">
        <v>87</v>
      </c>
      <c r="F23" s="67">
        <v>36.130000000000003</v>
      </c>
      <c r="G23" s="75">
        <v>74.739999999999995</v>
      </c>
      <c r="H23" s="60">
        <f>'BM 01'!J23</f>
        <v>74.739999999999995</v>
      </c>
      <c r="I23" s="60">
        <f>VLOOKUP(A23,'Memória 02'!$A$6:$E$239,5,FALSE)</f>
        <v>0</v>
      </c>
      <c r="J23" s="76">
        <f t="shared" si="0"/>
        <v>74.739999999999995</v>
      </c>
      <c r="K23" s="77">
        <f t="shared" si="1"/>
        <v>2700.35</v>
      </c>
      <c r="L23" s="60">
        <f t="shared" si="2"/>
        <v>2700.35</v>
      </c>
      <c r="M23" s="60">
        <f t="shared" si="3"/>
        <v>0</v>
      </c>
      <c r="N23" s="78">
        <f t="shared" si="4"/>
        <v>2700.35</v>
      </c>
      <c r="P23" s="111">
        <f t="shared" si="5"/>
        <v>1</v>
      </c>
      <c r="Q23" s="14"/>
    </row>
    <row r="24" spans="1:18" ht="25.5" x14ac:dyDescent="0.2">
      <c r="A24" s="19" t="s">
        <v>24</v>
      </c>
      <c r="B24" s="20" t="s">
        <v>99</v>
      </c>
      <c r="C24" s="21" t="s">
        <v>17</v>
      </c>
      <c r="D24" s="21" t="s">
        <v>100</v>
      </c>
      <c r="E24" s="22" t="s">
        <v>15</v>
      </c>
      <c r="F24" s="67">
        <v>21.81</v>
      </c>
      <c r="G24" s="75">
        <v>63.7</v>
      </c>
      <c r="H24" s="60">
        <f>'BM 01'!J24</f>
        <v>59.900000000000006</v>
      </c>
      <c r="I24" s="60">
        <f>VLOOKUP(A24,'Memória 02'!$A$6:$E$239,5,FALSE)</f>
        <v>0</v>
      </c>
      <c r="J24" s="76">
        <f t="shared" si="0"/>
        <v>59.900000000000006</v>
      </c>
      <c r="K24" s="77">
        <f t="shared" si="1"/>
        <v>1389.29</v>
      </c>
      <c r="L24" s="60">
        <f t="shared" si="2"/>
        <v>1306.4100000000001</v>
      </c>
      <c r="M24" s="60">
        <f t="shared" si="3"/>
        <v>0</v>
      </c>
      <c r="N24" s="78">
        <f t="shared" si="4"/>
        <v>1306.4100000000001</v>
      </c>
      <c r="P24" s="111">
        <f t="shared" si="5"/>
        <v>0.94034362876001421</v>
      </c>
      <c r="Q24" s="14"/>
    </row>
    <row r="25" spans="1:18" ht="38.25" x14ac:dyDescent="0.2">
      <c r="A25" s="19" t="s">
        <v>25</v>
      </c>
      <c r="B25" s="20" t="s">
        <v>101</v>
      </c>
      <c r="C25" s="21" t="s">
        <v>17</v>
      </c>
      <c r="D25" s="21" t="s">
        <v>102</v>
      </c>
      <c r="E25" s="22" t="s">
        <v>15</v>
      </c>
      <c r="F25" s="67">
        <v>65.11</v>
      </c>
      <c r="G25" s="75">
        <v>459</v>
      </c>
      <c r="H25" s="60">
        <f>'BM 01'!J25</f>
        <v>459</v>
      </c>
      <c r="I25" s="60">
        <f>VLOOKUP(A25,'Memória 02'!$A$6:$E$239,5,FALSE)</f>
        <v>0</v>
      </c>
      <c r="J25" s="76">
        <f t="shared" si="0"/>
        <v>459</v>
      </c>
      <c r="K25" s="77">
        <f t="shared" si="1"/>
        <v>29885.49</v>
      </c>
      <c r="L25" s="60">
        <f t="shared" si="2"/>
        <v>29885.49</v>
      </c>
      <c r="M25" s="60">
        <f t="shared" si="3"/>
        <v>0</v>
      </c>
      <c r="N25" s="78">
        <f t="shared" si="4"/>
        <v>29885.49</v>
      </c>
      <c r="P25" s="111">
        <f t="shared" si="5"/>
        <v>1</v>
      </c>
      <c r="Q25" s="14"/>
    </row>
    <row r="26" spans="1:18" x14ac:dyDescent="0.2">
      <c r="A26" s="12" t="s">
        <v>9</v>
      </c>
      <c r="B26" s="3"/>
      <c r="C26" s="3"/>
      <c r="D26" s="3" t="s">
        <v>103</v>
      </c>
      <c r="E26" s="3"/>
      <c r="F26" s="71"/>
      <c r="G26" s="72"/>
      <c r="H26" s="71"/>
      <c r="I26" s="71"/>
      <c r="J26" s="71"/>
      <c r="K26" s="73"/>
      <c r="L26" s="59"/>
      <c r="M26" s="59"/>
      <c r="N26" s="74"/>
      <c r="P26" s="111" t="e">
        <f t="shared" si="5"/>
        <v>#DIV/0!</v>
      </c>
      <c r="Q26" s="14"/>
      <c r="R26" s="32"/>
    </row>
    <row r="27" spans="1:18" ht="25.5" x14ac:dyDescent="0.2">
      <c r="A27" s="19" t="s">
        <v>26</v>
      </c>
      <c r="B27" s="20" t="s">
        <v>49</v>
      </c>
      <c r="C27" s="21" t="s">
        <v>17</v>
      </c>
      <c r="D27" s="21" t="s">
        <v>50</v>
      </c>
      <c r="E27" s="22" t="s">
        <v>16</v>
      </c>
      <c r="F27" s="67">
        <v>6.46</v>
      </c>
      <c r="G27" s="75">
        <v>64.239999999999995</v>
      </c>
      <c r="H27" s="60">
        <f>'BM 01'!J27</f>
        <v>43.594999999999999</v>
      </c>
      <c r="I27" s="60">
        <f>VLOOKUP(A27,'Memória 02'!$A$6:$E$239,5,FALSE)</f>
        <v>0</v>
      </c>
      <c r="J27" s="76">
        <f t="shared" si="0"/>
        <v>43.594999999999999</v>
      </c>
      <c r="K27" s="77">
        <f t="shared" si="1"/>
        <v>414.99</v>
      </c>
      <c r="L27" s="60">
        <f t="shared" si="2"/>
        <v>281.62</v>
      </c>
      <c r="M27" s="60">
        <f t="shared" si="3"/>
        <v>0</v>
      </c>
      <c r="N27" s="78">
        <f t="shared" si="4"/>
        <v>281.62</v>
      </c>
      <c r="P27" s="111">
        <f t="shared" si="5"/>
        <v>0.67861876189787707</v>
      </c>
      <c r="Q27" s="14"/>
    </row>
    <row r="28" spans="1:18" ht="51" x14ac:dyDescent="0.2">
      <c r="A28" s="19" t="s">
        <v>27</v>
      </c>
      <c r="B28" s="20" t="s">
        <v>104</v>
      </c>
      <c r="C28" s="21" t="s">
        <v>14</v>
      </c>
      <c r="D28" s="21" t="s">
        <v>105</v>
      </c>
      <c r="E28" s="22" t="s">
        <v>16</v>
      </c>
      <c r="F28" s="67">
        <v>86.62</v>
      </c>
      <c r="G28" s="75">
        <v>50.04</v>
      </c>
      <c r="H28" s="60">
        <f>'BM 01'!J28</f>
        <v>50.04</v>
      </c>
      <c r="I28" s="60">
        <f>VLOOKUP(A28,'Memória 02'!$A$6:$E$239,5,FALSE)</f>
        <v>0</v>
      </c>
      <c r="J28" s="76">
        <f t="shared" si="0"/>
        <v>50.04</v>
      </c>
      <c r="K28" s="77">
        <f t="shared" si="1"/>
        <v>4334.46</v>
      </c>
      <c r="L28" s="60">
        <f t="shared" si="2"/>
        <v>4334.46</v>
      </c>
      <c r="M28" s="60">
        <f t="shared" si="3"/>
        <v>0</v>
      </c>
      <c r="N28" s="78">
        <f t="shared" si="4"/>
        <v>4334.46</v>
      </c>
      <c r="P28" s="111">
        <f t="shared" si="5"/>
        <v>1</v>
      </c>
      <c r="Q28" s="14"/>
    </row>
    <row r="29" spans="1:18" ht="25.5" x14ac:dyDescent="0.2">
      <c r="A29" s="19" t="s">
        <v>28</v>
      </c>
      <c r="B29" s="20" t="s">
        <v>106</v>
      </c>
      <c r="C29" s="21" t="s">
        <v>17</v>
      </c>
      <c r="D29" s="21" t="s">
        <v>107</v>
      </c>
      <c r="E29" s="22" t="s">
        <v>15</v>
      </c>
      <c r="F29" s="67">
        <v>681.06</v>
      </c>
      <c r="G29" s="75">
        <v>3.22</v>
      </c>
      <c r="H29" s="60">
        <f>'BM 01'!J29</f>
        <v>3.0516500000000004</v>
      </c>
      <c r="I29" s="60">
        <f>VLOOKUP(A29,'Memória 02'!$A$6:$E$239,5,FALSE)</f>
        <v>0</v>
      </c>
      <c r="J29" s="76">
        <f t="shared" si="0"/>
        <v>3.0516500000000004</v>
      </c>
      <c r="K29" s="77">
        <f t="shared" si="1"/>
        <v>2193.0100000000002</v>
      </c>
      <c r="L29" s="60">
        <f t="shared" si="2"/>
        <v>2078.35</v>
      </c>
      <c r="M29" s="60">
        <f t="shared" si="3"/>
        <v>0</v>
      </c>
      <c r="N29" s="78">
        <f t="shared" si="4"/>
        <v>2078.35</v>
      </c>
      <c r="P29" s="111">
        <f t="shared" si="5"/>
        <v>0.94771569669084943</v>
      </c>
      <c r="Q29" s="14"/>
    </row>
    <row r="30" spans="1:18" ht="25.5" x14ac:dyDescent="0.2">
      <c r="A30" s="19" t="s">
        <v>29</v>
      </c>
      <c r="B30" s="20" t="s">
        <v>108</v>
      </c>
      <c r="C30" s="21" t="s">
        <v>17</v>
      </c>
      <c r="D30" s="21" t="s">
        <v>109</v>
      </c>
      <c r="E30" s="22" t="s">
        <v>16</v>
      </c>
      <c r="F30" s="67">
        <v>146.54</v>
      </c>
      <c r="G30" s="75">
        <v>57.41</v>
      </c>
      <c r="H30" s="60">
        <f>'BM 01'!J30</f>
        <v>57.41</v>
      </c>
      <c r="I30" s="60">
        <f>VLOOKUP(A30,'Memória 02'!$A$6:$E$239,5,FALSE)</f>
        <v>0</v>
      </c>
      <c r="J30" s="76">
        <f t="shared" si="0"/>
        <v>57.41</v>
      </c>
      <c r="K30" s="77">
        <f t="shared" si="1"/>
        <v>8412.86</v>
      </c>
      <c r="L30" s="60">
        <f t="shared" si="2"/>
        <v>8412.86</v>
      </c>
      <c r="M30" s="60">
        <f t="shared" si="3"/>
        <v>0</v>
      </c>
      <c r="N30" s="78">
        <f t="shared" si="4"/>
        <v>8412.86</v>
      </c>
      <c r="P30" s="111">
        <f t="shared" si="5"/>
        <v>1</v>
      </c>
      <c r="Q30" s="14"/>
    </row>
    <row r="31" spans="1:18" ht="25.5" x14ac:dyDescent="0.2">
      <c r="A31" s="19" t="s">
        <v>110</v>
      </c>
      <c r="B31" s="20" t="s">
        <v>53</v>
      </c>
      <c r="C31" s="21" t="s">
        <v>17</v>
      </c>
      <c r="D31" s="21" t="s">
        <v>111</v>
      </c>
      <c r="E31" s="22" t="s">
        <v>16</v>
      </c>
      <c r="F31" s="67">
        <v>80.31</v>
      </c>
      <c r="G31" s="75">
        <v>111.16</v>
      </c>
      <c r="H31" s="60">
        <f>'BM 01'!J31</f>
        <v>111.16</v>
      </c>
      <c r="I31" s="60">
        <f>VLOOKUP(A31,'Memória 02'!$A$6:$E$239,5,FALSE)</f>
        <v>0</v>
      </c>
      <c r="J31" s="76">
        <f t="shared" si="0"/>
        <v>111.16</v>
      </c>
      <c r="K31" s="77">
        <f t="shared" si="1"/>
        <v>8927.25</v>
      </c>
      <c r="L31" s="60">
        <f t="shared" si="2"/>
        <v>8927.25</v>
      </c>
      <c r="M31" s="60">
        <f t="shared" si="3"/>
        <v>0</v>
      </c>
      <c r="N31" s="78">
        <f t="shared" si="4"/>
        <v>8927.25</v>
      </c>
      <c r="P31" s="111">
        <f t="shared" si="5"/>
        <v>1</v>
      </c>
      <c r="Q31" s="14"/>
    </row>
    <row r="32" spans="1:18" ht="25.5" x14ac:dyDescent="0.2">
      <c r="A32" s="19" t="s">
        <v>112</v>
      </c>
      <c r="B32" s="20" t="s">
        <v>46</v>
      </c>
      <c r="C32" s="21" t="s">
        <v>17</v>
      </c>
      <c r="D32" s="21" t="s">
        <v>113</v>
      </c>
      <c r="E32" s="22" t="s">
        <v>12</v>
      </c>
      <c r="F32" s="67">
        <v>16.87</v>
      </c>
      <c r="G32" s="75">
        <v>97.5</v>
      </c>
      <c r="H32" s="60">
        <f>'BM 01'!J32</f>
        <v>88.636363636363626</v>
      </c>
      <c r="I32" s="60">
        <f>VLOOKUP(A32,'Memória 02'!$A$6:$E$239,5,FALSE)</f>
        <v>0</v>
      </c>
      <c r="J32" s="76">
        <f t="shared" si="0"/>
        <v>88.636363636363626</v>
      </c>
      <c r="K32" s="77">
        <f t="shared" si="1"/>
        <v>1644.82</v>
      </c>
      <c r="L32" s="60">
        <f t="shared" si="2"/>
        <v>1495.29</v>
      </c>
      <c r="M32" s="60">
        <f t="shared" si="3"/>
        <v>0</v>
      </c>
      <c r="N32" s="78">
        <f t="shared" si="4"/>
        <v>1495.29</v>
      </c>
      <c r="P32" s="111">
        <f t="shared" si="5"/>
        <v>0.90909035639158087</v>
      </c>
      <c r="Q32" s="14"/>
    </row>
    <row r="33" spans="1:18" ht="25.5" x14ac:dyDescent="0.2">
      <c r="A33" s="19" t="s">
        <v>114</v>
      </c>
      <c r="B33" s="20" t="s">
        <v>54</v>
      </c>
      <c r="C33" s="21" t="s">
        <v>17</v>
      </c>
      <c r="D33" s="21" t="s">
        <v>115</v>
      </c>
      <c r="E33" s="22" t="s">
        <v>12</v>
      </c>
      <c r="F33" s="67">
        <v>14.98</v>
      </c>
      <c r="G33" s="75">
        <v>394.6</v>
      </c>
      <c r="H33" s="60">
        <f>'BM 01'!J33</f>
        <v>342.36090909090905</v>
      </c>
      <c r="I33" s="60">
        <f>VLOOKUP(A33,'Memória 02'!$A$6:$E$239,5,FALSE)</f>
        <v>0</v>
      </c>
      <c r="J33" s="76">
        <f t="shared" si="0"/>
        <v>342.36090909090905</v>
      </c>
      <c r="K33" s="77">
        <f t="shared" si="1"/>
        <v>5911.1</v>
      </c>
      <c r="L33" s="60">
        <f t="shared" si="2"/>
        <v>5128.5600000000004</v>
      </c>
      <c r="M33" s="60">
        <f t="shared" si="3"/>
        <v>0</v>
      </c>
      <c r="N33" s="78">
        <f t="shared" si="4"/>
        <v>5128.5600000000004</v>
      </c>
      <c r="P33" s="111">
        <f t="shared" si="5"/>
        <v>0.8676151646901592</v>
      </c>
      <c r="Q33" s="14"/>
    </row>
    <row r="34" spans="1:18" ht="25.5" x14ac:dyDescent="0.2">
      <c r="A34" s="19" t="s">
        <v>116</v>
      </c>
      <c r="B34" s="20" t="s">
        <v>47</v>
      </c>
      <c r="C34" s="21" t="s">
        <v>17</v>
      </c>
      <c r="D34" s="21" t="s">
        <v>117</v>
      </c>
      <c r="E34" s="22" t="s">
        <v>12</v>
      </c>
      <c r="F34" s="67">
        <v>12.98</v>
      </c>
      <c r="G34" s="75">
        <v>335.6</v>
      </c>
      <c r="H34" s="60">
        <f>'BM 01'!J34</f>
        <v>305.09000000000003</v>
      </c>
      <c r="I34" s="60">
        <f>VLOOKUP(A34,'Memória 02'!$A$6:$E$239,5,FALSE)</f>
        <v>0</v>
      </c>
      <c r="J34" s="76">
        <f t="shared" si="0"/>
        <v>305.09000000000003</v>
      </c>
      <c r="K34" s="77">
        <f t="shared" si="1"/>
        <v>4356.08</v>
      </c>
      <c r="L34" s="60">
        <f t="shared" si="2"/>
        <v>3960.06</v>
      </c>
      <c r="M34" s="60">
        <f t="shared" si="3"/>
        <v>0</v>
      </c>
      <c r="N34" s="78">
        <f t="shared" si="4"/>
        <v>3960.06</v>
      </c>
      <c r="P34" s="111">
        <f t="shared" si="5"/>
        <v>0.90908798736478669</v>
      </c>
      <c r="Q34" s="14"/>
    </row>
    <row r="35" spans="1:18" ht="25.5" x14ac:dyDescent="0.2">
      <c r="A35" s="19" t="s">
        <v>118</v>
      </c>
      <c r="B35" s="20" t="s">
        <v>119</v>
      </c>
      <c r="C35" s="21" t="s">
        <v>17</v>
      </c>
      <c r="D35" s="21" t="s">
        <v>120</v>
      </c>
      <c r="E35" s="22" t="s">
        <v>12</v>
      </c>
      <c r="F35" s="67">
        <v>9.89</v>
      </c>
      <c r="G35" s="75">
        <v>169.9</v>
      </c>
      <c r="H35" s="60">
        <f>'BM 01'!J35</f>
        <v>154.45454545454544</v>
      </c>
      <c r="I35" s="60">
        <f>VLOOKUP(A35,'Memória 02'!$A$6:$E$239,5,FALSE)</f>
        <v>0</v>
      </c>
      <c r="J35" s="76">
        <f t="shared" si="0"/>
        <v>154.45454545454544</v>
      </c>
      <c r="K35" s="77">
        <f t="shared" si="1"/>
        <v>1680.31</v>
      </c>
      <c r="L35" s="60">
        <f t="shared" si="2"/>
        <v>1527.55</v>
      </c>
      <c r="M35" s="60">
        <f t="shared" si="3"/>
        <v>0</v>
      </c>
      <c r="N35" s="78">
        <f t="shared" si="4"/>
        <v>1527.55</v>
      </c>
      <c r="P35" s="111">
        <f t="shared" si="5"/>
        <v>0.90908820396236412</v>
      </c>
      <c r="Q35" s="14"/>
    </row>
    <row r="36" spans="1:18" ht="25.5" x14ac:dyDescent="0.2">
      <c r="A36" s="19" t="s">
        <v>121</v>
      </c>
      <c r="B36" s="20" t="s">
        <v>45</v>
      </c>
      <c r="C36" s="21" t="s">
        <v>17</v>
      </c>
      <c r="D36" s="21" t="s">
        <v>122</v>
      </c>
      <c r="E36" s="22" t="s">
        <v>12</v>
      </c>
      <c r="F36" s="67">
        <v>19.05</v>
      </c>
      <c r="G36" s="75">
        <v>182.3</v>
      </c>
      <c r="H36" s="60">
        <f>'BM 01'!J36</f>
        <v>165.72090909090909</v>
      </c>
      <c r="I36" s="60">
        <f>VLOOKUP(A36,'Memória 02'!$A$6:$E$239,5,FALSE)</f>
        <v>0</v>
      </c>
      <c r="J36" s="76">
        <f t="shared" si="0"/>
        <v>165.72090909090909</v>
      </c>
      <c r="K36" s="77">
        <f t="shared" si="1"/>
        <v>3472.81</v>
      </c>
      <c r="L36" s="60">
        <f t="shared" si="2"/>
        <v>3156.98</v>
      </c>
      <c r="M36" s="60">
        <f t="shared" si="3"/>
        <v>0</v>
      </c>
      <c r="N36" s="78">
        <f t="shared" si="4"/>
        <v>3156.98</v>
      </c>
      <c r="P36" s="111">
        <f t="shared" si="5"/>
        <v>0.90905635494023573</v>
      </c>
      <c r="Q36" s="14"/>
    </row>
    <row r="37" spans="1:18" ht="38.25" x14ac:dyDescent="0.2">
      <c r="A37" s="19" t="s">
        <v>123</v>
      </c>
      <c r="B37" s="20" t="s">
        <v>124</v>
      </c>
      <c r="C37" s="21" t="s">
        <v>17</v>
      </c>
      <c r="D37" s="21" t="s">
        <v>125</v>
      </c>
      <c r="E37" s="22" t="s">
        <v>15</v>
      </c>
      <c r="F37" s="67">
        <v>450.18</v>
      </c>
      <c r="G37" s="75">
        <v>11.04</v>
      </c>
      <c r="H37" s="60">
        <f>'BM 01'!J37</f>
        <v>11.04</v>
      </c>
      <c r="I37" s="60">
        <f>VLOOKUP(A37,'Memória 02'!$A$6:$E$239,5,FALSE)</f>
        <v>0</v>
      </c>
      <c r="J37" s="76">
        <f t="shared" si="0"/>
        <v>11.04</v>
      </c>
      <c r="K37" s="77">
        <f t="shared" si="1"/>
        <v>4969.9799999999996</v>
      </c>
      <c r="L37" s="60">
        <f t="shared" si="2"/>
        <v>4969.9799999999996</v>
      </c>
      <c r="M37" s="60">
        <f t="shared" si="3"/>
        <v>0</v>
      </c>
      <c r="N37" s="78">
        <f t="shared" si="4"/>
        <v>4969.9799999999996</v>
      </c>
      <c r="P37" s="111">
        <f t="shared" si="5"/>
        <v>1</v>
      </c>
      <c r="Q37" s="14"/>
    </row>
    <row r="38" spans="1:18" ht="25.5" x14ac:dyDescent="0.2">
      <c r="A38" s="19" t="s">
        <v>126</v>
      </c>
      <c r="B38" s="20" t="s">
        <v>127</v>
      </c>
      <c r="C38" s="21" t="s">
        <v>17</v>
      </c>
      <c r="D38" s="21" t="s">
        <v>128</v>
      </c>
      <c r="E38" s="22" t="s">
        <v>15</v>
      </c>
      <c r="F38" s="67">
        <v>302.18</v>
      </c>
      <c r="G38" s="75">
        <v>21.64</v>
      </c>
      <c r="H38" s="60">
        <f>'BM 01'!J38</f>
        <v>21.64</v>
      </c>
      <c r="I38" s="60">
        <f>VLOOKUP(A38,'Memória 02'!$A$6:$E$239,5,FALSE)</f>
        <v>0</v>
      </c>
      <c r="J38" s="76">
        <f t="shared" si="0"/>
        <v>21.64</v>
      </c>
      <c r="K38" s="77">
        <f t="shared" si="1"/>
        <v>6539.17</v>
      </c>
      <c r="L38" s="60">
        <f t="shared" si="2"/>
        <v>6539.17</v>
      </c>
      <c r="M38" s="60">
        <f t="shared" si="3"/>
        <v>0</v>
      </c>
      <c r="N38" s="78">
        <f t="shared" si="4"/>
        <v>6539.17</v>
      </c>
      <c r="P38" s="111">
        <f t="shared" si="5"/>
        <v>1</v>
      </c>
      <c r="Q38" s="14"/>
    </row>
    <row r="39" spans="1:18" ht="25.5" x14ac:dyDescent="0.2">
      <c r="A39" s="19" t="s">
        <v>129</v>
      </c>
      <c r="B39" s="20" t="s">
        <v>130</v>
      </c>
      <c r="C39" s="21" t="s">
        <v>14</v>
      </c>
      <c r="D39" s="21" t="s">
        <v>131</v>
      </c>
      <c r="E39" s="22" t="s">
        <v>16</v>
      </c>
      <c r="F39" s="67">
        <v>12.82</v>
      </c>
      <c r="G39" s="75">
        <v>112.92</v>
      </c>
      <c r="H39" s="60">
        <f>'BM 01'!J39</f>
        <v>112.92</v>
      </c>
      <c r="I39" s="60">
        <f>VLOOKUP(A39,'Memória 02'!$A$6:$E$239,5,FALSE)</f>
        <v>0</v>
      </c>
      <c r="J39" s="76">
        <f t="shared" si="0"/>
        <v>112.92</v>
      </c>
      <c r="K39" s="77">
        <f t="shared" si="1"/>
        <v>1447.63</v>
      </c>
      <c r="L39" s="60">
        <f t="shared" si="2"/>
        <v>1447.63</v>
      </c>
      <c r="M39" s="60">
        <f t="shared" si="3"/>
        <v>0</v>
      </c>
      <c r="N39" s="78">
        <f t="shared" si="4"/>
        <v>1447.63</v>
      </c>
      <c r="P39" s="111">
        <f t="shared" si="5"/>
        <v>1</v>
      </c>
      <c r="Q39" s="14"/>
    </row>
    <row r="40" spans="1:18" ht="38.25" x14ac:dyDescent="0.2">
      <c r="A40" s="19" t="s">
        <v>132</v>
      </c>
      <c r="B40" s="20" t="s">
        <v>133</v>
      </c>
      <c r="C40" s="21" t="s">
        <v>17</v>
      </c>
      <c r="D40" s="21" t="s">
        <v>134</v>
      </c>
      <c r="E40" s="22" t="s">
        <v>15</v>
      </c>
      <c r="F40" s="67">
        <v>464.63</v>
      </c>
      <c r="G40" s="75">
        <v>10.6</v>
      </c>
      <c r="H40" s="60">
        <f>'BM 01'!J40</f>
        <v>10.6</v>
      </c>
      <c r="I40" s="60">
        <f>VLOOKUP(A40,'Memória 02'!$A$6:$E$239,5,FALSE)</f>
        <v>0</v>
      </c>
      <c r="J40" s="76">
        <f t="shared" si="0"/>
        <v>10.6</v>
      </c>
      <c r="K40" s="77">
        <f t="shared" si="1"/>
        <v>4925.07</v>
      </c>
      <c r="L40" s="60">
        <f t="shared" si="2"/>
        <v>4925.07</v>
      </c>
      <c r="M40" s="60">
        <f t="shared" si="3"/>
        <v>0</v>
      </c>
      <c r="N40" s="78">
        <f t="shared" si="4"/>
        <v>4925.07</v>
      </c>
      <c r="P40" s="111">
        <f t="shared" si="5"/>
        <v>1</v>
      </c>
      <c r="Q40" s="14"/>
    </row>
    <row r="41" spans="1:18" x14ac:dyDescent="0.2">
      <c r="A41" s="12" t="s">
        <v>18</v>
      </c>
      <c r="B41" s="3"/>
      <c r="C41" s="3"/>
      <c r="D41" s="3" t="s">
        <v>135</v>
      </c>
      <c r="E41" s="3"/>
      <c r="F41" s="71"/>
      <c r="G41" s="72"/>
      <c r="H41" s="71"/>
      <c r="I41" s="71"/>
      <c r="J41" s="71"/>
      <c r="K41" s="73"/>
      <c r="L41" s="59"/>
      <c r="M41" s="59"/>
      <c r="N41" s="74"/>
      <c r="P41" s="111" t="e">
        <f t="shared" si="5"/>
        <v>#DIV/0!</v>
      </c>
      <c r="Q41" s="14"/>
    </row>
    <row r="42" spans="1:18" x14ac:dyDescent="0.2">
      <c r="A42" s="12" t="s">
        <v>30</v>
      </c>
      <c r="B42" s="3"/>
      <c r="C42" s="3"/>
      <c r="D42" s="3" t="s">
        <v>136</v>
      </c>
      <c r="E42" s="3"/>
      <c r="F42" s="71"/>
      <c r="G42" s="72"/>
      <c r="H42" s="71"/>
      <c r="I42" s="71"/>
      <c r="J42" s="71"/>
      <c r="K42" s="73"/>
      <c r="L42" s="59"/>
      <c r="M42" s="59"/>
      <c r="N42" s="74"/>
      <c r="P42" s="111" t="e">
        <f t="shared" si="5"/>
        <v>#DIV/0!</v>
      </c>
      <c r="Q42" s="14"/>
      <c r="R42" s="32"/>
    </row>
    <row r="43" spans="1:18" ht="38.25" x14ac:dyDescent="0.2">
      <c r="A43" s="34" t="s">
        <v>137</v>
      </c>
      <c r="B43" s="35" t="s">
        <v>138</v>
      </c>
      <c r="C43" s="36" t="s">
        <v>17</v>
      </c>
      <c r="D43" s="36" t="s">
        <v>139</v>
      </c>
      <c r="E43" s="37" t="s">
        <v>16</v>
      </c>
      <c r="F43" s="68">
        <v>44.81</v>
      </c>
      <c r="G43" s="79">
        <v>90.78</v>
      </c>
      <c r="H43" s="60">
        <f>'BM 01'!J43</f>
        <v>62.72</v>
      </c>
      <c r="I43" s="60">
        <f>VLOOKUP(A43,'Memória 02'!$A$6:$E$239,5,FALSE)</f>
        <v>28.08</v>
      </c>
      <c r="J43" s="80">
        <f t="shared" si="0"/>
        <v>90.8</v>
      </c>
      <c r="K43" s="81">
        <f t="shared" si="1"/>
        <v>4067.85</v>
      </c>
      <c r="L43" s="61">
        <f t="shared" si="2"/>
        <v>2810.48</v>
      </c>
      <c r="M43" s="61">
        <f t="shared" si="3"/>
        <v>1258.26</v>
      </c>
      <c r="N43" s="82">
        <f t="shared" si="4"/>
        <v>4068.74</v>
      </c>
      <c r="P43" s="111">
        <f t="shared" si="5"/>
        <v>1.0002187887950638</v>
      </c>
      <c r="Q43" s="14"/>
    </row>
    <row r="44" spans="1:18" ht="38.25" x14ac:dyDescent="0.2">
      <c r="A44" s="34" t="s">
        <v>140</v>
      </c>
      <c r="B44" s="35" t="s">
        <v>141</v>
      </c>
      <c r="C44" s="36" t="s">
        <v>17</v>
      </c>
      <c r="D44" s="36" t="s">
        <v>142</v>
      </c>
      <c r="E44" s="37" t="s">
        <v>12</v>
      </c>
      <c r="F44" s="68">
        <v>13.18</v>
      </c>
      <c r="G44" s="79">
        <v>164.5</v>
      </c>
      <c r="H44" s="60">
        <f>'BM 01'!J44</f>
        <v>116.53999999999999</v>
      </c>
      <c r="I44" s="60">
        <f>VLOOKUP(A44,'Memória 02'!$A$6:$E$239,5,FALSE)</f>
        <v>33.00272727272727</v>
      </c>
      <c r="J44" s="80">
        <f t="shared" si="0"/>
        <v>149.54272727272726</v>
      </c>
      <c r="K44" s="81">
        <f t="shared" si="1"/>
        <v>2168.11</v>
      </c>
      <c r="L44" s="61">
        <f t="shared" si="2"/>
        <v>1535.99</v>
      </c>
      <c r="M44" s="61">
        <f t="shared" si="3"/>
        <v>434.97</v>
      </c>
      <c r="N44" s="82">
        <f t="shared" si="4"/>
        <v>1970.96</v>
      </c>
      <c r="P44" s="111">
        <f t="shared" si="5"/>
        <v>0.9090682668314799</v>
      </c>
      <c r="Q44" s="14"/>
    </row>
    <row r="45" spans="1:18" ht="38.25" x14ac:dyDescent="0.2">
      <c r="A45" s="34" t="s">
        <v>143</v>
      </c>
      <c r="B45" s="35" t="s">
        <v>41</v>
      </c>
      <c r="C45" s="36" t="s">
        <v>17</v>
      </c>
      <c r="D45" s="36" t="s">
        <v>42</v>
      </c>
      <c r="E45" s="37" t="s">
        <v>12</v>
      </c>
      <c r="F45" s="68">
        <v>9.99</v>
      </c>
      <c r="G45" s="79">
        <v>356.5</v>
      </c>
      <c r="H45" s="60">
        <f>'BM 01'!J45</f>
        <v>316.54000000000002</v>
      </c>
      <c r="I45" s="60">
        <f>VLOOKUP(A45,'Memória 02'!$A$6:$E$239,5,FALSE)</f>
        <v>7.5454545454545459</v>
      </c>
      <c r="J45" s="80">
        <f t="shared" si="0"/>
        <v>324.08545454545458</v>
      </c>
      <c r="K45" s="81">
        <f t="shared" si="1"/>
        <v>3561.43</v>
      </c>
      <c r="L45" s="61">
        <f t="shared" si="2"/>
        <v>3162.23</v>
      </c>
      <c r="M45" s="61">
        <f t="shared" si="3"/>
        <v>75.37</v>
      </c>
      <c r="N45" s="82">
        <f t="shared" si="4"/>
        <v>3237.6</v>
      </c>
      <c r="P45" s="111">
        <f t="shared" si="5"/>
        <v>0.90907304088526242</v>
      </c>
      <c r="Q45" s="14"/>
    </row>
    <row r="46" spans="1:18" ht="38.25" x14ac:dyDescent="0.2">
      <c r="A46" s="34" t="s">
        <v>144</v>
      </c>
      <c r="B46" s="35" t="s">
        <v>145</v>
      </c>
      <c r="C46" s="36" t="s">
        <v>17</v>
      </c>
      <c r="D46" s="36" t="s">
        <v>146</v>
      </c>
      <c r="E46" s="37" t="s">
        <v>12</v>
      </c>
      <c r="F46" s="68">
        <v>8.34</v>
      </c>
      <c r="G46" s="79">
        <v>54.1</v>
      </c>
      <c r="H46" s="60">
        <f>'BM 01'!J46</f>
        <v>49.180000000000007</v>
      </c>
      <c r="I46" s="60">
        <f>VLOOKUP(A46,'Memória 02'!$A$6:$E$239,5,FALSE)</f>
        <v>0</v>
      </c>
      <c r="J46" s="80">
        <f t="shared" si="0"/>
        <v>49.180000000000007</v>
      </c>
      <c r="K46" s="81">
        <f t="shared" si="1"/>
        <v>451.19</v>
      </c>
      <c r="L46" s="61">
        <f t="shared" si="2"/>
        <v>410.16</v>
      </c>
      <c r="M46" s="61">
        <f t="shared" si="3"/>
        <v>0</v>
      </c>
      <c r="N46" s="82">
        <f t="shared" si="4"/>
        <v>410.16</v>
      </c>
      <c r="P46" s="111">
        <f t="shared" si="5"/>
        <v>0.90906270085773189</v>
      </c>
      <c r="Q46" s="14"/>
    </row>
    <row r="47" spans="1:18" ht="38.25" x14ac:dyDescent="0.2">
      <c r="A47" s="34" t="s">
        <v>147</v>
      </c>
      <c r="B47" s="35" t="s">
        <v>148</v>
      </c>
      <c r="C47" s="36" t="s">
        <v>17</v>
      </c>
      <c r="D47" s="36" t="s">
        <v>149</v>
      </c>
      <c r="E47" s="37" t="s">
        <v>12</v>
      </c>
      <c r="F47" s="68">
        <v>8.0399999999999991</v>
      </c>
      <c r="G47" s="79">
        <v>418.4</v>
      </c>
      <c r="H47" s="60">
        <f>'BM 01'!J47</f>
        <v>76.36</v>
      </c>
      <c r="I47" s="60">
        <f>VLOOKUP(A47,'Memória 02'!$A$6:$E$239,5,FALSE)</f>
        <v>304</v>
      </c>
      <c r="J47" s="80">
        <f t="shared" si="0"/>
        <v>380.36</v>
      </c>
      <c r="K47" s="81">
        <f t="shared" si="1"/>
        <v>3363.93</v>
      </c>
      <c r="L47" s="61">
        <f t="shared" si="2"/>
        <v>613.92999999999995</v>
      </c>
      <c r="M47" s="61">
        <f t="shared" si="3"/>
        <v>2444.16</v>
      </c>
      <c r="N47" s="82">
        <f t="shared" si="4"/>
        <v>3058.0899999999997</v>
      </c>
      <c r="P47" s="111">
        <f t="shared" si="5"/>
        <v>0.90908253144387663</v>
      </c>
      <c r="Q47" s="14"/>
    </row>
    <row r="48" spans="1:18" ht="38.25" x14ac:dyDescent="0.2">
      <c r="A48" s="34" t="s">
        <v>150</v>
      </c>
      <c r="B48" s="35" t="s">
        <v>124</v>
      </c>
      <c r="C48" s="36" t="s">
        <v>17</v>
      </c>
      <c r="D48" s="36" t="s">
        <v>125</v>
      </c>
      <c r="E48" s="37" t="s">
        <v>15</v>
      </c>
      <c r="F48" s="68">
        <v>450.18</v>
      </c>
      <c r="G48" s="79">
        <v>5.82</v>
      </c>
      <c r="H48" s="60">
        <f>'BM 01'!J48</f>
        <v>3.95</v>
      </c>
      <c r="I48" s="60">
        <f>VLOOKUP(A48,'Memória 02'!$A$6:$E$239,5,FALSE)</f>
        <v>1.87</v>
      </c>
      <c r="J48" s="80">
        <f t="shared" si="0"/>
        <v>5.82</v>
      </c>
      <c r="K48" s="81">
        <f t="shared" si="1"/>
        <v>2620.04</v>
      </c>
      <c r="L48" s="61">
        <f t="shared" si="2"/>
        <v>1778.21</v>
      </c>
      <c r="M48" s="61">
        <f t="shared" si="3"/>
        <v>841.83</v>
      </c>
      <c r="N48" s="82">
        <f t="shared" si="4"/>
        <v>2620.04</v>
      </c>
      <c r="P48" s="111">
        <f t="shared" si="5"/>
        <v>1</v>
      </c>
      <c r="Q48" s="14"/>
    </row>
    <row r="49" spans="1:17" ht="25.5" x14ac:dyDescent="0.2">
      <c r="A49" s="34" t="s">
        <v>151</v>
      </c>
      <c r="B49" s="35" t="s">
        <v>127</v>
      </c>
      <c r="C49" s="36" t="s">
        <v>17</v>
      </c>
      <c r="D49" s="36" t="s">
        <v>128</v>
      </c>
      <c r="E49" s="37" t="s">
        <v>15</v>
      </c>
      <c r="F49" s="68">
        <v>302.18</v>
      </c>
      <c r="G49" s="79">
        <v>5.82</v>
      </c>
      <c r="H49" s="60">
        <f>'BM 01'!J49</f>
        <v>3.95</v>
      </c>
      <c r="I49" s="60">
        <f>VLOOKUP(A49,'Memória 02'!$A$6:$E$239,5,FALSE)</f>
        <v>1.87</v>
      </c>
      <c r="J49" s="80">
        <f t="shared" si="0"/>
        <v>5.82</v>
      </c>
      <c r="K49" s="81">
        <f t="shared" si="1"/>
        <v>1758.68</v>
      </c>
      <c r="L49" s="61">
        <f t="shared" si="2"/>
        <v>1193.6099999999999</v>
      </c>
      <c r="M49" s="61">
        <f t="shared" si="3"/>
        <v>565.07000000000005</v>
      </c>
      <c r="N49" s="82">
        <f t="shared" si="4"/>
        <v>1758.6799999999998</v>
      </c>
      <c r="P49" s="111">
        <f t="shared" si="5"/>
        <v>0.99999999999999989</v>
      </c>
      <c r="Q49" s="14"/>
    </row>
    <row r="50" spans="1:17" x14ac:dyDescent="0.2">
      <c r="A50" s="12" t="s">
        <v>31</v>
      </c>
      <c r="B50" s="3"/>
      <c r="C50" s="3"/>
      <c r="D50" s="3" t="s">
        <v>152</v>
      </c>
      <c r="E50" s="3"/>
      <c r="F50" s="71"/>
      <c r="G50" s="72"/>
      <c r="H50" s="71"/>
      <c r="I50" s="71"/>
      <c r="J50" s="71"/>
      <c r="K50" s="73"/>
      <c r="L50" s="59"/>
      <c r="M50" s="59"/>
      <c r="N50" s="74"/>
      <c r="P50" s="111" t="e">
        <f t="shared" si="5"/>
        <v>#DIV/0!</v>
      </c>
      <c r="Q50" s="14"/>
    </row>
    <row r="51" spans="1:17" ht="38.25" x14ac:dyDescent="0.2">
      <c r="A51" s="19" t="s">
        <v>153</v>
      </c>
      <c r="B51" s="20" t="s">
        <v>154</v>
      </c>
      <c r="C51" s="21" t="s">
        <v>17</v>
      </c>
      <c r="D51" s="21" t="s">
        <v>155</v>
      </c>
      <c r="E51" s="22" t="s">
        <v>16</v>
      </c>
      <c r="F51" s="67">
        <v>79.14</v>
      </c>
      <c r="G51" s="75">
        <v>115.05</v>
      </c>
      <c r="H51" s="60">
        <f>'BM 01'!J51</f>
        <v>0</v>
      </c>
      <c r="I51" s="60">
        <f>VLOOKUP(A51,'Memória 02'!$A$6:$E$239,5,FALSE)</f>
        <v>111.05</v>
      </c>
      <c r="J51" s="76">
        <f t="shared" si="0"/>
        <v>111.05</v>
      </c>
      <c r="K51" s="77">
        <f t="shared" si="1"/>
        <v>9105.0499999999993</v>
      </c>
      <c r="L51" s="60">
        <f t="shared" si="2"/>
        <v>0</v>
      </c>
      <c r="M51" s="60">
        <f t="shared" si="3"/>
        <v>8788.49</v>
      </c>
      <c r="N51" s="78">
        <f t="shared" si="4"/>
        <v>8788.49</v>
      </c>
      <c r="P51" s="111">
        <f t="shared" si="5"/>
        <v>0.96523248087599745</v>
      </c>
      <c r="Q51" s="14"/>
    </row>
    <row r="52" spans="1:17" ht="38.25" x14ac:dyDescent="0.2">
      <c r="A52" s="19" t="s">
        <v>156</v>
      </c>
      <c r="B52" s="20" t="s">
        <v>141</v>
      </c>
      <c r="C52" s="21" t="s">
        <v>17</v>
      </c>
      <c r="D52" s="21" t="s">
        <v>142</v>
      </c>
      <c r="E52" s="22" t="s">
        <v>12</v>
      </c>
      <c r="F52" s="67">
        <v>13.18</v>
      </c>
      <c r="G52" s="75">
        <v>123.5</v>
      </c>
      <c r="H52" s="60">
        <f>'BM 01'!J52</f>
        <v>0</v>
      </c>
      <c r="I52" s="60">
        <f>VLOOKUP(A52,'Memória 02'!$A$6:$E$239,5,FALSE)</f>
        <v>112.27272727272727</v>
      </c>
      <c r="J52" s="76">
        <f t="shared" si="0"/>
        <v>112.27272727272727</v>
      </c>
      <c r="K52" s="77">
        <f t="shared" si="1"/>
        <v>1627.73</v>
      </c>
      <c r="L52" s="60">
        <f t="shared" si="2"/>
        <v>0</v>
      </c>
      <c r="M52" s="60">
        <f t="shared" si="3"/>
        <v>1479.75</v>
      </c>
      <c r="N52" s="78">
        <f t="shared" si="4"/>
        <v>1479.75</v>
      </c>
      <c r="P52" s="111">
        <f t="shared" si="5"/>
        <v>0.90908811657953104</v>
      </c>
      <c r="Q52" s="14"/>
    </row>
    <row r="53" spans="1:17" ht="38.25" x14ac:dyDescent="0.2">
      <c r="A53" s="19" t="s">
        <v>157</v>
      </c>
      <c r="B53" s="20" t="s">
        <v>158</v>
      </c>
      <c r="C53" s="21" t="s">
        <v>17</v>
      </c>
      <c r="D53" s="21" t="s">
        <v>159</v>
      </c>
      <c r="E53" s="22" t="s">
        <v>12</v>
      </c>
      <c r="F53" s="67">
        <v>12.18</v>
      </c>
      <c r="G53" s="75">
        <v>0.4</v>
      </c>
      <c r="H53" s="60">
        <f>'BM 01'!J53</f>
        <v>0</v>
      </c>
      <c r="I53" s="60">
        <f>VLOOKUP(A53,'Memória 02'!$A$6:$E$239,5,FALSE)</f>
        <v>0.36363636363636365</v>
      </c>
      <c r="J53" s="76">
        <f t="shared" si="0"/>
        <v>0.36363636363636365</v>
      </c>
      <c r="K53" s="77">
        <f t="shared" si="1"/>
        <v>4.87</v>
      </c>
      <c r="L53" s="60">
        <f t="shared" si="2"/>
        <v>0</v>
      </c>
      <c r="M53" s="60">
        <f t="shared" si="3"/>
        <v>4.42</v>
      </c>
      <c r="N53" s="78">
        <f t="shared" si="4"/>
        <v>4.42</v>
      </c>
      <c r="P53" s="111">
        <f t="shared" si="5"/>
        <v>0.9075975359342916</v>
      </c>
      <c r="Q53" s="14"/>
    </row>
    <row r="54" spans="1:17" ht="38.25" x14ac:dyDescent="0.2">
      <c r="A54" s="19" t="s">
        <v>160</v>
      </c>
      <c r="B54" s="20" t="s">
        <v>161</v>
      </c>
      <c r="C54" s="21" t="s">
        <v>17</v>
      </c>
      <c r="D54" s="21" t="s">
        <v>162</v>
      </c>
      <c r="E54" s="22" t="s">
        <v>12</v>
      </c>
      <c r="F54" s="67">
        <v>11.27</v>
      </c>
      <c r="G54" s="75">
        <v>94.7</v>
      </c>
      <c r="H54" s="60">
        <f>'BM 01'!J54</f>
        <v>0</v>
      </c>
      <c r="I54" s="60">
        <f>VLOOKUP(A54,'Memória 02'!$A$6:$E$239,5,FALSE)</f>
        <v>86.090909090909093</v>
      </c>
      <c r="J54" s="76">
        <f t="shared" si="0"/>
        <v>86.090909090909093</v>
      </c>
      <c r="K54" s="77">
        <f t="shared" si="1"/>
        <v>1067.26</v>
      </c>
      <c r="L54" s="60">
        <f t="shared" si="2"/>
        <v>0</v>
      </c>
      <c r="M54" s="60">
        <f t="shared" si="3"/>
        <v>970.24</v>
      </c>
      <c r="N54" s="78">
        <f t="shared" si="4"/>
        <v>970.24</v>
      </c>
      <c r="P54" s="111">
        <f t="shared" si="5"/>
        <v>0.90909431628656556</v>
      </c>
      <c r="Q54" s="14"/>
    </row>
    <row r="55" spans="1:17" ht="38.25" x14ac:dyDescent="0.2">
      <c r="A55" s="19" t="s">
        <v>163</v>
      </c>
      <c r="B55" s="20" t="s">
        <v>41</v>
      </c>
      <c r="C55" s="21" t="s">
        <v>17</v>
      </c>
      <c r="D55" s="21" t="s">
        <v>42</v>
      </c>
      <c r="E55" s="22" t="s">
        <v>12</v>
      </c>
      <c r="F55" s="67">
        <v>9.99</v>
      </c>
      <c r="G55" s="75">
        <v>367.9</v>
      </c>
      <c r="H55" s="60">
        <f>'BM 01'!J55</f>
        <v>0</v>
      </c>
      <c r="I55" s="60">
        <f>VLOOKUP(A55,'Memória 02'!$A$6:$E$239,5,FALSE)</f>
        <v>334.45454545454538</v>
      </c>
      <c r="J55" s="76">
        <f t="shared" si="0"/>
        <v>334.45454545454538</v>
      </c>
      <c r="K55" s="77">
        <f t="shared" si="1"/>
        <v>3675.32</v>
      </c>
      <c r="L55" s="60">
        <f t="shared" si="2"/>
        <v>0</v>
      </c>
      <c r="M55" s="60">
        <f t="shared" si="3"/>
        <v>3341.2</v>
      </c>
      <c r="N55" s="78">
        <f t="shared" si="4"/>
        <v>3341.2</v>
      </c>
      <c r="P55" s="111">
        <f t="shared" si="5"/>
        <v>0.90909090909090895</v>
      </c>
      <c r="Q55" s="14"/>
    </row>
    <row r="56" spans="1:17" ht="38.25" x14ac:dyDescent="0.2">
      <c r="A56" s="19" t="s">
        <v>164</v>
      </c>
      <c r="B56" s="20" t="s">
        <v>124</v>
      </c>
      <c r="C56" s="21" t="s">
        <v>17</v>
      </c>
      <c r="D56" s="21" t="s">
        <v>125</v>
      </c>
      <c r="E56" s="22" t="s">
        <v>15</v>
      </c>
      <c r="F56" s="67">
        <v>450.18</v>
      </c>
      <c r="G56" s="75">
        <v>8.58</v>
      </c>
      <c r="H56" s="60">
        <f>'BM 01'!J56</f>
        <v>0</v>
      </c>
      <c r="I56" s="60">
        <f>VLOOKUP(A56,'Memória 02'!$A$6:$E$239,5,FALSE)</f>
        <v>8.58</v>
      </c>
      <c r="J56" s="76">
        <f t="shared" si="0"/>
        <v>8.58</v>
      </c>
      <c r="K56" s="77">
        <f t="shared" si="1"/>
        <v>3862.54</v>
      </c>
      <c r="L56" s="60">
        <f t="shared" si="2"/>
        <v>0</v>
      </c>
      <c r="M56" s="60">
        <f t="shared" si="3"/>
        <v>3862.54</v>
      </c>
      <c r="N56" s="78">
        <f t="shared" si="4"/>
        <v>3862.54</v>
      </c>
      <c r="P56" s="111">
        <f t="shared" si="5"/>
        <v>1</v>
      </c>
      <c r="Q56" s="14"/>
    </row>
    <row r="57" spans="1:17" ht="25.5" x14ac:dyDescent="0.2">
      <c r="A57" s="19" t="s">
        <v>165</v>
      </c>
      <c r="B57" s="20" t="s">
        <v>127</v>
      </c>
      <c r="C57" s="21" t="s">
        <v>17</v>
      </c>
      <c r="D57" s="21" t="s">
        <v>128</v>
      </c>
      <c r="E57" s="22" t="s">
        <v>15</v>
      </c>
      <c r="F57" s="67">
        <v>302.18</v>
      </c>
      <c r="G57" s="75">
        <v>8.58</v>
      </c>
      <c r="H57" s="60">
        <f>'BM 01'!J57</f>
        <v>0</v>
      </c>
      <c r="I57" s="60">
        <f>VLOOKUP(A57,'Memória 02'!$A$6:$E$239,5,FALSE)</f>
        <v>8.58</v>
      </c>
      <c r="J57" s="76">
        <f t="shared" si="0"/>
        <v>8.58</v>
      </c>
      <c r="K57" s="77">
        <f t="shared" si="1"/>
        <v>2592.6999999999998</v>
      </c>
      <c r="L57" s="60">
        <f t="shared" si="2"/>
        <v>0</v>
      </c>
      <c r="M57" s="60">
        <f t="shared" si="3"/>
        <v>2592.6999999999998</v>
      </c>
      <c r="N57" s="78">
        <f t="shared" si="4"/>
        <v>2592.6999999999998</v>
      </c>
      <c r="P57" s="111">
        <f t="shared" si="5"/>
        <v>1</v>
      </c>
      <c r="Q57" s="14"/>
    </row>
    <row r="58" spans="1:17" x14ac:dyDescent="0.2">
      <c r="A58" s="12" t="s">
        <v>32</v>
      </c>
      <c r="B58" s="3"/>
      <c r="C58" s="3"/>
      <c r="D58" s="3" t="s">
        <v>166</v>
      </c>
      <c r="E58" s="3"/>
      <c r="F58" s="71"/>
      <c r="G58" s="72"/>
      <c r="H58" s="71"/>
      <c r="I58" s="71"/>
      <c r="J58" s="71"/>
      <c r="K58" s="73"/>
      <c r="L58" s="59"/>
      <c r="M58" s="59"/>
      <c r="N58" s="74"/>
      <c r="P58" s="111" t="e">
        <f t="shared" si="5"/>
        <v>#DIV/0!</v>
      </c>
      <c r="Q58" s="14"/>
    </row>
    <row r="59" spans="1:17" ht="38.25" x14ac:dyDescent="0.2">
      <c r="A59" s="19" t="s">
        <v>167</v>
      </c>
      <c r="B59" s="20" t="s">
        <v>168</v>
      </c>
      <c r="C59" s="21" t="s">
        <v>17</v>
      </c>
      <c r="D59" s="21" t="s">
        <v>169</v>
      </c>
      <c r="E59" s="22" t="s">
        <v>16</v>
      </c>
      <c r="F59" s="67">
        <v>33.58</v>
      </c>
      <c r="G59" s="75">
        <v>22.69</v>
      </c>
      <c r="H59" s="60">
        <f>'BM 01'!J59</f>
        <v>0</v>
      </c>
      <c r="I59" s="60">
        <f>VLOOKUP(A59,'Memória 02'!$A$6:$E$239,5,FALSE)</f>
        <v>22.69</v>
      </c>
      <c r="J59" s="76">
        <f t="shared" si="0"/>
        <v>22.69</v>
      </c>
      <c r="K59" s="77">
        <f t="shared" si="1"/>
        <v>761.93</v>
      </c>
      <c r="L59" s="60">
        <f t="shared" si="2"/>
        <v>0</v>
      </c>
      <c r="M59" s="60">
        <f t="shared" si="3"/>
        <v>761.93</v>
      </c>
      <c r="N59" s="78">
        <f t="shared" si="4"/>
        <v>761.93</v>
      </c>
      <c r="P59" s="111">
        <f t="shared" si="5"/>
        <v>1</v>
      </c>
      <c r="Q59" s="14"/>
    </row>
    <row r="60" spans="1:17" ht="38.25" x14ac:dyDescent="0.2">
      <c r="A60" s="19" t="s">
        <v>170</v>
      </c>
      <c r="B60" s="20" t="s">
        <v>171</v>
      </c>
      <c r="C60" s="21" t="s">
        <v>17</v>
      </c>
      <c r="D60" s="21" t="s">
        <v>172</v>
      </c>
      <c r="E60" s="22" t="s">
        <v>15</v>
      </c>
      <c r="F60" s="67">
        <v>443.71</v>
      </c>
      <c r="G60" s="75">
        <v>3.8</v>
      </c>
      <c r="H60" s="60">
        <f>'BM 01'!J60</f>
        <v>0</v>
      </c>
      <c r="I60" s="60">
        <f>VLOOKUP(A60,'Memória 02'!$A$6:$E$239,5,FALSE)</f>
        <v>3.8</v>
      </c>
      <c r="J60" s="76">
        <f t="shared" si="0"/>
        <v>3.8</v>
      </c>
      <c r="K60" s="77">
        <f t="shared" si="1"/>
        <v>1686.09</v>
      </c>
      <c r="L60" s="60">
        <f t="shared" si="2"/>
        <v>0</v>
      </c>
      <c r="M60" s="60">
        <f t="shared" si="3"/>
        <v>1686.09</v>
      </c>
      <c r="N60" s="78">
        <f t="shared" si="4"/>
        <v>1686.09</v>
      </c>
      <c r="P60" s="111">
        <f t="shared" si="5"/>
        <v>1</v>
      </c>
      <c r="Q60" s="14"/>
    </row>
    <row r="61" spans="1:17" ht="25.5" x14ac:dyDescent="0.2">
      <c r="A61" s="19" t="s">
        <v>173</v>
      </c>
      <c r="B61" s="20" t="s">
        <v>127</v>
      </c>
      <c r="C61" s="21" t="s">
        <v>17</v>
      </c>
      <c r="D61" s="21" t="s">
        <v>128</v>
      </c>
      <c r="E61" s="22" t="s">
        <v>15</v>
      </c>
      <c r="F61" s="67">
        <v>302.18</v>
      </c>
      <c r="G61" s="75">
        <v>3.8</v>
      </c>
      <c r="H61" s="60">
        <f>'BM 01'!J61</f>
        <v>0</v>
      </c>
      <c r="I61" s="60">
        <f>VLOOKUP(A61,'Memória 02'!$A$6:$E$239,5,FALSE)</f>
        <v>3.8</v>
      </c>
      <c r="J61" s="76">
        <f t="shared" si="0"/>
        <v>3.8</v>
      </c>
      <c r="K61" s="77">
        <f t="shared" si="1"/>
        <v>1148.28</v>
      </c>
      <c r="L61" s="60">
        <f t="shared" si="2"/>
        <v>0</v>
      </c>
      <c r="M61" s="60">
        <f t="shared" si="3"/>
        <v>1148.28</v>
      </c>
      <c r="N61" s="78">
        <f t="shared" si="4"/>
        <v>1148.28</v>
      </c>
      <c r="P61" s="111">
        <f t="shared" si="5"/>
        <v>1</v>
      </c>
      <c r="Q61" s="14"/>
    </row>
    <row r="62" spans="1:17" ht="38.25" x14ac:dyDescent="0.2">
      <c r="A62" s="19" t="s">
        <v>174</v>
      </c>
      <c r="B62" s="20" t="s">
        <v>158</v>
      </c>
      <c r="C62" s="21" t="s">
        <v>17</v>
      </c>
      <c r="D62" s="21" t="s">
        <v>159</v>
      </c>
      <c r="E62" s="22" t="s">
        <v>12</v>
      </c>
      <c r="F62" s="67">
        <v>12.18</v>
      </c>
      <c r="G62" s="75">
        <v>52.3</v>
      </c>
      <c r="H62" s="60">
        <f>'BM 01'!J62</f>
        <v>0</v>
      </c>
      <c r="I62" s="60">
        <f>VLOOKUP(A62,'Memória 02'!$A$6:$E$239,5,FALSE)</f>
        <v>47.54545454545454</v>
      </c>
      <c r="J62" s="76">
        <f t="shared" si="0"/>
        <v>47.54545454545454</v>
      </c>
      <c r="K62" s="77">
        <f t="shared" si="1"/>
        <v>637.01</v>
      </c>
      <c r="L62" s="60">
        <f t="shared" si="2"/>
        <v>0</v>
      </c>
      <c r="M62" s="60">
        <f t="shared" si="3"/>
        <v>579.1</v>
      </c>
      <c r="N62" s="78">
        <f t="shared" si="4"/>
        <v>579.1</v>
      </c>
      <c r="P62" s="111">
        <f t="shared" si="5"/>
        <v>0.90909090909090917</v>
      </c>
      <c r="Q62" s="14"/>
    </row>
    <row r="63" spans="1:17" ht="38.25" x14ac:dyDescent="0.2">
      <c r="A63" s="19" t="s">
        <v>175</v>
      </c>
      <c r="B63" s="20" t="s">
        <v>161</v>
      </c>
      <c r="C63" s="21" t="s">
        <v>17</v>
      </c>
      <c r="D63" s="21" t="s">
        <v>162</v>
      </c>
      <c r="E63" s="22" t="s">
        <v>12</v>
      </c>
      <c r="F63" s="67">
        <v>11.27</v>
      </c>
      <c r="G63" s="75">
        <v>51.3</v>
      </c>
      <c r="H63" s="60">
        <f>'BM 01'!J63</f>
        <v>0</v>
      </c>
      <c r="I63" s="60">
        <f>VLOOKUP(A63,'Memória 02'!$A$6:$E$239,5,FALSE)</f>
        <v>46.636363636363633</v>
      </c>
      <c r="J63" s="76">
        <f t="shared" si="0"/>
        <v>46.636363636363633</v>
      </c>
      <c r="K63" s="77">
        <f t="shared" si="1"/>
        <v>578.15</v>
      </c>
      <c r="L63" s="60">
        <f t="shared" si="2"/>
        <v>0</v>
      </c>
      <c r="M63" s="60">
        <f t="shared" si="3"/>
        <v>525.59</v>
      </c>
      <c r="N63" s="78">
        <f t="shared" si="4"/>
        <v>525.59</v>
      </c>
      <c r="P63" s="111">
        <f t="shared" si="5"/>
        <v>0.90908933667733294</v>
      </c>
      <c r="Q63" s="14"/>
    </row>
    <row r="64" spans="1:17" ht="38.25" x14ac:dyDescent="0.2">
      <c r="A64" s="19" t="s">
        <v>176</v>
      </c>
      <c r="B64" s="20" t="s">
        <v>141</v>
      </c>
      <c r="C64" s="21" t="s">
        <v>17</v>
      </c>
      <c r="D64" s="21" t="s">
        <v>142</v>
      </c>
      <c r="E64" s="22" t="s">
        <v>12</v>
      </c>
      <c r="F64" s="67">
        <v>13.18</v>
      </c>
      <c r="G64" s="75">
        <v>21</v>
      </c>
      <c r="H64" s="60">
        <f>'BM 01'!J64</f>
        <v>0</v>
      </c>
      <c r="I64" s="60">
        <f>VLOOKUP(A64,'Memória 02'!$A$6:$E$239,5,FALSE)</f>
        <v>19.09090909090909</v>
      </c>
      <c r="J64" s="76">
        <f t="shared" si="0"/>
        <v>19.09090909090909</v>
      </c>
      <c r="K64" s="77">
        <f t="shared" si="1"/>
        <v>276.77999999999997</v>
      </c>
      <c r="L64" s="60">
        <f t="shared" si="2"/>
        <v>0</v>
      </c>
      <c r="M64" s="60">
        <f t="shared" si="3"/>
        <v>251.61</v>
      </c>
      <c r="N64" s="78">
        <f t="shared" si="4"/>
        <v>251.61</v>
      </c>
      <c r="P64" s="111">
        <f t="shared" si="5"/>
        <v>0.9090613483633212</v>
      </c>
      <c r="Q64" s="14"/>
    </row>
    <row r="65" spans="1:17" x14ac:dyDescent="0.2">
      <c r="A65" s="12" t="s">
        <v>10</v>
      </c>
      <c r="B65" s="3"/>
      <c r="C65" s="3"/>
      <c r="D65" s="3" t="s">
        <v>177</v>
      </c>
      <c r="E65" s="3"/>
      <c r="F65" s="71"/>
      <c r="G65" s="72"/>
      <c r="H65" s="71"/>
      <c r="I65" s="71"/>
      <c r="J65" s="71"/>
      <c r="K65" s="73"/>
      <c r="L65" s="59"/>
      <c r="M65" s="59"/>
      <c r="N65" s="74"/>
      <c r="P65" s="111" t="e">
        <f t="shared" si="5"/>
        <v>#DIV/0!</v>
      </c>
      <c r="Q65" s="14"/>
    </row>
    <row r="66" spans="1:17" ht="38.25" x14ac:dyDescent="0.2">
      <c r="A66" s="34" t="s">
        <v>33</v>
      </c>
      <c r="B66" s="35" t="s">
        <v>178</v>
      </c>
      <c r="C66" s="36" t="s">
        <v>17</v>
      </c>
      <c r="D66" s="36" t="s">
        <v>179</v>
      </c>
      <c r="E66" s="37" t="s">
        <v>16</v>
      </c>
      <c r="F66" s="68">
        <v>52.85</v>
      </c>
      <c r="G66" s="79">
        <v>148.44999999999999</v>
      </c>
      <c r="H66" s="60">
        <f>'BM 01'!J66</f>
        <v>121.14159999999998</v>
      </c>
      <c r="I66" s="60">
        <f>VLOOKUP(A66,'Memória 02'!$A$6:$E$239,5,FALSE)</f>
        <v>21.917200000000001</v>
      </c>
      <c r="J66" s="80">
        <f t="shared" si="0"/>
        <v>143.05879999999999</v>
      </c>
      <c r="K66" s="81">
        <f t="shared" si="1"/>
        <v>7845.58</v>
      </c>
      <c r="L66" s="61">
        <f t="shared" si="2"/>
        <v>6402.33</v>
      </c>
      <c r="M66" s="61">
        <f t="shared" si="3"/>
        <v>1158.32</v>
      </c>
      <c r="N66" s="82">
        <f t="shared" si="4"/>
        <v>7560.65</v>
      </c>
      <c r="P66" s="111">
        <f t="shared" si="5"/>
        <v>0.96368273601186905</v>
      </c>
      <c r="Q66" s="14"/>
    </row>
    <row r="67" spans="1:17" ht="38.25" x14ac:dyDescent="0.2">
      <c r="A67" s="19" t="s">
        <v>34</v>
      </c>
      <c r="B67" s="20" t="s">
        <v>180</v>
      </c>
      <c r="C67" s="21" t="s">
        <v>14</v>
      </c>
      <c r="D67" s="21" t="s">
        <v>181</v>
      </c>
      <c r="E67" s="22" t="s">
        <v>82</v>
      </c>
      <c r="F67" s="67">
        <v>163.24</v>
      </c>
      <c r="G67" s="75">
        <v>191.54</v>
      </c>
      <c r="H67" s="60">
        <f>'BM 01'!J67</f>
        <v>0</v>
      </c>
      <c r="I67" s="60">
        <f>VLOOKUP(A67,'Memória 02'!$A$6:$E$239,5,FALSE)</f>
        <v>59.892799999999994</v>
      </c>
      <c r="J67" s="76">
        <f t="shared" si="0"/>
        <v>59.892799999999994</v>
      </c>
      <c r="K67" s="77">
        <f t="shared" si="1"/>
        <v>31266.98</v>
      </c>
      <c r="L67" s="60">
        <f t="shared" si="2"/>
        <v>0</v>
      </c>
      <c r="M67" s="60">
        <f t="shared" si="3"/>
        <v>9776.9</v>
      </c>
      <c r="N67" s="78">
        <f t="shared" si="4"/>
        <v>9776.9</v>
      </c>
      <c r="P67" s="111">
        <f t="shared" si="5"/>
        <v>0.31269089627460023</v>
      </c>
      <c r="Q67" s="14"/>
    </row>
    <row r="68" spans="1:17" ht="25.5" x14ac:dyDescent="0.2">
      <c r="A68" s="19" t="s">
        <v>35</v>
      </c>
      <c r="B68" s="20" t="s">
        <v>182</v>
      </c>
      <c r="C68" s="21" t="s">
        <v>17</v>
      </c>
      <c r="D68" s="21" t="s">
        <v>183</v>
      </c>
      <c r="E68" s="22" t="s">
        <v>11</v>
      </c>
      <c r="F68" s="67">
        <v>45.27</v>
      </c>
      <c r="G68" s="75">
        <v>2.12</v>
      </c>
      <c r="H68" s="60">
        <f>'BM 01'!J68</f>
        <v>0</v>
      </c>
      <c r="I68" s="60">
        <f>VLOOKUP(A68,'Memória 02'!$A$6:$E$239,5,FALSE)</f>
        <v>5.41</v>
      </c>
      <c r="J68" s="76">
        <f t="shared" si="0"/>
        <v>5.41</v>
      </c>
      <c r="K68" s="77">
        <f t="shared" si="1"/>
        <v>95.97</v>
      </c>
      <c r="L68" s="60">
        <f t="shared" si="2"/>
        <v>0</v>
      </c>
      <c r="M68" s="60">
        <f t="shared" si="3"/>
        <v>244.91</v>
      </c>
      <c r="N68" s="78">
        <f t="shared" si="4"/>
        <v>244.91</v>
      </c>
      <c r="P68" s="111">
        <f t="shared" si="5"/>
        <v>2.5519433156194644</v>
      </c>
      <c r="Q68" s="14"/>
    </row>
    <row r="69" spans="1:17" ht="25.5" x14ac:dyDescent="0.2">
      <c r="A69" s="19" t="s">
        <v>36</v>
      </c>
      <c r="B69" s="20" t="s">
        <v>184</v>
      </c>
      <c r="C69" s="21" t="s">
        <v>17</v>
      </c>
      <c r="D69" s="21" t="s">
        <v>185</v>
      </c>
      <c r="E69" s="22" t="s">
        <v>11</v>
      </c>
      <c r="F69" s="67">
        <v>25.38</v>
      </c>
      <c r="G69" s="75">
        <v>15.95</v>
      </c>
      <c r="H69" s="60">
        <f>'BM 01'!J69</f>
        <v>0</v>
      </c>
      <c r="I69" s="60">
        <f>VLOOKUP(A69,'Memória 02'!$A$6:$E$239,5,FALSE)</f>
        <v>0</v>
      </c>
      <c r="J69" s="76">
        <f t="shared" si="0"/>
        <v>0</v>
      </c>
      <c r="K69" s="77">
        <f t="shared" si="1"/>
        <v>404.81</v>
      </c>
      <c r="L69" s="60">
        <f t="shared" si="2"/>
        <v>0</v>
      </c>
      <c r="M69" s="60">
        <f t="shared" si="3"/>
        <v>0</v>
      </c>
      <c r="N69" s="78">
        <f t="shared" si="4"/>
        <v>0</v>
      </c>
      <c r="P69" s="111">
        <f t="shared" si="5"/>
        <v>0</v>
      </c>
      <c r="Q69" s="14"/>
    </row>
    <row r="70" spans="1:17" x14ac:dyDescent="0.2">
      <c r="A70" s="19" t="s">
        <v>37</v>
      </c>
      <c r="B70" s="20" t="s">
        <v>186</v>
      </c>
      <c r="C70" s="21" t="s">
        <v>17</v>
      </c>
      <c r="D70" s="21" t="s">
        <v>187</v>
      </c>
      <c r="E70" s="22" t="s">
        <v>11</v>
      </c>
      <c r="F70" s="67">
        <v>24.72</v>
      </c>
      <c r="G70" s="75">
        <v>2.12</v>
      </c>
      <c r="H70" s="60">
        <f>'BM 01'!J70</f>
        <v>0</v>
      </c>
      <c r="I70" s="60">
        <f>VLOOKUP(A70,'Memória 02'!$A$6:$E$239,5,FALSE)</f>
        <v>0</v>
      </c>
      <c r="J70" s="76">
        <f t="shared" si="0"/>
        <v>0</v>
      </c>
      <c r="K70" s="77">
        <f t="shared" si="1"/>
        <v>52.4</v>
      </c>
      <c r="L70" s="60">
        <f t="shared" si="2"/>
        <v>0</v>
      </c>
      <c r="M70" s="60">
        <f t="shared" si="3"/>
        <v>0</v>
      </c>
      <c r="N70" s="78">
        <f t="shared" si="4"/>
        <v>0</v>
      </c>
      <c r="P70" s="111">
        <f t="shared" si="5"/>
        <v>0</v>
      </c>
      <c r="Q70" s="14"/>
    </row>
    <row r="71" spans="1:17" x14ac:dyDescent="0.2">
      <c r="A71" s="12" t="s">
        <v>188</v>
      </c>
      <c r="B71" s="3"/>
      <c r="C71" s="3"/>
      <c r="D71" s="3" t="s">
        <v>189</v>
      </c>
      <c r="E71" s="3"/>
      <c r="F71" s="71"/>
      <c r="G71" s="72"/>
      <c r="H71" s="71"/>
      <c r="I71" s="71"/>
      <c r="J71" s="71"/>
      <c r="K71" s="73"/>
      <c r="L71" s="59"/>
      <c r="M71" s="59"/>
      <c r="N71" s="74"/>
      <c r="P71" s="111" t="e">
        <f t="shared" si="5"/>
        <v>#DIV/0!</v>
      </c>
      <c r="Q71" s="14"/>
    </row>
    <row r="72" spans="1:17" x14ac:dyDescent="0.2">
      <c r="A72" s="12" t="s">
        <v>190</v>
      </c>
      <c r="B72" s="3"/>
      <c r="C72" s="3"/>
      <c r="D72" s="3" t="s">
        <v>191</v>
      </c>
      <c r="E72" s="3"/>
      <c r="F72" s="71"/>
      <c r="G72" s="72"/>
      <c r="H72" s="71"/>
      <c r="I72" s="71"/>
      <c r="J72" s="71"/>
      <c r="K72" s="73"/>
      <c r="L72" s="59"/>
      <c r="M72" s="59"/>
      <c r="N72" s="74"/>
      <c r="P72" s="111" t="e">
        <f t="shared" si="5"/>
        <v>#DIV/0!</v>
      </c>
      <c r="Q72" s="14"/>
    </row>
    <row r="73" spans="1:17" ht="25.5" x14ac:dyDescent="0.2">
      <c r="A73" s="19" t="s">
        <v>192</v>
      </c>
      <c r="B73" s="20" t="s">
        <v>193</v>
      </c>
      <c r="C73" s="21" t="s">
        <v>17</v>
      </c>
      <c r="D73" s="21" t="s">
        <v>194</v>
      </c>
      <c r="E73" s="22" t="s">
        <v>16</v>
      </c>
      <c r="F73" s="67">
        <v>639.61</v>
      </c>
      <c r="G73" s="75">
        <v>1.49</v>
      </c>
      <c r="H73" s="60">
        <f>'BM 01'!J73</f>
        <v>0</v>
      </c>
      <c r="I73" s="60">
        <f>VLOOKUP(A73,'Memória 02'!$A$6:$E$239,5,FALSE)</f>
        <v>0</v>
      </c>
      <c r="J73" s="76">
        <f t="shared" si="0"/>
        <v>0</v>
      </c>
      <c r="K73" s="77">
        <f t="shared" si="1"/>
        <v>953.01</v>
      </c>
      <c r="L73" s="60">
        <f t="shared" si="2"/>
        <v>0</v>
      </c>
      <c r="M73" s="60">
        <f t="shared" si="3"/>
        <v>0</v>
      </c>
      <c r="N73" s="78">
        <f t="shared" si="4"/>
        <v>0</v>
      </c>
      <c r="P73" s="111">
        <f t="shared" si="5"/>
        <v>0</v>
      </c>
      <c r="Q73" s="14"/>
    </row>
    <row r="74" spans="1:17" ht="25.5" x14ac:dyDescent="0.2">
      <c r="A74" s="19" t="s">
        <v>195</v>
      </c>
      <c r="B74" s="20" t="s">
        <v>196</v>
      </c>
      <c r="C74" s="21" t="s">
        <v>14</v>
      </c>
      <c r="D74" s="21" t="s">
        <v>197</v>
      </c>
      <c r="E74" s="22" t="s">
        <v>82</v>
      </c>
      <c r="F74" s="67">
        <v>215.31</v>
      </c>
      <c r="G74" s="75">
        <v>27.75</v>
      </c>
      <c r="H74" s="60">
        <f>'BM 01'!J74</f>
        <v>0</v>
      </c>
      <c r="I74" s="60">
        <f>VLOOKUP(A74,'Memória 02'!$A$6:$E$239,5,FALSE)</f>
        <v>0</v>
      </c>
      <c r="J74" s="76">
        <f t="shared" si="0"/>
        <v>0</v>
      </c>
      <c r="K74" s="77">
        <f t="shared" si="1"/>
        <v>5974.85</v>
      </c>
      <c r="L74" s="60">
        <f t="shared" si="2"/>
        <v>0</v>
      </c>
      <c r="M74" s="60">
        <f t="shared" si="3"/>
        <v>0</v>
      </c>
      <c r="N74" s="78">
        <f t="shared" si="4"/>
        <v>0</v>
      </c>
      <c r="P74" s="111">
        <f t="shared" si="5"/>
        <v>0</v>
      </c>
      <c r="Q74" s="14"/>
    </row>
    <row r="75" spans="1:17" x14ac:dyDescent="0.2">
      <c r="A75" s="12" t="s">
        <v>198</v>
      </c>
      <c r="B75" s="3"/>
      <c r="C75" s="3"/>
      <c r="D75" s="3" t="s">
        <v>199</v>
      </c>
      <c r="E75" s="3"/>
      <c r="F75" s="71"/>
      <c r="G75" s="72"/>
      <c r="H75" s="71"/>
      <c r="I75" s="71"/>
      <c r="J75" s="71"/>
      <c r="K75" s="73"/>
      <c r="L75" s="59"/>
      <c r="M75" s="59"/>
      <c r="N75" s="74"/>
      <c r="P75" s="111" t="e">
        <f t="shared" si="5"/>
        <v>#DIV/0!</v>
      </c>
      <c r="Q75" s="14"/>
    </row>
    <row r="76" spans="1:17" x14ac:dyDescent="0.2">
      <c r="A76" s="12" t="s">
        <v>200</v>
      </c>
      <c r="B76" s="3"/>
      <c r="C76" s="3"/>
      <c r="D76" s="3" t="s">
        <v>201</v>
      </c>
      <c r="E76" s="3"/>
      <c r="F76" s="71"/>
      <c r="G76" s="72"/>
      <c r="H76" s="71"/>
      <c r="I76" s="71"/>
      <c r="J76" s="71"/>
      <c r="K76" s="73"/>
      <c r="L76" s="59"/>
      <c r="M76" s="59"/>
      <c r="N76" s="74"/>
      <c r="P76" s="111" t="e">
        <f t="shared" si="5"/>
        <v>#DIV/0!</v>
      </c>
      <c r="Q76" s="14"/>
    </row>
    <row r="77" spans="1:17" ht="51" x14ac:dyDescent="0.2">
      <c r="A77" s="19" t="s">
        <v>202</v>
      </c>
      <c r="B77" s="20" t="s">
        <v>203</v>
      </c>
      <c r="C77" s="21" t="s">
        <v>17</v>
      </c>
      <c r="D77" s="21" t="s">
        <v>204</v>
      </c>
      <c r="E77" s="22" t="s">
        <v>12</v>
      </c>
      <c r="F77" s="67">
        <v>17.59</v>
      </c>
      <c r="G77" s="75">
        <v>4972</v>
      </c>
      <c r="H77" s="60">
        <f>'BM 01'!J77</f>
        <v>0</v>
      </c>
      <c r="I77" s="60">
        <f>VLOOKUP(A77,'Memória 02'!$A$6:$E$239,5,FALSE)</f>
        <v>0</v>
      </c>
      <c r="J77" s="76">
        <f t="shared" si="0"/>
        <v>0</v>
      </c>
      <c r="K77" s="77">
        <f t="shared" si="1"/>
        <v>87457.48</v>
      </c>
      <c r="L77" s="60">
        <f t="shared" si="2"/>
        <v>0</v>
      </c>
      <c r="M77" s="60">
        <f t="shared" si="3"/>
        <v>0</v>
      </c>
      <c r="N77" s="78">
        <f t="shared" si="4"/>
        <v>0</v>
      </c>
      <c r="P77" s="111">
        <f t="shared" si="5"/>
        <v>0</v>
      </c>
      <c r="Q77" s="14"/>
    </row>
    <row r="78" spans="1:17" ht="25.5" x14ac:dyDescent="0.2">
      <c r="A78" s="19" t="s">
        <v>205</v>
      </c>
      <c r="B78" s="20" t="s">
        <v>206</v>
      </c>
      <c r="C78" s="21" t="s">
        <v>17</v>
      </c>
      <c r="D78" s="21" t="s">
        <v>207</v>
      </c>
      <c r="E78" s="22" t="s">
        <v>16</v>
      </c>
      <c r="F78" s="67">
        <v>61.84</v>
      </c>
      <c r="G78" s="75">
        <v>690.98</v>
      </c>
      <c r="H78" s="60">
        <f>'BM 01'!J78</f>
        <v>0</v>
      </c>
      <c r="I78" s="60">
        <f>VLOOKUP(A78,'Memória 02'!$A$6:$E$239,5,FALSE)</f>
        <v>0</v>
      </c>
      <c r="J78" s="76">
        <f t="shared" si="0"/>
        <v>0</v>
      </c>
      <c r="K78" s="77">
        <f t="shared" si="1"/>
        <v>42730.2</v>
      </c>
      <c r="L78" s="60">
        <f t="shared" si="2"/>
        <v>0</v>
      </c>
      <c r="M78" s="60">
        <f t="shared" si="3"/>
        <v>0</v>
      </c>
      <c r="N78" s="78">
        <f t="shared" si="4"/>
        <v>0</v>
      </c>
      <c r="P78" s="111">
        <f t="shared" si="5"/>
        <v>0</v>
      </c>
      <c r="Q78" s="14"/>
    </row>
    <row r="79" spans="1:17" ht="38.25" x14ac:dyDescent="0.2">
      <c r="A79" s="19" t="s">
        <v>208</v>
      </c>
      <c r="B79" s="20" t="s">
        <v>88</v>
      </c>
      <c r="C79" s="21" t="s">
        <v>17</v>
      </c>
      <c r="D79" s="21" t="s">
        <v>59</v>
      </c>
      <c r="E79" s="22" t="s">
        <v>11</v>
      </c>
      <c r="F79" s="67">
        <v>135.54</v>
      </c>
      <c r="G79" s="75">
        <v>36</v>
      </c>
      <c r="H79" s="60">
        <f>'BM 01'!J79</f>
        <v>0</v>
      </c>
      <c r="I79" s="60">
        <f>VLOOKUP(A79,'Memória 02'!$A$6:$E$239,5,FALSE)</f>
        <v>0</v>
      </c>
      <c r="J79" s="76">
        <f t="shared" si="0"/>
        <v>0</v>
      </c>
      <c r="K79" s="77">
        <f t="shared" si="1"/>
        <v>4879.4399999999996</v>
      </c>
      <c r="L79" s="60">
        <f t="shared" si="2"/>
        <v>0</v>
      </c>
      <c r="M79" s="60">
        <f t="shared" si="3"/>
        <v>0</v>
      </c>
      <c r="N79" s="78">
        <f t="shared" si="4"/>
        <v>0</v>
      </c>
      <c r="P79" s="111">
        <f t="shared" si="5"/>
        <v>0</v>
      </c>
      <c r="Q79" s="14"/>
    </row>
    <row r="80" spans="1:17" ht="25.5" x14ac:dyDescent="0.2">
      <c r="A80" s="19" t="s">
        <v>209</v>
      </c>
      <c r="B80" s="20" t="s">
        <v>210</v>
      </c>
      <c r="C80" s="21" t="s">
        <v>17</v>
      </c>
      <c r="D80" s="21" t="s">
        <v>211</v>
      </c>
      <c r="E80" s="22" t="s">
        <v>16</v>
      </c>
      <c r="F80" s="67">
        <v>45.89</v>
      </c>
      <c r="G80" s="75">
        <v>6.48</v>
      </c>
      <c r="H80" s="60">
        <f>'BM 01'!J80</f>
        <v>0</v>
      </c>
      <c r="I80" s="60">
        <f>VLOOKUP(A80,'Memória 02'!$A$6:$E$239,5,FALSE)</f>
        <v>0</v>
      </c>
      <c r="J80" s="76">
        <f t="shared" si="0"/>
        <v>0</v>
      </c>
      <c r="K80" s="77">
        <f t="shared" si="1"/>
        <v>297.36</v>
      </c>
      <c r="L80" s="60">
        <f t="shared" si="2"/>
        <v>0</v>
      </c>
      <c r="M80" s="60">
        <f t="shared" si="3"/>
        <v>0</v>
      </c>
      <c r="N80" s="78">
        <f t="shared" si="4"/>
        <v>0</v>
      </c>
      <c r="P80" s="111">
        <f t="shared" si="5"/>
        <v>0</v>
      </c>
      <c r="Q80" s="14"/>
    </row>
    <row r="81" spans="1:18" ht="25.5" x14ac:dyDescent="0.2">
      <c r="A81" s="19" t="s">
        <v>212</v>
      </c>
      <c r="B81" s="20" t="s">
        <v>213</v>
      </c>
      <c r="C81" s="21" t="s">
        <v>17</v>
      </c>
      <c r="D81" s="21" t="s">
        <v>214</v>
      </c>
      <c r="E81" s="22" t="s">
        <v>16</v>
      </c>
      <c r="F81" s="67">
        <v>48.96</v>
      </c>
      <c r="G81" s="75">
        <v>29.12</v>
      </c>
      <c r="H81" s="60">
        <f>'BM 01'!J81</f>
        <v>0</v>
      </c>
      <c r="I81" s="60">
        <f>VLOOKUP(A81,'Memória 02'!$A$6:$E$239,5,FALSE)</f>
        <v>0</v>
      </c>
      <c r="J81" s="76">
        <f t="shared" si="0"/>
        <v>0</v>
      </c>
      <c r="K81" s="77">
        <f t="shared" si="1"/>
        <v>1425.71</v>
      </c>
      <c r="L81" s="60">
        <f t="shared" si="2"/>
        <v>0</v>
      </c>
      <c r="M81" s="60">
        <f t="shared" si="3"/>
        <v>0</v>
      </c>
      <c r="N81" s="78">
        <f t="shared" si="4"/>
        <v>0</v>
      </c>
      <c r="P81" s="111">
        <f t="shared" si="5"/>
        <v>0</v>
      </c>
    </row>
    <row r="82" spans="1:18" x14ac:dyDescent="0.2">
      <c r="A82" s="12" t="s">
        <v>215</v>
      </c>
      <c r="B82" s="3"/>
      <c r="C82" s="3"/>
      <c r="D82" s="3" t="s">
        <v>216</v>
      </c>
      <c r="E82" s="3"/>
      <c r="F82" s="71"/>
      <c r="G82" s="72"/>
      <c r="H82" s="71"/>
      <c r="I82" s="71"/>
      <c r="J82" s="71"/>
      <c r="K82" s="73"/>
      <c r="L82" s="59"/>
      <c r="M82" s="59"/>
      <c r="N82" s="74"/>
      <c r="O82" s="11"/>
      <c r="P82" s="111" t="e">
        <f t="shared" si="5"/>
        <v>#DIV/0!</v>
      </c>
      <c r="Q82" s="190"/>
      <c r="R82" s="183"/>
    </row>
    <row r="83" spans="1:18" ht="38.25" x14ac:dyDescent="0.2">
      <c r="A83" s="19" t="s">
        <v>217</v>
      </c>
      <c r="B83" s="20" t="s">
        <v>218</v>
      </c>
      <c r="C83" s="21" t="s">
        <v>17</v>
      </c>
      <c r="D83" s="21" t="s">
        <v>84</v>
      </c>
      <c r="E83" s="22" t="s">
        <v>16</v>
      </c>
      <c r="F83" s="67">
        <v>4.21</v>
      </c>
      <c r="G83" s="75">
        <v>463.11</v>
      </c>
      <c r="H83" s="60">
        <f>'BM 01'!J83</f>
        <v>0</v>
      </c>
      <c r="I83" s="60">
        <f>VLOOKUP(A83,'Memória 02'!$A$6:$E$239,5,FALSE)</f>
        <v>286.12</v>
      </c>
      <c r="J83" s="76">
        <f t="shared" si="0"/>
        <v>286.12</v>
      </c>
      <c r="K83" s="77">
        <f t="shared" si="1"/>
        <v>1949.69</v>
      </c>
      <c r="L83" s="60">
        <f t="shared" si="2"/>
        <v>0</v>
      </c>
      <c r="M83" s="60">
        <f t="shared" si="3"/>
        <v>1204.56</v>
      </c>
      <c r="N83" s="78">
        <f t="shared" si="4"/>
        <v>1204.56</v>
      </c>
      <c r="O83" s="11"/>
      <c r="P83" s="111">
        <f t="shared" si="5"/>
        <v>0.61782129466735736</v>
      </c>
      <c r="Q83" s="17"/>
      <c r="R83" s="18"/>
    </row>
    <row r="84" spans="1:18" ht="38.25" x14ac:dyDescent="0.2">
      <c r="A84" s="19" t="s">
        <v>219</v>
      </c>
      <c r="B84" s="20" t="s">
        <v>85</v>
      </c>
      <c r="C84" s="21" t="s">
        <v>17</v>
      </c>
      <c r="D84" s="21" t="s">
        <v>220</v>
      </c>
      <c r="E84" s="22" t="s">
        <v>16</v>
      </c>
      <c r="F84" s="67">
        <v>34.450000000000003</v>
      </c>
      <c r="G84" s="75">
        <v>463.11</v>
      </c>
      <c r="H84" s="60">
        <f>'BM 01'!J84</f>
        <v>0</v>
      </c>
      <c r="I84" s="60">
        <f>VLOOKUP(A84,'Memória 02'!$A$6:$E$239,5,FALSE)</f>
        <v>286.12</v>
      </c>
      <c r="J84" s="76">
        <f t="shared" si="0"/>
        <v>286.12</v>
      </c>
      <c r="K84" s="77">
        <f t="shared" si="1"/>
        <v>15954.13</v>
      </c>
      <c r="L84" s="60">
        <f t="shared" si="2"/>
        <v>0</v>
      </c>
      <c r="M84" s="60">
        <f t="shared" si="3"/>
        <v>9856.83</v>
      </c>
      <c r="N84" s="78">
        <f t="shared" si="4"/>
        <v>9856.83</v>
      </c>
      <c r="O84" s="11"/>
      <c r="P84" s="111">
        <f t="shared" si="5"/>
        <v>0.61782309659003654</v>
      </c>
      <c r="Q84" s="17"/>
      <c r="R84" s="18"/>
    </row>
    <row r="85" spans="1:18" x14ac:dyDescent="0.2">
      <c r="A85" s="12" t="s">
        <v>221</v>
      </c>
      <c r="B85" s="3"/>
      <c r="C85" s="3"/>
      <c r="D85" s="3" t="s">
        <v>222</v>
      </c>
      <c r="E85" s="3"/>
      <c r="F85" s="71"/>
      <c r="G85" s="72"/>
      <c r="H85" s="71"/>
      <c r="I85" s="71"/>
      <c r="J85" s="71"/>
      <c r="K85" s="73"/>
      <c r="L85" s="59"/>
      <c r="M85" s="59"/>
      <c r="N85" s="74"/>
      <c r="O85" s="11"/>
      <c r="P85" s="111" t="e">
        <f t="shared" ref="P85:P148" si="6">N85/K85</f>
        <v>#DIV/0!</v>
      </c>
      <c r="Q85" s="17"/>
      <c r="R85" s="18"/>
    </row>
    <row r="86" spans="1:18" ht="25.5" x14ac:dyDescent="0.2">
      <c r="A86" s="19" t="s">
        <v>223</v>
      </c>
      <c r="B86" s="20" t="s">
        <v>224</v>
      </c>
      <c r="C86" s="21" t="s">
        <v>14</v>
      </c>
      <c r="D86" s="21" t="s">
        <v>225</v>
      </c>
      <c r="E86" s="22" t="s">
        <v>16</v>
      </c>
      <c r="F86" s="67">
        <v>18.579999999999998</v>
      </c>
      <c r="G86" s="75">
        <v>450.65</v>
      </c>
      <c r="H86" s="60">
        <f>'BM 01'!J86</f>
        <v>450.65</v>
      </c>
      <c r="I86" s="60">
        <f>VLOOKUP(A86,'Memória 02'!$A$6:$E$239,5,FALSE)</f>
        <v>0</v>
      </c>
      <c r="J86" s="76">
        <f t="shared" ref="J86:J149" si="7">I86+H86</f>
        <v>450.65</v>
      </c>
      <c r="K86" s="77">
        <f t="shared" ref="K86:K149" si="8">TRUNC(G86*F86,2)</f>
        <v>8373.07</v>
      </c>
      <c r="L86" s="60">
        <f t="shared" ref="L86:L149" si="9">TRUNC(H86*F86,2)</f>
        <v>8373.07</v>
      </c>
      <c r="M86" s="60">
        <f t="shared" ref="M86:M149" si="10">TRUNC(I86*F86,2)</f>
        <v>0</v>
      </c>
      <c r="N86" s="78">
        <f t="shared" ref="N86:N149" si="11">M86+L86</f>
        <v>8373.07</v>
      </c>
      <c r="O86" s="11"/>
      <c r="P86" s="111">
        <f t="shared" si="6"/>
        <v>1</v>
      </c>
      <c r="Q86" s="17"/>
      <c r="R86" s="18"/>
    </row>
    <row r="87" spans="1:18" ht="25.5" x14ac:dyDescent="0.2">
      <c r="A87" s="19" t="s">
        <v>226</v>
      </c>
      <c r="B87" s="20" t="s">
        <v>106</v>
      </c>
      <c r="C87" s="21" t="s">
        <v>17</v>
      </c>
      <c r="D87" s="21" t="s">
        <v>107</v>
      </c>
      <c r="E87" s="22" t="s">
        <v>15</v>
      </c>
      <c r="F87" s="67">
        <v>681.06</v>
      </c>
      <c r="G87" s="75">
        <v>22.53</v>
      </c>
      <c r="H87" s="60">
        <f>'BM 01'!J87</f>
        <v>22.532499999999999</v>
      </c>
      <c r="I87" s="60">
        <f>VLOOKUP(A87,'Memória 02'!$A$6:$E$239,5,FALSE)</f>
        <v>0</v>
      </c>
      <c r="J87" s="76">
        <f t="shared" si="7"/>
        <v>22.532499999999999</v>
      </c>
      <c r="K87" s="77">
        <f t="shared" si="8"/>
        <v>15344.28</v>
      </c>
      <c r="L87" s="60">
        <f t="shared" si="9"/>
        <v>15345.98</v>
      </c>
      <c r="M87" s="60">
        <f t="shared" si="10"/>
        <v>0</v>
      </c>
      <c r="N87" s="78">
        <f t="shared" si="11"/>
        <v>15345.98</v>
      </c>
      <c r="O87" s="11"/>
      <c r="P87" s="111">
        <f t="shared" si="6"/>
        <v>1.0001107904704554</v>
      </c>
      <c r="Q87" s="17"/>
      <c r="R87" s="18"/>
    </row>
    <row r="88" spans="1:18" ht="38.25" x14ac:dyDescent="0.2">
      <c r="A88" s="19" t="s">
        <v>227</v>
      </c>
      <c r="B88" s="20" t="s">
        <v>228</v>
      </c>
      <c r="C88" s="21" t="s">
        <v>17</v>
      </c>
      <c r="D88" s="21" t="s">
        <v>229</v>
      </c>
      <c r="E88" s="22" t="s">
        <v>16</v>
      </c>
      <c r="F88" s="67">
        <v>106.63</v>
      </c>
      <c r="G88" s="75">
        <v>6.48</v>
      </c>
      <c r="H88" s="60">
        <f>'BM 01'!J88</f>
        <v>0</v>
      </c>
      <c r="I88" s="60">
        <f>VLOOKUP(A88,'Memória 02'!$A$6:$E$239,5,FALSE)</f>
        <v>0</v>
      </c>
      <c r="J88" s="76">
        <f t="shared" si="7"/>
        <v>0</v>
      </c>
      <c r="K88" s="77">
        <f t="shared" si="8"/>
        <v>690.96</v>
      </c>
      <c r="L88" s="60">
        <f t="shared" si="9"/>
        <v>0</v>
      </c>
      <c r="M88" s="60">
        <f t="shared" si="10"/>
        <v>0</v>
      </c>
      <c r="N88" s="78">
        <f t="shared" si="11"/>
        <v>0</v>
      </c>
      <c r="O88" s="11"/>
      <c r="P88" s="111">
        <f t="shared" si="6"/>
        <v>0</v>
      </c>
      <c r="Q88" s="17"/>
      <c r="R88" s="18"/>
    </row>
    <row r="89" spans="1:18" ht="25.5" x14ac:dyDescent="0.2">
      <c r="A89" s="19" t="s">
        <v>230</v>
      </c>
      <c r="B89" s="20" t="s">
        <v>231</v>
      </c>
      <c r="C89" s="21" t="s">
        <v>14</v>
      </c>
      <c r="D89" s="21" t="s">
        <v>232</v>
      </c>
      <c r="E89" s="22" t="s">
        <v>16</v>
      </c>
      <c r="F89" s="67">
        <v>93.74</v>
      </c>
      <c r="G89" s="75">
        <v>450.65</v>
      </c>
      <c r="H89" s="60">
        <f>'BM 01'!J89</f>
        <v>0</v>
      </c>
      <c r="I89" s="60">
        <f>VLOOKUP(A89,'Memória 02'!$A$6:$E$239,5,FALSE)</f>
        <v>0</v>
      </c>
      <c r="J89" s="76">
        <f t="shared" si="7"/>
        <v>0</v>
      </c>
      <c r="K89" s="77">
        <f t="shared" si="8"/>
        <v>42243.93</v>
      </c>
      <c r="L89" s="60">
        <f t="shared" si="9"/>
        <v>0</v>
      </c>
      <c r="M89" s="60">
        <f t="shared" si="10"/>
        <v>0</v>
      </c>
      <c r="N89" s="78">
        <f t="shared" si="11"/>
        <v>0</v>
      </c>
      <c r="O89" s="11"/>
      <c r="P89" s="111">
        <f t="shared" si="6"/>
        <v>0</v>
      </c>
      <c r="Q89" s="17"/>
      <c r="R89" s="18"/>
    </row>
    <row r="90" spans="1:18" ht="25.5" x14ac:dyDescent="0.2">
      <c r="A90" s="19" t="s">
        <v>233</v>
      </c>
      <c r="B90" s="20" t="s">
        <v>234</v>
      </c>
      <c r="C90" s="21" t="s">
        <v>14</v>
      </c>
      <c r="D90" s="21" t="s">
        <v>235</v>
      </c>
      <c r="E90" s="22" t="s">
        <v>7</v>
      </c>
      <c r="F90" s="67">
        <v>111.04666592699435</v>
      </c>
      <c r="G90" s="75">
        <v>450.65</v>
      </c>
      <c r="H90" s="60">
        <f>'BM 01'!J90</f>
        <v>0</v>
      </c>
      <c r="I90" s="60">
        <f>VLOOKUP(A90,'Memória 02'!$A$6:$E$239,5,FALSE)</f>
        <v>0</v>
      </c>
      <c r="J90" s="76">
        <f t="shared" si="7"/>
        <v>0</v>
      </c>
      <c r="K90" s="77">
        <f t="shared" si="8"/>
        <v>50043.18</v>
      </c>
      <c r="L90" s="60">
        <f t="shared" si="9"/>
        <v>0</v>
      </c>
      <c r="M90" s="60">
        <f t="shared" si="10"/>
        <v>0</v>
      </c>
      <c r="N90" s="78">
        <f t="shared" si="11"/>
        <v>0</v>
      </c>
      <c r="O90" s="11"/>
      <c r="P90" s="111">
        <f t="shared" si="6"/>
        <v>0</v>
      </c>
      <c r="Q90" s="17"/>
      <c r="R90" s="18"/>
    </row>
    <row r="91" spans="1:18" ht="51" x14ac:dyDescent="0.2">
      <c r="A91" s="19" t="s">
        <v>236</v>
      </c>
      <c r="B91" s="20" t="s">
        <v>237</v>
      </c>
      <c r="C91" s="21" t="s">
        <v>14</v>
      </c>
      <c r="D91" s="21" t="s">
        <v>238</v>
      </c>
      <c r="E91" s="22" t="s">
        <v>16</v>
      </c>
      <c r="F91" s="67">
        <v>86.28</v>
      </c>
      <c r="G91" s="75">
        <v>19.100000000000001</v>
      </c>
      <c r="H91" s="60">
        <f>'BM 01'!J91</f>
        <v>0</v>
      </c>
      <c r="I91" s="60">
        <f>VLOOKUP(A91,'Memória 02'!$A$6:$E$239,5,FALSE)</f>
        <v>0</v>
      </c>
      <c r="J91" s="76">
        <f t="shared" si="7"/>
        <v>0</v>
      </c>
      <c r="K91" s="77">
        <f t="shared" si="8"/>
        <v>1647.94</v>
      </c>
      <c r="L91" s="60">
        <f t="shared" si="9"/>
        <v>0</v>
      </c>
      <c r="M91" s="60">
        <f t="shared" si="10"/>
        <v>0</v>
      </c>
      <c r="N91" s="78">
        <f t="shared" si="11"/>
        <v>0</v>
      </c>
      <c r="O91" s="11"/>
      <c r="P91" s="111">
        <f t="shared" si="6"/>
        <v>0</v>
      </c>
      <c r="Q91" s="17"/>
      <c r="R91" s="18"/>
    </row>
    <row r="92" spans="1:18" x14ac:dyDescent="0.2">
      <c r="A92" s="19" t="s">
        <v>239</v>
      </c>
      <c r="B92" s="20" t="s">
        <v>240</v>
      </c>
      <c r="C92" s="21" t="s">
        <v>17</v>
      </c>
      <c r="D92" s="21" t="s">
        <v>241</v>
      </c>
      <c r="E92" s="22" t="s">
        <v>15</v>
      </c>
      <c r="F92" s="67">
        <v>74.2</v>
      </c>
      <c r="G92" s="75">
        <v>180.26</v>
      </c>
      <c r="H92" s="60">
        <f>'BM 01'!J92</f>
        <v>180.26</v>
      </c>
      <c r="I92" s="60">
        <f>VLOOKUP(A92,'Memória 02'!$A$6:$E$239,5,FALSE)</f>
        <v>0</v>
      </c>
      <c r="J92" s="76">
        <f t="shared" si="7"/>
        <v>180.26</v>
      </c>
      <c r="K92" s="77">
        <f t="shared" si="8"/>
        <v>13375.29</v>
      </c>
      <c r="L92" s="60">
        <f t="shared" si="9"/>
        <v>13375.29</v>
      </c>
      <c r="M92" s="60">
        <f t="shared" si="10"/>
        <v>0</v>
      </c>
      <c r="N92" s="78">
        <f t="shared" si="11"/>
        <v>13375.29</v>
      </c>
      <c r="O92" s="11"/>
      <c r="P92" s="111">
        <f t="shared" si="6"/>
        <v>1</v>
      </c>
      <c r="Q92" s="17"/>
      <c r="R92" s="18"/>
    </row>
    <row r="93" spans="1:18" ht="25.5" x14ac:dyDescent="0.2">
      <c r="A93" s="34" t="s">
        <v>242</v>
      </c>
      <c r="B93" s="35" t="s">
        <v>243</v>
      </c>
      <c r="C93" s="36" t="s">
        <v>14</v>
      </c>
      <c r="D93" s="36" t="s">
        <v>244</v>
      </c>
      <c r="E93" s="37" t="s">
        <v>15</v>
      </c>
      <c r="F93" s="68">
        <v>312.27999999999997</v>
      </c>
      <c r="G93" s="79">
        <v>45.07</v>
      </c>
      <c r="H93" s="60">
        <f>'BM 01'!J93</f>
        <v>34.033300000000004</v>
      </c>
      <c r="I93" s="60">
        <f>VLOOKUP(A93,'Memória 02'!$A$6:$E$239,5,FALSE)</f>
        <v>0</v>
      </c>
      <c r="J93" s="80">
        <f t="shared" si="7"/>
        <v>34.033300000000004</v>
      </c>
      <c r="K93" s="81">
        <f t="shared" si="8"/>
        <v>14074.45</v>
      </c>
      <c r="L93" s="61">
        <f t="shared" si="9"/>
        <v>10627.91</v>
      </c>
      <c r="M93" s="61">
        <f t="shared" si="10"/>
        <v>0</v>
      </c>
      <c r="N93" s="82">
        <f t="shared" si="11"/>
        <v>10627.91</v>
      </c>
      <c r="O93" s="11"/>
      <c r="P93" s="111">
        <f t="shared" si="6"/>
        <v>0.7551208040101034</v>
      </c>
      <c r="Q93" s="17"/>
      <c r="R93" s="18"/>
    </row>
    <row r="94" spans="1:18" x14ac:dyDescent="0.2">
      <c r="A94" s="12" t="s">
        <v>245</v>
      </c>
      <c r="B94" s="3"/>
      <c r="C94" s="3"/>
      <c r="D94" s="3" t="s">
        <v>246</v>
      </c>
      <c r="E94" s="3"/>
      <c r="F94" s="71"/>
      <c r="G94" s="72"/>
      <c r="H94" s="71"/>
      <c r="I94" s="71"/>
      <c r="J94" s="71"/>
      <c r="K94" s="73"/>
      <c r="L94" s="59"/>
      <c r="M94" s="59"/>
      <c r="N94" s="74"/>
      <c r="O94" s="11"/>
      <c r="P94" s="111" t="e">
        <f t="shared" si="6"/>
        <v>#DIV/0!</v>
      </c>
      <c r="Q94" s="17"/>
      <c r="R94" s="18"/>
    </row>
    <row r="95" spans="1:18" ht="25.5" x14ac:dyDescent="0.2">
      <c r="A95" s="19" t="s">
        <v>247</v>
      </c>
      <c r="B95" s="20" t="s">
        <v>248</v>
      </c>
      <c r="C95" s="21" t="s">
        <v>17</v>
      </c>
      <c r="D95" s="21" t="s">
        <v>83</v>
      </c>
      <c r="E95" s="22" t="s">
        <v>16</v>
      </c>
      <c r="F95" s="67">
        <v>4.01</v>
      </c>
      <c r="G95" s="75">
        <v>463.11</v>
      </c>
      <c r="H95" s="60">
        <f>'BM 01'!J95</f>
        <v>0</v>
      </c>
      <c r="I95" s="60">
        <f>VLOOKUP(A95,'Memória 02'!$A$6:$E$239,5,FALSE)</f>
        <v>0</v>
      </c>
      <c r="J95" s="76">
        <f t="shared" si="7"/>
        <v>0</v>
      </c>
      <c r="K95" s="77">
        <f t="shared" si="8"/>
        <v>1857.07</v>
      </c>
      <c r="L95" s="60">
        <f t="shared" si="9"/>
        <v>0</v>
      </c>
      <c r="M95" s="60">
        <f t="shared" si="10"/>
        <v>0</v>
      </c>
      <c r="N95" s="78">
        <f t="shared" si="11"/>
        <v>0</v>
      </c>
      <c r="O95" s="11"/>
      <c r="P95" s="111">
        <f t="shared" si="6"/>
        <v>0</v>
      </c>
      <c r="Q95" s="17"/>
      <c r="R95" s="18"/>
    </row>
    <row r="96" spans="1:18" ht="25.5" x14ac:dyDescent="0.2">
      <c r="A96" s="19" t="s">
        <v>249</v>
      </c>
      <c r="B96" s="20" t="s">
        <v>250</v>
      </c>
      <c r="C96" s="21" t="s">
        <v>17</v>
      </c>
      <c r="D96" s="21" t="s">
        <v>251</v>
      </c>
      <c r="E96" s="22" t="s">
        <v>16</v>
      </c>
      <c r="F96" s="67">
        <v>11.29</v>
      </c>
      <c r="G96" s="75">
        <v>463.11</v>
      </c>
      <c r="H96" s="60">
        <f>'BM 01'!J96</f>
        <v>0</v>
      </c>
      <c r="I96" s="60">
        <f>VLOOKUP(A96,'Memória 02'!$A$6:$E$239,5,FALSE)</f>
        <v>0</v>
      </c>
      <c r="J96" s="76">
        <f t="shared" si="7"/>
        <v>0</v>
      </c>
      <c r="K96" s="77">
        <f t="shared" si="8"/>
        <v>5228.51</v>
      </c>
      <c r="L96" s="60">
        <f t="shared" si="9"/>
        <v>0</v>
      </c>
      <c r="M96" s="60">
        <f t="shared" si="10"/>
        <v>0</v>
      </c>
      <c r="N96" s="78">
        <f t="shared" si="11"/>
        <v>0</v>
      </c>
      <c r="O96" s="11"/>
      <c r="P96" s="111">
        <f t="shared" si="6"/>
        <v>0</v>
      </c>
      <c r="Q96" s="17"/>
      <c r="R96" s="18"/>
    </row>
    <row r="97" spans="1:18" ht="25.5" x14ac:dyDescent="0.2">
      <c r="A97" s="19" t="s">
        <v>252</v>
      </c>
      <c r="B97" s="20" t="s">
        <v>253</v>
      </c>
      <c r="C97" s="21" t="s">
        <v>17</v>
      </c>
      <c r="D97" s="21" t="s">
        <v>254</v>
      </c>
      <c r="E97" s="22" t="s">
        <v>16</v>
      </c>
      <c r="F97" s="67">
        <v>11.78</v>
      </c>
      <c r="G97" s="75">
        <v>463.11</v>
      </c>
      <c r="H97" s="60">
        <f>'BM 01'!J97</f>
        <v>0</v>
      </c>
      <c r="I97" s="60">
        <f>VLOOKUP(A97,'Memória 02'!$A$6:$E$239,5,FALSE)</f>
        <v>0</v>
      </c>
      <c r="J97" s="76">
        <f t="shared" si="7"/>
        <v>0</v>
      </c>
      <c r="K97" s="77">
        <f t="shared" si="8"/>
        <v>5455.43</v>
      </c>
      <c r="L97" s="60">
        <f t="shared" si="9"/>
        <v>0</v>
      </c>
      <c r="M97" s="60">
        <f t="shared" si="10"/>
        <v>0</v>
      </c>
      <c r="N97" s="78">
        <f t="shared" si="11"/>
        <v>0</v>
      </c>
      <c r="O97" s="11"/>
      <c r="P97" s="111">
        <f t="shared" si="6"/>
        <v>0</v>
      </c>
      <c r="Q97" s="17"/>
      <c r="R97" s="18"/>
    </row>
    <row r="98" spans="1:18" ht="25.5" x14ac:dyDescent="0.2">
      <c r="A98" s="19" t="s">
        <v>255</v>
      </c>
      <c r="B98" s="20" t="s">
        <v>256</v>
      </c>
      <c r="C98" s="21" t="s">
        <v>14</v>
      </c>
      <c r="D98" s="21" t="s">
        <v>257</v>
      </c>
      <c r="E98" s="22" t="s">
        <v>16</v>
      </c>
      <c r="F98" s="67">
        <v>23.05</v>
      </c>
      <c r="G98" s="75">
        <v>6.48</v>
      </c>
      <c r="H98" s="60">
        <f>'BM 01'!J98</f>
        <v>0</v>
      </c>
      <c r="I98" s="60">
        <f>VLOOKUP(A98,'Memória 02'!$A$6:$E$239,5,FALSE)</f>
        <v>0</v>
      </c>
      <c r="J98" s="76">
        <f t="shared" si="7"/>
        <v>0</v>
      </c>
      <c r="K98" s="77">
        <f t="shared" si="8"/>
        <v>149.36000000000001</v>
      </c>
      <c r="L98" s="60">
        <f t="shared" si="9"/>
        <v>0</v>
      </c>
      <c r="M98" s="60">
        <f t="shared" si="10"/>
        <v>0</v>
      </c>
      <c r="N98" s="78">
        <f t="shared" si="11"/>
        <v>0</v>
      </c>
      <c r="O98" s="11"/>
      <c r="P98" s="111">
        <f t="shared" si="6"/>
        <v>0</v>
      </c>
      <c r="Q98" s="17"/>
      <c r="R98" s="18"/>
    </row>
    <row r="99" spans="1:18" ht="25.5" x14ac:dyDescent="0.2">
      <c r="A99" s="19" t="s">
        <v>258</v>
      </c>
      <c r="B99" s="20" t="s">
        <v>259</v>
      </c>
      <c r="C99" s="21" t="s">
        <v>17</v>
      </c>
      <c r="D99" s="21" t="s">
        <v>260</v>
      </c>
      <c r="E99" s="22" t="s">
        <v>16</v>
      </c>
      <c r="F99" s="67">
        <v>31.64</v>
      </c>
      <c r="G99" s="75">
        <v>6.48</v>
      </c>
      <c r="H99" s="60">
        <f>'BM 01'!J99</f>
        <v>0</v>
      </c>
      <c r="I99" s="60">
        <f>VLOOKUP(A99,'Memória 02'!$A$6:$E$239,5,FALSE)</f>
        <v>0</v>
      </c>
      <c r="J99" s="76">
        <f t="shared" si="7"/>
        <v>0</v>
      </c>
      <c r="K99" s="77">
        <f t="shared" si="8"/>
        <v>205.02</v>
      </c>
      <c r="L99" s="60">
        <f t="shared" si="9"/>
        <v>0</v>
      </c>
      <c r="M99" s="60">
        <f t="shared" si="10"/>
        <v>0</v>
      </c>
      <c r="N99" s="78">
        <f t="shared" si="11"/>
        <v>0</v>
      </c>
      <c r="O99" s="11"/>
      <c r="P99" s="111">
        <f t="shared" si="6"/>
        <v>0</v>
      </c>
      <c r="Q99" s="17"/>
      <c r="R99" s="18"/>
    </row>
    <row r="100" spans="1:18" ht="25.5" x14ac:dyDescent="0.2">
      <c r="A100" s="19" t="s">
        <v>261</v>
      </c>
      <c r="B100" s="20" t="s">
        <v>262</v>
      </c>
      <c r="C100" s="21" t="s">
        <v>17</v>
      </c>
      <c r="D100" s="21" t="s">
        <v>263</v>
      </c>
      <c r="E100" s="22" t="s">
        <v>16</v>
      </c>
      <c r="F100" s="67">
        <v>14.18</v>
      </c>
      <c r="G100" s="75">
        <v>6.48</v>
      </c>
      <c r="H100" s="60">
        <f>'BM 01'!J100</f>
        <v>0</v>
      </c>
      <c r="I100" s="60">
        <f>VLOOKUP(A100,'Memória 02'!$A$6:$E$239,5,FALSE)</f>
        <v>0</v>
      </c>
      <c r="J100" s="76">
        <f t="shared" si="7"/>
        <v>0</v>
      </c>
      <c r="K100" s="77">
        <f t="shared" si="8"/>
        <v>91.88</v>
      </c>
      <c r="L100" s="60">
        <f t="shared" si="9"/>
        <v>0</v>
      </c>
      <c r="M100" s="60">
        <f t="shared" si="10"/>
        <v>0</v>
      </c>
      <c r="N100" s="78">
        <f t="shared" si="11"/>
        <v>0</v>
      </c>
      <c r="O100" s="11"/>
      <c r="P100" s="111">
        <f t="shared" si="6"/>
        <v>0</v>
      </c>
      <c r="Q100" s="17"/>
      <c r="R100" s="18"/>
    </row>
    <row r="101" spans="1:18" ht="25.5" x14ac:dyDescent="0.2">
      <c r="A101" s="19" t="s">
        <v>264</v>
      </c>
      <c r="B101" s="20" t="s">
        <v>265</v>
      </c>
      <c r="C101" s="21" t="s">
        <v>17</v>
      </c>
      <c r="D101" s="21" t="s">
        <v>266</v>
      </c>
      <c r="E101" s="22" t="s">
        <v>16</v>
      </c>
      <c r="F101" s="67">
        <v>50.22</v>
      </c>
      <c r="G101" s="75">
        <v>340.38</v>
      </c>
      <c r="H101" s="60">
        <f>'BM 01'!J101</f>
        <v>0</v>
      </c>
      <c r="I101" s="60">
        <f>VLOOKUP(A101,'Memória 02'!$A$6:$E$239,5,FALSE)</f>
        <v>0</v>
      </c>
      <c r="J101" s="76">
        <f t="shared" si="7"/>
        <v>0</v>
      </c>
      <c r="K101" s="77">
        <f t="shared" si="8"/>
        <v>17093.88</v>
      </c>
      <c r="L101" s="60">
        <f t="shared" si="9"/>
        <v>0</v>
      </c>
      <c r="M101" s="60">
        <f t="shared" si="10"/>
        <v>0</v>
      </c>
      <c r="N101" s="78">
        <f t="shared" si="11"/>
        <v>0</v>
      </c>
      <c r="O101" s="11"/>
      <c r="P101" s="111">
        <f t="shared" si="6"/>
        <v>0</v>
      </c>
      <c r="Q101" s="17"/>
      <c r="R101" s="18"/>
    </row>
    <row r="102" spans="1:18" ht="38.25" x14ac:dyDescent="0.2">
      <c r="A102" s="19" t="s">
        <v>267</v>
      </c>
      <c r="B102" s="20" t="s">
        <v>268</v>
      </c>
      <c r="C102" s="21" t="s">
        <v>14</v>
      </c>
      <c r="D102" s="21" t="s">
        <v>269</v>
      </c>
      <c r="E102" s="22" t="s">
        <v>16</v>
      </c>
      <c r="F102" s="67">
        <v>14.45</v>
      </c>
      <c r="G102" s="75">
        <v>340.38</v>
      </c>
      <c r="H102" s="60">
        <f>'BM 01'!J102</f>
        <v>0</v>
      </c>
      <c r="I102" s="60">
        <f>VLOOKUP(A102,'Memória 02'!$A$6:$E$239,5,FALSE)</f>
        <v>0</v>
      </c>
      <c r="J102" s="76">
        <f t="shared" si="7"/>
        <v>0</v>
      </c>
      <c r="K102" s="77">
        <f t="shared" si="8"/>
        <v>4918.49</v>
      </c>
      <c r="L102" s="60">
        <f t="shared" si="9"/>
        <v>0</v>
      </c>
      <c r="M102" s="60">
        <f t="shared" si="10"/>
        <v>0</v>
      </c>
      <c r="N102" s="78">
        <f t="shared" si="11"/>
        <v>0</v>
      </c>
      <c r="O102" s="11"/>
      <c r="P102" s="111">
        <f t="shared" si="6"/>
        <v>0</v>
      </c>
      <c r="Q102" s="17"/>
      <c r="R102" s="18"/>
    </row>
    <row r="103" spans="1:18" ht="38.25" x14ac:dyDescent="0.2">
      <c r="A103" s="19" t="s">
        <v>270</v>
      </c>
      <c r="B103" s="20" t="s">
        <v>271</v>
      </c>
      <c r="C103" s="21" t="s">
        <v>14</v>
      </c>
      <c r="D103" s="21" t="s">
        <v>272</v>
      </c>
      <c r="E103" s="22" t="s">
        <v>16</v>
      </c>
      <c r="F103" s="67">
        <v>18.68</v>
      </c>
      <c r="G103" s="75">
        <v>340.38</v>
      </c>
      <c r="H103" s="60">
        <f>'BM 01'!J103</f>
        <v>0</v>
      </c>
      <c r="I103" s="60">
        <f>VLOOKUP(A103,'Memória 02'!$A$6:$E$239,5,FALSE)</f>
        <v>0</v>
      </c>
      <c r="J103" s="76">
        <f t="shared" si="7"/>
        <v>0</v>
      </c>
      <c r="K103" s="77">
        <f t="shared" si="8"/>
        <v>6358.29</v>
      </c>
      <c r="L103" s="60">
        <f t="shared" si="9"/>
        <v>0</v>
      </c>
      <c r="M103" s="60">
        <f t="shared" si="10"/>
        <v>0</v>
      </c>
      <c r="N103" s="78">
        <f t="shared" si="11"/>
        <v>0</v>
      </c>
      <c r="O103" s="11"/>
      <c r="P103" s="111">
        <f t="shared" si="6"/>
        <v>0</v>
      </c>
      <c r="Q103" s="17"/>
      <c r="R103" s="18"/>
    </row>
    <row r="104" spans="1:18" x14ac:dyDescent="0.2">
      <c r="A104" s="12" t="s">
        <v>273</v>
      </c>
      <c r="B104" s="3"/>
      <c r="C104" s="3"/>
      <c r="D104" s="3" t="s">
        <v>274</v>
      </c>
      <c r="E104" s="3"/>
      <c r="F104" s="71"/>
      <c r="G104" s="72"/>
      <c r="H104" s="71"/>
      <c r="I104" s="71"/>
      <c r="J104" s="71"/>
      <c r="K104" s="73"/>
      <c r="L104" s="59"/>
      <c r="M104" s="59"/>
      <c r="N104" s="74"/>
      <c r="O104" s="11"/>
      <c r="P104" s="111" t="e">
        <f t="shared" si="6"/>
        <v>#DIV/0!</v>
      </c>
      <c r="Q104" s="17"/>
      <c r="R104" s="18"/>
    </row>
    <row r="105" spans="1:18" x14ac:dyDescent="0.2">
      <c r="A105" s="19" t="s">
        <v>275</v>
      </c>
      <c r="B105" s="20" t="s">
        <v>276</v>
      </c>
      <c r="C105" s="21" t="s">
        <v>17</v>
      </c>
      <c r="D105" s="21" t="s">
        <v>277</v>
      </c>
      <c r="E105" s="22" t="s">
        <v>7</v>
      </c>
      <c r="F105" s="67">
        <v>66.069999999999993</v>
      </c>
      <c r="G105" s="75">
        <v>1</v>
      </c>
      <c r="H105" s="60">
        <f>'BM 01'!J105</f>
        <v>0</v>
      </c>
      <c r="I105" s="60">
        <f>VLOOKUP(A105,'Memória 02'!$A$6:$E$239,5,FALSE)</f>
        <v>0</v>
      </c>
      <c r="J105" s="76">
        <f t="shared" si="7"/>
        <v>0</v>
      </c>
      <c r="K105" s="77">
        <f t="shared" si="8"/>
        <v>66.069999999999993</v>
      </c>
      <c r="L105" s="60">
        <f t="shared" si="9"/>
        <v>0</v>
      </c>
      <c r="M105" s="60">
        <f t="shared" si="10"/>
        <v>0</v>
      </c>
      <c r="N105" s="78">
        <f t="shared" si="11"/>
        <v>0</v>
      </c>
      <c r="O105" s="11"/>
      <c r="P105" s="111">
        <f t="shared" si="6"/>
        <v>0</v>
      </c>
      <c r="Q105" s="17"/>
      <c r="R105" s="18"/>
    </row>
    <row r="106" spans="1:18" ht="25.5" x14ac:dyDescent="0.2">
      <c r="A106" s="19" t="s">
        <v>278</v>
      </c>
      <c r="B106" s="20" t="s">
        <v>279</v>
      </c>
      <c r="C106" s="21" t="s">
        <v>17</v>
      </c>
      <c r="D106" s="21" t="s">
        <v>280</v>
      </c>
      <c r="E106" s="22" t="s">
        <v>7</v>
      </c>
      <c r="F106" s="67">
        <v>12.29</v>
      </c>
      <c r="G106" s="75">
        <v>1</v>
      </c>
      <c r="H106" s="60">
        <f>'BM 01'!J106</f>
        <v>0</v>
      </c>
      <c r="I106" s="60">
        <f>VLOOKUP(A106,'Memória 02'!$A$6:$E$239,5,FALSE)</f>
        <v>0</v>
      </c>
      <c r="J106" s="76">
        <f t="shared" si="7"/>
        <v>0</v>
      </c>
      <c r="K106" s="77">
        <f t="shared" si="8"/>
        <v>12.29</v>
      </c>
      <c r="L106" s="60">
        <f t="shared" si="9"/>
        <v>0</v>
      </c>
      <c r="M106" s="60">
        <f t="shared" si="10"/>
        <v>0</v>
      </c>
      <c r="N106" s="78">
        <f t="shared" si="11"/>
        <v>0</v>
      </c>
      <c r="O106" s="11"/>
      <c r="P106" s="111">
        <f t="shared" si="6"/>
        <v>0</v>
      </c>
      <c r="Q106" s="17"/>
      <c r="R106" s="18"/>
    </row>
    <row r="107" spans="1:18" ht="25.5" x14ac:dyDescent="0.2">
      <c r="A107" s="19" t="s">
        <v>281</v>
      </c>
      <c r="B107" s="20" t="s">
        <v>69</v>
      </c>
      <c r="C107" s="21" t="s">
        <v>17</v>
      </c>
      <c r="D107" s="21" t="s">
        <v>70</v>
      </c>
      <c r="E107" s="22" t="s">
        <v>7</v>
      </c>
      <c r="F107" s="67">
        <v>10.38</v>
      </c>
      <c r="G107" s="75">
        <v>7</v>
      </c>
      <c r="H107" s="60">
        <f>'BM 01'!J107</f>
        <v>0</v>
      </c>
      <c r="I107" s="60">
        <f>VLOOKUP(A107,'Memória 02'!$A$6:$E$239,5,FALSE)</f>
        <v>0</v>
      </c>
      <c r="J107" s="76">
        <f t="shared" si="7"/>
        <v>0</v>
      </c>
      <c r="K107" s="77">
        <f t="shared" si="8"/>
        <v>72.66</v>
      </c>
      <c r="L107" s="60">
        <f t="shared" si="9"/>
        <v>0</v>
      </c>
      <c r="M107" s="60">
        <f t="shared" si="10"/>
        <v>0</v>
      </c>
      <c r="N107" s="78">
        <f t="shared" si="11"/>
        <v>0</v>
      </c>
      <c r="O107" s="11"/>
      <c r="P107" s="111">
        <f t="shared" si="6"/>
        <v>0</v>
      </c>
      <c r="Q107" s="17"/>
      <c r="R107" s="18"/>
    </row>
    <row r="108" spans="1:18" ht="25.5" x14ac:dyDescent="0.2">
      <c r="A108" s="19" t="s">
        <v>282</v>
      </c>
      <c r="B108" s="20" t="s">
        <v>283</v>
      </c>
      <c r="C108" s="21" t="s">
        <v>17</v>
      </c>
      <c r="D108" s="21" t="s">
        <v>284</v>
      </c>
      <c r="E108" s="22" t="s">
        <v>7</v>
      </c>
      <c r="F108" s="67">
        <v>11.03</v>
      </c>
      <c r="G108" s="75">
        <v>2</v>
      </c>
      <c r="H108" s="60">
        <f>'BM 01'!J108</f>
        <v>0</v>
      </c>
      <c r="I108" s="60">
        <f>VLOOKUP(A108,'Memória 02'!$A$6:$E$239,5,FALSE)</f>
        <v>0</v>
      </c>
      <c r="J108" s="76">
        <f t="shared" si="7"/>
        <v>0</v>
      </c>
      <c r="K108" s="77">
        <f t="shared" si="8"/>
        <v>22.06</v>
      </c>
      <c r="L108" s="60">
        <f t="shared" si="9"/>
        <v>0</v>
      </c>
      <c r="M108" s="60">
        <f t="shared" si="10"/>
        <v>0</v>
      </c>
      <c r="N108" s="78">
        <f t="shared" si="11"/>
        <v>0</v>
      </c>
      <c r="O108" s="11"/>
      <c r="P108" s="111">
        <f t="shared" si="6"/>
        <v>0</v>
      </c>
      <c r="Q108" s="17"/>
      <c r="R108" s="18"/>
    </row>
    <row r="109" spans="1:18" ht="38.25" x14ac:dyDescent="0.2">
      <c r="A109" s="19" t="s">
        <v>285</v>
      </c>
      <c r="B109" s="20" t="s">
        <v>286</v>
      </c>
      <c r="C109" s="21" t="s">
        <v>17</v>
      </c>
      <c r="D109" s="21" t="s">
        <v>287</v>
      </c>
      <c r="E109" s="22" t="s">
        <v>7</v>
      </c>
      <c r="F109" s="67">
        <v>313.2</v>
      </c>
      <c r="G109" s="75">
        <v>1</v>
      </c>
      <c r="H109" s="60">
        <f>'BM 01'!J109</f>
        <v>0</v>
      </c>
      <c r="I109" s="60">
        <f>VLOOKUP(A109,'Memória 02'!$A$6:$E$239,5,FALSE)</f>
        <v>0</v>
      </c>
      <c r="J109" s="76">
        <f t="shared" si="7"/>
        <v>0</v>
      </c>
      <c r="K109" s="77">
        <f t="shared" si="8"/>
        <v>313.2</v>
      </c>
      <c r="L109" s="60">
        <f t="shared" si="9"/>
        <v>0</v>
      </c>
      <c r="M109" s="60">
        <f t="shared" si="10"/>
        <v>0</v>
      </c>
      <c r="N109" s="78">
        <f t="shared" si="11"/>
        <v>0</v>
      </c>
      <c r="O109" s="11"/>
      <c r="P109" s="111">
        <f t="shared" si="6"/>
        <v>0</v>
      </c>
      <c r="Q109" s="17"/>
      <c r="R109" s="18"/>
    </row>
    <row r="110" spans="1:18" x14ac:dyDescent="0.2">
      <c r="A110" s="12" t="s">
        <v>288</v>
      </c>
      <c r="B110" s="3"/>
      <c r="C110" s="3"/>
      <c r="D110" s="3" t="s">
        <v>289</v>
      </c>
      <c r="E110" s="3"/>
      <c r="F110" s="71"/>
      <c r="G110" s="72"/>
      <c r="H110" s="71"/>
      <c r="I110" s="71"/>
      <c r="J110" s="71"/>
      <c r="K110" s="73"/>
      <c r="L110" s="59"/>
      <c r="M110" s="59"/>
      <c r="N110" s="74"/>
      <c r="O110" s="11"/>
      <c r="P110" s="111" t="e">
        <f t="shared" si="6"/>
        <v>#DIV/0!</v>
      </c>
      <c r="Q110" s="17"/>
      <c r="R110" s="18"/>
    </row>
    <row r="111" spans="1:18" ht="25.5" x14ac:dyDescent="0.2">
      <c r="A111" s="19" t="s">
        <v>290</v>
      </c>
      <c r="B111" s="20" t="s">
        <v>291</v>
      </c>
      <c r="C111" s="21" t="s">
        <v>17</v>
      </c>
      <c r="D111" s="21" t="s">
        <v>292</v>
      </c>
      <c r="E111" s="22" t="s">
        <v>11</v>
      </c>
      <c r="F111" s="67">
        <v>8.2899999999999991</v>
      </c>
      <c r="G111" s="75">
        <v>147.97999999999999</v>
      </c>
      <c r="H111" s="60">
        <f>'BM 01'!J111</f>
        <v>0</v>
      </c>
      <c r="I111" s="60">
        <f>VLOOKUP(A111,'Memória 02'!$A$6:$E$239,5,FALSE)</f>
        <v>0</v>
      </c>
      <c r="J111" s="76">
        <f t="shared" si="7"/>
        <v>0</v>
      </c>
      <c r="K111" s="77">
        <f t="shared" si="8"/>
        <v>1226.75</v>
      </c>
      <c r="L111" s="60">
        <f t="shared" si="9"/>
        <v>0</v>
      </c>
      <c r="M111" s="60">
        <f t="shared" si="10"/>
        <v>0</v>
      </c>
      <c r="N111" s="78">
        <f t="shared" si="11"/>
        <v>0</v>
      </c>
      <c r="O111" s="11"/>
      <c r="P111" s="111">
        <f t="shared" si="6"/>
        <v>0</v>
      </c>
      <c r="Q111" s="17"/>
      <c r="R111" s="18"/>
    </row>
    <row r="112" spans="1:18" ht="38.25" x14ac:dyDescent="0.2">
      <c r="A112" s="19" t="s">
        <v>293</v>
      </c>
      <c r="B112" s="20" t="s">
        <v>294</v>
      </c>
      <c r="C112" s="21" t="s">
        <v>17</v>
      </c>
      <c r="D112" s="21" t="s">
        <v>295</v>
      </c>
      <c r="E112" s="22" t="s">
        <v>11</v>
      </c>
      <c r="F112" s="67">
        <v>12.56</v>
      </c>
      <c r="G112" s="75">
        <v>36.9</v>
      </c>
      <c r="H112" s="60">
        <f>'BM 01'!J112</f>
        <v>0</v>
      </c>
      <c r="I112" s="60">
        <f>VLOOKUP(A112,'Memória 02'!$A$6:$E$239,5,FALSE)</f>
        <v>0</v>
      </c>
      <c r="J112" s="76">
        <f t="shared" si="7"/>
        <v>0</v>
      </c>
      <c r="K112" s="77">
        <f t="shared" si="8"/>
        <v>463.46</v>
      </c>
      <c r="L112" s="60">
        <f t="shared" si="9"/>
        <v>0</v>
      </c>
      <c r="M112" s="60">
        <f t="shared" si="10"/>
        <v>0</v>
      </c>
      <c r="N112" s="78">
        <f t="shared" si="11"/>
        <v>0</v>
      </c>
      <c r="O112" s="11"/>
      <c r="P112" s="111">
        <f t="shared" si="6"/>
        <v>0</v>
      </c>
      <c r="Q112" s="17"/>
      <c r="R112" s="18"/>
    </row>
    <row r="113" spans="1:18" ht="38.25" x14ac:dyDescent="0.2">
      <c r="A113" s="19" t="s">
        <v>296</v>
      </c>
      <c r="B113" s="20" t="s">
        <v>297</v>
      </c>
      <c r="C113" s="21" t="s">
        <v>17</v>
      </c>
      <c r="D113" s="21" t="s">
        <v>298</v>
      </c>
      <c r="E113" s="22" t="s">
        <v>11</v>
      </c>
      <c r="F113" s="67">
        <v>12.11</v>
      </c>
      <c r="G113" s="75">
        <v>147.97999999999999</v>
      </c>
      <c r="H113" s="60">
        <f>'BM 01'!J113</f>
        <v>0</v>
      </c>
      <c r="I113" s="60">
        <f>VLOOKUP(A113,'Memória 02'!$A$6:$E$239,5,FALSE)</f>
        <v>0</v>
      </c>
      <c r="J113" s="76">
        <f t="shared" si="7"/>
        <v>0</v>
      </c>
      <c r="K113" s="77">
        <f t="shared" si="8"/>
        <v>1792.03</v>
      </c>
      <c r="L113" s="60">
        <f t="shared" si="9"/>
        <v>0</v>
      </c>
      <c r="M113" s="60">
        <f t="shared" si="10"/>
        <v>0</v>
      </c>
      <c r="N113" s="78">
        <f t="shared" si="11"/>
        <v>0</v>
      </c>
      <c r="O113" s="11"/>
      <c r="P113" s="111">
        <f t="shared" si="6"/>
        <v>0</v>
      </c>
      <c r="Q113" s="17"/>
      <c r="R113" s="18"/>
    </row>
    <row r="114" spans="1:18" ht="25.5" x14ac:dyDescent="0.2">
      <c r="A114" s="19" t="s">
        <v>299</v>
      </c>
      <c r="B114" s="20" t="s">
        <v>63</v>
      </c>
      <c r="C114" s="21" t="s">
        <v>17</v>
      </c>
      <c r="D114" s="21" t="s">
        <v>64</v>
      </c>
      <c r="E114" s="22" t="s">
        <v>7</v>
      </c>
      <c r="F114" s="67">
        <v>13.62</v>
      </c>
      <c r="G114" s="75">
        <v>3</v>
      </c>
      <c r="H114" s="60">
        <f>'BM 01'!J114</f>
        <v>0</v>
      </c>
      <c r="I114" s="60">
        <f>VLOOKUP(A114,'Memória 02'!$A$6:$E$239,5,FALSE)</f>
        <v>0</v>
      </c>
      <c r="J114" s="76">
        <f t="shared" si="7"/>
        <v>0</v>
      </c>
      <c r="K114" s="77">
        <f t="shared" si="8"/>
        <v>40.86</v>
      </c>
      <c r="L114" s="60">
        <f t="shared" si="9"/>
        <v>0</v>
      </c>
      <c r="M114" s="60">
        <f t="shared" si="10"/>
        <v>0</v>
      </c>
      <c r="N114" s="78">
        <f t="shared" si="11"/>
        <v>0</v>
      </c>
      <c r="O114" s="11"/>
      <c r="P114" s="111">
        <f t="shared" si="6"/>
        <v>0</v>
      </c>
      <c r="Q114" s="17"/>
      <c r="R114" s="18"/>
    </row>
    <row r="115" spans="1:18" ht="25.5" x14ac:dyDescent="0.2">
      <c r="A115" s="19" t="s">
        <v>300</v>
      </c>
      <c r="B115" s="20" t="s">
        <v>301</v>
      </c>
      <c r="C115" s="21" t="s">
        <v>17</v>
      </c>
      <c r="D115" s="21" t="s">
        <v>302</v>
      </c>
      <c r="E115" s="22" t="s">
        <v>7</v>
      </c>
      <c r="F115" s="67">
        <v>30.4</v>
      </c>
      <c r="G115" s="75">
        <v>2</v>
      </c>
      <c r="H115" s="60">
        <f>'BM 01'!J115</f>
        <v>0</v>
      </c>
      <c r="I115" s="60">
        <f>VLOOKUP(A115,'Memória 02'!$A$6:$E$239,5,FALSE)</f>
        <v>0</v>
      </c>
      <c r="J115" s="76">
        <f t="shared" si="7"/>
        <v>0</v>
      </c>
      <c r="K115" s="77">
        <f t="shared" si="8"/>
        <v>60.8</v>
      </c>
      <c r="L115" s="60">
        <f t="shared" si="9"/>
        <v>0</v>
      </c>
      <c r="M115" s="60">
        <f t="shared" si="10"/>
        <v>0</v>
      </c>
      <c r="N115" s="78">
        <f t="shared" si="11"/>
        <v>0</v>
      </c>
      <c r="O115" s="11"/>
      <c r="P115" s="111">
        <f t="shared" si="6"/>
        <v>0</v>
      </c>
      <c r="Q115" s="17"/>
      <c r="R115" s="18"/>
    </row>
    <row r="116" spans="1:18" ht="25.5" x14ac:dyDescent="0.2">
      <c r="A116" s="19" t="s">
        <v>303</v>
      </c>
      <c r="B116" s="20" t="s">
        <v>61</v>
      </c>
      <c r="C116" s="21" t="s">
        <v>17</v>
      </c>
      <c r="D116" s="21" t="s">
        <v>62</v>
      </c>
      <c r="E116" s="22" t="s">
        <v>7</v>
      </c>
      <c r="F116" s="67">
        <v>16.88</v>
      </c>
      <c r="G116" s="75">
        <v>1</v>
      </c>
      <c r="H116" s="60">
        <f>'BM 01'!J116</f>
        <v>0</v>
      </c>
      <c r="I116" s="60">
        <f>VLOOKUP(A116,'Memória 02'!$A$6:$E$239,5,FALSE)</f>
        <v>0</v>
      </c>
      <c r="J116" s="76">
        <f t="shared" si="7"/>
        <v>0</v>
      </c>
      <c r="K116" s="77">
        <f t="shared" si="8"/>
        <v>16.88</v>
      </c>
      <c r="L116" s="60">
        <f t="shared" si="9"/>
        <v>0</v>
      </c>
      <c r="M116" s="60">
        <f t="shared" si="10"/>
        <v>0</v>
      </c>
      <c r="N116" s="78">
        <f t="shared" si="11"/>
        <v>0</v>
      </c>
      <c r="O116" s="11"/>
      <c r="P116" s="111">
        <f t="shared" si="6"/>
        <v>0</v>
      </c>
      <c r="Q116" s="17"/>
      <c r="R116" s="18"/>
    </row>
    <row r="117" spans="1:18" ht="25.5" x14ac:dyDescent="0.2">
      <c r="A117" s="19" t="s">
        <v>304</v>
      </c>
      <c r="B117" s="20" t="s">
        <v>305</v>
      </c>
      <c r="C117" s="21" t="s">
        <v>17</v>
      </c>
      <c r="D117" s="21" t="s">
        <v>306</v>
      </c>
      <c r="E117" s="22" t="s">
        <v>7</v>
      </c>
      <c r="F117" s="67">
        <v>10.26</v>
      </c>
      <c r="G117" s="75">
        <v>2</v>
      </c>
      <c r="H117" s="60">
        <f>'BM 01'!J117</f>
        <v>0</v>
      </c>
      <c r="I117" s="60">
        <f>VLOOKUP(A117,'Memória 02'!$A$6:$E$239,5,FALSE)</f>
        <v>0</v>
      </c>
      <c r="J117" s="76">
        <f t="shared" si="7"/>
        <v>0</v>
      </c>
      <c r="K117" s="77">
        <f t="shared" si="8"/>
        <v>20.52</v>
      </c>
      <c r="L117" s="60">
        <f t="shared" si="9"/>
        <v>0</v>
      </c>
      <c r="M117" s="60">
        <f t="shared" si="10"/>
        <v>0</v>
      </c>
      <c r="N117" s="78">
        <f t="shared" si="11"/>
        <v>0</v>
      </c>
      <c r="O117" s="11"/>
      <c r="P117" s="111">
        <f t="shared" si="6"/>
        <v>0</v>
      </c>
      <c r="Q117" s="17"/>
      <c r="R117" s="18"/>
    </row>
    <row r="118" spans="1:18" x14ac:dyDescent="0.2">
      <c r="A118" s="12" t="s">
        <v>307</v>
      </c>
      <c r="B118" s="3"/>
      <c r="C118" s="3"/>
      <c r="D118" s="3" t="s">
        <v>308</v>
      </c>
      <c r="E118" s="3"/>
      <c r="F118" s="71"/>
      <c r="G118" s="72"/>
      <c r="H118" s="71"/>
      <c r="I118" s="71"/>
      <c r="J118" s="71"/>
      <c r="K118" s="73"/>
      <c r="L118" s="59"/>
      <c r="M118" s="59"/>
      <c r="N118" s="74"/>
      <c r="O118" s="11"/>
      <c r="P118" s="111" t="e">
        <f t="shared" si="6"/>
        <v>#DIV/0!</v>
      </c>
      <c r="Q118" s="17"/>
      <c r="R118" s="18"/>
    </row>
    <row r="119" spans="1:18" ht="25.5" x14ac:dyDescent="0.2">
      <c r="A119" s="19" t="s">
        <v>309</v>
      </c>
      <c r="B119" s="20" t="s">
        <v>310</v>
      </c>
      <c r="C119" s="21" t="s">
        <v>17</v>
      </c>
      <c r="D119" s="21" t="s">
        <v>311</v>
      </c>
      <c r="E119" s="22" t="s">
        <v>11</v>
      </c>
      <c r="F119" s="67">
        <v>2.88</v>
      </c>
      <c r="G119" s="75">
        <v>40.71</v>
      </c>
      <c r="H119" s="60">
        <f>'BM 01'!J119</f>
        <v>0</v>
      </c>
      <c r="I119" s="60">
        <f>VLOOKUP(A119,'Memória 02'!$A$6:$E$239,5,FALSE)</f>
        <v>0</v>
      </c>
      <c r="J119" s="76">
        <f t="shared" si="7"/>
        <v>0</v>
      </c>
      <c r="K119" s="77">
        <f t="shared" si="8"/>
        <v>117.24</v>
      </c>
      <c r="L119" s="60">
        <f t="shared" si="9"/>
        <v>0</v>
      </c>
      <c r="M119" s="60">
        <f t="shared" si="10"/>
        <v>0</v>
      </c>
      <c r="N119" s="78">
        <f t="shared" si="11"/>
        <v>0</v>
      </c>
      <c r="O119" s="11"/>
      <c r="P119" s="111">
        <f t="shared" si="6"/>
        <v>0</v>
      </c>
      <c r="Q119" s="17"/>
      <c r="R119" s="18"/>
    </row>
    <row r="120" spans="1:18" ht="25.5" x14ac:dyDescent="0.2">
      <c r="A120" s="19" t="s">
        <v>312</v>
      </c>
      <c r="B120" s="20" t="s">
        <v>313</v>
      </c>
      <c r="C120" s="21" t="s">
        <v>17</v>
      </c>
      <c r="D120" s="21" t="s">
        <v>314</v>
      </c>
      <c r="E120" s="22" t="s">
        <v>11</v>
      </c>
      <c r="F120" s="67">
        <v>4.1500000000000004</v>
      </c>
      <c r="G120" s="75">
        <v>666.97</v>
      </c>
      <c r="H120" s="60">
        <f>'BM 01'!J120</f>
        <v>0</v>
      </c>
      <c r="I120" s="60">
        <f>VLOOKUP(A120,'Memória 02'!$A$6:$E$239,5,FALSE)</f>
        <v>0</v>
      </c>
      <c r="J120" s="76">
        <f t="shared" si="7"/>
        <v>0</v>
      </c>
      <c r="K120" s="77">
        <f t="shared" si="8"/>
        <v>2767.92</v>
      </c>
      <c r="L120" s="60">
        <f t="shared" si="9"/>
        <v>0</v>
      </c>
      <c r="M120" s="60">
        <f t="shared" si="10"/>
        <v>0</v>
      </c>
      <c r="N120" s="78">
        <f t="shared" si="11"/>
        <v>0</v>
      </c>
      <c r="O120" s="11"/>
      <c r="P120" s="111">
        <f t="shared" si="6"/>
        <v>0</v>
      </c>
      <c r="Q120" s="17"/>
      <c r="R120" s="18"/>
    </row>
    <row r="121" spans="1:18" x14ac:dyDescent="0.2">
      <c r="A121" s="12" t="s">
        <v>315</v>
      </c>
      <c r="B121" s="3"/>
      <c r="C121" s="3"/>
      <c r="D121" s="3" t="s">
        <v>316</v>
      </c>
      <c r="E121" s="3"/>
      <c r="F121" s="71"/>
      <c r="G121" s="71"/>
      <c r="H121" s="71"/>
      <c r="I121" s="71"/>
      <c r="J121" s="71"/>
      <c r="K121" s="73"/>
      <c r="L121" s="59"/>
      <c r="M121" s="59"/>
      <c r="N121" s="74"/>
      <c r="O121" s="11"/>
      <c r="P121" s="111" t="e">
        <f t="shared" si="6"/>
        <v>#DIV/0!</v>
      </c>
      <c r="Q121" s="17"/>
      <c r="R121" s="18"/>
    </row>
    <row r="122" spans="1:18" ht="25.5" x14ac:dyDescent="0.2">
      <c r="A122" s="19" t="s">
        <v>317</v>
      </c>
      <c r="B122" s="20" t="s">
        <v>318</v>
      </c>
      <c r="C122" s="21" t="s">
        <v>17</v>
      </c>
      <c r="D122" s="21" t="s">
        <v>319</v>
      </c>
      <c r="E122" s="22" t="s">
        <v>7</v>
      </c>
      <c r="F122" s="67">
        <v>43.32</v>
      </c>
      <c r="G122" s="75">
        <v>2</v>
      </c>
      <c r="H122" s="60">
        <f>'BM 01'!J122</f>
        <v>0</v>
      </c>
      <c r="I122" s="60">
        <f>VLOOKUP(A122,'Memória 02'!$A$6:$E$239,5,FALSE)</f>
        <v>0</v>
      </c>
      <c r="J122" s="76">
        <f t="shared" si="7"/>
        <v>0</v>
      </c>
      <c r="K122" s="77">
        <f t="shared" si="8"/>
        <v>86.64</v>
      </c>
      <c r="L122" s="60">
        <f t="shared" si="9"/>
        <v>0</v>
      </c>
      <c r="M122" s="60">
        <f t="shared" si="10"/>
        <v>0</v>
      </c>
      <c r="N122" s="78">
        <f t="shared" si="11"/>
        <v>0</v>
      </c>
      <c r="O122" s="11"/>
      <c r="P122" s="111">
        <f t="shared" si="6"/>
        <v>0</v>
      </c>
      <c r="Q122" s="17"/>
      <c r="R122" s="18"/>
    </row>
    <row r="123" spans="1:18" ht="25.5" x14ac:dyDescent="0.2">
      <c r="A123" s="19" t="s">
        <v>320</v>
      </c>
      <c r="B123" s="20" t="s">
        <v>321</v>
      </c>
      <c r="C123" s="21" t="s">
        <v>17</v>
      </c>
      <c r="D123" s="21" t="s">
        <v>322</v>
      </c>
      <c r="E123" s="22" t="s">
        <v>7</v>
      </c>
      <c r="F123" s="67">
        <v>29.26</v>
      </c>
      <c r="G123" s="75">
        <v>2</v>
      </c>
      <c r="H123" s="60">
        <f>'BM 01'!J123</f>
        <v>0</v>
      </c>
      <c r="I123" s="60">
        <f>VLOOKUP(A123,'Memória 02'!$A$6:$E$239,5,FALSE)</f>
        <v>0</v>
      </c>
      <c r="J123" s="76">
        <f t="shared" si="7"/>
        <v>0</v>
      </c>
      <c r="K123" s="77">
        <f t="shared" si="8"/>
        <v>58.52</v>
      </c>
      <c r="L123" s="60">
        <f t="shared" si="9"/>
        <v>0</v>
      </c>
      <c r="M123" s="60">
        <f t="shared" si="10"/>
        <v>0</v>
      </c>
      <c r="N123" s="78">
        <f t="shared" si="11"/>
        <v>0</v>
      </c>
      <c r="O123" s="11"/>
      <c r="P123" s="111">
        <f t="shared" si="6"/>
        <v>0</v>
      </c>
      <c r="Q123" s="17"/>
      <c r="R123" s="18"/>
    </row>
    <row r="124" spans="1:18" ht="25.5" x14ac:dyDescent="0.2">
      <c r="A124" s="19" t="s">
        <v>323</v>
      </c>
      <c r="B124" s="20" t="s">
        <v>324</v>
      </c>
      <c r="C124" s="21" t="s">
        <v>17</v>
      </c>
      <c r="D124" s="21" t="s">
        <v>325</v>
      </c>
      <c r="E124" s="22" t="s">
        <v>7</v>
      </c>
      <c r="F124" s="67">
        <v>46.66</v>
      </c>
      <c r="G124" s="75">
        <v>1</v>
      </c>
      <c r="H124" s="60">
        <f>'BM 01'!J124</f>
        <v>0</v>
      </c>
      <c r="I124" s="60">
        <f>VLOOKUP(A124,'Memória 02'!$A$6:$E$239,5,FALSE)</f>
        <v>0</v>
      </c>
      <c r="J124" s="76">
        <f t="shared" si="7"/>
        <v>0</v>
      </c>
      <c r="K124" s="77">
        <f t="shared" si="8"/>
        <v>46.66</v>
      </c>
      <c r="L124" s="60">
        <f t="shared" si="9"/>
        <v>0</v>
      </c>
      <c r="M124" s="60">
        <f t="shared" si="10"/>
        <v>0</v>
      </c>
      <c r="N124" s="78">
        <f t="shared" si="11"/>
        <v>0</v>
      </c>
      <c r="O124" s="11"/>
      <c r="P124" s="111">
        <f t="shared" si="6"/>
        <v>0</v>
      </c>
      <c r="Q124" s="17"/>
      <c r="R124" s="18"/>
    </row>
    <row r="125" spans="1:18" ht="25.5" x14ac:dyDescent="0.2">
      <c r="A125" s="19" t="s">
        <v>326</v>
      </c>
      <c r="B125" s="20" t="s">
        <v>327</v>
      </c>
      <c r="C125" s="21" t="s">
        <v>17</v>
      </c>
      <c r="D125" s="21" t="s">
        <v>328</v>
      </c>
      <c r="E125" s="22" t="s">
        <v>7</v>
      </c>
      <c r="F125" s="67">
        <v>29.86</v>
      </c>
      <c r="G125" s="75">
        <v>3</v>
      </c>
      <c r="H125" s="60">
        <f>'BM 01'!J125</f>
        <v>0</v>
      </c>
      <c r="I125" s="60">
        <f>VLOOKUP(A125,'Memória 02'!$A$6:$E$239,5,FALSE)</f>
        <v>0</v>
      </c>
      <c r="J125" s="76">
        <f t="shared" si="7"/>
        <v>0</v>
      </c>
      <c r="K125" s="77">
        <f t="shared" si="8"/>
        <v>89.58</v>
      </c>
      <c r="L125" s="60">
        <f t="shared" si="9"/>
        <v>0</v>
      </c>
      <c r="M125" s="60">
        <f t="shared" si="10"/>
        <v>0</v>
      </c>
      <c r="N125" s="78">
        <f t="shared" si="11"/>
        <v>0</v>
      </c>
      <c r="O125" s="11"/>
      <c r="P125" s="111">
        <f t="shared" si="6"/>
        <v>0</v>
      </c>
      <c r="Q125" s="17"/>
      <c r="R125" s="18"/>
    </row>
    <row r="126" spans="1:18" ht="25.5" x14ac:dyDescent="0.2">
      <c r="A126" s="19" t="s">
        <v>329</v>
      </c>
      <c r="B126" s="20" t="s">
        <v>330</v>
      </c>
      <c r="C126" s="21" t="s">
        <v>17</v>
      </c>
      <c r="D126" s="21" t="s">
        <v>331</v>
      </c>
      <c r="E126" s="22" t="s">
        <v>7</v>
      </c>
      <c r="F126" s="67">
        <v>831.88</v>
      </c>
      <c r="G126" s="75">
        <v>16</v>
      </c>
      <c r="H126" s="60">
        <f>'BM 01'!J126</f>
        <v>0</v>
      </c>
      <c r="I126" s="60">
        <f>VLOOKUP(A126,'Memória 02'!$A$6:$E$239,5,FALSE)</f>
        <v>0</v>
      </c>
      <c r="J126" s="76">
        <f t="shared" si="7"/>
        <v>0</v>
      </c>
      <c r="K126" s="77">
        <f t="shared" si="8"/>
        <v>13310.08</v>
      </c>
      <c r="L126" s="60">
        <f t="shared" si="9"/>
        <v>0</v>
      </c>
      <c r="M126" s="60">
        <f t="shared" si="10"/>
        <v>0</v>
      </c>
      <c r="N126" s="78">
        <f t="shared" si="11"/>
        <v>0</v>
      </c>
      <c r="O126" s="11"/>
      <c r="P126" s="111">
        <f t="shared" si="6"/>
        <v>0</v>
      </c>
      <c r="Q126" s="17"/>
      <c r="R126" s="18"/>
    </row>
    <row r="127" spans="1:18" x14ac:dyDescent="0.2">
      <c r="A127" s="12" t="s">
        <v>332</v>
      </c>
      <c r="B127" s="3"/>
      <c r="C127" s="3"/>
      <c r="D127" s="3" t="s">
        <v>333</v>
      </c>
      <c r="E127" s="3"/>
      <c r="F127" s="71"/>
      <c r="G127" s="72"/>
      <c r="H127" s="71"/>
      <c r="I127" s="71"/>
      <c r="J127" s="71"/>
      <c r="K127" s="73"/>
      <c r="L127" s="59"/>
      <c r="M127" s="59"/>
      <c r="N127" s="74"/>
      <c r="O127" s="11"/>
      <c r="P127" s="111" t="e">
        <f t="shared" si="6"/>
        <v>#DIV/0!</v>
      </c>
      <c r="Q127" s="17"/>
      <c r="R127" s="18"/>
    </row>
    <row r="128" spans="1:18" ht="51" x14ac:dyDescent="0.2">
      <c r="A128" s="19" t="s">
        <v>334</v>
      </c>
      <c r="B128" s="20" t="s">
        <v>335</v>
      </c>
      <c r="C128" s="21" t="s">
        <v>17</v>
      </c>
      <c r="D128" s="21" t="s">
        <v>336</v>
      </c>
      <c r="E128" s="22" t="s">
        <v>7</v>
      </c>
      <c r="F128" s="67">
        <v>3335.41</v>
      </c>
      <c r="G128" s="75">
        <v>1</v>
      </c>
      <c r="H128" s="60">
        <f>'BM 01'!J128</f>
        <v>0</v>
      </c>
      <c r="I128" s="60">
        <f>VLOOKUP(A128,'Memória 02'!$A$6:$E$239,5,FALSE)</f>
        <v>0</v>
      </c>
      <c r="J128" s="76">
        <f t="shared" si="7"/>
        <v>0</v>
      </c>
      <c r="K128" s="77">
        <f t="shared" si="8"/>
        <v>3335.41</v>
      </c>
      <c r="L128" s="60">
        <f t="shared" si="9"/>
        <v>0</v>
      </c>
      <c r="M128" s="60">
        <f t="shared" si="10"/>
        <v>0</v>
      </c>
      <c r="N128" s="78">
        <f t="shared" si="11"/>
        <v>0</v>
      </c>
      <c r="O128" s="11"/>
      <c r="P128" s="111">
        <f t="shared" si="6"/>
        <v>0</v>
      </c>
      <c r="Q128" s="17"/>
      <c r="R128" s="18"/>
    </row>
    <row r="129" spans="1:18" ht="38.25" x14ac:dyDescent="0.2">
      <c r="A129" s="19" t="s">
        <v>337</v>
      </c>
      <c r="B129" s="20" t="s">
        <v>338</v>
      </c>
      <c r="C129" s="21" t="s">
        <v>14</v>
      </c>
      <c r="D129" s="21" t="s">
        <v>339</v>
      </c>
      <c r="E129" s="22" t="s">
        <v>7</v>
      </c>
      <c r="F129" s="67">
        <v>6223.62</v>
      </c>
      <c r="G129" s="75">
        <v>1</v>
      </c>
      <c r="H129" s="60">
        <f>'BM 01'!J129</f>
        <v>0</v>
      </c>
      <c r="I129" s="60">
        <f>VLOOKUP(A129,'Memória 02'!$A$6:$E$239,5,FALSE)</f>
        <v>0</v>
      </c>
      <c r="J129" s="76">
        <f t="shared" si="7"/>
        <v>0</v>
      </c>
      <c r="K129" s="77">
        <f t="shared" si="8"/>
        <v>6223.62</v>
      </c>
      <c r="L129" s="60">
        <f t="shared" si="9"/>
        <v>0</v>
      </c>
      <c r="M129" s="60">
        <f t="shared" si="10"/>
        <v>0</v>
      </c>
      <c r="N129" s="78">
        <f t="shared" si="11"/>
        <v>0</v>
      </c>
      <c r="O129" s="11"/>
      <c r="P129" s="111">
        <f t="shared" si="6"/>
        <v>0</v>
      </c>
      <c r="Q129" s="17"/>
      <c r="R129" s="18"/>
    </row>
    <row r="130" spans="1:18" ht="51" x14ac:dyDescent="0.2">
      <c r="A130" s="19" t="s">
        <v>340</v>
      </c>
      <c r="B130" s="20" t="s">
        <v>341</v>
      </c>
      <c r="C130" s="21" t="s">
        <v>17</v>
      </c>
      <c r="D130" s="21" t="s">
        <v>342</v>
      </c>
      <c r="E130" s="22" t="s">
        <v>7</v>
      </c>
      <c r="F130" s="67">
        <v>2024.88</v>
      </c>
      <c r="G130" s="75">
        <v>1</v>
      </c>
      <c r="H130" s="60">
        <f>'BM 01'!J130</f>
        <v>0</v>
      </c>
      <c r="I130" s="60">
        <f>VLOOKUP(A130,'Memória 02'!$A$6:$E$239,5,FALSE)</f>
        <v>0</v>
      </c>
      <c r="J130" s="76">
        <f t="shared" si="7"/>
        <v>0</v>
      </c>
      <c r="K130" s="77">
        <f t="shared" si="8"/>
        <v>2024.88</v>
      </c>
      <c r="L130" s="60">
        <f t="shared" si="9"/>
        <v>0</v>
      </c>
      <c r="M130" s="60">
        <f t="shared" si="10"/>
        <v>0</v>
      </c>
      <c r="N130" s="78">
        <f t="shared" si="11"/>
        <v>0</v>
      </c>
      <c r="O130" s="11"/>
      <c r="P130" s="111">
        <f t="shared" si="6"/>
        <v>0</v>
      </c>
      <c r="Q130" s="17"/>
      <c r="R130" s="18"/>
    </row>
    <row r="131" spans="1:18" x14ac:dyDescent="0.2">
      <c r="A131" s="12" t="s">
        <v>343</v>
      </c>
      <c r="B131" s="3"/>
      <c r="C131" s="3"/>
      <c r="D131" s="3" t="s">
        <v>344</v>
      </c>
      <c r="E131" s="3"/>
      <c r="F131" s="71"/>
      <c r="G131" s="72"/>
      <c r="H131" s="71"/>
      <c r="I131" s="71"/>
      <c r="J131" s="71"/>
      <c r="K131" s="73"/>
      <c r="L131" s="59"/>
      <c r="M131" s="59"/>
      <c r="N131" s="74"/>
      <c r="O131" s="11"/>
      <c r="P131" s="111" t="e">
        <f t="shared" si="6"/>
        <v>#DIV/0!</v>
      </c>
      <c r="Q131" s="17"/>
      <c r="R131" s="18"/>
    </row>
    <row r="132" spans="1:18" ht="38.25" x14ac:dyDescent="0.2">
      <c r="A132" s="19" t="s">
        <v>345</v>
      </c>
      <c r="B132" s="20" t="s">
        <v>346</v>
      </c>
      <c r="C132" s="21" t="s">
        <v>17</v>
      </c>
      <c r="D132" s="21" t="s">
        <v>347</v>
      </c>
      <c r="E132" s="22" t="s">
        <v>7</v>
      </c>
      <c r="F132" s="67">
        <v>32.479999999999997</v>
      </c>
      <c r="G132" s="75">
        <v>6</v>
      </c>
      <c r="H132" s="60">
        <f>'BM 01'!J132</f>
        <v>0</v>
      </c>
      <c r="I132" s="60">
        <f>VLOOKUP(A132,'Memória 02'!$A$6:$E$239,5,FALSE)</f>
        <v>0</v>
      </c>
      <c r="J132" s="76">
        <f t="shared" si="7"/>
        <v>0</v>
      </c>
      <c r="K132" s="77">
        <f t="shared" si="8"/>
        <v>194.88</v>
      </c>
      <c r="L132" s="60">
        <f t="shared" si="9"/>
        <v>0</v>
      </c>
      <c r="M132" s="60">
        <f t="shared" si="10"/>
        <v>0</v>
      </c>
      <c r="N132" s="78">
        <f t="shared" si="11"/>
        <v>0</v>
      </c>
      <c r="O132" s="11"/>
      <c r="P132" s="111">
        <f t="shared" si="6"/>
        <v>0</v>
      </c>
      <c r="Q132" s="17"/>
      <c r="R132" s="18"/>
    </row>
    <row r="133" spans="1:18" ht="38.25" x14ac:dyDescent="0.2">
      <c r="A133" s="19" t="s">
        <v>348</v>
      </c>
      <c r="B133" s="20" t="s">
        <v>349</v>
      </c>
      <c r="C133" s="21" t="s">
        <v>17</v>
      </c>
      <c r="D133" s="21" t="s">
        <v>350</v>
      </c>
      <c r="E133" s="22" t="s">
        <v>7</v>
      </c>
      <c r="F133" s="67">
        <v>33.32</v>
      </c>
      <c r="G133" s="75">
        <v>6</v>
      </c>
      <c r="H133" s="60">
        <f>'BM 01'!J133</f>
        <v>0</v>
      </c>
      <c r="I133" s="60">
        <f>VLOOKUP(A133,'Memória 02'!$A$6:$E$239,5,FALSE)</f>
        <v>0</v>
      </c>
      <c r="J133" s="76">
        <f t="shared" si="7"/>
        <v>0</v>
      </c>
      <c r="K133" s="77">
        <f t="shared" si="8"/>
        <v>199.92</v>
      </c>
      <c r="L133" s="60">
        <f t="shared" si="9"/>
        <v>0</v>
      </c>
      <c r="M133" s="60">
        <f t="shared" si="10"/>
        <v>0</v>
      </c>
      <c r="N133" s="78">
        <f t="shared" si="11"/>
        <v>0</v>
      </c>
      <c r="O133" s="11"/>
      <c r="P133" s="111">
        <f t="shared" si="6"/>
        <v>0</v>
      </c>
      <c r="Q133" s="17"/>
      <c r="R133" s="18"/>
    </row>
    <row r="134" spans="1:18" ht="25.5" x14ac:dyDescent="0.2">
      <c r="A134" s="19" t="s">
        <v>351</v>
      </c>
      <c r="B134" s="20" t="s">
        <v>352</v>
      </c>
      <c r="C134" s="21" t="s">
        <v>17</v>
      </c>
      <c r="D134" s="21" t="s">
        <v>353</v>
      </c>
      <c r="E134" s="22" t="s">
        <v>11</v>
      </c>
      <c r="F134" s="67">
        <v>27.88</v>
      </c>
      <c r="G134" s="75">
        <v>32.380000000000003</v>
      </c>
      <c r="H134" s="60">
        <f>'BM 01'!J134</f>
        <v>0</v>
      </c>
      <c r="I134" s="60">
        <f>VLOOKUP(A134,'Memória 02'!$A$6:$E$239,5,FALSE)</f>
        <v>0</v>
      </c>
      <c r="J134" s="76">
        <f t="shared" si="7"/>
        <v>0</v>
      </c>
      <c r="K134" s="77">
        <f t="shared" si="8"/>
        <v>902.75</v>
      </c>
      <c r="L134" s="60">
        <f t="shared" si="9"/>
        <v>0</v>
      </c>
      <c r="M134" s="60">
        <f t="shared" si="10"/>
        <v>0</v>
      </c>
      <c r="N134" s="78">
        <f t="shared" si="11"/>
        <v>0</v>
      </c>
      <c r="O134" s="11"/>
      <c r="P134" s="111">
        <f t="shared" si="6"/>
        <v>0</v>
      </c>
      <c r="Q134" s="17"/>
      <c r="R134" s="18"/>
    </row>
    <row r="135" spans="1:18" ht="25.5" x14ac:dyDescent="0.2">
      <c r="A135" s="19" t="s">
        <v>354</v>
      </c>
      <c r="B135" s="20" t="s">
        <v>352</v>
      </c>
      <c r="C135" s="21" t="s">
        <v>17</v>
      </c>
      <c r="D135" s="21" t="s">
        <v>353</v>
      </c>
      <c r="E135" s="22" t="s">
        <v>11</v>
      </c>
      <c r="F135" s="67">
        <v>27.88</v>
      </c>
      <c r="G135" s="75">
        <v>1</v>
      </c>
      <c r="H135" s="60">
        <f>'BM 01'!J135</f>
        <v>0</v>
      </c>
      <c r="I135" s="60">
        <f>VLOOKUP(A135,'Memória 02'!$A$6:$E$239,5,FALSE)</f>
        <v>0</v>
      </c>
      <c r="J135" s="76">
        <f t="shared" si="7"/>
        <v>0</v>
      </c>
      <c r="K135" s="77">
        <f t="shared" si="8"/>
        <v>27.88</v>
      </c>
      <c r="L135" s="60">
        <f t="shared" si="9"/>
        <v>0</v>
      </c>
      <c r="M135" s="60">
        <f t="shared" si="10"/>
        <v>0</v>
      </c>
      <c r="N135" s="78">
        <f t="shared" si="11"/>
        <v>0</v>
      </c>
      <c r="O135" s="11"/>
      <c r="P135" s="111">
        <f t="shared" si="6"/>
        <v>0</v>
      </c>
      <c r="Q135" s="17"/>
      <c r="R135" s="18"/>
    </row>
    <row r="136" spans="1:18" ht="25.5" x14ac:dyDescent="0.2">
      <c r="A136" s="19" t="s">
        <v>355</v>
      </c>
      <c r="B136" s="20" t="s">
        <v>356</v>
      </c>
      <c r="C136" s="21" t="s">
        <v>14</v>
      </c>
      <c r="D136" s="21" t="s">
        <v>357</v>
      </c>
      <c r="E136" s="22" t="s">
        <v>7</v>
      </c>
      <c r="F136" s="67">
        <v>389.47</v>
      </c>
      <c r="G136" s="75">
        <v>1</v>
      </c>
      <c r="H136" s="60">
        <f>'BM 01'!J136</f>
        <v>0</v>
      </c>
      <c r="I136" s="60">
        <f>VLOOKUP(A136,'Memória 02'!$A$6:$E$239,5,FALSE)</f>
        <v>0</v>
      </c>
      <c r="J136" s="76">
        <f t="shared" si="7"/>
        <v>0</v>
      </c>
      <c r="K136" s="77">
        <f t="shared" si="8"/>
        <v>389.47</v>
      </c>
      <c r="L136" s="60">
        <f t="shared" si="9"/>
        <v>0</v>
      </c>
      <c r="M136" s="60">
        <f t="shared" si="10"/>
        <v>0</v>
      </c>
      <c r="N136" s="78">
        <f t="shared" si="11"/>
        <v>0</v>
      </c>
      <c r="O136" s="11"/>
      <c r="P136" s="111">
        <f t="shared" si="6"/>
        <v>0</v>
      </c>
      <c r="Q136" s="17"/>
      <c r="R136" s="18"/>
    </row>
    <row r="137" spans="1:18" x14ac:dyDescent="0.2">
      <c r="A137" s="12" t="s">
        <v>358</v>
      </c>
      <c r="B137" s="3"/>
      <c r="C137" s="3"/>
      <c r="D137" s="3" t="s">
        <v>359</v>
      </c>
      <c r="E137" s="3"/>
      <c r="F137" s="71"/>
      <c r="G137" s="72"/>
      <c r="H137" s="71"/>
      <c r="I137" s="71"/>
      <c r="J137" s="71"/>
      <c r="K137" s="73"/>
      <c r="L137" s="59"/>
      <c r="M137" s="59"/>
      <c r="N137" s="74"/>
      <c r="O137" s="11"/>
      <c r="P137" s="111" t="e">
        <f t="shared" si="6"/>
        <v>#DIV/0!</v>
      </c>
      <c r="Q137" s="17"/>
      <c r="R137" s="18"/>
    </row>
    <row r="138" spans="1:18" ht="25.5" x14ac:dyDescent="0.2">
      <c r="A138" s="19" t="s">
        <v>360</v>
      </c>
      <c r="B138" s="20" t="s">
        <v>361</v>
      </c>
      <c r="C138" s="21" t="s">
        <v>14</v>
      </c>
      <c r="D138" s="21" t="s">
        <v>362</v>
      </c>
      <c r="E138" s="22" t="s">
        <v>7</v>
      </c>
      <c r="F138" s="67">
        <v>256.19</v>
      </c>
      <c r="G138" s="75">
        <v>2</v>
      </c>
      <c r="H138" s="60">
        <f>'BM 01'!J138</f>
        <v>0</v>
      </c>
      <c r="I138" s="60">
        <f>VLOOKUP(A138,'Memória 02'!$A$6:$E$239,5,FALSE)</f>
        <v>0</v>
      </c>
      <c r="J138" s="76">
        <f t="shared" si="7"/>
        <v>0</v>
      </c>
      <c r="K138" s="77">
        <f t="shared" si="8"/>
        <v>512.38</v>
      </c>
      <c r="L138" s="60">
        <f t="shared" si="9"/>
        <v>0</v>
      </c>
      <c r="M138" s="60">
        <f t="shared" si="10"/>
        <v>0</v>
      </c>
      <c r="N138" s="78">
        <f t="shared" si="11"/>
        <v>0</v>
      </c>
      <c r="O138" s="11"/>
      <c r="P138" s="111">
        <f t="shared" si="6"/>
        <v>0</v>
      </c>
      <c r="Q138" s="17"/>
      <c r="R138" s="18"/>
    </row>
    <row r="139" spans="1:18" ht="25.5" x14ac:dyDescent="0.2">
      <c r="A139" s="19" t="s">
        <v>363</v>
      </c>
      <c r="B139" s="20" t="s">
        <v>364</v>
      </c>
      <c r="C139" s="21" t="s">
        <v>14</v>
      </c>
      <c r="D139" s="21" t="s">
        <v>365</v>
      </c>
      <c r="E139" s="22" t="s">
        <v>7</v>
      </c>
      <c r="F139" s="67">
        <v>264.08999999999997</v>
      </c>
      <c r="G139" s="75">
        <v>2</v>
      </c>
      <c r="H139" s="60">
        <f>'BM 01'!J139</f>
        <v>0</v>
      </c>
      <c r="I139" s="60">
        <f>VLOOKUP(A139,'Memória 02'!$A$6:$E$239,5,FALSE)</f>
        <v>0</v>
      </c>
      <c r="J139" s="76">
        <f t="shared" si="7"/>
        <v>0</v>
      </c>
      <c r="K139" s="77">
        <f t="shared" si="8"/>
        <v>528.17999999999995</v>
      </c>
      <c r="L139" s="60">
        <f t="shared" si="9"/>
        <v>0</v>
      </c>
      <c r="M139" s="60">
        <f t="shared" si="10"/>
        <v>0</v>
      </c>
      <c r="N139" s="78">
        <f t="shared" si="11"/>
        <v>0</v>
      </c>
      <c r="O139" s="11"/>
      <c r="P139" s="111">
        <f t="shared" si="6"/>
        <v>0</v>
      </c>
      <c r="Q139" s="17"/>
      <c r="R139" s="18"/>
    </row>
    <row r="140" spans="1:18" ht="51" x14ac:dyDescent="0.2">
      <c r="A140" s="19" t="s">
        <v>366</v>
      </c>
      <c r="B140" s="20" t="s">
        <v>367</v>
      </c>
      <c r="C140" s="21" t="s">
        <v>14</v>
      </c>
      <c r="D140" s="21" t="s">
        <v>368</v>
      </c>
      <c r="E140" s="22" t="s">
        <v>7</v>
      </c>
      <c r="F140" s="67">
        <v>26.15</v>
      </c>
      <c r="G140" s="75">
        <v>13</v>
      </c>
      <c r="H140" s="60">
        <f>'BM 01'!J140</f>
        <v>0</v>
      </c>
      <c r="I140" s="60">
        <f>VLOOKUP(A140,'Memória 02'!$A$6:$E$239,5,FALSE)</f>
        <v>0</v>
      </c>
      <c r="J140" s="76">
        <f t="shared" si="7"/>
        <v>0</v>
      </c>
      <c r="K140" s="77">
        <f t="shared" si="8"/>
        <v>339.95</v>
      </c>
      <c r="L140" s="60">
        <f t="shared" si="9"/>
        <v>0</v>
      </c>
      <c r="M140" s="60">
        <f t="shared" si="10"/>
        <v>0</v>
      </c>
      <c r="N140" s="78">
        <f t="shared" si="11"/>
        <v>0</v>
      </c>
      <c r="O140" s="11"/>
      <c r="P140" s="111">
        <f t="shared" si="6"/>
        <v>0</v>
      </c>
      <c r="Q140" s="17"/>
      <c r="R140" s="18"/>
    </row>
    <row r="141" spans="1:18" ht="25.5" x14ac:dyDescent="0.2">
      <c r="A141" s="19" t="s">
        <v>369</v>
      </c>
      <c r="B141" s="20" t="s">
        <v>370</v>
      </c>
      <c r="C141" s="21" t="s">
        <v>17</v>
      </c>
      <c r="D141" s="21" t="s">
        <v>371</v>
      </c>
      <c r="E141" s="22" t="s">
        <v>7</v>
      </c>
      <c r="F141" s="67">
        <v>18.46</v>
      </c>
      <c r="G141" s="75">
        <v>2</v>
      </c>
      <c r="H141" s="60">
        <f>'BM 01'!J141</f>
        <v>0</v>
      </c>
      <c r="I141" s="60">
        <f>VLOOKUP(A141,'Memória 02'!$A$6:$E$239,5,FALSE)</f>
        <v>0</v>
      </c>
      <c r="J141" s="76">
        <f t="shared" si="7"/>
        <v>0</v>
      </c>
      <c r="K141" s="77">
        <f t="shared" si="8"/>
        <v>36.92</v>
      </c>
      <c r="L141" s="60">
        <f t="shared" si="9"/>
        <v>0</v>
      </c>
      <c r="M141" s="60">
        <f t="shared" si="10"/>
        <v>0</v>
      </c>
      <c r="N141" s="78">
        <f t="shared" si="11"/>
        <v>0</v>
      </c>
      <c r="O141" s="11"/>
      <c r="P141" s="111">
        <f t="shared" si="6"/>
        <v>0</v>
      </c>
      <c r="Q141" s="17"/>
      <c r="R141" s="18"/>
    </row>
    <row r="142" spans="1:18" x14ac:dyDescent="0.2">
      <c r="A142" s="12" t="s">
        <v>372</v>
      </c>
      <c r="B142" s="3"/>
      <c r="C142" s="3"/>
      <c r="D142" s="3" t="s">
        <v>373</v>
      </c>
      <c r="E142" s="3"/>
      <c r="F142" s="71"/>
      <c r="G142" s="72"/>
      <c r="H142" s="71"/>
      <c r="I142" s="71"/>
      <c r="J142" s="71"/>
      <c r="K142" s="73"/>
      <c r="L142" s="59"/>
      <c r="M142" s="59"/>
      <c r="N142" s="74"/>
      <c r="O142" s="11"/>
      <c r="P142" s="111" t="e">
        <f t="shared" si="6"/>
        <v>#DIV/0!</v>
      </c>
      <c r="Q142" s="17"/>
      <c r="R142" s="18"/>
    </row>
    <row r="143" spans="1:18" ht="25.5" x14ac:dyDescent="0.2">
      <c r="A143" s="19" t="s">
        <v>374</v>
      </c>
      <c r="B143" s="20" t="s">
        <v>97</v>
      </c>
      <c r="C143" s="21" t="s">
        <v>14</v>
      </c>
      <c r="D143" s="21" t="s">
        <v>98</v>
      </c>
      <c r="E143" s="22" t="s">
        <v>87</v>
      </c>
      <c r="F143" s="67">
        <v>36.130000000000003</v>
      </c>
      <c r="G143" s="75">
        <v>4.32</v>
      </c>
      <c r="H143" s="60">
        <f>'BM 01'!J143</f>
        <v>0</v>
      </c>
      <c r="I143" s="60">
        <f>VLOOKUP(A143,'Memória 02'!$A$6:$E$239,5,FALSE)</f>
        <v>0</v>
      </c>
      <c r="J143" s="76">
        <f t="shared" si="7"/>
        <v>0</v>
      </c>
      <c r="K143" s="77">
        <f t="shared" si="8"/>
        <v>156.08000000000001</v>
      </c>
      <c r="L143" s="60">
        <f t="shared" si="9"/>
        <v>0</v>
      </c>
      <c r="M143" s="60">
        <f t="shared" si="10"/>
        <v>0</v>
      </c>
      <c r="N143" s="78">
        <f t="shared" si="11"/>
        <v>0</v>
      </c>
      <c r="O143" s="11"/>
      <c r="P143" s="111">
        <f t="shared" si="6"/>
        <v>0</v>
      </c>
      <c r="Q143" s="17"/>
      <c r="R143" s="18"/>
    </row>
    <row r="144" spans="1:18" x14ac:dyDescent="0.2">
      <c r="A144" s="19" t="s">
        <v>375</v>
      </c>
      <c r="B144" s="20" t="s">
        <v>376</v>
      </c>
      <c r="C144" s="21" t="s">
        <v>17</v>
      </c>
      <c r="D144" s="21" t="s">
        <v>377</v>
      </c>
      <c r="E144" s="22" t="s">
        <v>15</v>
      </c>
      <c r="F144" s="67">
        <v>21.8</v>
      </c>
      <c r="G144" s="75">
        <v>2.04</v>
      </c>
      <c r="H144" s="60">
        <f>'BM 01'!J144</f>
        <v>0</v>
      </c>
      <c r="I144" s="60">
        <f>VLOOKUP(A144,'Memória 02'!$A$6:$E$239,5,FALSE)</f>
        <v>0</v>
      </c>
      <c r="J144" s="76">
        <f t="shared" si="7"/>
        <v>0</v>
      </c>
      <c r="K144" s="77">
        <f t="shared" si="8"/>
        <v>44.47</v>
      </c>
      <c r="L144" s="60">
        <f t="shared" si="9"/>
        <v>0</v>
      </c>
      <c r="M144" s="60">
        <f t="shared" si="10"/>
        <v>0</v>
      </c>
      <c r="N144" s="78">
        <f t="shared" si="11"/>
        <v>0</v>
      </c>
      <c r="O144" s="11"/>
      <c r="P144" s="111">
        <f t="shared" si="6"/>
        <v>0</v>
      </c>
      <c r="Q144" s="17"/>
      <c r="R144" s="18"/>
    </row>
    <row r="145" spans="1:18" ht="38.25" x14ac:dyDescent="0.2">
      <c r="A145" s="19" t="s">
        <v>378</v>
      </c>
      <c r="B145" s="20" t="s">
        <v>178</v>
      </c>
      <c r="C145" s="21" t="s">
        <v>17</v>
      </c>
      <c r="D145" s="21" t="s">
        <v>179</v>
      </c>
      <c r="E145" s="22" t="s">
        <v>16</v>
      </c>
      <c r="F145" s="67">
        <v>52.85</v>
      </c>
      <c r="G145" s="75">
        <v>60.12</v>
      </c>
      <c r="H145" s="60">
        <f>'BM 01'!J145</f>
        <v>0</v>
      </c>
      <c r="I145" s="60">
        <f>VLOOKUP(A145,'Memória 02'!$A$6:$E$239,5,FALSE)</f>
        <v>46.8</v>
      </c>
      <c r="J145" s="76">
        <f t="shared" si="7"/>
        <v>46.8</v>
      </c>
      <c r="K145" s="77">
        <f t="shared" si="8"/>
        <v>3177.34</v>
      </c>
      <c r="L145" s="60">
        <f t="shared" si="9"/>
        <v>0</v>
      </c>
      <c r="M145" s="60">
        <f t="shared" si="10"/>
        <v>2473.38</v>
      </c>
      <c r="N145" s="78">
        <f t="shared" si="11"/>
        <v>2473.38</v>
      </c>
      <c r="O145" s="11"/>
      <c r="P145" s="111">
        <f t="shared" si="6"/>
        <v>0.77844360376919053</v>
      </c>
      <c r="Q145" s="17"/>
      <c r="R145" s="18"/>
    </row>
    <row r="146" spans="1:18" ht="38.25" x14ac:dyDescent="0.2">
      <c r="A146" s="19" t="s">
        <v>379</v>
      </c>
      <c r="B146" s="20" t="s">
        <v>168</v>
      </c>
      <c r="C146" s="21" t="s">
        <v>17</v>
      </c>
      <c r="D146" s="21" t="s">
        <v>169</v>
      </c>
      <c r="E146" s="22" t="s">
        <v>16</v>
      </c>
      <c r="F146" s="67">
        <v>33.58</v>
      </c>
      <c r="G146" s="75">
        <v>57.6</v>
      </c>
      <c r="H146" s="60">
        <f>'BM 01'!J146</f>
        <v>0</v>
      </c>
      <c r="I146" s="60">
        <f>VLOOKUP(A146,'Memória 02'!$A$6:$E$239,5,FALSE)</f>
        <v>57.6</v>
      </c>
      <c r="J146" s="76">
        <f t="shared" si="7"/>
        <v>57.6</v>
      </c>
      <c r="K146" s="77">
        <f t="shared" si="8"/>
        <v>1934.2</v>
      </c>
      <c r="L146" s="60">
        <f t="shared" si="9"/>
        <v>0</v>
      </c>
      <c r="M146" s="60">
        <f t="shared" si="10"/>
        <v>1934.2</v>
      </c>
      <c r="N146" s="78">
        <f t="shared" si="11"/>
        <v>1934.2</v>
      </c>
      <c r="O146" s="11"/>
      <c r="P146" s="111">
        <f t="shared" si="6"/>
        <v>1</v>
      </c>
      <c r="Q146" s="17"/>
      <c r="R146" s="18"/>
    </row>
    <row r="147" spans="1:18" ht="25.5" x14ac:dyDescent="0.2">
      <c r="A147" s="19" t="s">
        <v>380</v>
      </c>
      <c r="B147" s="20" t="s">
        <v>45</v>
      </c>
      <c r="C147" s="21" t="s">
        <v>17</v>
      </c>
      <c r="D147" s="21" t="s">
        <v>122</v>
      </c>
      <c r="E147" s="22" t="s">
        <v>12</v>
      </c>
      <c r="F147" s="67">
        <v>19.05</v>
      </c>
      <c r="G147" s="75">
        <v>124</v>
      </c>
      <c r="H147" s="60">
        <f>'BM 01'!J147</f>
        <v>0</v>
      </c>
      <c r="I147" s="60">
        <f>VLOOKUP(A147,'Memória 02'!$A$6:$E$239,5,FALSE)</f>
        <v>124</v>
      </c>
      <c r="J147" s="76">
        <f t="shared" si="7"/>
        <v>124</v>
      </c>
      <c r="K147" s="77">
        <f t="shared" si="8"/>
        <v>2362.1999999999998</v>
      </c>
      <c r="L147" s="60">
        <f t="shared" si="9"/>
        <v>0</v>
      </c>
      <c r="M147" s="60">
        <f t="shared" si="10"/>
        <v>2362.1999999999998</v>
      </c>
      <c r="N147" s="78">
        <f t="shared" si="11"/>
        <v>2362.1999999999998</v>
      </c>
      <c r="O147" s="11"/>
      <c r="P147" s="111">
        <f t="shared" si="6"/>
        <v>1</v>
      </c>
      <c r="Q147" s="17"/>
      <c r="R147" s="18"/>
    </row>
    <row r="148" spans="1:18" ht="25.5" x14ac:dyDescent="0.2">
      <c r="A148" s="19" t="s">
        <v>381</v>
      </c>
      <c r="B148" s="20" t="s">
        <v>47</v>
      </c>
      <c r="C148" s="21" t="s">
        <v>17</v>
      </c>
      <c r="D148" s="21" t="s">
        <v>117</v>
      </c>
      <c r="E148" s="22" t="s">
        <v>12</v>
      </c>
      <c r="F148" s="67">
        <v>12.98</v>
      </c>
      <c r="G148" s="75">
        <v>308</v>
      </c>
      <c r="H148" s="60">
        <f>'BM 01'!J148</f>
        <v>0</v>
      </c>
      <c r="I148" s="60">
        <f>VLOOKUP(A148,'Memória 02'!$A$6:$E$239,5,FALSE)</f>
        <v>308</v>
      </c>
      <c r="J148" s="76">
        <f t="shared" si="7"/>
        <v>308</v>
      </c>
      <c r="K148" s="77">
        <f t="shared" si="8"/>
        <v>3997.84</v>
      </c>
      <c r="L148" s="60">
        <f t="shared" si="9"/>
        <v>0</v>
      </c>
      <c r="M148" s="60">
        <f t="shared" si="10"/>
        <v>3997.84</v>
      </c>
      <c r="N148" s="78">
        <f t="shared" si="11"/>
        <v>3997.84</v>
      </c>
      <c r="O148" s="11"/>
      <c r="P148" s="111">
        <f t="shared" si="6"/>
        <v>1</v>
      </c>
      <c r="Q148" s="17"/>
      <c r="R148" s="18"/>
    </row>
    <row r="149" spans="1:18" ht="38.25" x14ac:dyDescent="0.2">
      <c r="A149" s="19" t="s">
        <v>382</v>
      </c>
      <c r="B149" s="20" t="s">
        <v>383</v>
      </c>
      <c r="C149" s="21" t="s">
        <v>17</v>
      </c>
      <c r="D149" s="21" t="s">
        <v>384</v>
      </c>
      <c r="E149" s="22" t="s">
        <v>15</v>
      </c>
      <c r="F149" s="67">
        <v>399.96</v>
      </c>
      <c r="G149" s="75">
        <v>2.2799999999999998</v>
      </c>
      <c r="H149" s="60">
        <f>'BM 01'!J149</f>
        <v>0</v>
      </c>
      <c r="I149" s="60">
        <f>VLOOKUP(A149,'Memória 02'!$A$6:$E$239,5,FALSE)</f>
        <v>2.2799999999999998</v>
      </c>
      <c r="J149" s="76">
        <f t="shared" si="7"/>
        <v>2.2799999999999998</v>
      </c>
      <c r="K149" s="77">
        <f t="shared" si="8"/>
        <v>911.9</v>
      </c>
      <c r="L149" s="60">
        <f t="shared" si="9"/>
        <v>0</v>
      </c>
      <c r="M149" s="60">
        <f t="shared" si="10"/>
        <v>911.9</v>
      </c>
      <c r="N149" s="78">
        <f t="shared" si="11"/>
        <v>911.9</v>
      </c>
      <c r="O149" s="11"/>
      <c r="P149" s="111">
        <f t="shared" ref="P149:P212" si="12">N149/K149</f>
        <v>1</v>
      </c>
      <c r="Q149" s="17"/>
      <c r="R149" s="18"/>
    </row>
    <row r="150" spans="1:18" ht="25.5" x14ac:dyDescent="0.2">
      <c r="A150" s="19" t="s">
        <v>385</v>
      </c>
      <c r="B150" s="20" t="s">
        <v>127</v>
      </c>
      <c r="C150" s="21" t="s">
        <v>17</v>
      </c>
      <c r="D150" s="21" t="s">
        <v>128</v>
      </c>
      <c r="E150" s="22" t="s">
        <v>15</v>
      </c>
      <c r="F150" s="67">
        <v>302.18</v>
      </c>
      <c r="G150" s="75">
        <v>2.2799999999999998</v>
      </c>
      <c r="H150" s="60">
        <f>'BM 01'!J150</f>
        <v>0</v>
      </c>
      <c r="I150" s="60">
        <f>VLOOKUP(A150,'Memória 02'!$A$6:$E$239,5,FALSE)</f>
        <v>2.2799999999999998</v>
      </c>
      <c r="J150" s="76">
        <f t="shared" ref="J150:J211" si="13">I150+H150</f>
        <v>2.2799999999999998</v>
      </c>
      <c r="K150" s="77">
        <f t="shared" ref="K150:K211" si="14">TRUNC(G150*F150,2)</f>
        <v>688.97</v>
      </c>
      <c r="L150" s="60">
        <f t="shared" ref="L150:L211" si="15">TRUNC(H150*F150,2)</f>
        <v>0</v>
      </c>
      <c r="M150" s="60">
        <f t="shared" ref="M150:M211" si="16">TRUNC(I150*F150,2)</f>
        <v>688.97</v>
      </c>
      <c r="N150" s="78">
        <f t="shared" ref="N150:N211" si="17">M150+L150</f>
        <v>688.97</v>
      </c>
      <c r="O150" s="11"/>
      <c r="P150" s="111">
        <f t="shared" si="12"/>
        <v>1</v>
      </c>
      <c r="Q150" s="17"/>
      <c r="R150" s="18"/>
    </row>
    <row r="151" spans="1:18" ht="38.25" x14ac:dyDescent="0.2">
      <c r="A151" s="19" t="s">
        <v>386</v>
      </c>
      <c r="B151" s="20" t="s">
        <v>218</v>
      </c>
      <c r="C151" s="21" t="s">
        <v>17</v>
      </c>
      <c r="D151" s="21" t="s">
        <v>84</v>
      </c>
      <c r="E151" s="22" t="s">
        <v>16</v>
      </c>
      <c r="F151" s="67">
        <v>4.21</v>
      </c>
      <c r="G151" s="75">
        <v>21.6</v>
      </c>
      <c r="H151" s="60">
        <f>'BM 01'!J151</f>
        <v>0</v>
      </c>
      <c r="I151" s="60">
        <f>VLOOKUP(A151,'Memória 02'!$A$6:$E$239,5,FALSE)</f>
        <v>0</v>
      </c>
      <c r="J151" s="76">
        <f t="shared" si="13"/>
        <v>0</v>
      </c>
      <c r="K151" s="77">
        <f t="shared" si="14"/>
        <v>90.93</v>
      </c>
      <c r="L151" s="60">
        <f t="shared" si="15"/>
        <v>0</v>
      </c>
      <c r="M151" s="60">
        <f t="shared" si="16"/>
        <v>0</v>
      </c>
      <c r="N151" s="78">
        <f t="shared" si="17"/>
        <v>0</v>
      </c>
      <c r="O151" s="11"/>
      <c r="P151" s="111">
        <f t="shared" si="12"/>
        <v>0</v>
      </c>
      <c r="Q151" s="17"/>
      <c r="R151" s="18"/>
    </row>
    <row r="152" spans="1:18" ht="38.25" x14ac:dyDescent="0.2">
      <c r="A152" s="19" t="s">
        <v>387</v>
      </c>
      <c r="B152" s="20" t="s">
        <v>85</v>
      </c>
      <c r="C152" s="21" t="s">
        <v>17</v>
      </c>
      <c r="D152" s="21" t="s">
        <v>220</v>
      </c>
      <c r="E152" s="22" t="s">
        <v>16</v>
      </c>
      <c r="F152" s="67">
        <v>34.450000000000003</v>
      </c>
      <c r="G152" s="75">
        <v>21.6</v>
      </c>
      <c r="H152" s="60">
        <f>'BM 01'!J152</f>
        <v>0</v>
      </c>
      <c r="I152" s="60">
        <f>VLOOKUP(A152,'Memória 02'!$A$6:$E$239,5,FALSE)</f>
        <v>0</v>
      </c>
      <c r="J152" s="76">
        <f t="shared" si="13"/>
        <v>0</v>
      </c>
      <c r="K152" s="77">
        <f t="shared" si="14"/>
        <v>744.12</v>
      </c>
      <c r="L152" s="60">
        <f t="shared" si="15"/>
        <v>0</v>
      </c>
      <c r="M152" s="60">
        <f t="shared" si="16"/>
        <v>0</v>
      </c>
      <c r="N152" s="78">
        <f t="shared" si="17"/>
        <v>0</v>
      </c>
      <c r="O152" s="11"/>
      <c r="P152" s="111">
        <f t="shared" si="12"/>
        <v>0</v>
      </c>
      <c r="Q152" s="17"/>
      <c r="R152" s="18"/>
    </row>
    <row r="153" spans="1:18" ht="25.5" x14ac:dyDescent="0.2">
      <c r="A153" s="19" t="s">
        <v>388</v>
      </c>
      <c r="B153" s="20" t="s">
        <v>248</v>
      </c>
      <c r="C153" s="21" t="s">
        <v>17</v>
      </c>
      <c r="D153" s="21" t="s">
        <v>83</v>
      </c>
      <c r="E153" s="22" t="s">
        <v>16</v>
      </c>
      <c r="F153" s="67">
        <v>4.01</v>
      </c>
      <c r="G153" s="75">
        <v>21.6</v>
      </c>
      <c r="H153" s="60">
        <f>'BM 01'!J153</f>
        <v>0</v>
      </c>
      <c r="I153" s="60">
        <f>VLOOKUP(A153,'Memória 02'!$A$6:$E$239,5,FALSE)</f>
        <v>0</v>
      </c>
      <c r="J153" s="76">
        <f t="shared" si="13"/>
        <v>0</v>
      </c>
      <c r="K153" s="77">
        <f t="shared" si="14"/>
        <v>86.61</v>
      </c>
      <c r="L153" s="60">
        <f t="shared" si="15"/>
        <v>0</v>
      </c>
      <c r="M153" s="60">
        <f t="shared" si="16"/>
        <v>0</v>
      </c>
      <c r="N153" s="78">
        <f t="shared" si="17"/>
        <v>0</v>
      </c>
      <c r="O153" s="11"/>
      <c r="P153" s="111">
        <f t="shared" si="12"/>
        <v>0</v>
      </c>
      <c r="Q153" s="17"/>
      <c r="R153" s="18"/>
    </row>
    <row r="154" spans="1:18" ht="25.5" x14ac:dyDescent="0.2">
      <c r="A154" s="19" t="s">
        <v>389</v>
      </c>
      <c r="B154" s="20" t="s">
        <v>250</v>
      </c>
      <c r="C154" s="21" t="s">
        <v>17</v>
      </c>
      <c r="D154" s="21" t="s">
        <v>251</v>
      </c>
      <c r="E154" s="22" t="s">
        <v>16</v>
      </c>
      <c r="F154" s="67">
        <v>11.29</v>
      </c>
      <c r="G154" s="75">
        <v>21.6</v>
      </c>
      <c r="H154" s="60">
        <f>'BM 01'!J154</f>
        <v>0</v>
      </c>
      <c r="I154" s="60">
        <f>VLOOKUP(A154,'Memória 02'!$A$6:$E$239,5,FALSE)</f>
        <v>0</v>
      </c>
      <c r="J154" s="76">
        <f t="shared" si="13"/>
        <v>0</v>
      </c>
      <c r="K154" s="77">
        <f t="shared" si="14"/>
        <v>243.86</v>
      </c>
      <c r="L154" s="60">
        <f t="shared" si="15"/>
        <v>0</v>
      </c>
      <c r="M154" s="60">
        <f t="shared" si="16"/>
        <v>0</v>
      </c>
      <c r="N154" s="78">
        <f t="shared" si="17"/>
        <v>0</v>
      </c>
      <c r="O154" s="11"/>
      <c r="P154" s="111">
        <f t="shared" si="12"/>
        <v>0</v>
      </c>
      <c r="Q154" s="17"/>
      <c r="R154" s="18"/>
    </row>
    <row r="155" spans="1:18" ht="25.5" x14ac:dyDescent="0.2">
      <c r="A155" s="19" t="s">
        <v>390</v>
      </c>
      <c r="B155" s="20" t="s">
        <v>253</v>
      </c>
      <c r="C155" s="21" t="s">
        <v>17</v>
      </c>
      <c r="D155" s="21" t="s">
        <v>254</v>
      </c>
      <c r="E155" s="22" t="s">
        <v>16</v>
      </c>
      <c r="F155" s="67">
        <v>11.78</v>
      </c>
      <c r="G155" s="75">
        <v>21.6</v>
      </c>
      <c r="H155" s="60">
        <f>'BM 01'!J155</f>
        <v>0</v>
      </c>
      <c r="I155" s="60">
        <f>VLOOKUP(A155,'Memória 02'!$A$6:$E$239,5,FALSE)</f>
        <v>0</v>
      </c>
      <c r="J155" s="76">
        <f t="shared" si="13"/>
        <v>0</v>
      </c>
      <c r="K155" s="77">
        <f t="shared" si="14"/>
        <v>254.44</v>
      </c>
      <c r="L155" s="60">
        <f t="shared" si="15"/>
        <v>0</v>
      </c>
      <c r="M155" s="60">
        <f t="shared" si="16"/>
        <v>0</v>
      </c>
      <c r="N155" s="78">
        <f t="shared" si="17"/>
        <v>0</v>
      </c>
      <c r="O155" s="11"/>
      <c r="P155" s="111">
        <f t="shared" si="12"/>
        <v>0</v>
      </c>
      <c r="Q155" s="17"/>
      <c r="R155" s="18"/>
    </row>
    <row r="156" spans="1:18" x14ac:dyDescent="0.2">
      <c r="A156" s="12" t="s">
        <v>391</v>
      </c>
      <c r="B156" s="3"/>
      <c r="C156" s="3"/>
      <c r="D156" s="3" t="s">
        <v>392</v>
      </c>
      <c r="E156" s="3"/>
      <c r="F156" s="71"/>
      <c r="G156" s="72"/>
      <c r="H156" s="71"/>
      <c r="I156" s="71"/>
      <c r="J156" s="71"/>
      <c r="K156" s="73"/>
      <c r="L156" s="59"/>
      <c r="M156" s="59"/>
      <c r="N156" s="74"/>
      <c r="O156" s="11"/>
      <c r="P156" s="111" t="e">
        <f t="shared" si="12"/>
        <v>#DIV/0!</v>
      </c>
      <c r="Q156" s="17"/>
      <c r="R156" s="18"/>
    </row>
    <row r="157" spans="1:18" x14ac:dyDescent="0.2">
      <c r="A157" s="19" t="s">
        <v>393</v>
      </c>
      <c r="B157" s="20" t="s">
        <v>394</v>
      </c>
      <c r="C157" s="21" t="s">
        <v>14</v>
      </c>
      <c r="D157" s="21" t="s">
        <v>395</v>
      </c>
      <c r="E157" s="22" t="s">
        <v>82</v>
      </c>
      <c r="F157" s="67">
        <v>3.24</v>
      </c>
      <c r="G157" s="75">
        <v>476.23</v>
      </c>
      <c r="H157" s="60">
        <f>'BM 01'!J157</f>
        <v>0</v>
      </c>
      <c r="I157" s="60">
        <f>VLOOKUP(A157,'Memória 02'!$A$6:$E$239,5,FALSE)</f>
        <v>0</v>
      </c>
      <c r="J157" s="76">
        <f t="shared" si="13"/>
        <v>0</v>
      </c>
      <c r="K157" s="77">
        <f t="shared" si="14"/>
        <v>1542.98</v>
      </c>
      <c r="L157" s="60">
        <f t="shared" si="15"/>
        <v>0</v>
      </c>
      <c r="M157" s="60">
        <f t="shared" si="16"/>
        <v>0</v>
      </c>
      <c r="N157" s="78">
        <f t="shared" si="17"/>
        <v>0</v>
      </c>
      <c r="O157" s="11"/>
      <c r="P157" s="111">
        <f t="shared" si="12"/>
        <v>0</v>
      </c>
      <c r="Q157" s="17"/>
      <c r="R157" s="18"/>
    </row>
    <row r="158" spans="1:18" ht="25.5" x14ac:dyDescent="0.2">
      <c r="A158" s="19" t="s">
        <v>396</v>
      </c>
      <c r="B158" s="20" t="s">
        <v>397</v>
      </c>
      <c r="C158" s="21" t="s">
        <v>17</v>
      </c>
      <c r="D158" s="21" t="s">
        <v>398</v>
      </c>
      <c r="E158" s="22" t="s">
        <v>16</v>
      </c>
      <c r="F158" s="67">
        <v>348.25</v>
      </c>
      <c r="G158" s="75">
        <v>0.24</v>
      </c>
      <c r="H158" s="60">
        <f>'BM 01'!J158</f>
        <v>0</v>
      </c>
      <c r="I158" s="60">
        <f>VLOOKUP(A158,'Memória 02'!$A$6:$E$239,5,FALSE)</f>
        <v>0</v>
      </c>
      <c r="J158" s="76">
        <f t="shared" si="13"/>
        <v>0</v>
      </c>
      <c r="K158" s="77">
        <f t="shared" si="14"/>
        <v>83.58</v>
      </c>
      <c r="L158" s="60">
        <f t="shared" si="15"/>
        <v>0</v>
      </c>
      <c r="M158" s="60">
        <f t="shared" si="16"/>
        <v>0</v>
      </c>
      <c r="N158" s="78">
        <f t="shared" si="17"/>
        <v>0</v>
      </c>
      <c r="O158" s="11"/>
      <c r="P158" s="111">
        <f t="shared" si="12"/>
        <v>0</v>
      </c>
      <c r="Q158" s="17"/>
      <c r="R158" s="18"/>
    </row>
    <row r="159" spans="1:18" ht="51" x14ac:dyDescent="0.2">
      <c r="A159" s="19" t="s">
        <v>399</v>
      </c>
      <c r="B159" s="20" t="s">
        <v>400</v>
      </c>
      <c r="C159" s="21" t="s">
        <v>17</v>
      </c>
      <c r="D159" s="21" t="s">
        <v>401</v>
      </c>
      <c r="E159" s="22" t="s">
        <v>16</v>
      </c>
      <c r="F159" s="67">
        <v>158.87</v>
      </c>
      <c r="G159" s="75">
        <v>172.44</v>
      </c>
      <c r="H159" s="60">
        <f>'BM 01'!J159</f>
        <v>0</v>
      </c>
      <c r="I159" s="60">
        <f>VLOOKUP(A159,'Memória 02'!$A$6:$E$239,5,FALSE)</f>
        <v>0</v>
      </c>
      <c r="J159" s="76">
        <f t="shared" si="13"/>
        <v>0</v>
      </c>
      <c r="K159" s="77">
        <f t="shared" si="14"/>
        <v>27395.54</v>
      </c>
      <c r="L159" s="60">
        <f t="shared" si="15"/>
        <v>0</v>
      </c>
      <c r="M159" s="60">
        <f t="shared" si="16"/>
        <v>0</v>
      </c>
      <c r="N159" s="78">
        <f t="shared" si="17"/>
        <v>0</v>
      </c>
      <c r="O159" s="11"/>
      <c r="P159" s="111">
        <f t="shared" si="12"/>
        <v>0</v>
      </c>
      <c r="Q159" s="17"/>
      <c r="R159" s="18"/>
    </row>
    <row r="160" spans="1:18" x14ac:dyDescent="0.2">
      <c r="A160" s="12" t="s">
        <v>402</v>
      </c>
      <c r="B160" s="3"/>
      <c r="C160" s="3"/>
      <c r="D160" s="3" t="s">
        <v>403</v>
      </c>
      <c r="E160" s="3"/>
      <c r="F160" s="71"/>
      <c r="G160" s="72"/>
      <c r="H160" s="71"/>
      <c r="I160" s="71"/>
      <c r="J160" s="71"/>
      <c r="K160" s="73"/>
      <c r="L160" s="59"/>
      <c r="M160" s="59"/>
      <c r="N160" s="74"/>
      <c r="O160" s="11"/>
      <c r="P160" s="111" t="e">
        <f t="shared" si="12"/>
        <v>#DIV/0!</v>
      </c>
      <c r="Q160" s="17"/>
      <c r="R160" s="18"/>
    </row>
    <row r="161" spans="1:18" x14ac:dyDescent="0.2">
      <c r="A161" s="12" t="s">
        <v>404</v>
      </c>
      <c r="B161" s="3"/>
      <c r="C161" s="3"/>
      <c r="D161" s="3" t="s">
        <v>96</v>
      </c>
      <c r="E161" s="3"/>
      <c r="F161" s="71"/>
      <c r="G161" s="72"/>
      <c r="H161" s="71"/>
      <c r="I161" s="71"/>
      <c r="J161" s="71"/>
      <c r="K161" s="73"/>
      <c r="L161" s="59"/>
      <c r="M161" s="59"/>
      <c r="N161" s="74"/>
      <c r="O161" s="11"/>
      <c r="P161" s="111" t="e">
        <f t="shared" si="12"/>
        <v>#DIV/0!</v>
      </c>
      <c r="Q161" s="17"/>
      <c r="R161" s="18"/>
    </row>
    <row r="162" spans="1:18" ht="25.5" x14ac:dyDescent="0.2">
      <c r="A162" s="19" t="s">
        <v>405</v>
      </c>
      <c r="B162" s="20" t="s">
        <v>22</v>
      </c>
      <c r="C162" s="21" t="s">
        <v>17</v>
      </c>
      <c r="D162" s="21" t="s">
        <v>23</v>
      </c>
      <c r="E162" s="22" t="s">
        <v>15</v>
      </c>
      <c r="F162" s="67">
        <v>86.88</v>
      </c>
      <c r="G162" s="75">
        <v>7.7</v>
      </c>
      <c r="H162" s="60">
        <f>'BM 01'!J162</f>
        <v>6.3450000000000006</v>
      </c>
      <c r="I162" s="60">
        <f>VLOOKUP(A162,'Memória 02'!$A$6:$E$239,5,FALSE)</f>
        <v>0</v>
      </c>
      <c r="J162" s="76">
        <f t="shared" si="13"/>
        <v>6.3450000000000006</v>
      </c>
      <c r="K162" s="77">
        <f t="shared" si="14"/>
        <v>668.97</v>
      </c>
      <c r="L162" s="60">
        <f t="shared" si="15"/>
        <v>551.25</v>
      </c>
      <c r="M162" s="60">
        <f t="shared" si="16"/>
        <v>0</v>
      </c>
      <c r="N162" s="78">
        <f t="shared" si="17"/>
        <v>551.25</v>
      </c>
      <c r="O162" s="11"/>
      <c r="P162" s="111">
        <f t="shared" si="12"/>
        <v>0.82402798331763749</v>
      </c>
      <c r="Q162" s="17"/>
      <c r="R162" s="33"/>
    </row>
    <row r="163" spans="1:18" x14ac:dyDescent="0.2">
      <c r="A163" s="19" t="s">
        <v>406</v>
      </c>
      <c r="B163" s="20" t="s">
        <v>376</v>
      </c>
      <c r="C163" s="21" t="s">
        <v>17</v>
      </c>
      <c r="D163" s="21" t="s">
        <v>377</v>
      </c>
      <c r="E163" s="22" t="s">
        <v>15</v>
      </c>
      <c r="F163" s="67">
        <v>21.8</v>
      </c>
      <c r="G163" s="75">
        <v>4.17</v>
      </c>
      <c r="H163" s="60">
        <f>'BM 01'!J163</f>
        <v>4.1499999999999995</v>
      </c>
      <c r="I163" s="60">
        <f>VLOOKUP(A163,'Memória 02'!$A$6:$E$239,5,FALSE)</f>
        <v>0</v>
      </c>
      <c r="J163" s="76">
        <f t="shared" si="13"/>
        <v>4.1499999999999995</v>
      </c>
      <c r="K163" s="77">
        <f t="shared" si="14"/>
        <v>90.9</v>
      </c>
      <c r="L163" s="60">
        <f t="shared" si="15"/>
        <v>90.47</v>
      </c>
      <c r="M163" s="60">
        <f t="shared" si="16"/>
        <v>0</v>
      </c>
      <c r="N163" s="78">
        <f t="shared" si="17"/>
        <v>90.47</v>
      </c>
      <c r="O163" s="11"/>
      <c r="P163" s="111">
        <f t="shared" si="12"/>
        <v>0.99526952695269522</v>
      </c>
      <c r="Q163" s="17"/>
      <c r="R163" s="18"/>
    </row>
    <row r="164" spans="1:18" x14ac:dyDescent="0.2">
      <c r="A164" s="19" t="s">
        <v>407</v>
      </c>
      <c r="B164" s="20" t="s">
        <v>240</v>
      </c>
      <c r="C164" s="21" t="s">
        <v>17</v>
      </c>
      <c r="D164" s="21" t="s">
        <v>241</v>
      </c>
      <c r="E164" s="22" t="s">
        <v>15</v>
      </c>
      <c r="F164" s="67">
        <v>74.2</v>
      </c>
      <c r="G164" s="75">
        <v>12.97</v>
      </c>
      <c r="H164" s="60">
        <f>'BM 01'!J164</f>
        <v>0</v>
      </c>
      <c r="I164" s="60">
        <f>VLOOKUP(A164,'Memória 02'!$A$6:$E$239,5,FALSE)</f>
        <v>0</v>
      </c>
      <c r="J164" s="76">
        <f t="shared" si="13"/>
        <v>0</v>
      </c>
      <c r="K164" s="77">
        <f t="shared" si="14"/>
        <v>962.37</v>
      </c>
      <c r="L164" s="60">
        <f t="shared" si="15"/>
        <v>0</v>
      </c>
      <c r="M164" s="60">
        <f t="shared" si="16"/>
        <v>0</v>
      </c>
      <c r="N164" s="78">
        <f t="shared" si="17"/>
        <v>0</v>
      </c>
      <c r="O164" s="11"/>
      <c r="P164" s="111">
        <f t="shared" si="12"/>
        <v>0</v>
      </c>
      <c r="Q164" s="17"/>
      <c r="R164" s="18"/>
    </row>
    <row r="165" spans="1:18" x14ac:dyDescent="0.2">
      <c r="A165" s="12" t="s">
        <v>408</v>
      </c>
      <c r="B165" s="3"/>
      <c r="C165" s="3"/>
      <c r="D165" s="3" t="s">
        <v>409</v>
      </c>
      <c r="E165" s="3"/>
      <c r="F165" s="71"/>
      <c r="G165" s="72"/>
      <c r="H165" s="71"/>
      <c r="I165" s="71"/>
      <c r="J165" s="71"/>
      <c r="K165" s="73"/>
      <c r="L165" s="59"/>
      <c r="M165" s="59"/>
      <c r="N165" s="74"/>
      <c r="O165" s="11"/>
      <c r="P165" s="111" t="e">
        <f t="shared" si="12"/>
        <v>#DIV/0!</v>
      </c>
      <c r="Q165" s="17"/>
      <c r="R165" s="33"/>
    </row>
    <row r="166" spans="1:18" ht="25.5" x14ac:dyDescent="0.2">
      <c r="A166" s="19" t="s">
        <v>410</v>
      </c>
      <c r="B166" s="20" t="s">
        <v>48</v>
      </c>
      <c r="C166" s="21" t="s">
        <v>17</v>
      </c>
      <c r="D166" s="21" t="s">
        <v>95</v>
      </c>
      <c r="E166" s="22" t="s">
        <v>11</v>
      </c>
      <c r="F166" s="67">
        <v>62.24</v>
      </c>
      <c r="G166" s="75">
        <v>24.65</v>
      </c>
      <c r="H166" s="60">
        <f>'BM 01'!J166</f>
        <v>24.65</v>
      </c>
      <c r="I166" s="60">
        <f>VLOOKUP(A166,'Memória 02'!$A$6:$E$239,5,FALSE)</f>
        <v>0</v>
      </c>
      <c r="J166" s="76">
        <f t="shared" si="13"/>
        <v>24.65</v>
      </c>
      <c r="K166" s="77">
        <f t="shared" si="14"/>
        <v>1534.21</v>
      </c>
      <c r="L166" s="60">
        <f t="shared" si="15"/>
        <v>1534.21</v>
      </c>
      <c r="M166" s="60">
        <f t="shared" si="16"/>
        <v>0</v>
      </c>
      <c r="N166" s="78">
        <f t="shared" si="17"/>
        <v>1534.21</v>
      </c>
      <c r="O166" s="11"/>
      <c r="P166" s="111">
        <f t="shared" si="12"/>
        <v>1</v>
      </c>
      <c r="Q166" s="17"/>
      <c r="R166" s="18"/>
    </row>
    <row r="167" spans="1:18" ht="25.5" x14ac:dyDescent="0.2">
      <c r="A167" s="19" t="s">
        <v>411</v>
      </c>
      <c r="B167" s="20" t="s">
        <v>49</v>
      </c>
      <c r="C167" s="21" t="s">
        <v>17</v>
      </c>
      <c r="D167" s="21" t="s">
        <v>50</v>
      </c>
      <c r="E167" s="22" t="s">
        <v>16</v>
      </c>
      <c r="F167" s="67">
        <v>6.46</v>
      </c>
      <c r="G167" s="75">
        <v>7.75</v>
      </c>
      <c r="H167" s="60">
        <f>'BM 01'!J167</f>
        <v>4.2300000000000004</v>
      </c>
      <c r="I167" s="60">
        <f>VLOOKUP(A167,'Memória 02'!$A$6:$E$239,5,FALSE)</f>
        <v>0</v>
      </c>
      <c r="J167" s="76">
        <f t="shared" si="13"/>
        <v>4.2300000000000004</v>
      </c>
      <c r="K167" s="77">
        <f t="shared" si="14"/>
        <v>50.06</v>
      </c>
      <c r="L167" s="60">
        <f t="shared" si="15"/>
        <v>27.32</v>
      </c>
      <c r="M167" s="60">
        <f t="shared" si="16"/>
        <v>0</v>
      </c>
      <c r="N167" s="78">
        <f t="shared" si="17"/>
        <v>27.32</v>
      </c>
      <c r="O167" s="11"/>
      <c r="P167" s="111">
        <f t="shared" si="12"/>
        <v>0.54574510587295244</v>
      </c>
      <c r="Q167" s="17"/>
      <c r="R167" s="18"/>
    </row>
    <row r="168" spans="1:18" ht="25.5" x14ac:dyDescent="0.2">
      <c r="A168" s="19" t="s">
        <v>412</v>
      </c>
      <c r="B168" s="20" t="s">
        <v>51</v>
      </c>
      <c r="C168" s="21" t="s">
        <v>17</v>
      </c>
      <c r="D168" s="21" t="s">
        <v>413</v>
      </c>
      <c r="E168" s="22" t="s">
        <v>16</v>
      </c>
      <c r="F168" s="67">
        <v>34.04</v>
      </c>
      <c r="G168" s="75">
        <v>7.75</v>
      </c>
      <c r="H168" s="60">
        <f>'BM 01'!J168</f>
        <v>4.2300000000000004</v>
      </c>
      <c r="I168" s="60">
        <f>VLOOKUP(A168,'Memória 02'!$A$6:$E$239,5,FALSE)</f>
        <v>0</v>
      </c>
      <c r="J168" s="76">
        <f t="shared" si="13"/>
        <v>4.2300000000000004</v>
      </c>
      <c r="K168" s="77">
        <f t="shared" si="14"/>
        <v>263.81</v>
      </c>
      <c r="L168" s="60">
        <f t="shared" si="15"/>
        <v>143.97999999999999</v>
      </c>
      <c r="M168" s="60">
        <f t="shared" si="16"/>
        <v>0</v>
      </c>
      <c r="N168" s="78">
        <f t="shared" si="17"/>
        <v>143.97999999999999</v>
      </c>
      <c r="O168" s="11"/>
      <c r="P168" s="111">
        <f t="shared" si="12"/>
        <v>0.54577157802964249</v>
      </c>
      <c r="Q168" s="17"/>
      <c r="R168" s="18"/>
    </row>
    <row r="169" spans="1:18" ht="38.25" x14ac:dyDescent="0.2">
      <c r="A169" s="19" t="s">
        <v>414</v>
      </c>
      <c r="B169" s="20" t="s">
        <v>52</v>
      </c>
      <c r="C169" s="21" t="s">
        <v>17</v>
      </c>
      <c r="D169" s="21" t="s">
        <v>415</v>
      </c>
      <c r="E169" s="22" t="s">
        <v>16</v>
      </c>
      <c r="F169" s="67">
        <v>91.69</v>
      </c>
      <c r="G169" s="75">
        <v>46.56</v>
      </c>
      <c r="H169" s="60">
        <f>'BM 01'!J169</f>
        <v>38.599999999999994</v>
      </c>
      <c r="I169" s="60">
        <f>VLOOKUP(A169,'Memória 02'!$A$6:$E$239,5,FALSE)</f>
        <v>0</v>
      </c>
      <c r="J169" s="76">
        <f t="shared" si="13"/>
        <v>38.599999999999994</v>
      </c>
      <c r="K169" s="77">
        <f t="shared" si="14"/>
        <v>4269.08</v>
      </c>
      <c r="L169" s="60">
        <f t="shared" si="15"/>
        <v>3539.23</v>
      </c>
      <c r="M169" s="60">
        <f t="shared" si="16"/>
        <v>0</v>
      </c>
      <c r="N169" s="78">
        <f t="shared" si="17"/>
        <v>3539.23</v>
      </c>
      <c r="O169" s="11"/>
      <c r="P169" s="111">
        <f t="shared" si="12"/>
        <v>0.82903810657097077</v>
      </c>
      <c r="Q169" s="17"/>
      <c r="R169" s="18"/>
    </row>
    <row r="170" spans="1:18" ht="25.5" x14ac:dyDescent="0.2">
      <c r="A170" s="19" t="s">
        <v>416</v>
      </c>
      <c r="B170" s="20" t="s">
        <v>45</v>
      </c>
      <c r="C170" s="21" t="s">
        <v>17</v>
      </c>
      <c r="D170" s="21" t="s">
        <v>122</v>
      </c>
      <c r="E170" s="22" t="s">
        <v>12</v>
      </c>
      <c r="F170" s="67">
        <v>19.05</v>
      </c>
      <c r="G170" s="75">
        <v>36.6</v>
      </c>
      <c r="H170" s="60">
        <f>'BM 01'!J170</f>
        <v>29.5</v>
      </c>
      <c r="I170" s="60">
        <f>VLOOKUP(A170,'Memória 02'!$A$6:$E$239,5,FALSE)</f>
        <v>0</v>
      </c>
      <c r="J170" s="76">
        <f t="shared" si="13"/>
        <v>29.5</v>
      </c>
      <c r="K170" s="77">
        <f t="shared" si="14"/>
        <v>697.23</v>
      </c>
      <c r="L170" s="60">
        <f t="shared" si="15"/>
        <v>561.97</v>
      </c>
      <c r="M170" s="60">
        <f t="shared" si="16"/>
        <v>0</v>
      </c>
      <c r="N170" s="78">
        <f t="shared" si="17"/>
        <v>561.97</v>
      </c>
      <c r="O170" s="11"/>
      <c r="P170" s="111">
        <f t="shared" si="12"/>
        <v>0.8060037577270055</v>
      </c>
      <c r="Q170" s="17"/>
      <c r="R170" s="18"/>
    </row>
    <row r="171" spans="1:18" ht="25.5" x14ac:dyDescent="0.2">
      <c r="A171" s="19" t="s">
        <v>417</v>
      </c>
      <c r="B171" s="20" t="s">
        <v>46</v>
      </c>
      <c r="C171" s="21" t="s">
        <v>17</v>
      </c>
      <c r="D171" s="21" t="s">
        <v>113</v>
      </c>
      <c r="E171" s="22" t="s">
        <v>12</v>
      </c>
      <c r="F171" s="67">
        <v>16.87</v>
      </c>
      <c r="G171" s="75">
        <v>0.7</v>
      </c>
      <c r="H171" s="60">
        <f>'BM 01'!J171</f>
        <v>0.7</v>
      </c>
      <c r="I171" s="60">
        <f>VLOOKUP(A171,'Memória 02'!$A$6:$E$239,5,FALSE)</f>
        <v>0</v>
      </c>
      <c r="J171" s="76">
        <f t="shared" si="13"/>
        <v>0.7</v>
      </c>
      <c r="K171" s="77">
        <f t="shared" si="14"/>
        <v>11.8</v>
      </c>
      <c r="L171" s="60">
        <f t="shared" si="15"/>
        <v>11.8</v>
      </c>
      <c r="M171" s="60">
        <f t="shared" si="16"/>
        <v>0</v>
      </c>
      <c r="N171" s="78">
        <f t="shared" si="17"/>
        <v>11.8</v>
      </c>
      <c r="O171" s="11"/>
      <c r="P171" s="111">
        <f t="shared" si="12"/>
        <v>1</v>
      </c>
      <c r="Q171" s="17"/>
      <c r="R171" s="18"/>
    </row>
    <row r="172" spans="1:18" ht="25.5" x14ac:dyDescent="0.2">
      <c r="A172" s="19" t="s">
        <v>418</v>
      </c>
      <c r="B172" s="20" t="s">
        <v>54</v>
      </c>
      <c r="C172" s="21" t="s">
        <v>17</v>
      </c>
      <c r="D172" s="21" t="s">
        <v>115</v>
      </c>
      <c r="E172" s="22" t="s">
        <v>12</v>
      </c>
      <c r="F172" s="67">
        <v>14.98</v>
      </c>
      <c r="G172" s="75">
        <v>93.6</v>
      </c>
      <c r="H172" s="60">
        <f>'BM 01'!J172</f>
        <v>80.199999999999989</v>
      </c>
      <c r="I172" s="60">
        <f>VLOOKUP(A172,'Memória 02'!$A$6:$E$239,5,FALSE)</f>
        <v>0</v>
      </c>
      <c r="J172" s="76">
        <f t="shared" si="13"/>
        <v>80.199999999999989</v>
      </c>
      <c r="K172" s="77">
        <f t="shared" si="14"/>
        <v>1402.12</v>
      </c>
      <c r="L172" s="60">
        <f t="shared" si="15"/>
        <v>1201.3900000000001</v>
      </c>
      <c r="M172" s="60">
        <f t="shared" si="16"/>
        <v>0</v>
      </c>
      <c r="N172" s="78">
        <f t="shared" si="17"/>
        <v>1201.3900000000001</v>
      </c>
      <c r="O172" s="11"/>
      <c r="P172" s="111">
        <f t="shared" si="12"/>
        <v>0.85683821641514291</v>
      </c>
      <c r="Q172" s="17"/>
      <c r="R172" s="18"/>
    </row>
    <row r="173" spans="1:18" ht="25.5" x14ac:dyDescent="0.2">
      <c r="A173" s="19" t="s">
        <v>419</v>
      </c>
      <c r="B173" s="20" t="s">
        <v>47</v>
      </c>
      <c r="C173" s="21" t="s">
        <v>17</v>
      </c>
      <c r="D173" s="21" t="s">
        <v>117</v>
      </c>
      <c r="E173" s="22" t="s">
        <v>12</v>
      </c>
      <c r="F173" s="67">
        <v>12.98</v>
      </c>
      <c r="G173" s="75">
        <v>68.900000000000006</v>
      </c>
      <c r="H173" s="60">
        <f>'BM 01'!J173</f>
        <v>61.8</v>
      </c>
      <c r="I173" s="60">
        <f>VLOOKUP(A173,'Memória 02'!$A$6:$E$239,5,FALSE)</f>
        <v>0</v>
      </c>
      <c r="J173" s="76">
        <f t="shared" si="13"/>
        <v>61.8</v>
      </c>
      <c r="K173" s="77">
        <f t="shared" si="14"/>
        <v>894.32</v>
      </c>
      <c r="L173" s="60">
        <f t="shared" si="15"/>
        <v>802.16</v>
      </c>
      <c r="M173" s="60">
        <f t="shared" si="16"/>
        <v>0</v>
      </c>
      <c r="N173" s="78">
        <f t="shared" si="17"/>
        <v>802.16</v>
      </c>
      <c r="O173" s="11"/>
      <c r="P173" s="111">
        <f t="shared" si="12"/>
        <v>0.89694963771356995</v>
      </c>
      <c r="Q173" s="17"/>
      <c r="R173" s="18"/>
    </row>
    <row r="174" spans="1:18" ht="25.5" x14ac:dyDescent="0.2">
      <c r="A174" s="19" t="s">
        <v>420</v>
      </c>
      <c r="B174" s="20" t="s">
        <v>119</v>
      </c>
      <c r="C174" s="21" t="s">
        <v>17</v>
      </c>
      <c r="D174" s="21" t="s">
        <v>120</v>
      </c>
      <c r="E174" s="22" t="s">
        <v>12</v>
      </c>
      <c r="F174" s="67">
        <v>9.89</v>
      </c>
      <c r="G174" s="75">
        <v>17</v>
      </c>
      <c r="H174" s="60">
        <f>'BM 01'!J174</f>
        <v>17</v>
      </c>
      <c r="I174" s="60">
        <f>VLOOKUP(A174,'Memória 02'!$A$6:$E$239,5,FALSE)</f>
        <v>0</v>
      </c>
      <c r="J174" s="76">
        <f t="shared" si="13"/>
        <v>17</v>
      </c>
      <c r="K174" s="77">
        <f t="shared" si="14"/>
        <v>168.13</v>
      </c>
      <c r="L174" s="60">
        <f t="shared" si="15"/>
        <v>168.13</v>
      </c>
      <c r="M174" s="60">
        <f t="shared" si="16"/>
        <v>0</v>
      </c>
      <c r="N174" s="78">
        <f t="shared" si="17"/>
        <v>168.13</v>
      </c>
      <c r="O174" s="11"/>
      <c r="P174" s="111">
        <f t="shared" si="12"/>
        <v>1</v>
      </c>
      <c r="Q174" s="17"/>
      <c r="R174" s="18"/>
    </row>
    <row r="175" spans="1:18" ht="38.25" x14ac:dyDescent="0.2">
      <c r="A175" s="19" t="s">
        <v>421</v>
      </c>
      <c r="B175" s="20" t="s">
        <v>55</v>
      </c>
      <c r="C175" s="21" t="s">
        <v>17</v>
      </c>
      <c r="D175" s="21" t="s">
        <v>422</v>
      </c>
      <c r="E175" s="22" t="s">
        <v>15</v>
      </c>
      <c r="F175" s="67">
        <v>664.54</v>
      </c>
      <c r="G175" s="75">
        <v>3.53</v>
      </c>
      <c r="H175" s="60">
        <f>'BM 01'!J175</f>
        <v>0</v>
      </c>
      <c r="I175" s="60">
        <f>VLOOKUP(A175,'Memória 02'!$A$6:$E$239,5,FALSE)</f>
        <v>2.9400000000000004</v>
      </c>
      <c r="J175" s="76">
        <f t="shared" si="13"/>
        <v>2.9400000000000004</v>
      </c>
      <c r="K175" s="77">
        <f t="shared" si="14"/>
        <v>2345.8200000000002</v>
      </c>
      <c r="L175" s="60">
        <f t="shared" si="15"/>
        <v>0</v>
      </c>
      <c r="M175" s="60">
        <f t="shared" si="16"/>
        <v>1953.74</v>
      </c>
      <c r="N175" s="78">
        <f t="shared" si="17"/>
        <v>1953.74</v>
      </c>
      <c r="O175" s="11"/>
      <c r="P175" s="111">
        <f t="shared" si="12"/>
        <v>0.83286015124775126</v>
      </c>
      <c r="Q175" s="17"/>
      <c r="R175" s="18"/>
    </row>
    <row r="176" spans="1:18" ht="25.5" x14ac:dyDescent="0.2">
      <c r="A176" s="19" t="s">
        <v>423</v>
      </c>
      <c r="B176" s="20" t="s">
        <v>56</v>
      </c>
      <c r="C176" s="21" t="s">
        <v>17</v>
      </c>
      <c r="D176" s="21" t="s">
        <v>424</v>
      </c>
      <c r="E176" s="22" t="s">
        <v>16</v>
      </c>
      <c r="F176" s="67">
        <v>34.44</v>
      </c>
      <c r="G176" s="75">
        <v>13.42</v>
      </c>
      <c r="H176" s="60">
        <f>'BM 01'!J176</f>
        <v>0</v>
      </c>
      <c r="I176" s="60">
        <f>VLOOKUP(A176,'Memória 02'!$A$6:$E$239,5,FALSE)</f>
        <v>0</v>
      </c>
      <c r="J176" s="76">
        <f t="shared" si="13"/>
        <v>0</v>
      </c>
      <c r="K176" s="77">
        <f t="shared" si="14"/>
        <v>462.18</v>
      </c>
      <c r="L176" s="60">
        <f t="shared" si="15"/>
        <v>0</v>
      </c>
      <c r="M176" s="60">
        <f t="shared" si="16"/>
        <v>0</v>
      </c>
      <c r="N176" s="78">
        <f t="shared" si="17"/>
        <v>0</v>
      </c>
      <c r="O176" s="11"/>
      <c r="P176" s="111">
        <f t="shared" si="12"/>
        <v>0</v>
      </c>
      <c r="Q176" s="17"/>
      <c r="R176" s="18"/>
    </row>
    <row r="177" spans="1:18" x14ac:dyDescent="0.2">
      <c r="A177" s="19" t="s">
        <v>425</v>
      </c>
      <c r="B177" s="20" t="s">
        <v>376</v>
      </c>
      <c r="C177" s="21" t="s">
        <v>17</v>
      </c>
      <c r="D177" s="21" t="s">
        <v>377</v>
      </c>
      <c r="E177" s="22" t="s">
        <v>15</v>
      </c>
      <c r="F177" s="67">
        <v>21.8</v>
      </c>
      <c r="G177" s="75">
        <v>20.73</v>
      </c>
      <c r="H177" s="60">
        <f>'BM 01'!J177</f>
        <v>0</v>
      </c>
      <c r="I177" s="60">
        <f>VLOOKUP(A177,'Memória 02'!$A$6:$E$239,5,FALSE)</f>
        <v>0</v>
      </c>
      <c r="J177" s="76">
        <f t="shared" si="13"/>
        <v>0</v>
      </c>
      <c r="K177" s="77">
        <f t="shared" si="14"/>
        <v>451.91</v>
      </c>
      <c r="L177" s="60">
        <f t="shared" si="15"/>
        <v>0</v>
      </c>
      <c r="M177" s="60">
        <f t="shared" si="16"/>
        <v>0</v>
      </c>
      <c r="N177" s="78">
        <f t="shared" si="17"/>
        <v>0</v>
      </c>
      <c r="O177" s="11"/>
      <c r="P177" s="111">
        <f t="shared" si="12"/>
        <v>0</v>
      </c>
      <c r="Q177" s="17"/>
      <c r="R177" s="18"/>
    </row>
    <row r="178" spans="1:18" x14ac:dyDescent="0.2">
      <c r="A178" s="12" t="s">
        <v>426</v>
      </c>
      <c r="B178" s="3"/>
      <c r="C178" s="3"/>
      <c r="D178" s="3" t="s">
        <v>57</v>
      </c>
      <c r="E178" s="3"/>
      <c r="F178" s="71"/>
      <c r="G178" s="72"/>
      <c r="H178" s="71"/>
      <c r="I178" s="71"/>
      <c r="J178" s="71"/>
      <c r="K178" s="73"/>
      <c r="L178" s="59"/>
      <c r="M178" s="59"/>
      <c r="N178" s="74"/>
      <c r="O178" s="11"/>
      <c r="P178" s="111" t="e">
        <f t="shared" si="12"/>
        <v>#DIV/0!</v>
      </c>
      <c r="Q178" s="17"/>
      <c r="R178" s="18"/>
    </row>
    <row r="179" spans="1:18" ht="25.5" x14ac:dyDescent="0.2">
      <c r="A179" s="34" t="s">
        <v>427</v>
      </c>
      <c r="B179" s="35" t="s">
        <v>43</v>
      </c>
      <c r="C179" s="36" t="s">
        <v>17</v>
      </c>
      <c r="D179" s="36" t="s">
        <v>44</v>
      </c>
      <c r="E179" s="37" t="s">
        <v>12</v>
      </c>
      <c r="F179" s="68">
        <v>12.62</v>
      </c>
      <c r="G179" s="79">
        <v>32.1</v>
      </c>
      <c r="H179" s="60">
        <f>'BM 01'!J179</f>
        <v>0</v>
      </c>
      <c r="I179" s="60">
        <f>VLOOKUP(A179,'Memória 02'!$A$6:$E$239,5,FALSE)</f>
        <v>25.299999999999997</v>
      </c>
      <c r="J179" s="80">
        <f t="shared" si="13"/>
        <v>25.299999999999997</v>
      </c>
      <c r="K179" s="81">
        <f t="shared" si="14"/>
        <v>405.1</v>
      </c>
      <c r="L179" s="61">
        <f t="shared" si="15"/>
        <v>0</v>
      </c>
      <c r="M179" s="61">
        <f t="shared" si="16"/>
        <v>319.27999999999997</v>
      </c>
      <c r="N179" s="82">
        <f t="shared" si="17"/>
        <v>319.27999999999997</v>
      </c>
      <c r="O179" s="11"/>
      <c r="P179" s="111">
        <f t="shared" si="12"/>
        <v>0.7881510738089359</v>
      </c>
      <c r="Q179" s="17"/>
      <c r="R179" s="18"/>
    </row>
    <row r="180" spans="1:18" ht="38.25" x14ac:dyDescent="0.2">
      <c r="A180" s="34" t="s">
        <v>428</v>
      </c>
      <c r="B180" s="35" t="s">
        <v>429</v>
      </c>
      <c r="C180" s="36" t="s">
        <v>17</v>
      </c>
      <c r="D180" s="36" t="s">
        <v>430</v>
      </c>
      <c r="E180" s="37" t="s">
        <v>16</v>
      </c>
      <c r="F180" s="68">
        <v>169.7</v>
      </c>
      <c r="G180" s="79">
        <v>32.450000000000003</v>
      </c>
      <c r="H180" s="60">
        <f>'BM 01'!J180</f>
        <v>0</v>
      </c>
      <c r="I180" s="60">
        <f>VLOOKUP(A180,'Memória 02'!$A$6:$E$239,5,FALSE)</f>
        <v>32.43</v>
      </c>
      <c r="J180" s="80">
        <f t="shared" si="13"/>
        <v>32.43</v>
      </c>
      <c r="K180" s="81">
        <f t="shared" si="14"/>
        <v>5506.76</v>
      </c>
      <c r="L180" s="61">
        <f t="shared" si="15"/>
        <v>0</v>
      </c>
      <c r="M180" s="61">
        <f t="shared" si="16"/>
        <v>5503.37</v>
      </c>
      <c r="N180" s="82">
        <f t="shared" si="17"/>
        <v>5503.37</v>
      </c>
      <c r="O180" s="11"/>
      <c r="P180" s="111">
        <f t="shared" si="12"/>
        <v>0.99938439300060289</v>
      </c>
      <c r="Q180" s="17"/>
      <c r="R180" s="18"/>
    </row>
    <row r="181" spans="1:18" ht="38.25" x14ac:dyDescent="0.2">
      <c r="A181" s="34" t="s">
        <v>431</v>
      </c>
      <c r="B181" s="35" t="s">
        <v>154</v>
      </c>
      <c r="C181" s="36" t="s">
        <v>17</v>
      </c>
      <c r="D181" s="36" t="s">
        <v>155</v>
      </c>
      <c r="E181" s="37" t="s">
        <v>16</v>
      </c>
      <c r="F181" s="68">
        <v>79.14</v>
      </c>
      <c r="G181" s="79">
        <v>83.88</v>
      </c>
      <c r="H181" s="60">
        <f>'BM 01'!J181</f>
        <v>0</v>
      </c>
      <c r="I181" s="60">
        <f>VLOOKUP(A181,'Memória 02'!$A$6:$E$239,5,FALSE)</f>
        <v>50.13</v>
      </c>
      <c r="J181" s="80">
        <f t="shared" si="13"/>
        <v>50.13</v>
      </c>
      <c r="K181" s="81">
        <f t="shared" si="14"/>
        <v>6638.26</v>
      </c>
      <c r="L181" s="61">
        <f t="shared" si="15"/>
        <v>0</v>
      </c>
      <c r="M181" s="61">
        <f t="shared" si="16"/>
        <v>3967.28</v>
      </c>
      <c r="N181" s="82">
        <f t="shared" si="17"/>
        <v>3967.28</v>
      </c>
      <c r="O181" s="11"/>
      <c r="P181" s="111">
        <f t="shared" si="12"/>
        <v>0.59763853780960674</v>
      </c>
      <c r="Q181" s="17"/>
      <c r="R181" s="18"/>
    </row>
    <row r="182" spans="1:18" ht="38.25" x14ac:dyDescent="0.2">
      <c r="A182" s="34" t="s">
        <v>432</v>
      </c>
      <c r="B182" s="35" t="s">
        <v>141</v>
      </c>
      <c r="C182" s="36" t="s">
        <v>17</v>
      </c>
      <c r="D182" s="36" t="s">
        <v>142</v>
      </c>
      <c r="E182" s="37" t="s">
        <v>12</v>
      </c>
      <c r="F182" s="68">
        <v>13.18</v>
      </c>
      <c r="G182" s="79">
        <v>98.9</v>
      </c>
      <c r="H182" s="60">
        <f>'BM 01'!J182</f>
        <v>19.5</v>
      </c>
      <c r="I182" s="60">
        <f>VLOOKUP(A182,'Memória 02'!$A$6:$E$239,5,FALSE)</f>
        <v>63</v>
      </c>
      <c r="J182" s="80">
        <f t="shared" si="13"/>
        <v>82.5</v>
      </c>
      <c r="K182" s="81">
        <f t="shared" si="14"/>
        <v>1303.5</v>
      </c>
      <c r="L182" s="61">
        <f t="shared" si="15"/>
        <v>257.01</v>
      </c>
      <c r="M182" s="61">
        <f t="shared" si="16"/>
        <v>830.34</v>
      </c>
      <c r="N182" s="82">
        <f t="shared" si="17"/>
        <v>1087.3499999999999</v>
      </c>
      <c r="O182" s="11"/>
      <c r="P182" s="111">
        <f t="shared" si="12"/>
        <v>0.83417721518987331</v>
      </c>
      <c r="Q182" s="17"/>
      <c r="R182" s="18"/>
    </row>
    <row r="183" spans="1:18" ht="38.25" x14ac:dyDescent="0.2">
      <c r="A183" s="34" t="s">
        <v>433</v>
      </c>
      <c r="B183" s="35" t="s">
        <v>158</v>
      </c>
      <c r="C183" s="36" t="s">
        <v>17</v>
      </c>
      <c r="D183" s="36" t="s">
        <v>159</v>
      </c>
      <c r="E183" s="37" t="s">
        <v>12</v>
      </c>
      <c r="F183" s="68">
        <v>12.18</v>
      </c>
      <c r="G183" s="79">
        <v>0.7</v>
      </c>
      <c r="H183" s="60">
        <f>'BM 01'!J183</f>
        <v>0</v>
      </c>
      <c r="I183" s="60">
        <f>VLOOKUP(A183,'Memória 02'!$A$6:$E$239,5,FALSE)</f>
        <v>0.7</v>
      </c>
      <c r="J183" s="80">
        <f t="shared" si="13"/>
        <v>0.7</v>
      </c>
      <c r="K183" s="81">
        <f t="shared" si="14"/>
        <v>8.52</v>
      </c>
      <c r="L183" s="61">
        <f t="shared" si="15"/>
        <v>0</v>
      </c>
      <c r="M183" s="61">
        <f t="shared" si="16"/>
        <v>8.52</v>
      </c>
      <c r="N183" s="82">
        <f t="shared" si="17"/>
        <v>8.52</v>
      </c>
      <c r="O183" s="11"/>
      <c r="P183" s="111">
        <f t="shared" si="12"/>
        <v>1</v>
      </c>
      <c r="Q183" s="17"/>
      <c r="R183" s="18"/>
    </row>
    <row r="184" spans="1:18" ht="38.25" x14ac:dyDescent="0.2">
      <c r="A184" s="34" t="s">
        <v>434</v>
      </c>
      <c r="B184" s="35" t="s">
        <v>161</v>
      </c>
      <c r="C184" s="36" t="s">
        <v>17</v>
      </c>
      <c r="D184" s="36" t="s">
        <v>162</v>
      </c>
      <c r="E184" s="37" t="s">
        <v>12</v>
      </c>
      <c r="F184" s="68">
        <v>11.27</v>
      </c>
      <c r="G184" s="79">
        <v>102.1</v>
      </c>
      <c r="H184" s="60">
        <f>'BM 01'!J184</f>
        <v>0</v>
      </c>
      <c r="I184" s="60">
        <f>VLOOKUP(A184,'Memória 02'!$A$6:$E$239,5,FALSE)</f>
        <v>91.5</v>
      </c>
      <c r="J184" s="80">
        <f t="shared" si="13"/>
        <v>91.5</v>
      </c>
      <c r="K184" s="81">
        <f t="shared" si="14"/>
        <v>1150.6600000000001</v>
      </c>
      <c r="L184" s="61">
        <f t="shared" si="15"/>
        <v>0</v>
      </c>
      <c r="M184" s="61">
        <f t="shared" si="16"/>
        <v>1031.2</v>
      </c>
      <c r="N184" s="82">
        <f t="shared" si="17"/>
        <v>1031.2</v>
      </c>
      <c r="O184" s="11"/>
      <c r="P184" s="111">
        <f t="shared" si="12"/>
        <v>0.8961813220238819</v>
      </c>
      <c r="Q184" s="17"/>
      <c r="R184" s="18"/>
    </row>
    <row r="185" spans="1:18" ht="38.25" x14ac:dyDescent="0.2">
      <c r="A185" s="34" t="s">
        <v>435</v>
      </c>
      <c r="B185" s="35" t="s">
        <v>41</v>
      </c>
      <c r="C185" s="36" t="s">
        <v>17</v>
      </c>
      <c r="D185" s="36" t="s">
        <v>42</v>
      </c>
      <c r="E185" s="37" t="s">
        <v>12</v>
      </c>
      <c r="F185" s="68">
        <v>9.99</v>
      </c>
      <c r="G185" s="79">
        <v>130.6</v>
      </c>
      <c r="H185" s="60">
        <f>'BM 01'!J185</f>
        <v>55.6</v>
      </c>
      <c r="I185" s="60">
        <f>VLOOKUP(A185,'Memória 02'!$A$6:$E$239,5,FALSE)</f>
        <v>52.6</v>
      </c>
      <c r="J185" s="80">
        <f t="shared" si="13"/>
        <v>108.2</v>
      </c>
      <c r="K185" s="81">
        <f t="shared" si="14"/>
        <v>1304.69</v>
      </c>
      <c r="L185" s="61">
        <f t="shared" si="15"/>
        <v>555.44000000000005</v>
      </c>
      <c r="M185" s="61">
        <f t="shared" si="16"/>
        <v>525.47</v>
      </c>
      <c r="N185" s="82">
        <f t="shared" si="17"/>
        <v>1080.9100000000001</v>
      </c>
      <c r="O185" s="11"/>
      <c r="P185" s="111">
        <f t="shared" si="12"/>
        <v>0.82848032866044807</v>
      </c>
      <c r="Q185" s="17"/>
      <c r="R185" s="18"/>
    </row>
    <row r="186" spans="1:18" ht="38.25" x14ac:dyDescent="0.2">
      <c r="A186" s="34" t="s">
        <v>436</v>
      </c>
      <c r="B186" s="35" t="s">
        <v>145</v>
      </c>
      <c r="C186" s="36" t="s">
        <v>17</v>
      </c>
      <c r="D186" s="36" t="s">
        <v>146</v>
      </c>
      <c r="E186" s="37" t="s">
        <v>12</v>
      </c>
      <c r="F186" s="68">
        <v>8.34</v>
      </c>
      <c r="G186" s="79">
        <v>26</v>
      </c>
      <c r="H186" s="60">
        <f>'BM 01'!J186</f>
        <v>26</v>
      </c>
      <c r="I186" s="60">
        <f>VLOOKUP(A186,'Memória 02'!$A$6:$E$239,5,FALSE)</f>
        <v>0</v>
      </c>
      <c r="J186" s="80">
        <f t="shared" si="13"/>
        <v>26</v>
      </c>
      <c r="K186" s="81">
        <f t="shared" si="14"/>
        <v>216.84</v>
      </c>
      <c r="L186" s="61">
        <f t="shared" si="15"/>
        <v>216.84</v>
      </c>
      <c r="M186" s="61">
        <f t="shared" si="16"/>
        <v>0</v>
      </c>
      <c r="N186" s="82">
        <f t="shared" si="17"/>
        <v>216.84</v>
      </c>
      <c r="O186" s="11"/>
      <c r="P186" s="111">
        <f t="shared" si="12"/>
        <v>1</v>
      </c>
      <c r="Q186" s="17"/>
      <c r="R186" s="18"/>
    </row>
    <row r="187" spans="1:18" ht="51" x14ac:dyDescent="0.2">
      <c r="A187" s="34" t="s">
        <v>437</v>
      </c>
      <c r="B187" s="35" t="s">
        <v>438</v>
      </c>
      <c r="C187" s="36" t="s">
        <v>17</v>
      </c>
      <c r="D187" s="36" t="s">
        <v>439</v>
      </c>
      <c r="E187" s="37" t="s">
        <v>15</v>
      </c>
      <c r="F187" s="68">
        <v>725.78</v>
      </c>
      <c r="G187" s="79">
        <v>4.5</v>
      </c>
      <c r="H187" s="60">
        <f>'BM 01'!J187</f>
        <v>0</v>
      </c>
      <c r="I187" s="60">
        <f>VLOOKUP(A187,'Memória 02'!$A$6:$E$239,5,FALSE)</f>
        <v>3.8099999999999996</v>
      </c>
      <c r="J187" s="80">
        <f t="shared" si="13"/>
        <v>3.8099999999999996</v>
      </c>
      <c r="K187" s="81">
        <f t="shared" si="14"/>
        <v>3266.01</v>
      </c>
      <c r="L187" s="61">
        <f t="shared" si="15"/>
        <v>0</v>
      </c>
      <c r="M187" s="61">
        <f t="shared" si="16"/>
        <v>2765.22</v>
      </c>
      <c r="N187" s="82">
        <f t="shared" si="17"/>
        <v>2765.22</v>
      </c>
      <c r="O187" s="11"/>
      <c r="P187" s="111">
        <f t="shared" si="12"/>
        <v>0.84666611553546978</v>
      </c>
      <c r="Q187" s="17"/>
      <c r="R187" s="18"/>
    </row>
    <row r="188" spans="1:18" x14ac:dyDescent="0.2">
      <c r="A188" s="12" t="s">
        <v>440</v>
      </c>
      <c r="B188" s="3"/>
      <c r="C188" s="3"/>
      <c r="D188" s="3" t="s">
        <v>441</v>
      </c>
      <c r="E188" s="3"/>
      <c r="F188" s="71"/>
      <c r="G188" s="72"/>
      <c r="H188" s="71"/>
      <c r="I188" s="71"/>
      <c r="J188" s="71"/>
      <c r="K188" s="73"/>
      <c r="L188" s="59"/>
      <c r="M188" s="59"/>
      <c r="N188" s="74"/>
      <c r="O188" s="11"/>
      <c r="P188" s="111" t="e">
        <f t="shared" si="12"/>
        <v>#DIV/0!</v>
      </c>
      <c r="Q188" s="17"/>
      <c r="R188" s="18"/>
    </row>
    <row r="189" spans="1:18" ht="38.25" x14ac:dyDescent="0.2">
      <c r="A189" s="34" t="s">
        <v>442</v>
      </c>
      <c r="B189" s="35" t="s">
        <v>178</v>
      </c>
      <c r="C189" s="36" t="s">
        <v>17</v>
      </c>
      <c r="D189" s="36" t="s">
        <v>179</v>
      </c>
      <c r="E189" s="37" t="s">
        <v>16</v>
      </c>
      <c r="F189" s="68">
        <v>52.85</v>
      </c>
      <c r="G189" s="79">
        <v>135.18</v>
      </c>
      <c r="H189" s="60">
        <f>'BM 01'!J189</f>
        <v>31.672500000000007</v>
      </c>
      <c r="I189" s="60">
        <f>VLOOKUP(A189,'Memória 02'!$A$6:$E$239,5,FALSE)</f>
        <v>80.289500000000004</v>
      </c>
      <c r="J189" s="80">
        <f t="shared" si="13"/>
        <v>111.96200000000002</v>
      </c>
      <c r="K189" s="81">
        <f t="shared" si="14"/>
        <v>7144.26</v>
      </c>
      <c r="L189" s="61">
        <f t="shared" si="15"/>
        <v>1673.89</v>
      </c>
      <c r="M189" s="61">
        <f t="shared" si="16"/>
        <v>4243.3</v>
      </c>
      <c r="N189" s="82">
        <f t="shared" si="17"/>
        <v>5917.1900000000005</v>
      </c>
      <c r="O189" s="11"/>
      <c r="P189" s="111">
        <f t="shared" si="12"/>
        <v>0.82824393289158016</v>
      </c>
      <c r="Q189" s="17"/>
      <c r="R189" s="18"/>
    </row>
    <row r="190" spans="1:18" x14ac:dyDescent="0.2">
      <c r="A190" s="34" t="s">
        <v>443</v>
      </c>
      <c r="B190" s="35" t="s">
        <v>444</v>
      </c>
      <c r="C190" s="36" t="s">
        <v>17</v>
      </c>
      <c r="D190" s="36" t="s">
        <v>445</v>
      </c>
      <c r="E190" s="37" t="s">
        <v>11</v>
      </c>
      <c r="F190" s="68">
        <v>21.66</v>
      </c>
      <c r="G190" s="79">
        <v>12.8</v>
      </c>
      <c r="H190" s="60">
        <f>'BM 01'!J190</f>
        <v>0</v>
      </c>
      <c r="I190" s="60">
        <f>VLOOKUP(A190,'Memória 02'!$A$6:$E$239,5,FALSE)</f>
        <v>0</v>
      </c>
      <c r="J190" s="80">
        <f t="shared" si="13"/>
        <v>0</v>
      </c>
      <c r="K190" s="81">
        <f t="shared" si="14"/>
        <v>277.24</v>
      </c>
      <c r="L190" s="61">
        <f t="shared" si="15"/>
        <v>0</v>
      </c>
      <c r="M190" s="61">
        <f t="shared" si="16"/>
        <v>0</v>
      </c>
      <c r="N190" s="82">
        <f t="shared" si="17"/>
        <v>0</v>
      </c>
      <c r="O190" s="11"/>
      <c r="P190" s="111">
        <f t="shared" si="12"/>
        <v>0</v>
      </c>
      <c r="Q190" s="17"/>
      <c r="R190" s="18"/>
    </row>
    <row r="191" spans="1:18" ht="25.5" x14ac:dyDescent="0.2">
      <c r="A191" s="34" t="s">
        <v>446</v>
      </c>
      <c r="B191" s="35" t="s">
        <v>447</v>
      </c>
      <c r="C191" s="36" t="s">
        <v>17</v>
      </c>
      <c r="D191" s="36" t="s">
        <v>448</v>
      </c>
      <c r="E191" s="37" t="s">
        <v>11</v>
      </c>
      <c r="F191" s="68">
        <v>59.75</v>
      </c>
      <c r="G191" s="79">
        <v>15.6</v>
      </c>
      <c r="H191" s="60">
        <f>'BM 01'!J191</f>
        <v>0</v>
      </c>
      <c r="I191" s="60">
        <f>VLOOKUP(A191,'Memória 02'!$A$6:$E$239,5,FALSE)</f>
        <v>3.6</v>
      </c>
      <c r="J191" s="80">
        <f t="shared" si="13"/>
        <v>3.6</v>
      </c>
      <c r="K191" s="81">
        <f t="shared" si="14"/>
        <v>932.1</v>
      </c>
      <c r="L191" s="61">
        <f t="shared" si="15"/>
        <v>0</v>
      </c>
      <c r="M191" s="61">
        <f t="shared" si="16"/>
        <v>215.1</v>
      </c>
      <c r="N191" s="82">
        <f t="shared" si="17"/>
        <v>215.1</v>
      </c>
      <c r="O191" s="11"/>
      <c r="P191" s="111">
        <f t="shared" si="12"/>
        <v>0.23076923076923075</v>
      </c>
      <c r="Q191" s="17"/>
      <c r="R191" s="18"/>
    </row>
    <row r="192" spans="1:18" x14ac:dyDescent="0.2">
      <c r="A192" s="38" t="s">
        <v>449</v>
      </c>
      <c r="B192" s="39"/>
      <c r="C192" s="39"/>
      <c r="D192" s="39" t="s">
        <v>450</v>
      </c>
      <c r="E192" s="39"/>
      <c r="F192" s="83"/>
      <c r="G192" s="84"/>
      <c r="H192" s="83"/>
      <c r="I192" s="83"/>
      <c r="J192" s="83"/>
      <c r="K192" s="85"/>
      <c r="L192" s="63"/>
      <c r="M192" s="63"/>
      <c r="N192" s="86"/>
      <c r="O192" s="11"/>
      <c r="P192" s="111" t="e">
        <f t="shared" si="12"/>
        <v>#DIV/0!</v>
      </c>
      <c r="Q192" s="17"/>
      <c r="R192" s="18"/>
    </row>
    <row r="193" spans="1:18" ht="38.25" x14ac:dyDescent="0.2">
      <c r="A193" s="34" t="s">
        <v>451</v>
      </c>
      <c r="B193" s="35" t="s">
        <v>452</v>
      </c>
      <c r="C193" s="36" t="s">
        <v>17</v>
      </c>
      <c r="D193" s="36" t="s">
        <v>453</v>
      </c>
      <c r="E193" s="37" t="s">
        <v>16</v>
      </c>
      <c r="F193" s="68">
        <v>7.88</v>
      </c>
      <c r="G193" s="79">
        <v>149.08000000000001</v>
      </c>
      <c r="H193" s="60">
        <f>'BM 01'!J193</f>
        <v>31.672500000000007</v>
      </c>
      <c r="I193" s="60">
        <f>VLOOKUP(A193,'Memória 02'!$A$6:$E$239,5,FALSE)</f>
        <v>80.289999999999992</v>
      </c>
      <c r="J193" s="80">
        <f t="shared" si="13"/>
        <v>111.96250000000001</v>
      </c>
      <c r="K193" s="81">
        <f t="shared" si="14"/>
        <v>1174.75</v>
      </c>
      <c r="L193" s="61">
        <f t="shared" si="15"/>
        <v>249.57</v>
      </c>
      <c r="M193" s="61">
        <f t="shared" si="16"/>
        <v>632.67999999999995</v>
      </c>
      <c r="N193" s="82">
        <f t="shared" si="17"/>
        <v>882.25</v>
      </c>
      <c r="O193" s="11"/>
      <c r="P193" s="111">
        <f t="shared" si="12"/>
        <v>0.75101085337305806</v>
      </c>
      <c r="Q193" s="17"/>
      <c r="R193" s="18"/>
    </row>
    <row r="194" spans="1:18" ht="38.25" x14ac:dyDescent="0.2">
      <c r="A194" s="19" t="s">
        <v>454</v>
      </c>
      <c r="B194" s="20" t="s">
        <v>218</v>
      </c>
      <c r="C194" s="21" t="s">
        <v>17</v>
      </c>
      <c r="D194" s="21" t="s">
        <v>84</v>
      </c>
      <c r="E194" s="22" t="s">
        <v>16</v>
      </c>
      <c r="F194" s="67">
        <v>4.21</v>
      </c>
      <c r="G194" s="75">
        <v>174.22</v>
      </c>
      <c r="H194" s="60">
        <f>'BM 01'!J194</f>
        <v>0</v>
      </c>
      <c r="I194" s="60">
        <f>VLOOKUP(A194,'Memória 02'!$A$6:$E$239,5,FALSE)</f>
        <v>111.96</v>
      </c>
      <c r="J194" s="76">
        <f t="shared" si="13"/>
        <v>111.96</v>
      </c>
      <c r="K194" s="77">
        <f t="shared" si="14"/>
        <v>733.46</v>
      </c>
      <c r="L194" s="60">
        <f t="shared" si="15"/>
        <v>0</v>
      </c>
      <c r="M194" s="60">
        <f t="shared" si="16"/>
        <v>471.35</v>
      </c>
      <c r="N194" s="78">
        <f t="shared" si="17"/>
        <v>471.35</v>
      </c>
      <c r="O194" s="11"/>
      <c r="P194" s="111">
        <f t="shared" si="12"/>
        <v>0.64263899871840313</v>
      </c>
      <c r="Q194" s="17"/>
      <c r="R194" s="18"/>
    </row>
    <row r="195" spans="1:18" ht="38.25" x14ac:dyDescent="0.2">
      <c r="A195" s="19" t="s">
        <v>455</v>
      </c>
      <c r="B195" s="20" t="s">
        <v>456</v>
      </c>
      <c r="C195" s="21" t="s">
        <v>17</v>
      </c>
      <c r="D195" s="21" t="s">
        <v>457</v>
      </c>
      <c r="E195" s="22" t="s">
        <v>16</v>
      </c>
      <c r="F195" s="67">
        <v>27.94</v>
      </c>
      <c r="G195" s="75">
        <v>323.3</v>
      </c>
      <c r="H195" s="60">
        <f>'BM 01'!J195</f>
        <v>0</v>
      </c>
      <c r="I195" s="60">
        <f>VLOOKUP(A195,'Memória 02'!$A$6:$E$239,5,FALSE)</f>
        <v>223.92</v>
      </c>
      <c r="J195" s="76">
        <f t="shared" si="13"/>
        <v>223.92</v>
      </c>
      <c r="K195" s="77">
        <f t="shared" si="14"/>
        <v>9033</v>
      </c>
      <c r="L195" s="60">
        <f t="shared" si="15"/>
        <v>0</v>
      </c>
      <c r="M195" s="60">
        <f t="shared" si="16"/>
        <v>6256.32</v>
      </c>
      <c r="N195" s="78">
        <f t="shared" si="17"/>
        <v>6256.32</v>
      </c>
      <c r="O195" s="11"/>
      <c r="P195" s="111">
        <f t="shared" si="12"/>
        <v>0.69260710727333108</v>
      </c>
      <c r="Q195" s="17"/>
      <c r="R195" s="18"/>
    </row>
    <row r="196" spans="1:18" ht="38.25" x14ac:dyDescent="0.2">
      <c r="A196" s="19" t="s">
        <v>458</v>
      </c>
      <c r="B196" s="20" t="s">
        <v>459</v>
      </c>
      <c r="C196" s="21" t="s">
        <v>17</v>
      </c>
      <c r="D196" s="21" t="s">
        <v>460</v>
      </c>
      <c r="E196" s="22" t="s">
        <v>16</v>
      </c>
      <c r="F196" s="67">
        <v>55</v>
      </c>
      <c r="G196" s="75">
        <v>133.16</v>
      </c>
      <c r="H196" s="60">
        <f>'BM 01'!J196</f>
        <v>0</v>
      </c>
      <c r="I196" s="60">
        <f>VLOOKUP(A196,'Memória 02'!$A$6:$E$239,5,FALSE)</f>
        <v>0</v>
      </c>
      <c r="J196" s="76">
        <f t="shared" si="13"/>
        <v>0</v>
      </c>
      <c r="K196" s="77">
        <f t="shared" si="14"/>
        <v>7323.8</v>
      </c>
      <c r="L196" s="60">
        <f t="shared" si="15"/>
        <v>0</v>
      </c>
      <c r="M196" s="60">
        <f t="shared" si="16"/>
        <v>0</v>
      </c>
      <c r="N196" s="78">
        <f t="shared" si="17"/>
        <v>0</v>
      </c>
      <c r="O196" s="11"/>
      <c r="P196" s="111">
        <f t="shared" si="12"/>
        <v>0</v>
      </c>
      <c r="Q196" s="17"/>
      <c r="R196" s="18"/>
    </row>
    <row r="197" spans="1:18" ht="25.5" x14ac:dyDescent="0.2">
      <c r="A197" s="19" t="s">
        <v>461</v>
      </c>
      <c r="B197" s="20" t="s">
        <v>462</v>
      </c>
      <c r="C197" s="21" t="s">
        <v>17</v>
      </c>
      <c r="D197" s="21" t="s">
        <v>463</v>
      </c>
      <c r="E197" s="22" t="s">
        <v>16</v>
      </c>
      <c r="F197" s="67">
        <v>12.34</v>
      </c>
      <c r="G197" s="75">
        <v>170.35</v>
      </c>
      <c r="H197" s="60">
        <f>'BM 01'!J197</f>
        <v>0</v>
      </c>
      <c r="I197" s="60">
        <f>VLOOKUP(A197,'Memória 02'!$A$6:$E$239,5,FALSE)</f>
        <v>0</v>
      </c>
      <c r="J197" s="76">
        <f t="shared" si="13"/>
        <v>0</v>
      </c>
      <c r="K197" s="77">
        <f t="shared" si="14"/>
        <v>2102.11</v>
      </c>
      <c r="L197" s="60">
        <f t="shared" si="15"/>
        <v>0</v>
      </c>
      <c r="M197" s="60">
        <f t="shared" si="16"/>
        <v>0</v>
      </c>
      <c r="N197" s="78">
        <f t="shared" si="17"/>
        <v>0</v>
      </c>
      <c r="O197" s="11"/>
      <c r="P197" s="111">
        <f t="shared" si="12"/>
        <v>0</v>
      </c>
      <c r="Q197" s="17"/>
      <c r="R197" s="18"/>
    </row>
    <row r="198" spans="1:18" ht="38.25" x14ac:dyDescent="0.2">
      <c r="A198" s="19" t="s">
        <v>464</v>
      </c>
      <c r="B198" s="20" t="s">
        <v>465</v>
      </c>
      <c r="C198" s="21" t="s">
        <v>17</v>
      </c>
      <c r="D198" s="21" t="s">
        <v>466</v>
      </c>
      <c r="E198" s="22" t="s">
        <v>16</v>
      </c>
      <c r="F198" s="67">
        <v>4.51</v>
      </c>
      <c r="G198" s="75">
        <v>170.35</v>
      </c>
      <c r="H198" s="60">
        <f>'BM 01'!J198</f>
        <v>0</v>
      </c>
      <c r="I198" s="60">
        <f>VLOOKUP(A198,'Memória 02'!$A$6:$E$239,5,FALSE)</f>
        <v>0</v>
      </c>
      <c r="J198" s="76">
        <f t="shared" si="13"/>
        <v>0</v>
      </c>
      <c r="K198" s="77">
        <f t="shared" si="14"/>
        <v>768.27</v>
      </c>
      <c r="L198" s="60">
        <f t="shared" si="15"/>
        <v>0</v>
      </c>
      <c r="M198" s="60">
        <f t="shared" si="16"/>
        <v>0</v>
      </c>
      <c r="N198" s="78">
        <f t="shared" si="17"/>
        <v>0</v>
      </c>
      <c r="O198" s="11"/>
      <c r="P198" s="111">
        <f t="shared" si="12"/>
        <v>0</v>
      </c>
      <c r="Q198" s="17"/>
      <c r="R198" s="18"/>
    </row>
    <row r="199" spans="1:18" ht="25.5" x14ac:dyDescent="0.2">
      <c r="A199" s="19" t="s">
        <v>467</v>
      </c>
      <c r="B199" s="20" t="s">
        <v>253</v>
      </c>
      <c r="C199" s="21" t="s">
        <v>17</v>
      </c>
      <c r="D199" s="21" t="s">
        <v>254</v>
      </c>
      <c r="E199" s="22" t="s">
        <v>16</v>
      </c>
      <c r="F199" s="67">
        <v>11.78</v>
      </c>
      <c r="G199" s="75">
        <v>170.35</v>
      </c>
      <c r="H199" s="60">
        <f>'BM 01'!J199</f>
        <v>0</v>
      </c>
      <c r="I199" s="60">
        <f>VLOOKUP(A199,'Memória 02'!$A$6:$E$239,5,FALSE)</f>
        <v>0</v>
      </c>
      <c r="J199" s="76">
        <f t="shared" si="13"/>
        <v>0</v>
      </c>
      <c r="K199" s="77">
        <f t="shared" si="14"/>
        <v>2006.72</v>
      </c>
      <c r="L199" s="60">
        <f t="shared" si="15"/>
        <v>0</v>
      </c>
      <c r="M199" s="60">
        <f t="shared" si="16"/>
        <v>0</v>
      </c>
      <c r="N199" s="78">
        <f t="shared" si="17"/>
        <v>0</v>
      </c>
      <c r="O199" s="11"/>
      <c r="P199" s="111">
        <f t="shared" si="12"/>
        <v>0</v>
      </c>
      <c r="Q199" s="17"/>
      <c r="R199" s="18"/>
    </row>
    <row r="200" spans="1:18" ht="25.5" x14ac:dyDescent="0.2">
      <c r="A200" s="19" t="s">
        <v>468</v>
      </c>
      <c r="B200" s="20" t="s">
        <v>210</v>
      </c>
      <c r="C200" s="21" t="s">
        <v>17</v>
      </c>
      <c r="D200" s="21" t="s">
        <v>211</v>
      </c>
      <c r="E200" s="22" t="s">
        <v>16</v>
      </c>
      <c r="F200" s="67">
        <v>45.89</v>
      </c>
      <c r="G200" s="75">
        <v>31.24</v>
      </c>
      <c r="H200" s="60">
        <f>'BM 01'!J200</f>
        <v>0</v>
      </c>
      <c r="I200" s="60">
        <f>VLOOKUP(A200,'Memória 02'!$A$6:$E$239,5,FALSE)</f>
        <v>0</v>
      </c>
      <c r="J200" s="76">
        <f t="shared" si="13"/>
        <v>0</v>
      </c>
      <c r="K200" s="77">
        <f t="shared" si="14"/>
        <v>1433.6</v>
      </c>
      <c r="L200" s="60">
        <f t="shared" si="15"/>
        <v>0</v>
      </c>
      <c r="M200" s="60">
        <f t="shared" si="16"/>
        <v>0</v>
      </c>
      <c r="N200" s="78">
        <f t="shared" si="17"/>
        <v>0</v>
      </c>
      <c r="O200" s="11"/>
      <c r="P200" s="111">
        <f t="shared" si="12"/>
        <v>0</v>
      </c>
      <c r="Q200" s="17"/>
      <c r="R200" s="18"/>
    </row>
    <row r="201" spans="1:18" ht="25.5" x14ac:dyDescent="0.2">
      <c r="A201" s="19" t="s">
        <v>469</v>
      </c>
      <c r="B201" s="20" t="s">
        <v>470</v>
      </c>
      <c r="C201" s="21" t="s">
        <v>17</v>
      </c>
      <c r="D201" s="21" t="s">
        <v>471</v>
      </c>
      <c r="E201" s="22" t="s">
        <v>16</v>
      </c>
      <c r="F201" s="67">
        <v>4.99</v>
      </c>
      <c r="G201" s="75">
        <v>31.24</v>
      </c>
      <c r="H201" s="60">
        <f>'BM 01'!J201</f>
        <v>0</v>
      </c>
      <c r="I201" s="60">
        <f>VLOOKUP(A201,'Memória 02'!$A$6:$E$239,5,FALSE)</f>
        <v>0</v>
      </c>
      <c r="J201" s="76">
        <f t="shared" si="13"/>
        <v>0</v>
      </c>
      <c r="K201" s="77">
        <f t="shared" si="14"/>
        <v>155.88</v>
      </c>
      <c r="L201" s="60">
        <f t="shared" si="15"/>
        <v>0</v>
      </c>
      <c r="M201" s="60">
        <f t="shared" si="16"/>
        <v>0</v>
      </c>
      <c r="N201" s="78">
        <f t="shared" si="17"/>
        <v>0</v>
      </c>
      <c r="O201" s="11"/>
      <c r="P201" s="111">
        <f t="shared" si="12"/>
        <v>0</v>
      </c>
      <c r="Q201" s="17"/>
      <c r="R201" s="18"/>
    </row>
    <row r="202" spans="1:18" ht="25.5" x14ac:dyDescent="0.2">
      <c r="A202" s="19" t="s">
        <v>472</v>
      </c>
      <c r="B202" s="20" t="s">
        <v>262</v>
      </c>
      <c r="C202" s="21" t="s">
        <v>17</v>
      </c>
      <c r="D202" s="21" t="s">
        <v>263</v>
      </c>
      <c r="E202" s="22" t="s">
        <v>16</v>
      </c>
      <c r="F202" s="67">
        <v>14.18</v>
      </c>
      <c r="G202" s="75">
        <v>31.24</v>
      </c>
      <c r="H202" s="60">
        <f>'BM 01'!J202</f>
        <v>0</v>
      </c>
      <c r="I202" s="60">
        <f>VLOOKUP(A202,'Memória 02'!$A$6:$E$239,5,FALSE)</f>
        <v>0</v>
      </c>
      <c r="J202" s="76">
        <f t="shared" si="13"/>
        <v>0</v>
      </c>
      <c r="K202" s="77">
        <f t="shared" si="14"/>
        <v>442.98</v>
      </c>
      <c r="L202" s="60">
        <f t="shared" si="15"/>
        <v>0</v>
      </c>
      <c r="M202" s="60">
        <f t="shared" si="16"/>
        <v>0</v>
      </c>
      <c r="N202" s="78">
        <f t="shared" si="17"/>
        <v>0</v>
      </c>
      <c r="O202" s="11"/>
      <c r="P202" s="111">
        <f t="shared" si="12"/>
        <v>0</v>
      </c>
      <c r="Q202" s="17"/>
      <c r="R202" s="18"/>
    </row>
    <row r="203" spans="1:18" ht="38.25" x14ac:dyDescent="0.2">
      <c r="A203" s="19" t="s">
        <v>473</v>
      </c>
      <c r="B203" s="20" t="s">
        <v>474</v>
      </c>
      <c r="C203" s="21" t="s">
        <v>17</v>
      </c>
      <c r="D203" s="21" t="s">
        <v>475</v>
      </c>
      <c r="E203" s="22" t="s">
        <v>16</v>
      </c>
      <c r="F203" s="67">
        <v>136.58000000000001</v>
      </c>
      <c r="G203" s="75">
        <v>12.11</v>
      </c>
      <c r="H203" s="60">
        <f>'BM 01'!J203</f>
        <v>0</v>
      </c>
      <c r="I203" s="60">
        <f>VLOOKUP(A203,'Memória 02'!$A$6:$E$239,5,FALSE)</f>
        <v>0</v>
      </c>
      <c r="J203" s="76">
        <f t="shared" si="13"/>
        <v>0</v>
      </c>
      <c r="K203" s="77">
        <f t="shared" si="14"/>
        <v>1653.98</v>
      </c>
      <c r="L203" s="60">
        <f t="shared" si="15"/>
        <v>0</v>
      </c>
      <c r="M203" s="60">
        <f t="shared" si="16"/>
        <v>0</v>
      </c>
      <c r="N203" s="78">
        <f t="shared" si="17"/>
        <v>0</v>
      </c>
      <c r="O203" s="11"/>
      <c r="P203" s="111">
        <f t="shared" si="12"/>
        <v>0</v>
      </c>
      <c r="Q203" s="17"/>
      <c r="R203" s="18"/>
    </row>
    <row r="204" spans="1:18" x14ac:dyDescent="0.2">
      <c r="A204" s="12" t="s">
        <v>476</v>
      </c>
      <c r="B204" s="3"/>
      <c r="C204" s="3"/>
      <c r="D204" s="3" t="s">
        <v>81</v>
      </c>
      <c r="E204" s="3"/>
      <c r="F204" s="71"/>
      <c r="G204" s="72"/>
      <c r="H204" s="71"/>
      <c r="I204" s="71"/>
      <c r="J204" s="71"/>
      <c r="K204" s="73"/>
      <c r="L204" s="59"/>
      <c r="M204" s="59"/>
      <c r="N204" s="74"/>
      <c r="O204" s="11"/>
      <c r="P204" s="111" t="e">
        <f t="shared" si="12"/>
        <v>#DIV/0!</v>
      </c>
      <c r="Q204" s="17"/>
      <c r="R204" s="18"/>
    </row>
    <row r="205" spans="1:18" ht="38.25" x14ac:dyDescent="0.2">
      <c r="A205" s="19" t="s">
        <v>477</v>
      </c>
      <c r="B205" s="20" t="s">
        <v>478</v>
      </c>
      <c r="C205" s="21" t="s">
        <v>17</v>
      </c>
      <c r="D205" s="21" t="s">
        <v>479</v>
      </c>
      <c r="E205" s="22" t="s">
        <v>16</v>
      </c>
      <c r="F205" s="67">
        <v>43.5</v>
      </c>
      <c r="G205" s="75">
        <v>31.24</v>
      </c>
      <c r="H205" s="60">
        <f>'BM 01'!J205</f>
        <v>0</v>
      </c>
      <c r="I205" s="60">
        <f>VLOOKUP(A205,'Memória 02'!$A$6:$E$239,5,FALSE)</f>
        <v>0</v>
      </c>
      <c r="J205" s="76">
        <f t="shared" si="13"/>
        <v>0</v>
      </c>
      <c r="K205" s="77">
        <f t="shared" si="14"/>
        <v>1358.94</v>
      </c>
      <c r="L205" s="60">
        <f t="shared" si="15"/>
        <v>0</v>
      </c>
      <c r="M205" s="60">
        <f t="shared" si="16"/>
        <v>0</v>
      </c>
      <c r="N205" s="78">
        <f t="shared" si="17"/>
        <v>0</v>
      </c>
      <c r="O205" s="11"/>
      <c r="P205" s="111">
        <f t="shared" si="12"/>
        <v>0</v>
      </c>
      <c r="Q205" s="17"/>
      <c r="R205" s="18"/>
    </row>
    <row r="206" spans="1:18" ht="38.25" x14ac:dyDescent="0.2">
      <c r="A206" s="19" t="s">
        <v>480</v>
      </c>
      <c r="B206" s="20" t="s">
        <v>481</v>
      </c>
      <c r="C206" s="21" t="s">
        <v>17</v>
      </c>
      <c r="D206" s="21" t="s">
        <v>482</v>
      </c>
      <c r="E206" s="22" t="s">
        <v>16</v>
      </c>
      <c r="F206" s="67">
        <v>55.53</v>
      </c>
      <c r="G206" s="75">
        <v>31.24</v>
      </c>
      <c r="H206" s="60">
        <f>'BM 01'!J206</f>
        <v>0</v>
      </c>
      <c r="I206" s="60">
        <f>VLOOKUP(A206,'Memória 02'!$A$6:$E$239,5,FALSE)</f>
        <v>0</v>
      </c>
      <c r="J206" s="76">
        <f t="shared" si="13"/>
        <v>0</v>
      </c>
      <c r="K206" s="77">
        <f t="shared" si="14"/>
        <v>1734.75</v>
      </c>
      <c r="L206" s="60">
        <f t="shared" si="15"/>
        <v>0</v>
      </c>
      <c r="M206" s="60">
        <f t="shared" si="16"/>
        <v>0</v>
      </c>
      <c r="N206" s="78">
        <f t="shared" si="17"/>
        <v>0</v>
      </c>
      <c r="O206" s="11"/>
      <c r="P206" s="111">
        <f t="shared" si="12"/>
        <v>0</v>
      </c>
      <c r="Q206" s="17"/>
      <c r="R206" s="18"/>
    </row>
    <row r="207" spans="1:18" x14ac:dyDescent="0.2">
      <c r="A207" s="12" t="s">
        <v>483</v>
      </c>
      <c r="B207" s="3"/>
      <c r="C207" s="3"/>
      <c r="D207" s="3" t="s">
        <v>189</v>
      </c>
      <c r="E207" s="3"/>
      <c r="F207" s="71"/>
      <c r="G207" s="72"/>
      <c r="H207" s="71"/>
      <c r="I207" s="71"/>
      <c r="J207" s="71"/>
      <c r="K207" s="73"/>
      <c r="L207" s="59"/>
      <c r="M207" s="59"/>
      <c r="N207" s="74"/>
      <c r="O207" s="11"/>
      <c r="P207" s="111" t="e">
        <f t="shared" si="12"/>
        <v>#DIV/0!</v>
      </c>
      <c r="Q207" s="17"/>
      <c r="R207" s="18"/>
    </row>
    <row r="208" spans="1:18" ht="51" x14ac:dyDescent="0.2">
      <c r="A208" s="19" t="s">
        <v>484</v>
      </c>
      <c r="B208" s="20" t="s">
        <v>485</v>
      </c>
      <c r="C208" s="21" t="s">
        <v>17</v>
      </c>
      <c r="D208" s="21" t="s">
        <v>486</v>
      </c>
      <c r="E208" s="22" t="s">
        <v>7</v>
      </c>
      <c r="F208" s="67">
        <v>1037.46</v>
      </c>
      <c r="G208" s="75">
        <v>3</v>
      </c>
      <c r="H208" s="60">
        <f>'BM 01'!J208</f>
        <v>0</v>
      </c>
      <c r="I208" s="60">
        <f>VLOOKUP(A208,'Memória 02'!$A$6:$E$239,5,FALSE)</f>
        <v>0</v>
      </c>
      <c r="J208" s="76">
        <f t="shared" si="13"/>
        <v>0</v>
      </c>
      <c r="K208" s="77">
        <f t="shared" si="14"/>
        <v>3112.38</v>
      </c>
      <c r="L208" s="60">
        <f t="shared" si="15"/>
        <v>0</v>
      </c>
      <c r="M208" s="60">
        <f t="shared" si="16"/>
        <v>0</v>
      </c>
      <c r="N208" s="78">
        <f t="shared" si="17"/>
        <v>0</v>
      </c>
      <c r="O208" s="11"/>
      <c r="P208" s="111">
        <f t="shared" si="12"/>
        <v>0</v>
      </c>
      <c r="Q208" s="17"/>
      <c r="R208" s="18"/>
    </row>
    <row r="209" spans="1:18" ht="51" x14ac:dyDescent="0.2">
      <c r="A209" s="19" t="s">
        <v>487</v>
      </c>
      <c r="B209" s="20" t="s">
        <v>488</v>
      </c>
      <c r="C209" s="21" t="s">
        <v>17</v>
      </c>
      <c r="D209" s="21" t="s">
        <v>489</v>
      </c>
      <c r="E209" s="22" t="s">
        <v>7</v>
      </c>
      <c r="F209" s="67">
        <v>917.8</v>
      </c>
      <c r="G209" s="75">
        <v>2</v>
      </c>
      <c r="H209" s="60">
        <f>'BM 01'!J209</f>
        <v>0</v>
      </c>
      <c r="I209" s="60">
        <f>VLOOKUP(A209,'Memória 02'!$A$6:$E$239,5,FALSE)</f>
        <v>0</v>
      </c>
      <c r="J209" s="76">
        <f t="shared" si="13"/>
        <v>0</v>
      </c>
      <c r="K209" s="77">
        <f t="shared" si="14"/>
        <v>1835.6</v>
      </c>
      <c r="L209" s="60">
        <f t="shared" si="15"/>
        <v>0</v>
      </c>
      <c r="M209" s="60">
        <f t="shared" si="16"/>
        <v>0</v>
      </c>
      <c r="N209" s="78">
        <f t="shared" si="17"/>
        <v>0</v>
      </c>
      <c r="O209" s="11"/>
      <c r="P209" s="111">
        <f t="shared" si="12"/>
        <v>0</v>
      </c>
      <c r="Q209" s="17"/>
      <c r="R209" s="18"/>
    </row>
    <row r="210" spans="1:18" ht="51" x14ac:dyDescent="0.2">
      <c r="A210" s="19" t="s">
        <v>490</v>
      </c>
      <c r="B210" s="20" t="s">
        <v>491</v>
      </c>
      <c r="C210" s="21" t="s">
        <v>17</v>
      </c>
      <c r="D210" s="21" t="s">
        <v>492</v>
      </c>
      <c r="E210" s="22" t="s">
        <v>16</v>
      </c>
      <c r="F210" s="67">
        <v>331.89</v>
      </c>
      <c r="G210" s="75">
        <v>1.2</v>
      </c>
      <c r="H210" s="60">
        <f>'BM 01'!J210</f>
        <v>0</v>
      </c>
      <c r="I210" s="60">
        <f>VLOOKUP(A210,'Memória 02'!$A$6:$E$239,5,FALSE)</f>
        <v>0</v>
      </c>
      <c r="J210" s="76">
        <f t="shared" si="13"/>
        <v>0</v>
      </c>
      <c r="K210" s="77">
        <f t="shared" si="14"/>
        <v>398.26</v>
      </c>
      <c r="L210" s="60">
        <f t="shared" si="15"/>
        <v>0</v>
      </c>
      <c r="M210" s="60">
        <f t="shared" si="16"/>
        <v>0</v>
      </c>
      <c r="N210" s="78">
        <f t="shared" si="17"/>
        <v>0</v>
      </c>
      <c r="O210" s="11"/>
      <c r="P210" s="111">
        <f t="shared" si="12"/>
        <v>0</v>
      </c>
      <c r="Q210" s="17"/>
      <c r="R210" s="18"/>
    </row>
    <row r="211" spans="1:18" ht="51" x14ac:dyDescent="0.2">
      <c r="A211" s="19" t="s">
        <v>493</v>
      </c>
      <c r="B211" s="20" t="s">
        <v>494</v>
      </c>
      <c r="C211" s="21" t="s">
        <v>17</v>
      </c>
      <c r="D211" s="21" t="s">
        <v>495</v>
      </c>
      <c r="E211" s="22" t="s">
        <v>7</v>
      </c>
      <c r="F211" s="67">
        <v>749.08</v>
      </c>
      <c r="G211" s="75">
        <v>6</v>
      </c>
      <c r="H211" s="60">
        <f>'BM 01'!J211</f>
        <v>0</v>
      </c>
      <c r="I211" s="60">
        <f>VLOOKUP(A211,'Memória 02'!$A$6:$E$239,5,FALSE)</f>
        <v>0</v>
      </c>
      <c r="J211" s="76">
        <f t="shared" si="13"/>
        <v>0</v>
      </c>
      <c r="K211" s="77">
        <f t="shared" si="14"/>
        <v>4494.4799999999996</v>
      </c>
      <c r="L211" s="60">
        <f t="shared" si="15"/>
        <v>0</v>
      </c>
      <c r="M211" s="60">
        <f t="shared" si="16"/>
        <v>0</v>
      </c>
      <c r="N211" s="78">
        <f t="shared" si="17"/>
        <v>0</v>
      </c>
      <c r="O211" s="11"/>
      <c r="P211" s="111">
        <f t="shared" si="12"/>
        <v>0</v>
      </c>
      <c r="Q211" s="17"/>
      <c r="R211" s="18"/>
    </row>
    <row r="212" spans="1:18" x14ac:dyDescent="0.2">
      <c r="A212" s="12" t="s">
        <v>496</v>
      </c>
      <c r="B212" s="3"/>
      <c r="C212" s="3"/>
      <c r="D212" s="3" t="s">
        <v>58</v>
      </c>
      <c r="E212" s="3"/>
      <c r="F212" s="71"/>
      <c r="G212" s="72"/>
      <c r="H212" s="71"/>
      <c r="I212" s="71"/>
      <c r="J212" s="71"/>
      <c r="K212" s="73"/>
      <c r="L212" s="59"/>
      <c r="M212" s="59"/>
      <c r="N212" s="74"/>
      <c r="O212" s="11"/>
      <c r="P212" s="111" t="e">
        <f t="shared" si="12"/>
        <v>#DIV/0!</v>
      </c>
      <c r="Q212" s="17"/>
      <c r="R212" s="18"/>
    </row>
    <row r="213" spans="1:18" ht="63.75" x14ac:dyDescent="0.2">
      <c r="A213" s="19" t="s">
        <v>497</v>
      </c>
      <c r="B213" s="20" t="s">
        <v>498</v>
      </c>
      <c r="C213" s="21" t="s">
        <v>14</v>
      </c>
      <c r="D213" s="21" t="s">
        <v>499</v>
      </c>
      <c r="E213" s="22" t="s">
        <v>16</v>
      </c>
      <c r="F213" s="67">
        <v>18.579999999999998</v>
      </c>
      <c r="G213" s="75">
        <v>27.72</v>
      </c>
      <c r="H213" s="60">
        <f>'BM 01'!J213</f>
        <v>0</v>
      </c>
      <c r="I213" s="60">
        <f>VLOOKUP(A213,'Memória 02'!$A$6:$E$239,5,FALSE)</f>
        <v>0</v>
      </c>
      <c r="J213" s="76">
        <f t="shared" ref="J213:J251" si="18">I213+H213</f>
        <v>0</v>
      </c>
      <c r="K213" s="77">
        <f t="shared" ref="K213:K251" si="19">TRUNC(G213*F213,2)</f>
        <v>515.03</v>
      </c>
      <c r="L213" s="60">
        <f t="shared" ref="L213:L251" si="20">TRUNC(H213*F213,2)</f>
        <v>0</v>
      </c>
      <c r="M213" s="60">
        <f t="shared" ref="M213:M251" si="21">TRUNC(I213*F213,2)</f>
        <v>0</v>
      </c>
      <c r="N213" s="78">
        <f t="shared" ref="N213:N251" si="22">M213+L213</f>
        <v>0</v>
      </c>
      <c r="O213" s="11"/>
      <c r="P213" s="111">
        <f t="shared" ref="P213:P252" si="23">N213/K213</f>
        <v>0</v>
      </c>
      <c r="Q213" s="17"/>
      <c r="R213" s="18"/>
    </row>
    <row r="214" spans="1:18" ht="51" x14ac:dyDescent="0.2">
      <c r="A214" s="19" t="s">
        <v>500</v>
      </c>
      <c r="B214" s="20" t="s">
        <v>501</v>
      </c>
      <c r="C214" s="21" t="s">
        <v>17</v>
      </c>
      <c r="D214" s="21" t="s">
        <v>502</v>
      </c>
      <c r="E214" s="22" t="s">
        <v>16</v>
      </c>
      <c r="F214" s="67">
        <v>55.66</v>
      </c>
      <c r="G214" s="75">
        <v>27.72</v>
      </c>
      <c r="H214" s="60">
        <f>'BM 01'!J214</f>
        <v>0</v>
      </c>
      <c r="I214" s="60">
        <f>VLOOKUP(A214,'Memória 02'!$A$6:$E$239,5,FALSE)</f>
        <v>0</v>
      </c>
      <c r="J214" s="76">
        <f t="shared" si="18"/>
        <v>0</v>
      </c>
      <c r="K214" s="77">
        <f t="shared" si="19"/>
        <v>1542.89</v>
      </c>
      <c r="L214" s="60">
        <f t="shared" si="20"/>
        <v>0</v>
      </c>
      <c r="M214" s="60">
        <f t="shared" si="21"/>
        <v>0</v>
      </c>
      <c r="N214" s="78">
        <f t="shared" si="22"/>
        <v>0</v>
      </c>
      <c r="O214" s="11"/>
      <c r="P214" s="111">
        <f t="shared" si="23"/>
        <v>0</v>
      </c>
      <c r="Q214" s="17"/>
      <c r="R214" s="18"/>
    </row>
    <row r="215" spans="1:18" ht="25.5" x14ac:dyDescent="0.2">
      <c r="A215" s="19" t="s">
        <v>503</v>
      </c>
      <c r="B215" s="20" t="s">
        <v>504</v>
      </c>
      <c r="C215" s="21" t="s">
        <v>17</v>
      </c>
      <c r="D215" s="21" t="s">
        <v>505</v>
      </c>
      <c r="E215" s="22" t="s">
        <v>11</v>
      </c>
      <c r="F215" s="67">
        <v>69.52</v>
      </c>
      <c r="G215" s="75">
        <v>14.2</v>
      </c>
      <c r="H215" s="60">
        <f>'BM 01'!J215</f>
        <v>0</v>
      </c>
      <c r="I215" s="60">
        <f>VLOOKUP(A215,'Memória 02'!$A$6:$E$239,5,FALSE)</f>
        <v>0</v>
      </c>
      <c r="J215" s="76">
        <f t="shared" si="18"/>
        <v>0</v>
      </c>
      <c r="K215" s="77">
        <f t="shared" si="19"/>
        <v>987.18</v>
      </c>
      <c r="L215" s="60">
        <f t="shared" si="20"/>
        <v>0</v>
      </c>
      <c r="M215" s="60">
        <f t="shared" si="21"/>
        <v>0</v>
      </c>
      <c r="N215" s="78">
        <f t="shared" si="22"/>
        <v>0</v>
      </c>
      <c r="O215" s="11"/>
      <c r="P215" s="111">
        <f t="shared" si="23"/>
        <v>0</v>
      </c>
      <c r="Q215" s="17"/>
      <c r="R215" s="18"/>
    </row>
    <row r="216" spans="1:18" ht="38.25" x14ac:dyDescent="0.2">
      <c r="A216" s="19" t="s">
        <v>506</v>
      </c>
      <c r="B216" s="20" t="s">
        <v>507</v>
      </c>
      <c r="C216" s="21" t="s">
        <v>17</v>
      </c>
      <c r="D216" s="21" t="s">
        <v>86</v>
      </c>
      <c r="E216" s="22" t="s">
        <v>11</v>
      </c>
      <c r="F216" s="67">
        <v>72.41</v>
      </c>
      <c r="G216" s="75">
        <v>8.8000000000000007</v>
      </c>
      <c r="H216" s="60">
        <f>'BM 01'!J216</f>
        <v>0</v>
      </c>
      <c r="I216" s="60">
        <f>VLOOKUP(A216,'Memória 02'!$A$6:$E$239,5,FALSE)</f>
        <v>0</v>
      </c>
      <c r="J216" s="76">
        <f t="shared" si="18"/>
        <v>0</v>
      </c>
      <c r="K216" s="77">
        <f t="shared" si="19"/>
        <v>637.20000000000005</v>
      </c>
      <c r="L216" s="60">
        <f t="shared" si="20"/>
        <v>0</v>
      </c>
      <c r="M216" s="60">
        <f t="shared" si="21"/>
        <v>0</v>
      </c>
      <c r="N216" s="78">
        <f t="shared" si="22"/>
        <v>0</v>
      </c>
      <c r="O216" s="11"/>
      <c r="P216" s="111">
        <f t="shared" si="23"/>
        <v>0</v>
      </c>
      <c r="Q216" s="17"/>
      <c r="R216" s="18"/>
    </row>
    <row r="217" spans="1:18" x14ac:dyDescent="0.2">
      <c r="A217" s="12" t="s">
        <v>508</v>
      </c>
      <c r="B217" s="3"/>
      <c r="C217" s="3"/>
      <c r="D217" s="3" t="s">
        <v>509</v>
      </c>
      <c r="E217" s="3"/>
      <c r="F217" s="71"/>
      <c r="G217" s="72"/>
      <c r="H217" s="71"/>
      <c r="I217" s="71"/>
      <c r="J217" s="71"/>
      <c r="K217" s="73"/>
      <c r="L217" s="59"/>
      <c r="M217" s="59"/>
      <c r="N217" s="74"/>
      <c r="O217" s="11"/>
      <c r="P217" s="111" t="e">
        <f t="shared" si="23"/>
        <v>#DIV/0!</v>
      </c>
      <c r="Q217" s="17"/>
      <c r="R217" s="18"/>
    </row>
    <row r="218" spans="1:18" ht="51" x14ac:dyDescent="0.2">
      <c r="A218" s="19" t="s">
        <v>510</v>
      </c>
      <c r="B218" s="20" t="s">
        <v>511</v>
      </c>
      <c r="C218" s="21" t="s">
        <v>17</v>
      </c>
      <c r="D218" s="21" t="s">
        <v>512</v>
      </c>
      <c r="E218" s="22" t="s">
        <v>7</v>
      </c>
      <c r="F218" s="67">
        <v>732.09</v>
      </c>
      <c r="G218" s="75">
        <v>2</v>
      </c>
      <c r="H218" s="60">
        <f>'BM 01'!J218</f>
        <v>0</v>
      </c>
      <c r="I218" s="60">
        <f>VLOOKUP(A218,'Memória 02'!$A$6:$E$239,5,FALSE)</f>
        <v>0</v>
      </c>
      <c r="J218" s="76">
        <f t="shared" si="18"/>
        <v>0</v>
      </c>
      <c r="K218" s="77">
        <f t="shared" si="19"/>
        <v>1464.18</v>
      </c>
      <c r="L218" s="60">
        <f t="shared" si="20"/>
        <v>0</v>
      </c>
      <c r="M218" s="60">
        <f t="shared" si="21"/>
        <v>0</v>
      </c>
      <c r="N218" s="78">
        <f t="shared" si="22"/>
        <v>0</v>
      </c>
      <c r="O218" s="11"/>
      <c r="P218" s="111">
        <f t="shared" si="23"/>
        <v>0</v>
      </c>
      <c r="Q218" s="17"/>
      <c r="R218" s="18"/>
    </row>
    <row r="219" spans="1:18" ht="38.25" x14ac:dyDescent="0.2">
      <c r="A219" s="19" t="s">
        <v>513</v>
      </c>
      <c r="B219" s="20" t="s">
        <v>514</v>
      </c>
      <c r="C219" s="21" t="s">
        <v>17</v>
      </c>
      <c r="D219" s="21" t="s">
        <v>515</v>
      </c>
      <c r="E219" s="22" t="s">
        <v>7</v>
      </c>
      <c r="F219" s="67">
        <v>292</v>
      </c>
      <c r="G219" s="75">
        <v>4</v>
      </c>
      <c r="H219" s="60">
        <f>'BM 01'!J219</f>
        <v>0</v>
      </c>
      <c r="I219" s="60">
        <f>VLOOKUP(A219,'Memória 02'!$A$6:$E$239,5,FALSE)</f>
        <v>0</v>
      </c>
      <c r="J219" s="76">
        <f t="shared" si="18"/>
        <v>0</v>
      </c>
      <c r="K219" s="77">
        <f t="shared" si="19"/>
        <v>1168</v>
      </c>
      <c r="L219" s="60">
        <f t="shared" si="20"/>
        <v>0</v>
      </c>
      <c r="M219" s="60">
        <f t="shared" si="21"/>
        <v>0</v>
      </c>
      <c r="N219" s="78">
        <f t="shared" si="22"/>
        <v>0</v>
      </c>
      <c r="O219" s="11"/>
      <c r="P219" s="111">
        <f t="shared" si="23"/>
        <v>0</v>
      </c>
      <c r="Q219" s="17"/>
      <c r="R219" s="18"/>
    </row>
    <row r="220" spans="1:18" ht="25.5" x14ac:dyDescent="0.2">
      <c r="A220" s="19" t="s">
        <v>516</v>
      </c>
      <c r="B220" s="20" t="s">
        <v>517</v>
      </c>
      <c r="C220" s="21" t="s">
        <v>17</v>
      </c>
      <c r="D220" s="21" t="s">
        <v>518</v>
      </c>
      <c r="E220" s="22" t="s">
        <v>7</v>
      </c>
      <c r="F220" s="67">
        <v>658.3</v>
      </c>
      <c r="G220" s="75">
        <v>2</v>
      </c>
      <c r="H220" s="60">
        <f>'BM 01'!J220</f>
        <v>0</v>
      </c>
      <c r="I220" s="60">
        <f>VLOOKUP(A220,'Memória 02'!$A$6:$E$239,5,FALSE)</f>
        <v>0</v>
      </c>
      <c r="J220" s="76">
        <f t="shared" si="18"/>
        <v>0</v>
      </c>
      <c r="K220" s="77">
        <f t="shared" si="19"/>
        <v>1316.6</v>
      </c>
      <c r="L220" s="60">
        <f t="shared" si="20"/>
        <v>0</v>
      </c>
      <c r="M220" s="60">
        <f t="shared" si="21"/>
        <v>0</v>
      </c>
      <c r="N220" s="78">
        <f t="shared" si="22"/>
        <v>0</v>
      </c>
      <c r="O220" s="11"/>
      <c r="P220" s="111">
        <f t="shared" si="23"/>
        <v>0</v>
      </c>
      <c r="Q220" s="17"/>
      <c r="R220" s="18"/>
    </row>
    <row r="221" spans="1:18" ht="51" x14ac:dyDescent="0.2">
      <c r="A221" s="19" t="s">
        <v>519</v>
      </c>
      <c r="B221" s="20" t="s">
        <v>520</v>
      </c>
      <c r="C221" s="21" t="s">
        <v>17</v>
      </c>
      <c r="D221" s="21" t="s">
        <v>521</v>
      </c>
      <c r="E221" s="22" t="s">
        <v>7</v>
      </c>
      <c r="F221" s="67">
        <v>239.99</v>
      </c>
      <c r="G221" s="75">
        <v>2</v>
      </c>
      <c r="H221" s="60">
        <f>'BM 01'!J221</f>
        <v>0</v>
      </c>
      <c r="I221" s="60">
        <f>VLOOKUP(A221,'Memória 02'!$A$6:$E$239,5,FALSE)</f>
        <v>0</v>
      </c>
      <c r="J221" s="76">
        <f t="shared" si="18"/>
        <v>0</v>
      </c>
      <c r="K221" s="77">
        <f t="shared" si="19"/>
        <v>479.98</v>
      </c>
      <c r="L221" s="60">
        <f t="shared" si="20"/>
        <v>0</v>
      </c>
      <c r="M221" s="60">
        <f t="shared" si="21"/>
        <v>0</v>
      </c>
      <c r="N221" s="78">
        <f t="shared" si="22"/>
        <v>0</v>
      </c>
      <c r="O221" s="11"/>
      <c r="P221" s="111">
        <f t="shared" si="23"/>
        <v>0</v>
      </c>
      <c r="Q221" s="17"/>
      <c r="R221" s="18"/>
    </row>
    <row r="222" spans="1:18" ht="38.25" x14ac:dyDescent="0.2">
      <c r="A222" s="19" t="s">
        <v>522</v>
      </c>
      <c r="B222" s="20" t="s">
        <v>523</v>
      </c>
      <c r="C222" s="21" t="s">
        <v>17</v>
      </c>
      <c r="D222" s="21" t="s">
        <v>524</v>
      </c>
      <c r="E222" s="22" t="s">
        <v>7</v>
      </c>
      <c r="F222" s="67">
        <v>379.29</v>
      </c>
      <c r="G222" s="75">
        <v>4</v>
      </c>
      <c r="H222" s="60">
        <f>'BM 01'!J222</f>
        <v>0</v>
      </c>
      <c r="I222" s="60">
        <f>VLOOKUP(A222,'Memória 02'!$A$6:$E$239,5,FALSE)</f>
        <v>0</v>
      </c>
      <c r="J222" s="76">
        <f t="shared" si="18"/>
        <v>0</v>
      </c>
      <c r="K222" s="77">
        <f t="shared" si="19"/>
        <v>1517.16</v>
      </c>
      <c r="L222" s="60">
        <f t="shared" si="20"/>
        <v>0</v>
      </c>
      <c r="M222" s="60">
        <f t="shared" si="21"/>
        <v>0</v>
      </c>
      <c r="N222" s="78">
        <f t="shared" si="22"/>
        <v>0</v>
      </c>
      <c r="O222" s="11"/>
      <c r="P222" s="111">
        <f t="shared" si="23"/>
        <v>0</v>
      </c>
      <c r="Q222" s="17"/>
      <c r="R222" s="18"/>
    </row>
    <row r="223" spans="1:18" ht="25.5" x14ac:dyDescent="0.2">
      <c r="A223" s="19" t="s">
        <v>525</v>
      </c>
      <c r="B223" s="20" t="s">
        <v>526</v>
      </c>
      <c r="C223" s="21" t="s">
        <v>14</v>
      </c>
      <c r="D223" s="21" t="s">
        <v>527</v>
      </c>
      <c r="E223" s="22" t="s">
        <v>82</v>
      </c>
      <c r="F223" s="67">
        <v>611.27</v>
      </c>
      <c r="G223" s="75">
        <v>1.88</v>
      </c>
      <c r="H223" s="60">
        <f>'BM 01'!J223</f>
        <v>0</v>
      </c>
      <c r="I223" s="60">
        <f>VLOOKUP(A223,'Memória 02'!$A$6:$E$239,5,FALSE)</f>
        <v>0</v>
      </c>
      <c r="J223" s="76">
        <f t="shared" si="18"/>
        <v>0</v>
      </c>
      <c r="K223" s="77">
        <f t="shared" si="19"/>
        <v>1149.18</v>
      </c>
      <c r="L223" s="60">
        <f t="shared" si="20"/>
        <v>0</v>
      </c>
      <c r="M223" s="60">
        <f t="shared" si="21"/>
        <v>0</v>
      </c>
      <c r="N223" s="78">
        <f t="shared" si="22"/>
        <v>0</v>
      </c>
      <c r="O223" s="11"/>
      <c r="P223" s="111">
        <f t="shared" si="23"/>
        <v>0</v>
      </c>
      <c r="Q223" s="17"/>
      <c r="R223" s="18"/>
    </row>
    <row r="224" spans="1:18" ht="25.5" x14ac:dyDescent="0.2">
      <c r="A224" s="19" t="s">
        <v>528</v>
      </c>
      <c r="B224" s="20" t="s">
        <v>529</v>
      </c>
      <c r="C224" s="21" t="s">
        <v>17</v>
      </c>
      <c r="D224" s="21" t="s">
        <v>530</v>
      </c>
      <c r="E224" s="22" t="s">
        <v>7</v>
      </c>
      <c r="F224" s="67">
        <v>68.95</v>
      </c>
      <c r="G224" s="75">
        <v>4</v>
      </c>
      <c r="H224" s="60">
        <f>'BM 01'!J224</f>
        <v>0</v>
      </c>
      <c r="I224" s="60">
        <f>VLOOKUP(A224,'Memória 02'!$A$6:$E$239,5,FALSE)</f>
        <v>0</v>
      </c>
      <c r="J224" s="76">
        <f t="shared" si="18"/>
        <v>0</v>
      </c>
      <c r="K224" s="77">
        <f t="shared" si="19"/>
        <v>275.8</v>
      </c>
      <c r="L224" s="60">
        <f t="shared" si="20"/>
        <v>0</v>
      </c>
      <c r="M224" s="60">
        <f t="shared" si="21"/>
        <v>0</v>
      </c>
      <c r="N224" s="78">
        <f t="shared" si="22"/>
        <v>0</v>
      </c>
      <c r="O224" s="11"/>
      <c r="P224" s="111">
        <f t="shared" si="23"/>
        <v>0</v>
      </c>
      <c r="Q224" s="17"/>
      <c r="R224" s="18"/>
    </row>
    <row r="225" spans="1:18" ht="25.5" x14ac:dyDescent="0.2">
      <c r="A225" s="19" t="s">
        <v>531</v>
      </c>
      <c r="B225" s="20" t="s">
        <v>532</v>
      </c>
      <c r="C225" s="21" t="s">
        <v>17</v>
      </c>
      <c r="D225" s="21" t="s">
        <v>533</v>
      </c>
      <c r="E225" s="22" t="s">
        <v>7</v>
      </c>
      <c r="F225" s="67">
        <v>99.68</v>
      </c>
      <c r="G225" s="75">
        <v>2</v>
      </c>
      <c r="H225" s="60">
        <f>'BM 01'!J225</f>
        <v>0</v>
      </c>
      <c r="I225" s="60">
        <f>VLOOKUP(A225,'Memória 02'!$A$6:$E$239,5,FALSE)</f>
        <v>0</v>
      </c>
      <c r="J225" s="76">
        <f t="shared" si="18"/>
        <v>0</v>
      </c>
      <c r="K225" s="77">
        <f t="shared" si="19"/>
        <v>199.36</v>
      </c>
      <c r="L225" s="60">
        <f t="shared" si="20"/>
        <v>0</v>
      </c>
      <c r="M225" s="60">
        <f t="shared" si="21"/>
        <v>0</v>
      </c>
      <c r="N225" s="78">
        <f t="shared" si="22"/>
        <v>0</v>
      </c>
      <c r="O225" s="11"/>
      <c r="P225" s="111">
        <f t="shared" si="23"/>
        <v>0</v>
      </c>
      <c r="Q225" s="17"/>
      <c r="R225" s="18"/>
    </row>
    <row r="226" spans="1:18" x14ac:dyDescent="0.2">
      <c r="A226" s="12" t="s">
        <v>534</v>
      </c>
      <c r="B226" s="3"/>
      <c r="C226" s="3"/>
      <c r="D226" s="3" t="s">
        <v>535</v>
      </c>
      <c r="E226" s="3"/>
      <c r="F226" s="71"/>
      <c r="G226" s="72"/>
      <c r="H226" s="71"/>
      <c r="I226" s="71"/>
      <c r="J226" s="71"/>
      <c r="K226" s="73"/>
      <c r="L226" s="59"/>
      <c r="M226" s="59"/>
      <c r="N226" s="74"/>
      <c r="O226" s="11"/>
      <c r="P226" s="111" t="e">
        <f t="shared" si="23"/>
        <v>#DIV/0!</v>
      </c>
      <c r="Q226" s="17"/>
      <c r="R226" s="18"/>
    </row>
    <row r="227" spans="1:18" ht="38.25" x14ac:dyDescent="0.2">
      <c r="A227" s="19" t="s">
        <v>536</v>
      </c>
      <c r="B227" s="20" t="s">
        <v>537</v>
      </c>
      <c r="C227" s="21" t="s">
        <v>17</v>
      </c>
      <c r="D227" s="21" t="s">
        <v>538</v>
      </c>
      <c r="E227" s="22" t="s">
        <v>7</v>
      </c>
      <c r="F227" s="67">
        <v>95.03</v>
      </c>
      <c r="G227" s="75">
        <v>5</v>
      </c>
      <c r="H227" s="60">
        <f>'BM 01'!J227</f>
        <v>0</v>
      </c>
      <c r="I227" s="60">
        <f>VLOOKUP(A227,'Memória 02'!$A$6:$E$239,5,FALSE)</f>
        <v>0</v>
      </c>
      <c r="J227" s="76">
        <f t="shared" si="18"/>
        <v>0</v>
      </c>
      <c r="K227" s="77">
        <f t="shared" si="19"/>
        <v>475.15</v>
      </c>
      <c r="L227" s="60">
        <f t="shared" si="20"/>
        <v>0</v>
      </c>
      <c r="M227" s="60">
        <f t="shared" si="21"/>
        <v>0</v>
      </c>
      <c r="N227" s="78">
        <f t="shared" si="22"/>
        <v>0</v>
      </c>
      <c r="O227" s="11"/>
      <c r="P227" s="111">
        <f t="shared" si="23"/>
        <v>0</v>
      </c>
      <c r="Q227" s="17"/>
      <c r="R227" s="18"/>
    </row>
    <row r="228" spans="1:18" ht="38.25" x14ac:dyDescent="0.2">
      <c r="A228" s="19" t="s">
        <v>539</v>
      </c>
      <c r="B228" s="20" t="s">
        <v>540</v>
      </c>
      <c r="C228" s="21" t="s">
        <v>17</v>
      </c>
      <c r="D228" s="21" t="s">
        <v>541</v>
      </c>
      <c r="E228" s="22" t="s">
        <v>7</v>
      </c>
      <c r="F228" s="67">
        <v>88.08</v>
      </c>
      <c r="G228" s="75">
        <v>1</v>
      </c>
      <c r="H228" s="60">
        <f>'BM 01'!J228</f>
        <v>0</v>
      </c>
      <c r="I228" s="60">
        <f>VLOOKUP(A228,'Memória 02'!$A$6:$E$239,5,FALSE)</f>
        <v>0</v>
      </c>
      <c r="J228" s="76">
        <f t="shared" si="18"/>
        <v>0</v>
      </c>
      <c r="K228" s="77">
        <f t="shared" si="19"/>
        <v>88.08</v>
      </c>
      <c r="L228" s="60">
        <f t="shared" si="20"/>
        <v>0</v>
      </c>
      <c r="M228" s="60">
        <f t="shared" si="21"/>
        <v>0</v>
      </c>
      <c r="N228" s="78">
        <f t="shared" si="22"/>
        <v>0</v>
      </c>
      <c r="O228" s="11"/>
      <c r="P228" s="111">
        <f t="shared" si="23"/>
        <v>0</v>
      </c>
      <c r="Q228" s="17"/>
      <c r="R228" s="18"/>
    </row>
    <row r="229" spans="1:18" ht="25.5" x14ac:dyDescent="0.2">
      <c r="A229" s="19" t="s">
        <v>542</v>
      </c>
      <c r="B229" s="20" t="s">
        <v>543</v>
      </c>
      <c r="C229" s="21" t="s">
        <v>17</v>
      </c>
      <c r="D229" s="21" t="s">
        <v>544</v>
      </c>
      <c r="E229" s="22" t="s">
        <v>7</v>
      </c>
      <c r="F229" s="67">
        <v>112.33</v>
      </c>
      <c r="G229" s="75">
        <v>1</v>
      </c>
      <c r="H229" s="60">
        <f>'BM 01'!J229</f>
        <v>0</v>
      </c>
      <c r="I229" s="60">
        <f>VLOOKUP(A229,'Memória 02'!$A$6:$E$239,5,FALSE)</f>
        <v>0</v>
      </c>
      <c r="J229" s="76">
        <f t="shared" si="18"/>
        <v>0</v>
      </c>
      <c r="K229" s="77">
        <f t="shared" si="19"/>
        <v>112.33</v>
      </c>
      <c r="L229" s="60">
        <f t="shared" si="20"/>
        <v>0</v>
      </c>
      <c r="M229" s="60">
        <f t="shared" si="21"/>
        <v>0</v>
      </c>
      <c r="N229" s="78">
        <f t="shared" si="22"/>
        <v>0</v>
      </c>
      <c r="O229" s="11"/>
      <c r="P229" s="111">
        <f t="shared" si="23"/>
        <v>0</v>
      </c>
      <c r="Q229" s="17"/>
      <c r="R229" s="18"/>
    </row>
    <row r="230" spans="1:18" ht="25.5" x14ac:dyDescent="0.2">
      <c r="A230" s="19" t="s">
        <v>545</v>
      </c>
      <c r="B230" s="20" t="s">
        <v>546</v>
      </c>
      <c r="C230" s="21" t="s">
        <v>17</v>
      </c>
      <c r="D230" s="21" t="s">
        <v>547</v>
      </c>
      <c r="E230" s="22" t="s">
        <v>11</v>
      </c>
      <c r="F230" s="67">
        <v>23.24</v>
      </c>
      <c r="G230" s="75">
        <v>59.63</v>
      </c>
      <c r="H230" s="60">
        <f>'BM 01'!J230</f>
        <v>0</v>
      </c>
      <c r="I230" s="60">
        <f>VLOOKUP(A230,'Memória 02'!$A$6:$E$239,5,FALSE)</f>
        <v>0</v>
      </c>
      <c r="J230" s="76">
        <f t="shared" si="18"/>
        <v>0</v>
      </c>
      <c r="K230" s="77">
        <f t="shared" si="19"/>
        <v>1385.8</v>
      </c>
      <c r="L230" s="60">
        <f t="shared" si="20"/>
        <v>0</v>
      </c>
      <c r="M230" s="60">
        <f t="shared" si="21"/>
        <v>0</v>
      </c>
      <c r="N230" s="78">
        <f t="shared" si="22"/>
        <v>0</v>
      </c>
      <c r="O230" s="11"/>
      <c r="P230" s="111">
        <f t="shared" si="23"/>
        <v>0</v>
      </c>
      <c r="Q230" s="17"/>
      <c r="R230" s="18"/>
    </row>
    <row r="231" spans="1:18" ht="25.5" x14ac:dyDescent="0.2">
      <c r="A231" s="19" t="s">
        <v>548</v>
      </c>
      <c r="B231" s="20" t="s">
        <v>549</v>
      </c>
      <c r="C231" s="21" t="s">
        <v>17</v>
      </c>
      <c r="D231" s="21" t="s">
        <v>550</v>
      </c>
      <c r="E231" s="22" t="s">
        <v>7</v>
      </c>
      <c r="F231" s="67">
        <v>288.72000000000003</v>
      </c>
      <c r="G231" s="75">
        <v>2</v>
      </c>
      <c r="H231" s="60">
        <f>'BM 01'!J231</f>
        <v>0</v>
      </c>
      <c r="I231" s="60">
        <f>VLOOKUP(A231,'Memória 02'!$A$6:$E$239,5,FALSE)</f>
        <v>0</v>
      </c>
      <c r="J231" s="76">
        <f t="shared" si="18"/>
        <v>0</v>
      </c>
      <c r="K231" s="77">
        <f t="shared" si="19"/>
        <v>577.44000000000005</v>
      </c>
      <c r="L231" s="60">
        <f t="shared" si="20"/>
        <v>0</v>
      </c>
      <c r="M231" s="60">
        <f t="shared" si="21"/>
        <v>0</v>
      </c>
      <c r="N231" s="78">
        <f t="shared" si="22"/>
        <v>0</v>
      </c>
      <c r="O231" s="11"/>
      <c r="P231" s="111">
        <f t="shared" si="23"/>
        <v>0</v>
      </c>
      <c r="Q231" s="17"/>
      <c r="R231" s="18"/>
    </row>
    <row r="232" spans="1:18" x14ac:dyDescent="0.2">
      <c r="A232" s="12" t="s">
        <v>551</v>
      </c>
      <c r="B232" s="3"/>
      <c r="C232" s="3"/>
      <c r="D232" s="3" t="s">
        <v>552</v>
      </c>
      <c r="E232" s="3"/>
      <c r="F232" s="71"/>
      <c r="G232" s="72"/>
      <c r="H232" s="71"/>
      <c r="I232" s="71"/>
      <c r="J232" s="71"/>
      <c r="K232" s="73"/>
      <c r="L232" s="59"/>
      <c r="M232" s="59"/>
      <c r="N232" s="74"/>
      <c r="O232" s="11"/>
      <c r="P232" s="111" t="e">
        <f t="shared" si="23"/>
        <v>#DIV/0!</v>
      </c>
      <c r="Q232" s="17"/>
      <c r="R232" s="18"/>
    </row>
    <row r="233" spans="1:18" ht="38.25" x14ac:dyDescent="0.2">
      <c r="A233" s="19" t="s">
        <v>553</v>
      </c>
      <c r="B233" s="20" t="s">
        <v>554</v>
      </c>
      <c r="C233" s="21" t="s">
        <v>17</v>
      </c>
      <c r="D233" s="21" t="s">
        <v>555</v>
      </c>
      <c r="E233" s="22" t="s">
        <v>7</v>
      </c>
      <c r="F233" s="67">
        <v>172.62</v>
      </c>
      <c r="G233" s="75">
        <v>1</v>
      </c>
      <c r="H233" s="60">
        <f>'BM 01'!J233</f>
        <v>0</v>
      </c>
      <c r="I233" s="60">
        <f>VLOOKUP(A233,'Memória 02'!$A$6:$E$239,5,FALSE)</f>
        <v>0</v>
      </c>
      <c r="J233" s="76">
        <f t="shared" si="18"/>
        <v>0</v>
      </c>
      <c r="K233" s="77">
        <f t="shared" si="19"/>
        <v>172.62</v>
      </c>
      <c r="L233" s="60">
        <f t="shared" si="20"/>
        <v>0</v>
      </c>
      <c r="M233" s="60">
        <f t="shared" si="21"/>
        <v>0</v>
      </c>
      <c r="N233" s="78">
        <f t="shared" si="22"/>
        <v>0</v>
      </c>
      <c r="O233" s="11"/>
      <c r="P233" s="111">
        <f t="shared" si="23"/>
        <v>0</v>
      </c>
      <c r="Q233" s="17"/>
      <c r="R233" s="18"/>
    </row>
    <row r="234" spans="1:18" ht="38.25" x14ac:dyDescent="0.2">
      <c r="A234" s="19" t="s">
        <v>556</v>
      </c>
      <c r="B234" s="20" t="s">
        <v>557</v>
      </c>
      <c r="C234" s="21" t="s">
        <v>17</v>
      </c>
      <c r="D234" s="21" t="s">
        <v>558</v>
      </c>
      <c r="E234" s="22" t="s">
        <v>7</v>
      </c>
      <c r="F234" s="67">
        <v>47.1</v>
      </c>
      <c r="G234" s="75">
        <v>4</v>
      </c>
      <c r="H234" s="60">
        <f>'BM 01'!J234</f>
        <v>0</v>
      </c>
      <c r="I234" s="60">
        <f>VLOOKUP(A234,'Memória 02'!$A$6:$E$239,5,FALSE)</f>
        <v>0</v>
      </c>
      <c r="J234" s="76">
        <f t="shared" si="18"/>
        <v>0</v>
      </c>
      <c r="K234" s="77">
        <f t="shared" si="19"/>
        <v>188.4</v>
      </c>
      <c r="L234" s="60">
        <f t="shared" si="20"/>
        <v>0</v>
      </c>
      <c r="M234" s="60">
        <f t="shared" si="21"/>
        <v>0</v>
      </c>
      <c r="N234" s="78">
        <f t="shared" si="22"/>
        <v>0</v>
      </c>
      <c r="O234" s="11"/>
      <c r="P234" s="111">
        <f t="shared" si="23"/>
        <v>0</v>
      </c>
      <c r="Q234" s="17"/>
      <c r="R234" s="18"/>
    </row>
    <row r="235" spans="1:18" ht="38.25" x14ac:dyDescent="0.2">
      <c r="A235" s="19" t="s">
        <v>559</v>
      </c>
      <c r="B235" s="20" t="s">
        <v>560</v>
      </c>
      <c r="C235" s="21" t="s">
        <v>17</v>
      </c>
      <c r="D235" s="21" t="s">
        <v>561</v>
      </c>
      <c r="E235" s="22" t="s">
        <v>7</v>
      </c>
      <c r="F235" s="67">
        <v>20.66</v>
      </c>
      <c r="G235" s="75">
        <v>2</v>
      </c>
      <c r="H235" s="60">
        <f>'BM 01'!J235</f>
        <v>0</v>
      </c>
      <c r="I235" s="60">
        <f>VLOOKUP(A235,'Memória 02'!$A$6:$E$239,5,FALSE)</f>
        <v>0</v>
      </c>
      <c r="J235" s="76">
        <f t="shared" si="18"/>
        <v>0</v>
      </c>
      <c r="K235" s="77">
        <f t="shared" si="19"/>
        <v>41.32</v>
      </c>
      <c r="L235" s="60">
        <f t="shared" si="20"/>
        <v>0</v>
      </c>
      <c r="M235" s="60">
        <f t="shared" si="21"/>
        <v>0</v>
      </c>
      <c r="N235" s="78">
        <f t="shared" si="22"/>
        <v>0</v>
      </c>
      <c r="O235" s="11"/>
      <c r="P235" s="111">
        <f t="shared" si="23"/>
        <v>0</v>
      </c>
      <c r="Q235" s="17"/>
      <c r="R235" s="18"/>
    </row>
    <row r="236" spans="1:18" ht="38.25" x14ac:dyDescent="0.2">
      <c r="A236" s="19" t="s">
        <v>562</v>
      </c>
      <c r="B236" s="20" t="s">
        <v>563</v>
      </c>
      <c r="C236" s="21" t="s">
        <v>17</v>
      </c>
      <c r="D236" s="21" t="s">
        <v>564</v>
      </c>
      <c r="E236" s="22" t="s">
        <v>11</v>
      </c>
      <c r="F236" s="67">
        <v>20.28</v>
      </c>
      <c r="G236" s="75">
        <v>7.75</v>
      </c>
      <c r="H236" s="60">
        <f>'BM 01'!J236</f>
        <v>0</v>
      </c>
      <c r="I236" s="60">
        <f>VLOOKUP(A236,'Memória 02'!$A$6:$E$239,5,FALSE)</f>
        <v>0</v>
      </c>
      <c r="J236" s="76">
        <f t="shared" si="18"/>
        <v>0</v>
      </c>
      <c r="K236" s="77">
        <f t="shared" si="19"/>
        <v>157.16999999999999</v>
      </c>
      <c r="L236" s="60">
        <f t="shared" si="20"/>
        <v>0</v>
      </c>
      <c r="M236" s="60">
        <f t="shared" si="21"/>
        <v>0</v>
      </c>
      <c r="N236" s="78">
        <f t="shared" si="22"/>
        <v>0</v>
      </c>
      <c r="O236" s="11"/>
      <c r="P236" s="111">
        <f t="shared" si="23"/>
        <v>0</v>
      </c>
      <c r="Q236" s="17"/>
      <c r="R236" s="18"/>
    </row>
    <row r="237" spans="1:18" ht="38.25" x14ac:dyDescent="0.2">
      <c r="A237" s="19" t="s">
        <v>565</v>
      </c>
      <c r="B237" s="20" t="s">
        <v>566</v>
      </c>
      <c r="C237" s="21" t="s">
        <v>17</v>
      </c>
      <c r="D237" s="21" t="s">
        <v>567</v>
      </c>
      <c r="E237" s="22" t="s">
        <v>11</v>
      </c>
      <c r="F237" s="67">
        <v>25.24</v>
      </c>
      <c r="G237" s="75">
        <v>33.659999999999997</v>
      </c>
      <c r="H237" s="60">
        <f>'BM 01'!J237</f>
        <v>0</v>
      </c>
      <c r="I237" s="60">
        <f>VLOOKUP(A237,'Memória 02'!$A$6:$E$239,5,FALSE)</f>
        <v>0</v>
      </c>
      <c r="J237" s="76">
        <f t="shared" si="18"/>
        <v>0</v>
      </c>
      <c r="K237" s="77">
        <f t="shared" si="19"/>
        <v>849.57</v>
      </c>
      <c r="L237" s="60">
        <f t="shared" si="20"/>
        <v>0</v>
      </c>
      <c r="M237" s="60">
        <f t="shared" si="21"/>
        <v>0</v>
      </c>
      <c r="N237" s="78">
        <f t="shared" si="22"/>
        <v>0</v>
      </c>
      <c r="O237" s="11"/>
      <c r="P237" s="111">
        <f t="shared" si="23"/>
        <v>0</v>
      </c>
      <c r="Q237" s="17"/>
      <c r="R237" s="18"/>
    </row>
    <row r="238" spans="1:18" ht="38.25" x14ac:dyDescent="0.2">
      <c r="A238" s="19" t="s">
        <v>568</v>
      </c>
      <c r="B238" s="20" t="s">
        <v>569</v>
      </c>
      <c r="C238" s="21" t="s">
        <v>17</v>
      </c>
      <c r="D238" s="21" t="s">
        <v>570</v>
      </c>
      <c r="E238" s="22" t="s">
        <v>11</v>
      </c>
      <c r="F238" s="67">
        <v>35.19</v>
      </c>
      <c r="G238" s="75">
        <v>23.79</v>
      </c>
      <c r="H238" s="60">
        <f>'BM 01'!J238</f>
        <v>0</v>
      </c>
      <c r="I238" s="60">
        <f>VLOOKUP(A238,'Memória 02'!$A$6:$E$239,5,FALSE)</f>
        <v>0</v>
      </c>
      <c r="J238" s="76">
        <f t="shared" si="18"/>
        <v>0</v>
      </c>
      <c r="K238" s="77">
        <f t="shared" si="19"/>
        <v>837.17</v>
      </c>
      <c r="L238" s="60">
        <f t="shared" si="20"/>
        <v>0</v>
      </c>
      <c r="M238" s="60">
        <f t="shared" si="21"/>
        <v>0</v>
      </c>
      <c r="N238" s="78">
        <f t="shared" si="22"/>
        <v>0</v>
      </c>
      <c r="O238" s="11"/>
      <c r="P238" s="111">
        <f t="shared" si="23"/>
        <v>0</v>
      </c>
      <c r="Q238" s="17"/>
      <c r="R238" s="18"/>
    </row>
    <row r="239" spans="1:18" x14ac:dyDescent="0.2">
      <c r="A239" s="19" t="s">
        <v>571</v>
      </c>
      <c r="B239" s="20" t="s">
        <v>572</v>
      </c>
      <c r="C239" s="21" t="s">
        <v>17</v>
      </c>
      <c r="D239" s="21" t="s">
        <v>573</v>
      </c>
      <c r="E239" s="22" t="s">
        <v>7</v>
      </c>
      <c r="F239" s="67">
        <v>7.55</v>
      </c>
      <c r="G239" s="75">
        <v>4</v>
      </c>
      <c r="H239" s="60">
        <f>'BM 01'!J239</f>
        <v>0</v>
      </c>
      <c r="I239" s="60">
        <f>VLOOKUP(A239,'Memória 02'!$A$6:$E$239,5,FALSE)</f>
        <v>0</v>
      </c>
      <c r="J239" s="76">
        <f t="shared" si="18"/>
        <v>0</v>
      </c>
      <c r="K239" s="77">
        <f t="shared" si="19"/>
        <v>30.2</v>
      </c>
      <c r="L239" s="60">
        <f t="shared" si="20"/>
        <v>0</v>
      </c>
      <c r="M239" s="60">
        <f t="shared" si="21"/>
        <v>0</v>
      </c>
      <c r="N239" s="78">
        <f t="shared" si="22"/>
        <v>0</v>
      </c>
      <c r="O239" s="11"/>
      <c r="P239" s="111">
        <f t="shared" si="23"/>
        <v>0</v>
      </c>
      <c r="Q239" s="17"/>
      <c r="R239" s="18"/>
    </row>
    <row r="240" spans="1:18" x14ac:dyDescent="0.2">
      <c r="A240" s="12" t="s">
        <v>574</v>
      </c>
      <c r="B240" s="3"/>
      <c r="C240" s="3"/>
      <c r="D240" s="3" t="s">
        <v>60</v>
      </c>
      <c r="E240" s="3"/>
      <c r="F240" s="71"/>
      <c r="G240" s="72"/>
      <c r="H240" s="71"/>
      <c r="I240" s="71"/>
      <c r="J240" s="71"/>
      <c r="K240" s="73"/>
      <c r="L240" s="59"/>
      <c r="M240" s="59"/>
      <c r="N240" s="74"/>
      <c r="O240" s="11"/>
      <c r="P240" s="111" t="e">
        <f t="shared" si="23"/>
        <v>#DIV/0!</v>
      </c>
      <c r="Q240" s="17"/>
      <c r="R240" s="18"/>
    </row>
    <row r="241" spans="1:18" ht="25.5" x14ac:dyDescent="0.2">
      <c r="A241" s="19" t="s">
        <v>575</v>
      </c>
      <c r="B241" s="20" t="s">
        <v>65</v>
      </c>
      <c r="C241" s="21" t="s">
        <v>17</v>
      </c>
      <c r="D241" s="21" t="s">
        <v>66</v>
      </c>
      <c r="E241" s="22" t="s">
        <v>11</v>
      </c>
      <c r="F241" s="67">
        <v>3.44</v>
      </c>
      <c r="G241" s="75">
        <v>53.7</v>
      </c>
      <c r="H241" s="60">
        <f>'BM 01'!J241</f>
        <v>0</v>
      </c>
      <c r="I241" s="60">
        <f>VLOOKUP(A241,'Memória 02'!$A$6:$E$239,5,FALSE)</f>
        <v>0</v>
      </c>
      <c r="J241" s="76">
        <f t="shared" si="18"/>
        <v>0</v>
      </c>
      <c r="K241" s="77">
        <f t="shared" si="19"/>
        <v>184.72</v>
      </c>
      <c r="L241" s="60">
        <f t="shared" si="20"/>
        <v>0</v>
      </c>
      <c r="M241" s="60">
        <f t="shared" si="21"/>
        <v>0</v>
      </c>
      <c r="N241" s="78">
        <f t="shared" si="22"/>
        <v>0</v>
      </c>
      <c r="O241" s="11"/>
      <c r="P241" s="111">
        <f t="shared" si="23"/>
        <v>0</v>
      </c>
      <c r="Q241" s="17"/>
      <c r="R241" s="18"/>
    </row>
    <row r="242" spans="1:18" ht="25.5" x14ac:dyDescent="0.2">
      <c r="A242" s="19" t="s">
        <v>576</v>
      </c>
      <c r="B242" s="20" t="s">
        <v>67</v>
      </c>
      <c r="C242" s="21" t="s">
        <v>17</v>
      </c>
      <c r="D242" s="21" t="s">
        <v>68</v>
      </c>
      <c r="E242" s="22" t="s">
        <v>11</v>
      </c>
      <c r="F242" s="67">
        <v>4.6399999999999997</v>
      </c>
      <c r="G242" s="75">
        <v>20.8</v>
      </c>
      <c r="H242" s="60">
        <f>'BM 01'!J242</f>
        <v>0</v>
      </c>
      <c r="I242" s="60">
        <f>VLOOKUP(A242,'Memória 02'!$A$6:$E$239,5,FALSE)</f>
        <v>0</v>
      </c>
      <c r="J242" s="76">
        <f t="shared" si="18"/>
        <v>0</v>
      </c>
      <c r="K242" s="77">
        <f t="shared" si="19"/>
        <v>96.51</v>
      </c>
      <c r="L242" s="60">
        <f t="shared" si="20"/>
        <v>0</v>
      </c>
      <c r="M242" s="60">
        <f t="shared" si="21"/>
        <v>0</v>
      </c>
      <c r="N242" s="78">
        <f t="shared" si="22"/>
        <v>0</v>
      </c>
      <c r="O242" s="11"/>
      <c r="P242" s="111">
        <f t="shared" si="23"/>
        <v>0</v>
      </c>
      <c r="Q242" s="17"/>
      <c r="R242" s="18"/>
    </row>
    <row r="243" spans="1:18" ht="25.5" x14ac:dyDescent="0.2">
      <c r="A243" s="19" t="s">
        <v>577</v>
      </c>
      <c r="B243" s="20" t="s">
        <v>578</v>
      </c>
      <c r="C243" s="21" t="s">
        <v>17</v>
      </c>
      <c r="D243" s="21" t="s">
        <v>579</v>
      </c>
      <c r="E243" s="22" t="s">
        <v>7</v>
      </c>
      <c r="F243" s="67">
        <v>56.68</v>
      </c>
      <c r="G243" s="75">
        <v>1</v>
      </c>
      <c r="H243" s="60">
        <f>'BM 01'!J243</f>
        <v>0</v>
      </c>
      <c r="I243" s="60">
        <f>VLOOKUP(A243,'Memória 02'!$A$6:$E$239,5,FALSE)</f>
        <v>0</v>
      </c>
      <c r="J243" s="76">
        <f t="shared" si="18"/>
        <v>0</v>
      </c>
      <c r="K243" s="77">
        <f t="shared" si="19"/>
        <v>56.68</v>
      </c>
      <c r="L243" s="60">
        <f t="shared" si="20"/>
        <v>0</v>
      </c>
      <c r="M243" s="60">
        <f t="shared" si="21"/>
        <v>0</v>
      </c>
      <c r="N243" s="78">
        <f t="shared" si="22"/>
        <v>0</v>
      </c>
      <c r="O243" s="11"/>
      <c r="P243" s="111">
        <f t="shared" si="23"/>
        <v>0</v>
      </c>
      <c r="Q243" s="17"/>
      <c r="R243" s="18"/>
    </row>
    <row r="244" spans="1:18" ht="25.5" x14ac:dyDescent="0.2">
      <c r="A244" s="19" t="s">
        <v>580</v>
      </c>
      <c r="B244" s="20" t="s">
        <v>581</v>
      </c>
      <c r="C244" s="21" t="s">
        <v>17</v>
      </c>
      <c r="D244" s="21" t="s">
        <v>582</v>
      </c>
      <c r="E244" s="22" t="s">
        <v>7</v>
      </c>
      <c r="F244" s="67">
        <v>27.98</v>
      </c>
      <c r="G244" s="75">
        <v>3</v>
      </c>
      <c r="H244" s="60">
        <f>'BM 01'!J244</f>
        <v>0</v>
      </c>
      <c r="I244" s="60">
        <f>VLOOKUP(A244,'Memória 02'!$A$6:$E$239,5,FALSE)</f>
        <v>0</v>
      </c>
      <c r="J244" s="76">
        <f t="shared" si="18"/>
        <v>0</v>
      </c>
      <c r="K244" s="77">
        <f t="shared" si="19"/>
        <v>83.94</v>
      </c>
      <c r="L244" s="60">
        <f t="shared" si="20"/>
        <v>0</v>
      </c>
      <c r="M244" s="60">
        <f t="shared" si="21"/>
        <v>0</v>
      </c>
      <c r="N244" s="78">
        <f t="shared" si="22"/>
        <v>0</v>
      </c>
      <c r="O244" s="11"/>
      <c r="P244" s="111">
        <f t="shared" si="23"/>
        <v>0</v>
      </c>
      <c r="Q244" s="17"/>
      <c r="R244" s="18"/>
    </row>
    <row r="245" spans="1:18" ht="25.5" x14ac:dyDescent="0.2">
      <c r="A245" s="19" t="s">
        <v>583</v>
      </c>
      <c r="B245" s="20" t="s">
        <v>584</v>
      </c>
      <c r="C245" s="21" t="s">
        <v>17</v>
      </c>
      <c r="D245" s="21" t="s">
        <v>585</v>
      </c>
      <c r="E245" s="22" t="s">
        <v>7</v>
      </c>
      <c r="F245" s="67">
        <v>67.86</v>
      </c>
      <c r="G245" s="75">
        <v>2</v>
      </c>
      <c r="H245" s="60">
        <f>'BM 01'!J245</f>
        <v>0</v>
      </c>
      <c r="I245" s="60">
        <f>VLOOKUP(A245,'Memória 02'!$A$6:$E$239,5,FALSE)</f>
        <v>0</v>
      </c>
      <c r="J245" s="76">
        <f t="shared" si="18"/>
        <v>0</v>
      </c>
      <c r="K245" s="77">
        <f t="shared" si="19"/>
        <v>135.72</v>
      </c>
      <c r="L245" s="60">
        <f t="shared" si="20"/>
        <v>0</v>
      </c>
      <c r="M245" s="60">
        <f t="shared" si="21"/>
        <v>0</v>
      </c>
      <c r="N245" s="78">
        <f t="shared" si="22"/>
        <v>0</v>
      </c>
      <c r="O245" s="11"/>
      <c r="P245" s="111">
        <f t="shared" si="23"/>
        <v>0</v>
      </c>
      <c r="Q245" s="17"/>
      <c r="R245" s="18"/>
    </row>
    <row r="246" spans="1:18" ht="25.5" x14ac:dyDescent="0.2">
      <c r="A246" s="19" t="s">
        <v>586</v>
      </c>
      <c r="B246" s="20" t="s">
        <v>69</v>
      </c>
      <c r="C246" s="21" t="s">
        <v>17</v>
      </c>
      <c r="D246" s="21" t="s">
        <v>70</v>
      </c>
      <c r="E246" s="22" t="s">
        <v>7</v>
      </c>
      <c r="F246" s="67">
        <v>10.38</v>
      </c>
      <c r="G246" s="75">
        <v>1</v>
      </c>
      <c r="H246" s="60">
        <f>'BM 01'!J246</f>
        <v>0</v>
      </c>
      <c r="I246" s="60">
        <f>VLOOKUP(A246,'Memória 02'!$A$6:$E$239,5,FALSE)</f>
        <v>0</v>
      </c>
      <c r="J246" s="76">
        <f t="shared" si="18"/>
        <v>0</v>
      </c>
      <c r="K246" s="77">
        <f t="shared" si="19"/>
        <v>10.38</v>
      </c>
      <c r="L246" s="60">
        <f t="shared" si="20"/>
        <v>0</v>
      </c>
      <c r="M246" s="60">
        <f t="shared" si="21"/>
        <v>0</v>
      </c>
      <c r="N246" s="78">
        <f t="shared" si="22"/>
        <v>0</v>
      </c>
      <c r="O246" s="11"/>
      <c r="P246" s="111">
        <f t="shared" si="23"/>
        <v>0</v>
      </c>
      <c r="Q246" s="17"/>
      <c r="R246" s="18"/>
    </row>
    <row r="247" spans="1:18" ht="38.25" x14ac:dyDescent="0.2">
      <c r="A247" s="19" t="s">
        <v>587</v>
      </c>
      <c r="B247" s="20" t="s">
        <v>588</v>
      </c>
      <c r="C247" s="21" t="s">
        <v>17</v>
      </c>
      <c r="D247" s="21" t="s">
        <v>589</v>
      </c>
      <c r="E247" s="22" t="s">
        <v>11</v>
      </c>
      <c r="F247" s="67">
        <v>7.89</v>
      </c>
      <c r="G247" s="75">
        <v>26.5</v>
      </c>
      <c r="H247" s="60">
        <f>'BM 01'!J247</f>
        <v>0</v>
      </c>
      <c r="I247" s="60">
        <f>VLOOKUP(A247,'Memória 02'!$A$6:$E$239,5,FALSE)</f>
        <v>0</v>
      </c>
      <c r="J247" s="76">
        <f t="shared" si="18"/>
        <v>0</v>
      </c>
      <c r="K247" s="77">
        <f t="shared" si="19"/>
        <v>209.08</v>
      </c>
      <c r="L247" s="60">
        <f t="shared" si="20"/>
        <v>0</v>
      </c>
      <c r="M247" s="60">
        <f t="shared" si="21"/>
        <v>0</v>
      </c>
      <c r="N247" s="78">
        <f t="shared" si="22"/>
        <v>0</v>
      </c>
      <c r="O247" s="11"/>
      <c r="P247" s="111">
        <f t="shared" si="23"/>
        <v>0</v>
      </c>
      <c r="Q247" s="17"/>
      <c r="R247" s="18"/>
    </row>
    <row r="248" spans="1:18" ht="38.25" x14ac:dyDescent="0.2">
      <c r="A248" s="19" t="s">
        <v>590</v>
      </c>
      <c r="B248" s="20" t="s">
        <v>591</v>
      </c>
      <c r="C248" s="21" t="s">
        <v>17</v>
      </c>
      <c r="D248" s="21" t="s">
        <v>592</v>
      </c>
      <c r="E248" s="22" t="s">
        <v>11</v>
      </c>
      <c r="F248" s="67">
        <v>14.78</v>
      </c>
      <c r="G248" s="75">
        <v>10.4</v>
      </c>
      <c r="H248" s="60">
        <f>'BM 01'!J248</f>
        <v>0</v>
      </c>
      <c r="I248" s="60">
        <f>VLOOKUP(A248,'Memória 02'!$A$6:$E$239,5,FALSE)</f>
        <v>0</v>
      </c>
      <c r="J248" s="76">
        <f t="shared" si="18"/>
        <v>0</v>
      </c>
      <c r="K248" s="77">
        <f t="shared" si="19"/>
        <v>153.71</v>
      </c>
      <c r="L248" s="60">
        <f t="shared" si="20"/>
        <v>0</v>
      </c>
      <c r="M248" s="60">
        <f t="shared" si="21"/>
        <v>0</v>
      </c>
      <c r="N248" s="78">
        <f t="shared" si="22"/>
        <v>0</v>
      </c>
      <c r="O248" s="11"/>
      <c r="P248" s="111">
        <f t="shared" si="23"/>
        <v>0</v>
      </c>
      <c r="Q248" s="17"/>
      <c r="R248" s="18"/>
    </row>
    <row r="249" spans="1:18" ht="25.5" x14ac:dyDescent="0.2">
      <c r="A249" s="19" t="s">
        <v>593</v>
      </c>
      <c r="B249" s="20" t="s">
        <v>594</v>
      </c>
      <c r="C249" s="21" t="s">
        <v>17</v>
      </c>
      <c r="D249" s="21" t="s">
        <v>595</v>
      </c>
      <c r="E249" s="22" t="s">
        <v>7</v>
      </c>
      <c r="F249" s="67">
        <v>20.65</v>
      </c>
      <c r="G249" s="75">
        <v>3</v>
      </c>
      <c r="H249" s="60">
        <f>'BM 01'!J249</f>
        <v>0</v>
      </c>
      <c r="I249" s="60">
        <f>VLOOKUP(A249,'Memória 02'!$A$6:$E$239,5,FALSE)</f>
        <v>0</v>
      </c>
      <c r="J249" s="76">
        <f t="shared" si="18"/>
        <v>0</v>
      </c>
      <c r="K249" s="77">
        <f t="shared" si="19"/>
        <v>61.95</v>
      </c>
      <c r="L249" s="60">
        <f t="shared" si="20"/>
        <v>0</v>
      </c>
      <c r="M249" s="60">
        <f t="shared" si="21"/>
        <v>0</v>
      </c>
      <c r="N249" s="78">
        <f t="shared" si="22"/>
        <v>0</v>
      </c>
      <c r="O249" s="11"/>
      <c r="P249" s="111">
        <f t="shared" si="23"/>
        <v>0</v>
      </c>
      <c r="Q249" s="17"/>
      <c r="R249" s="18"/>
    </row>
    <row r="250" spans="1:18" ht="25.5" x14ac:dyDescent="0.2">
      <c r="A250" s="19" t="s">
        <v>596</v>
      </c>
      <c r="B250" s="20" t="s">
        <v>71</v>
      </c>
      <c r="C250" s="21" t="s">
        <v>17</v>
      </c>
      <c r="D250" s="21" t="s">
        <v>72</v>
      </c>
      <c r="E250" s="22" t="s">
        <v>7</v>
      </c>
      <c r="F250" s="67">
        <v>23.32</v>
      </c>
      <c r="G250" s="75">
        <v>2</v>
      </c>
      <c r="H250" s="60">
        <f>'BM 01'!J250</f>
        <v>0</v>
      </c>
      <c r="I250" s="60">
        <f>VLOOKUP(A250,'Memória 02'!$A$6:$E$239,5,FALSE)</f>
        <v>0</v>
      </c>
      <c r="J250" s="76">
        <f t="shared" si="18"/>
        <v>0</v>
      </c>
      <c r="K250" s="77">
        <f t="shared" si="19"/>
        <v>46.64</v>
      </c>
      <c r="L250" s="60">
        <f t="shared" si="20"/>
        <v>0</v>
      </c>
      <c r="M250" s="60">
        <f t="shared" si="21"/>
        <v>0</v>
      </c>
      <c r="N250" s="78">
        <f t="shared" si="22"/>
        <v>0</v>
      </c>
      <c r="O250" s="11"/>
      <c r="P250" s="111">
        <f t="shared" si="23"/>
        <v>0</v>
      </c>
      <c r="Q250" s="17"/>
      <c r="R250" s="18"/>
    </row>
    <row r="251" spans="1:18" ht="38.25" x14ac:dyDescent="0.2">
      <c r="A251" s="25" t="s">
        <v>597</v>
      </c>
      <c r="B251" s="26" t="s">
        <v>598</v>
      </c>
      <c r="C251" s="27" t="s">
        <v>17</v>
      </c>
      <c r="D251" s="27" t="s">
        <v>599</v>
      </c>
      <c r="E251" s="28" t="s">
        <v>7</v>
      </c>
      <c r="F251" s="69">
        <v>443.04</v>
      </c>
      <c r="G251" s="77">
        <v>1</v>
      </c>
      <c r="H251" s="60">
        <f>'BM 01'!J251</f>
        <v>0</v>
      </c>
      <c r="I251" s="60">
        <f>VLOOKUP(A251,'Memória 02'!$A$6:$E$239,5,FALSE)</f>
        <v>0</v>
      </c>
      <c r="J251" s="76">
        <f t="shared" si="18"/>
        <v>0</v>
      </c>
      <c r="K251" s="87">
        <f t="shared" si="19"/>
        <v>443.04</v>
      </c>
      <c r="L251" s="64">
        <f t="shared" si="20"/>
        <v>0</v>
      </c>
      <c r="M251" s="64">
        <f t="shared" si="21"/>
        <v>0</v>
      </c>
      <c r="N251" s="88">
        <f t="shared" si="22"/>
        <v>0</v>
      </c>
      <c r="O251" s="11"/>
      <c r="P251" s="111">
        <f t="shared" si="23"/>
        <v>0</v>
      </c>
      <c r="Q251" s="17"/>
      <c r="R251" s="18"/>
    </row>
    <row r="252" spans="1:18" ht="15" x14ac:dyDescent="0.25">
      <c r="A252" s="187" t="s">
        <v>13</v>
      </c>
      <c r="B252" s="188"/>
      <c r="C252" s="188"/>
      <c r="D252" s="188"/>
      <c r="E252" s="188"/>
      <c r="F252" s="188"/>
      <c r="G252" s="188"/>
      <c r="H252" s="188"/>
      <c r="I252" s="188"/>
      <c r="J252" s="189"/>
      <c r="K252" s="65">
        <f>SUM(K20:K251)</f>
        <v>714999.99999999977</v>
      </c>
      <c r="L252" s="65">
        <f>SUM(L20:L251)</f>
        <v>177273.02000000008</v>
      </c>
      <c r="M252" s="65">
        <f>SUM(M20:M251)</f>
        <v>94944.78</v>
      </c>
      <c r="N252" s="65">
        <f>SUM(N20:N251)</f>
        <v>272217.8</v>
      </c>
      <c r="O252" s="11"/>
      <c r="P252" s="111">
        <f t="shared" si="23"/>
        <v>0.38072419580419592</v>
      </c>
      <c r="Q252" s="17"/>
      <c r="R252" s="18"/>
    </row>
    <row r="253" spans="1:18" x14ac:dyDescent="0.2">
      <c r="A253" s="9"/>
      <c r="B253" s="9"/>
      <c r="C253" s="9"/>
      <c r="D253" s="10"/>
      <c r="E253" s="9"/>
      <c r="F253" s="9"/>
      <c r="G253" s="9"/>
      <c r="H253" s="9"/>
      <c r="I253" s="9"/>
      <c r="J253" s="9"/>
      <c r="K253" s="9"/>
      <c r="L253" s="11"/>
      <c r="M253" s="11"/>
      <c r="N253" s="11"/>
      <c r="O253" s="11"/>
      <c r="P253" s="112"/>
    </row>
    <row r="268" spans="2:15" x14ac:dyDescent="0.2">
      <c r="B268" s="183" t="s">
        <v>655</v>
      </c>
      <c r="C268" s="183"/>
      <c r="D268" s="183"/>
      <c r="E268" s="183" t="s">
        <v>658</v>
      </c>
      <c r="F268" s="183"/>
      <c r="G268" s="183"/>
      <c r="H268" s="183"/>
      <c r="I268" s="183"/>
      <c r="J268" s="183"/>
      <c r="K268" s="183" t="s">
        <v>659</v>
      </c>
      <c r="L268" s="183"/>
      <c r="M268" s="183"/>
      <c r="N268" s="183"/>
      <c r="O268" s="183"/>
    </row>
    <row r="269" spans="2:15" x14ac:dyDescent="0.2">
      <c r="B269" s="183" t="s">
        <v>656</v>
      </c>
      <c r="C269" s="183"/>
      <c r="D269" s="183"/>
      <c r="E269" s="183" t="s">
        <v>657</v>
      </c>
      <c r="F269" s="183"/>
      <c r="G269" s="183"/>
      <c r="H269" s="183"/>
      <c r="I269" s="183"/>
      <c r="J269" s="183"/>
      <c r="K269" s="183" t="s">
        <v>660</v>
      </c>
      <c r="L269" s="183"/>
      <c r="M269" s="183"/>
      <c r="N269" s="183"/>
      <c r="O269" s="183"/>
    </row>
  </sheetData>
  <mergeCells count="32">
    <mergeCell ref="B269:D269"/>
    <mergeCell ref="E269:J269"/>
    <mergeCell ref="K269:O269"/>
    <mergeCell ref="G15:J15"/>
    <mergeCell ref="K15:N15"/>
    <mergeCell ref="Q82:R82"/>
    <mergeCell ref="A252:J252"/>
    <mergeCell ref="B268:D268"/>
    <mergeCell ref="E268:J268"/>
    <mergeCell ref="K268:O268"/>
    <mergeCell ref="M11:N11"/>
    <mergeCell ref="A12:N12"/>
    <mergeCell ref="A13:N13"/>
    <mergeCell ref="A14:N14"/>
    <mergeCell ref="A15:A16"/>
    <mergeCell ref="B15:B16"/>
    <mergeCell ref="C15:C16"/>
    <mergeCell ref="D15:D16"/>
    <mergeCell ref="E15:E16"/>
    <mergeCell ref="F15:F16"/>
    <mergeCell ref="M8:N8"/>
    <mergeCell ref="B9:G9"/>
    <mergeCell ref="I9:J10"/>
    <mergeCell ref="K9:L9"/>
    <mergeCell ref="M9:N9"/>
    <mergeCell ref="M10:N10"/>
    <mergeCell ref="I6:J6"/>
    <mergeCell ref="K6:L6"/>
    <mergeCell ref="M6:N6"/>
    <mergeCell ref="I7:J7"/>
    <mergeCell ref="K7:L7"/>
    <mergeCell ref="M7:N7"/>
  </mergeCells>
  <printOptions horizontalCentered="1"/>
  <pageMargins left="0.25" right="0.25" top="0.75" bottom="0.75" header="0.3" footer="0.3"/>
  <pageSetup paperSize="9" scale="53" firstPageNumber="0" fitToHeight="0" orientation="landscape" r:id="rId1"/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3799A9-B80D-4F8F-B6E7-55B734D4E508}">
  <sheetPr>
    <pageSetUpPr fitToPage="1"/>
  </sheetPr>
  <dimension ref="A1:I240"/>
  <sheetViews>
    <sheetView showOutlineSymbols="0" view="pageBreakPreview" topLeftCell="A130" zoomScale="75" zoomScaleNormal="75" zoomScaleSheetLayoutView="75" zoomScalePageLayoutView="85" workbookViewId="0">
      <selection activeCell="E133" sqref="E133"/>
    </sheetView>
  </sheetViews>
  <sheetFormatPr defaultColWidth="9.42578125" defaultRowHeight="12.75" x14ac:dyDescent="0.2"/>
  <cols>
    <col min="1" max="1" width="8.28515625" style="1" bestFit="1" customWidth="1"/>
    <col min="2" max="2" width="72" style="1" bestFit="1" customWidth="1"/>
    <col min="3" max="3" width="11.7109375" style="1" bestFit="1" customWidth="1"/>
    <col min="4" max="4" width="98.140625" style="18" customWidth="1"/>
    <col min="5" max="5" width="19.7109375" style="108" bestFit="1" customWidth="1"/>
    <col min="6" max="6" width="5.7109375" style="1" customWidth="1"/>
    <col min="7" max="8" width="9.42578125" style="1"/>
    <col min="9" max="9" width="12.28515625" style="1" bestFit="1" customWidth="1"/>
    <col min="10" max="998" width="9.42578125" style="1"/>
    <col min="999" max="999" width="11.5703125" style="1" customWidth="1"/>
    <col min="1000" max="16384" width="9.42578125" style="1"/>
  </cols>
  <sheetData>
    <row r="1" spans="1:9" x14ac:dyDescent="0.2">
      <c r="A1" s="171"/>
      <c r="B1" s="172"/>
      <c r="C1" s="172"/>
      <c r="D1" s="172"/>
      <c r="E1" s="173"/>
    </row>
    <row r="2" spans="1:9" ht="18" x14ac:dyDescent="0.2">
      <c r="A2" s="174" t="s">
        <v>661</v>
      </c>
      <c r="B2" s="175"/>
      <c r="C2" s="175"/>
      <c r="D2" s="175"/>
      <c r="E2" s="176"/>
    </row>
    <row r="3" spans="1:9" x14ac:dyDescent="0.2">
      <c r="A3" s="177" t="s">
        <v>0</v>
      </c>
      <c r="B3" s="177" t="s">
        <v>1</v>
      </c>
      <c r="C3" s="179" t="s">
        <v>73</v>
      </c>
      <c r="D3" s="179" t="s">
        <v>607</v>
      </c>
      <c r="E3" s="179" t="s">
        <v>13</v>
      </c>
    </row>
    <row r="4" spans="1:9" x14ac:dyDescent="0.2">
      <c r="A4" s="178"/>
      <c r="B4" s="178"/>
      <c r="C4" s="180"/>
      <c r="D4" s="180"/>
      <c r="E4" s="180"/>
    </row>
    <row r="5" spans="1:9" ht="15" x14ac:dyDescent="0.25">
      <c r="A5" s="23"/>
      <c r="B5" s="24"/>
      <c r="C5" s="24"/>
      <c r="D5" s="51"/>
      <c r="E5" s="102"/>
    </row>
    <row r="6" spans="1:9" x14ac:dyDescent="0.2">
      <c r="A6" s="89" t="s">
        <v>2</v>
      </c>
      <c r="B6" s="89" t="s">
        <v>92</v>
      </c>
      <c r="C6" s="89"/>
      <c r="D6" s="90"/>
      <c r="E6" s="103"/>
    </row>
    <row r="7" spans="1:9" ht="15" x14ac:dyDescent="0.2">
      <c r="A7" s="91" t="s">
        <v>6</v>
      </c>
      <c r="B7" s="91" t="s">
        <v>3</v>
      </c>
      <c r="C7" s="91"/>
      <c r="D7" s="92"/>
      <c r="E7" s="104"/>
    </row>
    <row r="8" spans="1:9" ht="28.5" x14ac:dyDescent="0.2">
      <c r="A8" s="93" t="s">
        <v>19</v>
      </c>
      <c r="B8" s="93" t="s">
        <v>94</v>
      </c>
      <c r="C8" s="94" t="s">
        <v>16</v>
      </c>
      <c r="D8" s="95"/>
      <c r="E8" s="105"/>
      <c r="H8" s="14"/>
      <c r="I8" s="32"/>
    </row>
    <row r="9" spans="1:9" ht="42.75" x14ac:dyDescent="0.2">
      <c r="A9" s="93" t="s">
        <v>20</v>
      </c>
      <c r="B9" s="93" t="s">
        <v>95</v>
      </c>
      <c r="C9" s="94" t="s">
        <v>11</v>
      </c>
      <c r="D9" s="95"/>
      <c r="E9" s="105"/>
      <c r="H9" s="14"/>
    </row>
    <row r="10" spans="1:9" ht="15" x14ac:dyDescent="0.2">
      <c r="A10" s="91" t="s">
        <v>8</v>
      </c>
      <c r="B10" s="91" t="s">
        <v>96</v>
      </c>
      <c r="C10" s="91"/>
      <c r="D10" s="96"/>
      <c r="E10" s="104"/>
      <c r="H10" s="14"/>
      <c r="I10" s="32"/>
    </row>
    <row r="11" spans="1:9" ht="28.5" x14ac:dyDescent="0.2">
      <c r="A11" s="93" t="s">
        <v>21</v>
      </c>
      <c r="B11" s="93" t="s">
        <v>98</v>
      </c>
      <c r="C11" s="94" t="s">
        <v>87</v>
      </c>
      <c r="D11" s="95"/>
      <c r="E11" s="105"/>
      <c r="H11" s="14"/>
    </row>
    <row r="12" spans="1:9" ht="28.5" x14ac:dyDescent="0.2">
      <c r="A12" s="93" t="s">
        <v>24</v>
      </c>
      <c r="B12" s="93" t="s">
        <v>100</v>
      </c>
      <c r="C12" s="94" t="s">
        <v>15</v>
      </c>
      <c r="D12" s="95"/>
      <c r="E12" s="105"/>
      <c r="H12" s="14"/>
    </row>
    <row r="13" spans="1:9" ht="57" x14ac:dyDescent="0.2">
      <c r="A13" s="93" t="s">
        <v>25</v>
      </c>
      <c r="B13" s="93" t="s">
        <v>102</v>
      </c>
      <c r="C13" s="94" t="s">
        <v>15</v>
      </c>
      <c r="D13" s="95"/>
      <c r="E13" s="105"/>
      <c r="G13" s="2">
        <f>672.33-E13</f>
        <v>672.33</v>
      </c>
      <c r="H13" s="14"/>
    </row>
    <row r="14" spans="1:9" ht="15" x14ac:dyDescent="0.2">
      <c r="A14" s="91" t="s">
        <v>9</v>
      </c>
      <c r="B14" s="91" t="s">
        <v>103</v>
      </c>
      <c r="C14" s="91"/>
      <c r="D14" s="96"/>
      <c r="E14" s="104"/>
      <c r="H14" s="14"/>
      <c r="I14" s="32"/>
    </row>
    <row r="15" spans="1:9" ht="28.5" x14ac:dyDescent="0.2">
      <c r="A15" s="93" t="s">
        <v>26</v>
      </c>
      <c r="B15" s="93" t="s">
        <v>50</v>
      </c>
      <c r="C15" s="94" t="s">
        <v>16</v>
      </c>
      <c r="D15" s="95"/>
      <c r="E15" s="105"/>
      <c r="H15" s="14"/>
    </row>
    <row r="16" spans="1:9" ht="57" x14ac:dyDescent="0.2">
      <c r="A16" s="93" t="s">
        <v>27</v>
      </c>
      <c r="B16" s="93" t="s">
        <v>105</v>
      </c>
      <c r="C16" s="94" t="s">
        <v>16</v>
      </c>
      <c r="D16" s="95"/>
      <c r="E16" s="105"/>
      <c r="G16" s="1">
        <f>93.4+25+10</f>
        <v>128.4</v>
      </c>
      <c r="H16" s="14">
        <f>50.4/G16</f>
        <v>0.3925233644859813</v>
      </c>
    </row>
    <row r="17" spans="1:9" ht="28.5" x14ac:dyDescent="0.2">
      <c r="A17" s="93" t="s">
        <v>28</v>
      </c>
      <c r="B17" s="93" t="s">
        <v>107</v>
      </c>
      <c r="C17" s="94" t="s">
        <v>15</v>
      </c>
      <c r="D17" s="95"/>
      <c r="E17" s="105"/>
      <c r="H17" s="14"/>
    </row>
    <row r="18" spans="1:9" ht="42.75" x14ac:dyDescent="0.2">
      <c r="A18" s="93" t="s">
        <v>29</v>
      </c>
      <c r="B18" s="93" t="s">
        <v>109</v>
      </c>
      <c r="C18" s="94" t="s">
        <v>16</v>
      </c>
      <c r="D18" s="95"/>
      <c r="E18" s="105"/>
      <c r="H18" s="14"/>
    </row>
    <row r="19" spans="1:9" ht="42.75" x14ac:dyDescent="0.2">
      <c r="A19" s="93" t="s">
        <v>110</v>
      </c>
      <c r="B19" s="93" t="s">
        <v>111</v>
      </c>
      <c r="C19" s="94" t="s">
        <v>16</v>
      </c>
      <c r="D19" s="95"/>
      <c r="E19" s="105"/>
      <c r="H19" s="14"/>
    </row>
    <row r="20" spans="1:9" ht="28.5" x14ac:dyDescent="0.2">
      <c r="A20" s="93" t="s">
        <v>112</v>
      </c>
      <c r="B20" s="93" t="s">
        <v>113</v>
      </c>
      <c r="C20" s="94" t="s">
        <v>12</v>
      </c>
      <c r="D20" s="95"/>
      <c r="E20" s="105"/>
      <c r="H20" s="14"/>
    </row>
    <row r="21" spans="1:9" ht="28.5" x14ac:dyDescent="0.2">
      <c r="A21" s="93" t="s">
        <v>114</v>
      </c>
      <c r="B21" s="93" t="s">
        <v>115</v>
      </c>
      <c r="C21" s="94" t="s">
        <v>12</v>
      </c>
      <c r="D21" s="95"/>
      <c r="E21" s="105"/>
      <c r="G21" s="1">
        <f>119.1/1.1</f>
        <v>108.27272727272725</v>
      </c>
      <c r="H21" s="14"/>
    </row>
    <row r="22" spans="1:9" ht="28.5" x14ac:dyDescent="0.2">
      <c r="A22" s="93" t="s">
        <v>116</v>
      </c>
      <c r="B22" s="93" t="s">
        <v>117</v>
      </c>
      <c r="C22" s="94" t="s">
        <v>12</v>
      </c>
      <c r="D22" s="95"/>
      <c r="E22" s="105"/>
      <c r="G22" s="1">
        <f>212.4/1.1</f>
        <v>193.09090909090909</v>
      </c>
    </row>
    <row r="23" spans="1:9" ht="42.75" x14ac:dyDescent="0.2">
      <c r="A23" s="93" t="s">
        <v>118</v>
      </c>
      <c r="B23" s="93" t="s">
        <v>120</v>
      </c>
      <c r="C23" s="94" t="s">
        <v>12</v>
      </c>
      <c r="D23" s="95"/>
      <c r="E23" s="105"/>
      <c r="H23" s="14"/>
    </row>
    <row r="24" spans="1:9" ht="28.5" x14ac:dyDescent="0.2">
      <c r="A24" s="93" t="s">
        <v>121</v>
      </c>
      <c r="B24" s="93" t="s">
        <v>122</v>
      </c>
      <c r="C24" s="94" t="s">
        <v>12</v>
      </c>
      <c r="D24" s="95"/>
      <c r="E24" s="105"/>
      <c r="G24" s="1">
        <f>120.6/1.1</f>
        <v>109.63636363636363</v>
      </c>
    </row>
    <row r="25" spans="1:9" ht="42.75" x14ac:dyDescent="0.2">
      <c r="A25" s="93" t="s">
        <v>123</v>
      </c>
      <c r="B25" s="93" t="s">
        <v>125</v>
      </c>
      <c r="C25" s="94" t="s">
        <v>15</v>
      </c>
      <c r="D25" s="95"/>
      <c r="E25" s="105"/>
      <c r="H25" s="14"/>
    </row>
    <row r="26" spans="1:9" ht="28.5" x14ac:dyDescent="0.2">
      <c r="A26" s="93" t="s">
        <v>126</v>
      </c>
      <c r="B26" s="93" t="s">
        <v>128</v>
      </c>
      <c r="C26" s="94" t="s">
        <v>15</v>
      </c>
      <c r="D26" s="95"/>
      <c r="E26" s="105"/>
      <c r="H26" s="14"/>
    </row>
    <row r="27" spans="1:9" ht="28.5" x14ac:dyDescent="0.2">
      <c r="A27" s="93" t="s">
        <v>129</v>
      </c>
      <c r="B27" s="93" t="s">
        <v>131</v>
      </c>
      <c r="C27" s="94" t="s">
        <v>16</v>
      </c>
      <c r="D27" s="95"/>
      <c r="E27" s="105"/>
      <c r="H27" s="14"/>
    </row>
    <row r="28" spans="1:9" ht="42.75" x14ac:dyDescent="0.2">
      <c r="A28" s="93" t="s">
        <v>132</v>
      </c>
      <c r="B28" s="93" t="s">
        <v>134</v>
      </c>
      <c r="C28" s="94" t="s">
        <v>15</v>
      </c>
      <c r="D28" s="95"/>
      <c r="E28" s="105"/>
      <c r="H28" s="14"/>
    </row>
    <row r="29" spans="1:9" ht="15" x14ac:dyDescent="0.2">
      <c r="A29" s="91" t="s">
        <v>18</v>
      </c>
      <c r="B29" s="91" t="s">
        <v>135</v>
      </c>
      <c r="C29" s="91"/>
      <c r="D29" s="96"/>
      <c r="E29" s="104"/>
      <c r="H29" s="14"/>
    </row>
    <row r="30" spans="1:9" ht="15" x14ac:dyDescent="0.2">
      <c r="A30" s="91" t="s">
        <v>30</v>
      </c>
      <c r="B30" s="91" t="s">
        <v>136</v>
      </c>
      <c r="C30" s="91"/>
      <c r="D30" s="96"/>
      <c r="E30" s="104"/>
      <c r="H30" s="14"/>
      <c r="I30" s="32"/>
    </row>
    <row r="31" spans="1:9" ht="57" x14ac:dyDescent="0.2">
      <c r="A31" s="97" t="s">
        <v>137</v>
      </c>
      <c r="B31" s="97" t="s">
        <v>139</v>
      </c>
      <c r="C31" s="98" t="s">
        <v>16</v>
      </c>
      <c r="D31" s="99" t="s">
        <v>682</v>
      </c>
      <c r="E31" s="106">
        <f>4.08+24</f>
        <v>28.08</v>
      </c>
      <c r="H31" s="14"/>
    </row>
    <row r="32" spans="1:9" ht="42.75" x14ac:dyDescent="0.2">
      <c r="A32" s="97" t="s">
        <v>140</v>
      </c>
      <c r="B32" s="97" t="s">
        <v>142</v>
      </c>
      <c r="C32" s="98" t="s">
        <v>12</v>
      </c>
      <c r="D32" s="99" t="s">
        <v>684</v>
      </c>
      <c r="E32" s="106">
        <f>8.73+(26.7/1.1)</f>
        <v>33.00272727272727</v>
      </c>
      <c r="H32" s="113"/>
    </row>
    <row r="33" spans="1:8" ht="42.75" x14ac:dyDescent="0.2">
      <c r="A33" s="97" t="s">
        <v>143</v>
      </c>
      <c r="B33" s="97" t="s">
        <v>42</v>
      </c>
      <c r="C33" s="98" t="s">
        <v>12</v>
      </c>
      <c r="D33" s="99" t="s">
        <v>685</v>
      </c>
      <c r="E33" s="106">
        <f>8.3/1.1</f>
        <v>7.5454545454545459</v>
      </c>
      <c r="H33" s="113"/>
    </row>
    <row r="34" spans="1:8" ht="42.75" x14ac:dyDescent="0.2">
      <c r="A34" s="97" t="s">
        <v>144</v>
      </c>
      <c r="B34" s="97" t="s">
        <v>146</v>
      </c>
      <c r="C34" s="98" t="s">
        <v>12</v>
      </c>
      <c r="D34" s="99"/>
      <c r="E34" s="106"/>
      <c r="H34" s="113"/>
    </row>
    <row r="35" spans="1:8" ht="42.75" x14ac:dyDescent="0.2">
      <c r="A35" s="97" t="s">
        <v>147</v>
      </c>
      <c r="B35" s="97" t="s">
        <v>149</v>
      </c>
      <c r="C35" s="98" t="s">
        <v>12</v>
      </c>
      <c r="D35" s="99" t="s">
        <v>686</v>
      </c>
      <c r="E35" s="106">
        <f>53+(276.1/1.1)</f>
        <v>304</v>
      </c>
      <c r="H35" s="14"/>
    </row>
    <row r="36" spans="1:8" ht="42.75" x14ac:dyDescent="0.2">
      <c r="A36" s="97" t="s">
        <v>150</v>
      </c>
      <c r="B36" s="97" t="s">
        <v>125</v>
      </c>
      <c r="C36" s="98" t="s">
        <v>15</v>
      </c>
      <c r="D36" s="99" t="s">
        <v>683</v>
      </c>
      <c r="E36" s="106">
        <f>0.27+1.6</f>
        <v>1.87</v>
      </c>
      <c r="H36" s="14"/>
    </row>
    <row r="37" spans="1:8" ht="28.5" x14ac:dyDescent="0.2">
      <c r="A37" s="97" t="s">
        <v>151</v>
      </c>
      <c r="B37" s="97" t="s">
        <v>128</v>
      </c>
      <c r="C37" s="98" t="s">
        <v>15</v>
      </c>
      <c r="D37" s="99" t="str">
        <f>D36</f>
        <v>Pilares nível 3,30 (prancha 25/26) - 0,27 m³; Pilares nível 8,30 (prancha 26/26) - 1,60 m³</v>
      </c>
      <c r="E37" s="106">
        <f>E36</f>
        <v>1.87</v>
      </c>
      <c r="H37" s="14"/>
    </row>
    <row r="38" spans="1:8" ht="15" x14ac:dyDescent="0.2">
      <c r="A38" s="91" t="s">
        <v>31</v>
      </c>
      <c r="B38" s="91" t="s">
        <v>152</v>
      </c>
      <c r="C38" s="91"/>
      <c r="D38" s="96"/>
      <c r="E38" s="104"/>
      <c r="H38" s="14"/>
    </row>
    <row r="39" spans="1:8" ht="42.75" x14ac:dyDescent="0.2">
      <c r="A39" s="93" t="s">
        <v>153</v>
      </c>
      <c r="B39" s="93" t="s">
        <v>155</v>
      </c>
      <c r="C39" s="94" t="s">
        <v>16</v>
      </c>
      <c r="D39" s="95" t="s">
        <v>671</v>
      </c>
      <c r="E39" s="105">
        <v>111.05</v>
      </c>
      <c r="H39" s="14"/>
    </row>
    <row r="40" spans="1:8" ht="42.75" x14ac:dyDescent="0.2">
      <c r="A40" s="93" t="s">
        <v>156</v>
      </c>
      <c r="B40" s="93" t="s">
        <v>142</v>
      </c>
      <c r="C40" s="94" t="s">
        <v>12</v>
      </c>
      <c r="D40" s="95" t="s">
        <v>672</v>
      </c>
      <c r="E40" s="105">
        <f>123.5/1.1</f>
        <v>112.27272727272727</v>
      </c>
      <c r="H40" s="14"/>
    </row>
    <row r="41" spans="1:8" ht="42.75" x14ac:dyDescent="0.2">
      <c r="A41" s="93" t="s">
        <v>157</v>
      </c>
      <c r="B41" s="93" t="s">
        <v>159</v>
      </c>
      <c r="C41" s="94" t="s">
        <v>12</v>
      </c>
      <c r="D41" s="95" t="s">
        <v>673</v>
      </c>
      <c r="E41" s="105">
        <f>0.4/1.1</f>
        <v>0.36363636363636365</v>
      </c>
      <c r="H41" s="14"/>
    </row>
    <row r="42" spans="1:8" ht="42.75" x14ac:dyDescent="0.2">
      <c r="A42" s="93" t="s">
        <v>160</v>
      </c>
      <c r="B42" s="93" t="s">
        <v>162</v>
      </c>
      <c r="C42" s="94" t="s">
        <v>12</v>
      </c>
      <c r="D42" s="95" t="s">
        <v>674</v>
      </c>
      <c r="E42" s="105">
        <f>94.7/1.1</f>
        <v>86.090909090909093</v>
      </c>
      <c r="H42" s="14"/>
    </row>
    <row r="43" spans="1:8" ht="42.75" x14ac:dyDescent="0.2">
      <c r="A43" s="93" t="s">
        <v>163</v>
      </c>
      <c r="B43" s="93" t="s">
        <v>42</v>
      </c>
      <c r="C43" s="94" t="s">
        <v>12</v>
      </c>
      <c r="D43" s="95" t="s">
        <v>675</v>
      </c>
      <c r="E43" s="105">
        <f>367.9/1.1</f>
        <v>334.45454545454538</v>
      </c>
      <c r="H43" s="14"/>
    </row>
    <row r="44" spans="1:8" ht="42.75" x14ac:dyDescent="0.2">
      <c r="A44" s="93" t="s">
        <v>164</v>
      </c>
      <c r="B44" s="93" t="s">
        <v>125</v>
      </c>
      <c r="C44" s="94" t="s">
        <v>15</v>
      </c>
      <c r="D44" s="95" t="s">
        <v>676</v>
      </c>
      <c r="E44" s="105">
        <v>8.58</v>
      </c>
      <c r="H44" s="14"/>
    </row>
    <row r="45" spans="1:8" ht="28.5" x14ac:dyDescent="0.2">
      <c r="A45" s="93" t="s">
        <v>165</v>
      </c>
      <c r="B45" s="93" t="s">
        <v>128</v>
      </c>
      <c r="C45" s="94" t="s">
        <v>15</v>
      </c>
      <c r="D45" s="95" t="str">
        <f>D44</f>
        <v>Vigas nível 305 (prancha 18/26) - 8,58 m³</v>
      </c>
      <c r="E45" s="105">
        <f>E44</f>
        <v>8.58</v>
      </c>
      <c r="H45" s="14"/>
    </row>
    <row r="46" spans="1:8" ht="15" x14ac:dyDescent="0.2">
      <c r="A46" s="91" t="s">
        <v>32</v>
      </c>
      <c r="B46" s="91" t="s">
        <v>166</v>
      </c>
      <c r="C46" s="91"/>
      <c r="D46" s="96"/>
      <c r="E46" s="104"/>
      <c r="H46" s="14"/>
    </row>
    <row r="47" spans="1:8" ht="42.75" x14ac:dyDescent="0.2">
      <c r="A47" s="93" t="s">
        <v>167</v>
      </c>
      <c r="B47" s="93" t="s">
        <v>169</v>
      </c>
      <c r="C47" s="94" t="s">
        <v>16</v>
      </c>
      <c r="D47" s="95" t="s">
        <v>677</v>
      </c>
      <c r="E47" s="105">
        <v>22.69</v>
      </c>
      <c r="H47" s="14"/>
    </row>
    <row r="48" spans="1:8" ht="42.75" x14ac:dyDescent="0.2">
      <c r="A48" s="93" t="s">
        <v>170</v>
      </c>
      <c r="B48" s="93" t="s">
        <v>172</v>
      </c>
      <c r="C48" s="94" t="s">
        <v>15</v>
      </c>
      <c r="D48" s="95" t="s">
        <v>678</v>
      </c>
      <c r="E48" s="105">
        <v>3.8</v>
      </c>
      <c r="H48" s="14"/>
    </row>
    <row r="49" spans="1:8" ht="28.5" x14ac:dyDescent="0.2">
      <c r="A49" s="93" t="s">
        <v>173</v>
      </c>
      <c r="B49" s="93" t="s">
        <v>128</v>
      </c>
      <c r="C49" s="94" t="s">
        <v>15</v>
      </c>
      <c r="D49" s="95" t="str">
        <f>D48</f>
        <v>Laje maciça (prancha 22/26) - 3,8 m³</v>
      </c>
      <c r="E49" s="105">
        <f>E48</f>
        <v>3.8</v>
      </c>
      <c r="H49" s="14"/>
    </row>
    <row r="50" spans="1:8" ht="42.75" x14ac:dyDescent="0.2">
      <c r="A50" s="93" t="s">
        <v>174</v>
      </c>
      <c r="B50" s="93" t="s">
        <v>159</v>
      </c>
      <c r="C50" s="94" t="s">
        <v>12</v>
      </c>
      <c r="D50" s="95" t="s">
        <v>679</v>
      </c>
      <c r="E50" s="105">
        <f>52.3/1.1</f>
        <v>47.54545454545454</v>
      </c>
      <c r="H50" s="14"/>
    </row>
    <row r="51" spans="1:8" ht="42.75" x14ac:dyDescent="0.2">
      <c r="A51" s="93" t="s">
        <v>175</v>
      </c>
      <c r="B51" s="93" t="s">
        <v>162</v>
      </c>
      <c r="C51" s="94" t="s">
        <v>12</v>
      </c>
      <c r="D51" s="95" t="s">
        <v>680</v>
      </c>
      <c r="E51" s="105">
        <f>51.3/1.1</f>
        <v>46.636363636363633</v>
      </c>
      <c r="H51" s="14"/>
    </row>
    <row r="52" spans="1:8" ht="42.75" x14ac:dyDescent="0.2">
      <c r="A52" s="93" t="s">
        <v>176</v>
      </c>
      <c r="B52" s="93" t="s">
        <v>142</v>
      </c>
      <c r="C52" s="94" t="s">
        <v>12</v>
      </c>
      <c r="D52" s="95" t="s">
        <v>681</v>
      </c>
      <c r="E52" s="105">
        <f>21/1.1</f>
        <v>19.09090909090909</v>
      </c>
      <c r="H52" s="14"/>
    </row>
    <row r="53" spans="1:8" ht="15" x14ac:dyDescent="0.2">
      <c r="A53" s="91" t="s">
        <v>10</v>
      </c>
      <c r="B53" s="91" t="s">
        <v>177</v>
      </c>
      <c r="C53" s="91"/>
      <c r="D53" s="96"/>
      <c r="E53" s="104"/>
      <c r="H53" s="14"/>
    </row>
    <row r="54" spans="1:8" ht="57" x14ac:dyDescent="0.2">
      <c r="A54" s="97" t="s">
        <v>33</v>
      </c>
      <c r="B54" s="97" t="s">
        <v>179</v>
      </c>
      <c r="C54" s="98" t="s">
        <v>16</v>
      </c>
      <c r="D54" s="95" t="s">
        <v>666</v>
      </c>
      <c r="E54" s="106">
        <f>1.12*(19.4+19.4+1.06)-2.2*(1.27+1.27+1.6+1.27)-0.3*(5.5+5.55+5.55+1.5+1.46+5.43+5.52+5.57)</f>
        <v>21.917200000000001</v>
      </c>
      <c r="H54" s="14"/>
    </row>
    <row r="55" spans="1:8" ht="42.75" x14ac:dyDescent="0.2">
      <c r="A55" s="93" t="s">
        <v>34</v>
      </c>
      <c r="B55" s="93" t="s">
        <v>181</v>
      </c>
      <c r="C55" s="94" t="s">
        <v>82</v>
      </c>
      <c r="D55" s="95" t="s">
        <v>665</v>
      </c>
      <c r="E55" s="105">
        <f>1.66*(5.5+5.55+5.55+1.5+1.46+5.43+5.52+5.57)</f>
        <v>59.892799999999994</v>
      </c>
      <c r="H55" s="14"/>
    </row>
    <row r="56" spans="1:8" ht="28.5" x14ac:dyDescent="0.2">
      <c r="A56" s="93" t="s">
        <v>35</v>
      </c>
      <c r="B56" s="93" t="s">
        <v>183</v>
      </c>
      <c r="C56" s="94" t="s">
        <v>11</v>
      </c>
      <c r="D56" s="95" t="s">
        <v>667</v>
      </c>
      <c r="E56" s="105">
        <f>(1.27+1.27+1.6+1.27)</f>
        <v>5.41</v>
      </c>
      <c r="H56" s="14"/>
    </row>
    <row r="57" spans="1:8" ht="28.5" x14ac:dyDescent="0.2">
      <c r="A57" s="93" t="s">
        <v>36</v>
      </c>
      <c r="B57" s="93" t="s">
        <v>185</v>
      </c>
      <c r="C57" s="94" t="s">
        <v>11</v>
      </c>
      <c r="D57" s="95"/>
      <c r="E57" s="105"/>
      <c r="H57" s="14"/>
    </row>
    <row r="58" spans="1:8" ht="28.5" x14ac:dyDescent="0.2">
      <c r="A58" s="93" t="s">
        <v>37</v>
      </c>
      <c r="B58" s="93" t="s">
        <v>187</v>
      </c>
      <c r="C58" s="94" t="s">
        <v>11</v>
      </c>
      <c r="D58" s="95"/>
      <c r="E58" s="105"/>
      <c r="H58" s="14"/>
    </row>
    <row r="59" spans="1:8" ht="15" x14ac:dyDescent="0.2">
      <c r="A59" s="91" t="s">
        <v>188</v>
      </c>
      <c r="B59" s="91" t="s">
        <v>189</v>
      </c>
      <c r="C59" s="91"/>
      <c r="D59" s="96"/>
      <c r="E59" s="104"/>
      <c r="H59" s="14"/>
    </row>
    <row r="60" spans="1:8" ht="15" x14ac:dyDescent="0.2">
      <c r="A60" s="91" t="s">
        <v>190</v>
      </c>
      <c r="B60" s="91" t="s">
        <v>191</v>
      </c>
      <c r="C60" s="91"/>
      <c r="D60" s="96"/>
      <c r="E60" s="104"/>
      <c r="H60" s="14"/>
    </row>
    <row r="61" spans="1:8" ht="42.75" x14ac:dyDescent="0.2">
      <c r="A61" s="93" t="s">
        <v>192</v>
      </c>
      <c r="B61" s="93" t="s">
        <v>194</v>
      </c>
      <c r="C61" s="94" t="s">
        <v>16</v>
      </c>
      <c r="D61" s="95"/>
      <c r="E61" s="105"/>
      <c r="H61" s="14"/>
    </row>
    <row r="62" spans="1:8" ht="28.5" x14ac:dyDescent="0.2">
      <c r="A62" s="93" t="s">
        <v>195</v>
      </c>
      <c r="B62" s="93" t="s">
        <v>197</v>
      </c>
      <c r="C62" s="94" t="s">
        <v>82</v>
      </c>
      <c r="D62" s="95"/>
      <c r="E62" s="105"/>
      <c r="H62" s="14"/>
    </row>
    <row r="63" spans="1:8" ht="15" x14ac:dyDescent="0.2">
      <c r="A63" s="91" t="s">
        <v>198</v>
      </c>
      <c r="B63" s="91" t="s">
        <v>199</v>
      </c>
      <c r="C63" s="91"/>
      <c r="D63" s="96"/>
      <c r="E63" s="104"/>
      <c r="H63" s="14"/>
    </row>
    <row r="64" spans="1:8" ht="15" x14ac:dyDescent="0.2">
      <c r="A64" s="91" t="s">
        <v>200</v>
      </c>
      <c r="B64" s="91" t="s">
        <v>201</v>
      </c>
      <c r="C64" s="91"/>
      <c r="D64" s="96"/>
      <c r="E64" s="104"/>
      <c r="H64" s="14"/>
    </row>
    <row r="65" spans="1:9" ht="57" x14ac:dyDescent="0.2">
      <c r="A65" s="93" t="s">
        <v>202</v>
      </c>
      <c r="B65" s="93" t="s">
        <v>204</v>
      </c>
      <c r="C65" s="94" t="s">
        <v>12</v>
      </c>
      <c r="D65" s="95"/>
      <c r="E65" s="105"/>
      <c r="H65" s="14"/>
    </row>
    <row r="66" spans="1:9" ht="28.5" x14ac:dyDescent="0.2">
      <c r="A66" s="93" t="s">
        <v>205</v>
      </c>
      <c r="B66" s="93" t="s">
        <v>207</v>
      </c>
      <c r="C66" s="94" t="s">
        <v>16</v>
      </c>
      <c r="D66" s="95"/>
      <c r="E66" s="105"/>
      <c r="H66" s="14"/>
    </row>
    <row r="67" spans="1:9" ht="57" x14ac:dyDescent="0.2">
      <c r="A67" s="93" t="s">
        <v>208</v>
      </c>
      <c r="B67" s="93" t="s">
        <v>59</v>
      </c>
      <c r="C67" s="94" t="s">
        <v>11</v>
      </c>
      <c r="D67" s="95"/>
      <c r="E67" s="105"/>
      <c r="H67" s="14"/>
    </row>
    <row r="68" spans="1:9" ht="28.5" x14ac:dyDescent="0.2">
      <c r="A68" s="93" t="s">
        <v>209</v>
      </c>
      <c r="B68" s="93" t="s">
        <v>211</v>
      </c>
      <c r="C68" s="94" t="s">
        <v>16</v>
      </c>
      <c r="D68" s="95"/>
      <c r="E68" s="105"/>
      <c r="H68" s="14"/>
    </row>
    <row r="69" spans="1:9" ht="42.75" x14ac:dyDescent="0.2">
      <c r="A69" s="93" t="s">
        <v>212</v>
      </c>
      <c r="B69" s="93" t="s">
        <v>214</v>
      </c>
      <c r="C69" s="94" t="s">
        <v>16</v>
      </c>
      <c r="D69" s="95"/>
      <c r="E69" s="105"/>
    </row>
    <row r="70" spans="1:9" ht="15" x14ac:dyDescent="0.2">
      <c r="A70" s="91" t="s">
        <v>215</v>
      </c>
      <c r="B70" s="91" t="s">
        <v>216</v>
      </c>
      <c r="C70" s="91"/>
      <c r="D70" s="96"/>
      <c r="E70" s="104"/>
      <c r="F70" s="11"/>
      <c r="G70" s="9"/>
      <c r="H70" s="190"/>
      <c r="I70" s="183"/>
    </row>
    <row r="71" spans="1:9" ht="42.75" x14ac:dyDescent="0.2">
      <c r="A71" s="93" t="s">
        <v>217</v>
      </c>
      <c r="B71" s="93" t="s">
        <v>84</v>
      </c>
      <c r="C71" s="94" t="s">
        <v>16</v>
      </c>
      <c r="D71" s="95" t="s">
        <v>668</v>
      </c>
      <c r="E71" s="105">
        <f>143.06*2</f>
        <v>286.12</v>
      </c>
      <c r="F71" s="11"/>
      <c r="G71" s="9"/>
      <c r="H71" s="17"/>
      <c r="I71" s="18"/>
    </row>
    <row r="72" spans="1:9" ht="57" x14ac:dyDescent="0.2">
      <c r="A72" s="93" t="s">
        <v>219</v>
      </c>
      <c r="B72" s="93" t="s">
        <v>220</v>
      </c>
      <c r="C72" s="94" t="s">
        <v>16</v>
      </c>
      <c r="D72" s="95" t="s">
        <v>668</v>
      </c>
      <c r="E72" s="105">
        <f>E71</f>
        <v>286.12</v>
      </c>
      <c r="F72" s="11"/>
      <c r="G72" s="9"/>
      <c r="H72" s="17"/>
      <c r="I72" s="18"/>
    </row>
    <row r="73" spans="1:9" ht="15" x14ac:dyDescent="0.2">
      <c r="A73" s="91" t="s">
        <v>221</v>
      </c>
      <c r="B73" s="91" t="s">
        <v>222</v>
      </c>
      <c r="C73" s="91"/>
      <c r="D73" s="96"/>
      <c r="E73" s="104"/>
      <c r="F73" s="11"/>
      <c r="G73" s="9"/>
      <c r="H73" s="17"/>
      <c r="I73" s="18"/>
    </row>
    <row r="74" spans="1:9" ht="28.5" x14ac:dyDescent="0.2">
      <c r="A74" s="93" t="s">
        <v>223</v>
      </c>
      <c r="B74" s="93" t="s">
        <v>225</v>
      </c>
      <c r="C74" s="94" t="s">
        <v>16</v>
      </c>
      <c r="D74" s="95"/>
      <c r="E74" s="105"/>
      <c r="F74" s="11"/>
      <c r="G74" s="9"/>
      <c r="H74" s="17"/>
      <c r="I74" s="18"/>
    </row>
    <row r="75" spans="1:9" ht="28.5" x14ac:dyDescent="0.2">
      <c r="A75" s="93" t="s">
        <v>226</v>
      </c>
      <c r="B75" s="93" t="s">
        <v>107</v>
      </c>
      <c r="C75" s="94" t="s">
        <v>15</v>
      </c>
      <c r="D75" s="95"/>
      <c r="E75" s="105"/>
      <c r="F75" s="11"/>
      <c r="G75" s="9"/>
      <c r="H75" s="17"/>
      <c r="I75" s="18"/>
    </row>
    <row r="76" spans="1:9" ht="42.75" x14ac:dyDescent="0.2">
      <c r="A76" s="93" t="s">
        <v>227</v>
      </c>
      <c r="B76" s="93" t="s">
        <v>229</v>
      </c>
      <c r="C76" s="94" t="s">
        <v>16</v>
      </c>
      <c r="D76" s="95"/>
      <c r="E76" s="105"/>
      <c r="F76" s="11"/>
      <c r="G76" s="9"/>
      <c r="H76" s="17"/>
      <c r="I76" s="18"/>
    </row>
    <row r="77" spans="1:9" ht="42.75" x14ac:dyDescent="0.2">
      <c r="A77" s="93" t="s">
        <v>230</v>
      </c>
      <c r="B77" s="93" t="s">
        <v>232</v>
      </c>
      <c r="C77" s="94" t="s">
        <v>16</v>
      </c>
      <c r="D77" s="95"/>
      <c r="E77" s="105"/>
      <c r="F77" s="11"/>
      <c r="G77" s="9"/>
      <c r="H77" s="17"/>
      <c r="I77" s="18"/>
    </row>
    <row r="78" spans="1:9" ht="42.75" x14ac:dyDescent="0.2">
      <c r="A78" s="93" t="s">
        <v>233</v>
      </c>
      <c r="B78" s="93" t="s">
        <v>235</v>
      </c>
      <c r="C78" s="94" t="s">
        <v>7</v>
      </c>
      <c r="D78" s="95"/>
      <c r="E78" s="105"/>
      <c r="F78" s="11"/>
      <c r="G78" s="9"/>
      <c r="H78" s="17"/>
      <c r="I78" s="18"/>
    </row>
    <row r="79" spans="1:9" ht="71.25" x14ac:dyDescent="0.2">
      <c r="A79" s="93" t="s">
        <v>236</v>
      </c>
      <c r="B79" s="93" t="s">
        <v>238</v>
      </c>
      <c r="C79" s="94" t="s">
        <v>16</v>
      </c>
      <c r="D79" s="95"/>
      <c r="E79" s="105"/>
      <c r="F79" s="11"/>
      <c r="G79" s="9"/>
      <c r="H79" s="17"/>
      <c r="I79" s="18"/>
    </row>
    <row r="80" spans="1:9" ht="28.5" x14ac:dyDescent="0.2">
      <c r="A80" s="93" t="s">
        <v>239</v>
      </c>
      <c r="B80" s="93" t="s">
        <v>241</v>
      </c>
      <c r="C80" s="94" t="s">
        <v>15</v>
      </c>
      <c r="D80" s="95"/>
      <c r="E80" s="105"/>
      <c r="F80" s="11"/>
      <c r="G80" s="109">
        <f>E81+E80+E13</f>
        <v>0</v>
      </c>
      <c r="H80" s="110" t="s">
        <v>616</v>
      </c>
      <c r="I80" s="18"/>
    </row>
    <row r="81" spans="1:9" ht="28.5" x14ac:dyDescent="0.2">
      <c r="A81" s="97" t="s">
        <v>242</v>
      </c>
      <c r="B81" s="97" t="s">
        <v>244</v>
      </c>
      <c r="C81" s="98" t="s">
        <v>15</v>
      </c>
      <c r="D81" s="99"/>
      <c r="E81" s="106"/>
      <c r="F81" s="11"/>
      <c r="G81" s="9"/>
      <c r="H81" s="17"/>
      <c r="I81" s="18"/>
    </row>
    <row r="82" spans="1:9" ht="15" x14ac:dyDescent="0.2">
      <c r="A82" s="91" t="s">
        <v>245</v>
      </c>
      <c r="B82" s="91" t="s">
        <v>246</v>
      </c>
      <c r="C82" s="91"/>
      <c r="D82" s="96"/>
      <c r="E82" s="104"/>
      <c r="F82" s="11"/>
      <c r="G82" s="9"/>
      <c r="H82" s="17"/>
      <c r="I82" s="18"/>
    </row>
    <row r="83" spans="1:9" ht="28.5" x14ac:dyDescent="0.2">
      <c r="A83" s="93" t="s">
        <v>247</v>
      </c>
      <c r="B83" s="93" t="s">
        <v>83</v>
      </c>
      <c r="C83" s="94" t="s">
        <v>16</v>
      </c>
      <c r="D83" s="95"/>
      <c r="E83" s="105"/>
      <c r="F83" s="11"/>
      <c r="G83" s="9"/>
      <c r="H83" s="17"/>
      <c r="I83" s="18"/>
    </row>
    <row r="84" spans="1:9" ht="28.5" x14ac:dyDescent="0.2">
      <c r="A84" s="93" t="s">
        <v>249</v>
      </c>
      <c r="B84" s="93" t="s">
        <v>251</v>
      </c>
      <c r="C84" s="94" t="s">
        <v>16</v>
      </c>
      <c r="D84" s="95"/>
      <c r="E84" s="105"/>
      <c r="F84" s="11"/>
      <c r="G84" s="9"/>
      <c r="H84" s="17"/>
      <c r="I84" s="18"/>
    </row>
    <row r="85" spans="1:9" ht="28.5" x14ac:dyDescent="0.2">
      <c r="A85" s="93" t="s">
        <v>252</v>
      </c>
      <c r="B85" s="93" t="s">
        <v>254</v>
      </c>
      <c r="C85" s="94" t="s">
        <v>16</v>
      </c>
      <c r="D85" s="95"/>
      <c r="E85" s="105"/>
      <c r="F85" s="11"/>
      <c r="G85" s="9"/>
      <c r="H85" s="17"/>
      <c r="I85" s="18"/>
    </row>
    <row r="86" spans="1:9" ht="28.5" x14ac:dyDescent="0.2">
      <c r="A86" s="93" t="s">
        <v>255</v>
      </c>
      <c r="B86" s="93" t="s">
        <v>257</v>
      </c>
      <c r="C86" s="94" t="s">
        <v>16</v>
      </c>
      <c r="D86" s="95"/>
      <c r="E86" s="105"/>
      <c r="F86" s="11"/>
      <c r="G86" s="9"/>
      <c r="H86" s="17"/>
      <c r="I86" s="18"/>
    </row>
    <row r="87" spans="1:9" ht="28.5" x14ac:dyDescent="0.2">
      <c r="A87" s="93" t="s">
        <v>258</v>
      </c>
      <c r="B87" s="93" t="s">
        <v>260</v>
      </c>
      <c r="C87" s="94" t="s">
        <v>16</v>
      </c>
      <c r="D87" s="95"/>
      <c r="E87" s="105"/>
      <c r="F87" s="11"/>
      <c r="G87" s="9"/>
      <c r="H87" s="17"/>
      <c r="I87" s="18"/>
    </row>
    <row r="88" spans="1:9" ht="28.5" x14ac:dyDescent="0.2">
      <c r="A88" s="93" t="s">
        <v>261</v>
      </c>
      <c r="B88" s="93" t="s">
        <v>263</v>
      </c>
      <c r="C88" s="94" t="s">
        <v>16</v>
      </c>
      <c r="D88" s="95"/>
      <c r="E88" s="105"/>
      <c r="F88" s="11"/>
      <c r="G88" s="9"/>
      <c r="H88" s="17"/>
      <c r="I88" s="18"/>
    </row>
    <row r="89" spans="1:9" ht="28.5" x14ac:dyDescent="0.2">
      <c r="A89" s="93" t="s">
        <v>264</v>
      </c>
      <c r="B89" s="93" t="s">
        <v>266</v>
      </c>
      <c r="C89" s="94" t="s">
        <v>16</v>
      </c>
      <c r="D89" s="95"/>
      <c r="E89" s="105"/>
      <c r="F89" s="11"/>
      <c r="G89" s="9"/>
      <c r="H89" s="17"/>
      <c r="I89" s="18"/>
    </row>
    <row r="90" spans="1:9" ht="42.75" x14ac:dyDescent="0.2">
      <c r="A90" s="93" t="s">
        <v>267</v>
      </c>
      <c r="B90" s="93" t="s">
        <v>269</v>
      </c>
      <c r="C90" s="94" t="s">
        <v>16</v>
      </c>
      <c r="D90" s="95"/>
      <c r="E90" s="105"/>
      <c r="F90" s="11"/>
      <c r="G90" s="9"/>
      <c r="H90" s="17"/>
      <c r="I90" s="18"/>
    </row>
    <row r="91" spans="1:9" ht="57" x14ac:dyDescent="0.2">
      <c r="A91" s="93" t="s">
        <v>270</v>
      </c>
      <c r="B91" s="93" t="s">
        <v>272</v>
      </c>
      <c r="C91" s="94" t="s">
        <v>16</v>
      </c>
      <c r="D91" s="95"/>
      <c r="E91" s="105"/>
      <c r="F91" s="11"/>
      <c r="G91" s="9"/>
      <c r="H91" s="17"/>
      <c r="I91" s="18"/>
    </row>
    <row r="92" spans="1:9" ht="15" x14ac:dyDescent="0.2">
      <c r="A92" s="91" t="s">
        <v>273</v>
      </c>
      <c r="B92" s="91" t="s">
        <v>274</v>
      </c>
      <c r="C92" s="91"/>
      <c r="D92" s="96"/>
      <c r="E92" s="104"/>
      <c r="F92" s="11"/>
      <c r="G92" s="9"/>
      <c r="H92" s="17"/>
      <c r="I92" s="18"/>
    </row>
    <row r="93" spans="1:9" ht="28.5" x14ac:dyDescent="0.2">
      <c r="A93" s="93" t="s">
        <v>275</v>
      </c>
      <c r="B93" s="93" t="s">
        <v>277</v>
      </c>
      <c r="C93" s="94" t="s">
        <v>7</v>
      </c>
      <c r="D93" s="95"/>
      <c r="E93" s="105"/>
      <c r="F93" s="11"/>
      <c r="G93" s="9"/>
      <c r="H93" s="17"/>
      <c r="I93" s="18"/>
    </row>
    <row r="94" spans="1:9" ht="28.5" x14ac:dyDescent="0.2">
      <c r="A94" s="93" t="s">
        <v>278</v>
      </c>
      <c r="B94" s="93" t="s">
        <v>280</v>
      </c>
      <c r="C94" s="94" t="s">
        <v>7</v>
      </c>
      <c r="D94" s="95"/>
      <c r="E94" s="105"/>
      <c r="F94" s="11"/>
      <c r="G94" s="9"/>
      <c r="H94" s="17"/>
      <c r="I94" s="18"/>
    </row>
    <row r="95" spans="1:9" ht="28.5" x14ac:dyDescent="0.2">
      <c r="A95" s="93" t="s">
        <v>281</v>
      </c>
      <c r="B95" s="93" t="s">
        <v>70</v>
      </c>
      <c r="C95" s="94" t="s">
        <v>7</v>
      </c>
      <c r="D95" s="95"/>
      <c r="E95" s="105"/>
      <c r="F95" s="11"/>
      <c r="G95" s="9"/>
      <c r="H95" s="17"/>
      <c r="I95" s="18"/>
    </row>
    <row r="96" spans="1:9" ht="28.5" x14ac:dyDescent="0.2">
      <c r="A96" s="93" t="s">
        <v>282</v>
      </c>
      <c r="B96" s="93" t="s">
        <v>284</v>
      </c>
      <c r="C96" s="94" t="s">
        <v>7</v>
      </c>
      <c r="D96" s="95"/>
      <c r="E96" s="105"/>
      <c r="F96" s="11"/>
      <c r="G96" s="9"/>
      <c r="H96" s="17"/>
      <c r="I96" s="18"/>
    </row>
    <row r="97" spans="1:9" ht="57" x14ac:dyDescent="0.2">
      <c r="A97" s="93" t="s">
        <v>285</v>
      </c>
      <c r="B97" s="93" t="s">
        <v>287</v>
      </c>
      <c r="C97" s="94" t="s">
        <v>7</v>
      </c>
      <c r="D97" s="95"/>
      <c r="E97" s="105"/>
      <c r="F97" s="11"/>
      <c r="G97" s="9"/>
      <c r="H97" s="17"/>
      <c r="I97" s="18"/>
    </row>
    <row r="98" spans="1:9" ht="15" x14ac:dyDescent="0.2">
      <c r="A98" s="91" t="s">
        <v>288</v>
      </c>
      <c r="B98" s="91" t="s">
        <v>289</v>
      </c>
      <c r="C98" s="91"/>
      <c r="D98" s="96"/>
      <c r="E98" s="104"/>
      <c r="F98" s="11"/>
      <c r="G98" s="9"/>
      <c r="H98" s="17"/>
      <c r="I98" s="18"/>
    </row>
    <row r="99" spans="1:9" ht="28.5" x14ac:dyDescent="0.2">
      <c r="A99" s="93" t="s">
        <v>290</v>
      </c>
      <c r="B99" s="93" t="s">
        <v>292</v>
      </c>
      <c r="C99" s="94" t="s">
        <v>11</v>
      </c>
      <c r="D99" s="95"/>
      <c r="E99" s="105"/>
      <c r="F99" s="11"/>
      <c r="G99" s="9"/>
      <c r="H99" s="17"/>
      <c r="I99" s="18"/>
    </row>
    <row r="100" spans="1:9" ht="42.75" x14ac:dyDescent="0.2">
      <c r="A100" s="93" t="s">
        <v>293</v>
      </c>
      <c r="B100" s="93" t="s">
        <v>295</v>
      </c>
      <c r="C100" s="94" t="s">
        <v>11</v>
      </c>
      <c r="D100" s="95"/>
      <c r="E100" s="105"/>
      <c r="F100" s="11"/>
      <c r="G100" s="9"/>
      <c r="H100" s="17"/>
      <c r="I100" s="18"/>
    </row>
    <row r="101" spans="1:9" ht="42.75" x14ac:dyDescent="0.2">
      <c r="A101" s="93" t="s">
        <v>296</v>
      </c>
      <c r="B101" s="93" t="s">
        <v>298</v>
      </c>
      <c r="C101" s="94" t="s">
        <v>11</v>
      </c>
      <c r="D101" s="95"/>
      <c r="E101" s="105"/>
      <c r="F101" s="11"/>
      <c r="G101" s="9"/>
      <c r="H101" s="17"/>
      <c r="I101" s="18"/>
    </row>
    <row r="102" spans="1:9" ht="28.5" x14ac:dyDescent="0.2">
      <c r="A102" s="93" t="s">
        <v>299</v>
      </c>
      <c r="B102" s="93" t="s">
        <v>64</v>
      </c>
      <c r="C102" s="94" t="s">
        <v>7</v>
      </c>
      <c r="D102" s="95"/>
      <c r="E102" s="105"/>
      <c r="F102" s="11"/>
      <c r="G102" s="9"/>
      <c r="H102" s="17"/>
      <c r="I102" s="18"/>
    </row>
    <row r="103" spans="1:9" ht="28.5" x14ac:dyDescent="0.2">
      <c r="A103" s="93" t="s">
        <v>300</v>
      </c>
      <c r="B103" s="93" t="s">
        <v>302</v>
      </c>
      <c r="C103" s="94" t="s">
        <v>7</v>
      </c>
      <c r="D103" s="95"/>
      <c r="E103" s="105"/>
      <c r="F103" s="11"/>
      <c r="G103" s="9"/>
      <c r="H103" s="17"/>
      <c r="I103" s="18"/>
    </row>
    <row r="104" spans="1:9" ht="42.75" x14ac:dyDescent="0.2">
      <c r="A104" s="93" t="s">
        <v>303</v>
      </c>
      <c r="B104" s="93" t="s">
        <v>62</v>
      </c>
      <c r="C104" s="94" t="s">
        <v>7</v>
      </c>
      <c r="D104" s="95"/>
      <c r="E104" s="105"/>
      <c r="F104" s="11"/>
      <c r="G104" s="9"/>
      <c r="H104" s="17"/>
      <c r="I104" s="18"/>
    </row>
    <row r="105" spans="1:9" ht="42.75" x14ac:dyDescent="0.2">
      <c r="A105" s="93" t="s">
        <v>304</v>
      </c>
      <c r="B105" s="93" t="s">
        <v>306</v>
      </c>
      <c r="C105" s="94" t="s">
        <v>7</v>
      </c>
      <c r="D105" s="95"/>
      <c r="E105" s="105"/>
      <c r="F105" s="11"/>
      <c r="G105" s="9"/>
      <c r="H105" s="17"/>
      <c r="I105" s="18"/>
    </row>
    <row r="106" spans="1:9" ht="15" x14ac:dyDescent="0.2">
      <c r="A106" s="91" t="s">
        <v>307</v>
      </c>
      <c r="B106" s="91" t="s">
        <v>308</v>
      </c>
      <c r="C106" s="91"/>
      <c r="D106" s="96"/>
      <c r="E106" s="104"/>
      <c r="F106" s="11"/>
      <c r="G106" s="9"/>
      <c r="H106" s="17"/>
      <c r="I106" s="18"/>
    </row>
    <row r="107" spans="1:9" ht="42.75" x14ac:dyDescent="0.2">
      <c r="A107" s="93" t="s">
        <v>309</v>
      </c>
      <c r="B107" s="93" t="s">
        <v>311</v>
      </c>
      <c r="C107" s="94" t="s">
        <v>11</v>
      </c>
      <c r="D107" s="95"/>
      <c r="E107" s="105"/>
      <c r="F107" s="11"/>
      <c r="G107" s="9"/>
      <c r="H107" s="17"/>
      <c r="I107" s="18"/>
    </row>
    <row r="108" spans="1:9" ht="42.75" x14ac:dyDescent="0.2">
      <c r="A108" s="93" t="s">
        <v>312</v>
      </c>
      <c r="B108" s="93" t="s">
        <v>314</v>
      </c>
      <c r="C108" s="94" t="s">
        <v>11</v>
      </c>
      <c r="D108" s="95"/>
      <c r="E108" s="105"/>
      <c r="F108" s="11"/>
      <c r="G108" s="9"/>
      <c r="H108" s="17"/>
      <c r="I108" s="18"/>
    </row>
    <row r="109" spans="1:9" ht="15" x14ac:dyDescent="0.2">
      <c r="A109" s="91" t="s">
        <v>315</v>
      </c>
      <c r="B109" s="91" t="s">
        <v>316</v>
      </c>
      <c r="C109" s="91"/>
      <c r="D109" s="96"/>
      <c r="E109" s="104"/>
      <c r="F109" s="11"/>
      <c r="G109" s="9"/>
      <c r="H109" s="17"/>
      <c r="I109" s="18"/>
    </row>
    <row r="110" spans="1:9" ht="28.5" x14ac:dyDescent="0.2">
      <c r="A110" s="93" t="s">
        <v>317</v>
      </c>
      <c r="B110" s="93" t="s">
        <v>319</v>
      </c>
      <c r="C110" s="94" t="s">
        <v>7</v>
      </c>
      <c r="D110" s="95"/>
      <c r="E110" s="105"/>
      <c r="F110" s="11"/>
      <c r="G110" s="9"/>
      <c r="H110" s="17"/>
      <c r="I110" s="18"/>
    </row>
    <row r="111" spans="1:9" ht="28.5" x14ac:dyDescent="0.2">
      <c r="A111" s="93" t="s">
        <v>320</v>
      </c>
      <c r="B111" s="93" t="s">
        <v>322</v>
      </c>
      <c r="C111" s="94" t="s">
        <v>7</v>
      </c>
      <c r="D111" s="95"/>
      <c r="E111" s="105"/>
      <c r="F111" s="11"/>
      <c r="G111" s="9"/>
      <c r="H111" s="17"/>
      <c r="I111" s="18"/>
    </row>
    <row r="112" spans="1:9" ht="28.5" x14ac:dyDescent="0.2">
      <c r="A112" s="93" t="s">
        <v>323</v>
      </c>
      <c r="B112" s="93" t="s">
        <v>325</v>
      </c>
      <c r="C112" s="94" t="s">
        <v>7</v>
      </c>
      <c r="D112" s="95"/>
      <c r="E112" s="105"/>
      <c r="F112" s="11"/>
      <c r="G112" s="9"/>
      <c r="H112" s="17"/>
      <c r="I112" s="18"/>
    </row>
    <row r="113" spans="1:9" ht="28.5" x14ac:dyDescent="0.2">
      <c r="A113" s="93" t="s">
        <v>326</v>
      </c>
      <c r="B113" s="93" t="s">
        <v>328</v>
      </c>
      <c r="C113" s="94" t="s">
        <v>7</v>
      </c>
      <c r="D113" s="95"/>
      <c r="E113" s="105"/>
      <c r="F113" s="11"/>
      <c r="G113" s="9"/>
      <c r="H113" s="17"/>
      <c r="I113" s="18"/>
    </row>
    <row r="114" spans="1:9" ht="28.5" x14ac:dyDescent="0.2">
      <c r="A114" s="93" t="s">
        <v>329</v>
      </c>
      <c r="B114" s="93" t="s">
        <v>331</v>
      </c>
      <c r="C114" s="94" t="s">
        <v>7</v>
      </c>
      <c r="D114" s="95"/>
      <c r="E114" s="105"/>
      <c r="F114" s="11"/>
      <c r="G114" s="9"/>
      <c r="H114" s="17"/>
      <c r="I114" s="18"/>
    </row>
    <row r="115" spans="1:9" ht="15" x14ac:dyDescent="0.2">
      <c r="A115" s="91" t="s">
        <v>332</v>
      </c>
      <c r="B115" s="91" t="s">
        <v>333</v>
      </c>
      <c r="C115" s="91"/>
      <c r="D115" s="96"/>
      <c r="E115" s="104"/>
      <c r="F115" s="11"/>
      <c r="G115" s="9"/>
      <c r="H115" s="17"/>
      <c r="I115" s="18"/>
    </row>
    <row r="116" spans="1:9" ht="57" x14ac:dyDescent="0.2">
      <c r="A116" s="93" t="s">
        <v>334</v>
      </c>
      <c r="B116" s="93" t="s">
        <v>336</v>
      </c>
      <c r="C116" s="94" t="s">
        <v>7</v>
      </c>
      <c r="D116" s="95"/>
      <c r="E116" s="105"/>
      <c r="F116" s="11"/>
      <c r="G116" s="9"/>
      <c r="H116" s="17"/>
      <c r="I116" s="18"/>
    </row>
    <row r="117" spans="1:9" ht="57" x14ac:dyDescent="0.2">
      <c r="A117" s="93" t="s">
        <v>337</v>
      </c>
      <c r="B117" s="93" t="s">
        <v>339</v>
      </c>
      <c r="C117" s="94" t="s">
        <v>7</v>
      </c>
      <c r="D117" s="95"/>
      <c r="E117" s="105"/>
      <c r="F117" s="11"/>
      <c r="G117" s="9"/>
      <c r="H117" s="17"/>
      <c r="I117" s="18"/>
    </row>
    <row r="118" spans="1:9" ht="71.25" x14ac:dyDescent="0.2">
      <c r="A118" s="93" t="s">
        <v>340</v>
      </c>
      <c r="B118" s="93" t="s">
        <v>342</v>
      </c>
      <c r="C118" s="94" t="s">
        <v>7</v>
      </c>
      <c r="D118" s="95"/>
      <c r="E118" s="105"/>
      <c r="F118" s="11"/>
      <c r="G118" s="9"/>
      <c r="H118" s="17"/>
      <c r="I118" s="18"/>
    </row>
    <row r="119" spans="1:9" ht="15" x14ac:dyDescent="0.2">
      <c r="A119" s="91" t="s">
        <v>343</v>
      </c>
      <c r="B119" s="91" t="s">
        <v>344</v>
      </c>
      <c r="C119" s="91"/>
      <c r="D119" s="96"/>
      <c r="E119" s="104"/>
      <c r="F119" s="11"/>
      <c r="G119" s="9"/>
      <c r="H119" s="17"/>
      <c r="I119" s="18"/>
    </row>
    <row r="120" spans="1:9" ht="42.75" x14ac:dyDescent="0.2">
      <c r="A120" s="93" t="s">
        <v>345</v>
      </c>
      <c r="B120" s="93" t="s">
        <v>347</v>
      </c>
      <c r="C120" s="94" t="s">
        <v>7</v>
      </c>
      <c r="D120" s="95"/>
      <c r="E120" s="105"/>
      <c r="F120" s="11"/>
      <c r="G120" s="9"/>
      <c r="H120" s="17"/>
      <c r="I120" s="18"/>
    </row>
    <row r="121" spans="1:9" ht="42.75" x14ac:dyDescent="0.2">
      <c r="A121" s="93" t="s">
        <v>348</v>
      </c>
      <c r="B121" s="93" t="s">
        <v>350</v>
      </c>
      <c r="C121" s="94" t="s">
        <v>7</v>
      </c>
      <c r="D121" s="95"/>
      <c r="E121" s="105"/>
      <c r="F121" s="11"/>
      <c r="G121" s="9"/>
      <c r="H121" s="17"/>
      <c r="I121" s="18"/>
    </row>
    <row r="122" spans="1:9" ht="42.75" x14ac:dyDescent="0.2">
      <c r="A122" s="93" t="s">
        <v>351</v>
      </c>
      <c r="B122" s="93" t="s">
        <v>353</v>
      </c>
      <c r="C122" s="94" t="s">
        <v>11</v>
      </c>
      <c r="D122" s="95"/>
      <c r="E122" s="105"/>
      <c r="F122" s="11"/>
      <c r="G122" s="9"/>
      <c r="H122" s="17"/>
      <c r="I122" s="18"/>
    </row>
    <row r="123" spans="1:9" ht="42.75" x14ac:dyDescent="0.2">
      <c r="A123" s="93" t="s">
        <v>354</v>
      </c>
      <c r="B123" s="93" t="s">
        <v>353</v>
      </c>
      <c r="C123" s="94" t="s">
        <v>11</v>
      </c>
      <c r="D123" s="95"/>
      <c r="E123" s="105"/>
      <c r="F123" s="11"/>
      <c r="G123" s="9"/>
      <c r="H123" s="17"/>
      <c r="I123" s="18"/>
    </row>
    <row r="124" spans="1:9" ht="28.5" x14ac:dyDescent="0.2">
      <c r="A124" s="93" t="s">
        <v>355</v>
      </c>
      <c r="B124" s="93" t="s">
        <v>357</v>
      </c>
      <c r="C124" s="94" t="s">
        <v>7</v>
      </c>
      <c r="D124" s="95"/>
      <c r="E124" s="105"/>
      <c r="F124" s="11"/>
      <c r="G124" s="9"/>
      <c r="H124" s="17"/>
      <c r="I124" s="18"/>
    </row>
    <row r="125" spans="1:9" ht="15" x14ac:dyDescent="0.2">
      <c r="A125" s="91" t="s">
        <v>358</v>
      </c>
      <c r="B125" s="91" t="s">
        <v>359</v>
      </c>
      <c r="C125" s="91"/>
      <c r="D125" s="96"/>
      <c r="E125" s="104"/>
      <c r="F125" s="11"/>
      <c r="G125" s="9"/>
      <c r="H125" s="17"/>
      <c r="I125" s="18"/>
    </row>
    <row r="126" spans="1:9" ht="28.5" x14ac:dyDescent="0.2">
      <c r="A126" s="93" t="s">
        <v>360</v>
      </c>
      <c r="B126" s="93" t="s">
        <v>362</v>
      </c>
      <c r="C126" s="94" t="s">
        <v>7</v>
      </c>
      <c r="D126" s="95"/>
      <c r="E126" s="105"/>
      <c r="F126" s="11"/>
      <c r="G126" s="9"/>
      <c r="H126" s="17"/>
      <c r="I126" s="18"/>
    </row>
    <row r="127" spans="1:9" ht="42.75" x14ac:dyDescent="0.2">
      <c r="A127" s="93" t="s">
        <v>363</v>
      </c>
      <c r="B127" s="93" t="s">
        <v>365</v>
      </c>
      <c r="C127" s="94" t="s">
        <v>7</v>
      </c>
      <c r="D127" s="95"/>
      <c r="E127" s="105"/>
      <c r="F127" s="11"/>
      <c r="G127" s="9"/>
      <c r="H127" s="17"/>
      <c r="I127" s="18"/>
    </row>
    <row r="128" spans="1:9" ht="71.25" x14ac:dyDescent="0.2">
      <c r="A128" s="93" t="s">
        <v>366</v>
      </c>
      <c r="B128" s="93" t="s">
        <v>368</v>
      </c>
      <c r="C128" s="94" t="s">
        <v>7</v>
      </c>
      <c r="D128" s="95"/>
      <c r="E128" s="105"/>
      <c r="F128" s="11"/>
      <c r="G128" s="9"/>
      <c r="H128" s="17"/>
      <c r="I128" s="18"/>
    </row>
    <row r="129" spans="1:9" ht="28.5" x14ac:dyDescent="0.2">
      <c r="A129" s="93" t="s">
        <v>369</v>
      </c>
      <c r="B129" s="93" t="s">
        <v>371</v>
      </c>
      <c r="C129" s="94" t="s">
        <v>7</v>
      </c>
      <c r="D129" s="95"/>
      <c r="E129" s="105"/>
      <c r="F129" s="11"/>
      <c r="G129" s="9"/>
      <c r="H129" s="17"/>
      <c r="I129" s="18"/>
    </row>
    <row r="130" spans="1:9" ht="15" x14ac:dyDescent="0.2">
      <c r="A130" s="91" t="s">
        <v>372</v>
      </c>
      <c r="B130" s="91" t="s">
        <v>373</v>
      </c>
      <c r="C130" s="91"/>
      <c r="D130" s="96"/>
      <c r="E130" s="104"/>
      <c r="F130" s="11"/>
      <c r="G130" s="9"/>
      <c r="H130" s="17"/>
      <c r="I130" s="18"/>
    </row>
    <row r="131" spans="1:9" ht="28.5" x14ac:dyDescent="0.2">
      <c r="A131" s="93" t="s">
        <v>374</v>
      </c>
      <c r="B131" s="93" t="s">
        <v>98</v>
      </c>
      <c r="C131" s="94" t="s">
        <v>87</v>
      </c>
      <c r="D131" s="95"/>
      <c r="E131" s="105"/>
      <c r="F131" s="11"/>
      <c r="G131" s="9"/>
      <c r="H131" s="17"/>
      <c r="I131" s="18"/>
    </row>
    <row r="132" spans="1:9" ht="28.5" x14ac:dyDescent="0.2">
      <c r="A132" s="93" t="s">
        <v>375</v>
      </c>
      <c r="B132" s="93" t="s">
        <v>377</v>
      </c>
      <c r="C132" s="94" t="s">
        <v>15</v>
      </c>
      <c r="D132" s="95"/>
      <c r="E132" s="105"/>
      <c r="F132" s="11"/>
      <c r="G132" s="9"/>
      <c r="H132" s="17"/>
      <c r="I132" s="18"/>
    </row>
    <row r="133" spans="1:9" ht="42.75" x14ac:dyDescent="0.2">
      <c r="A133" s="93" t="s">
        <v>378</v>
      </c>
      <c r="B133" s="93" t="s">
        <v>179</v>
      </c>
      <c r="C133" s="94" t="s">
        <v>16</v>
      </c>
      <c r="D133" s="95" t="s">
        <v>669</v>
      </c>
      <c r="E133" s="105">
        <f>(9.1+9.1+11.1+9.7)*(0.3+0.9)</f>
        <v>46.8</v>
      </c>
      <c r="F133" s="11"/>
      <c r="G133" s="9"/>
      <c r="H133" s="17"/>
      <c r="I133" s="18"/>
    </row>
    <row r="134" spans="1:9" ht="42.75" x14ac:dyDescent="0.2">
      <c r="A134" s="93" t="s">
        <v>379</v>
      </c>
      <c r="B134" s="93" t="s">
        <v>169</v>
      </c>
      <c r="C134" s="94" t="s">
        <v>16</v>
      </c>
      <c r="D134" s="95" t="s">
        <v>670</v>
      </c>
      <c r="E134" s="105">
        <v>57.6</v>
      </c>
      <c r="F134" s="11"/>
      <c r="G134" s="9"/>
      <c r="H134" s="17"/>
      <c r="I134" s="18"/>
    </row>
    <row r="135" spans="1:9" ht="28.5" x14ac:dyDescent="0.2">
      <c r="A135" s="93" t="s">
        <v>380</v>
      </c>
      <c r="B135" s="93" t="s">
        <v>122</v>
      </c>
      <c r="C135" s="94" t="s">
        <v>12</v>
      </c>
      <c r="D135" s="95" t="s">
        <v>670</v>
      </c>
      <c r="E135" s="105">
        <v>124</v>
      </c>
      <c r="F135" s="11"/>
      <c r="G135" s="9"/>
      <c r="H135" s="17"/>
      <c r="I135" s="18"/>
    </row>
    <row r="136" spans="1:9" ht="28.5" x14ac:dyDescent="0.2">
      <c r="A136" s="93" t="s">
        <v>381</v>
      </c>
      <c r="B136" s="93" t="s">
        <v>117</v>
      </c>
      <c r="C136" s="94" t="s">
        <v>12</v>
      </c>
      <c r="D136" s="95" t="s">
        <v>670</v>
      </c>
      <c r="E136" s="105">
        <v>308</v>
      </c>
      <c r="F136" s="11"/>
      <c r="G136" s="9"/>
      <c r="H136" s="17"/>
      <c r="I136" s="18"/>
    </row>
    <row r="137" spans="1:9" ht="42.75" x14ac:dyDescent="0.2">
      <c r="A137" s="93" t="s">
        <v>382</v>
      </c>
      <c r="B137" s="93" t="s">
        <v>384</v>
      </c>
      <c r="C137" s="94" t="s">
        <v>15</v>
      </c>
      <c r="D137" s="95" t="s">
        <v>670</v>
      </c>
      <c r="E137" s="105">
        <v>2.2799999999999998</v>
      </c>
      <c r="F137" s="11"/>
      <c r="G137" s="9"/>
      <c r="H137" s="17"/>
      <c r="I137" s="18"/>
    </row>
    <row r="138" spans="1:9" ht="28.5" x14ac:dyDescent="0.2">
      <c r="A138" s="93" t="s">
        <v>385</v>
      </c>
      <c r="B138" s="93" t="s">
        <v>128</v>
      </c>
      <c r="C138" s="94" t="s">
        <v>15</v>
      </c>
      <c r="D138" s="95" t="s">
        <v>670</v>
      </c>
      <c r="E138" s="105">
        <v>2.2799999999999998</v>
      </c>
      <c r="F138" s="11"/>
      <c r="G138" s="9"/>
      <c r="H138" s="17"/>
      <c r="I138" s="18"/>
    </row>
    <row r="139" spans="1:9" ht="42.75" x14ac:dyDescent="0.2">
      <c r="A139" s="93" t="s">
        <v>386</v>
      </c>
      <c r="B139" s="93" t="s">
        <v>84</v>
      </c>
      <c r="C139" s="94" t="s">
        <v>16</v>
      </c>
      <c r="D139" s="95"/>
      <c r="E139" s="105"/>
      <c r="F139" s="11"/>
      <c r="G139" s="9"/>
      <c r="H139" s="17"/>
      <c r="I139" s="18"/>
    </row>
    <row r="140" spans="1:9" ht="57" x14ac:dyDescent="0.2">
      <c r="A140" s="93" t="s">
        <v>387</v>
      </c>
      <c r="B140" s="93" t="s">
        <v>220</v>
      </c>
      <c r="C140" s="94" t="s">
        <v>16</v>
      </c>
      <c r="D140" s="95"/>
      <c r="E140" s="105"/>
      <c r="F140" s="11"/>
      <c r="G140" s="9"/>
      <c r="H140" s="17"/>
      <c r="I140" s="18"/>
    </row>
    <row r="141" spans="1:9" ht="28.5" x14ac:dyDescent="0.2">
      <c r="A141" s="93" t="s">
        <v>388</v>
      </c>
      <c r="B141" s="93" t="s">
        <v>83</v>
      </c>
      <c r="C141" s="94" t="s">
        <v>16</v>
      </c>
      <c r="D141" s="95"/>
      <c r="E141" s="105"/>
      <c r="F141" s="11"/>
      <c r="G141" s="9"/>
      <c r="H141" s="17"/>
      <c r="I141" s="18"/>
    </row>
    <row r="142" spans="1:9" ht="28.5" x14ac:dyDescent="0.2">
      <c r="A142" s="93" t="s">
        <v>389</v>
      </c>
      <c r="B142" s="93" t="s">
        <v>251</v>
      </c>
      <c r="C142" s="94" t="s">
        <v>16</v>
      </c>
      <c r="D142" s="95"/>
      <c r="E142" s="105"/>
      <c r="F142" s="11"/>
      <c r="G142" s="9"/>
      <c r="H142" s="17"/>
      <c r="I142" s="18"/>
    </row>
    <row r="143" spans="1:9" ht="28.5" x14ac:dyDescent="0.2">
      <c r="A143" s="93" t="s">
        <v>390</v>
      </c>
      <c r="B143" s="93" t="s">
        <v>254</v>
      </c>
      <c r="C143" s="94" t="s">
        <v>16</v>
      </c>
      <c r="D143" s="95"/>
      <c r="E143" s="105"/>
      <c r="F143" s="11"/>
      <c r="G143" s="9"/>
      <c r="H143" s="17"/>
      <c r="I143" s="18"/>
    </row>
    <row r="144" spans="1:9" ht="15" x14ac:dyDescent="0.2">
      <c r="A144" s="91" t="s">
        <v>391</v>
      </c>
      <c r="B144" s="91" t="s">
        <v>392</v>
      </c>
      <c r="C144" s="91"/>
      <c r="D144" s="96"/>
      <c r="E144" s="104"/>
      <c r="F144" s="11"/>
      <c r="G144" s="9"/>
      <c r="H144" s="17"/>
      <c r="I144" s="18"/>
    </row>
    <row r="145" spans="1:9" ht="14.25" x14ac:dyDescent="0.2">
      <c r="A145" s="93" t="s">
        <v>393</v>
      </c>
      <c r="B145" s="93" t="s">
        <v>395</v>
      </c>
      <c r="C145" s="94" t="s">
        <v>82</v>
      </c>
      <c r="D145" s="95"/>
      <c r="E145" s="105"/>
      <c r="F145" s="11"/>
      <c r="G145" s="9"/>
      <c r="H145" s="17"/>
      <c r="I145" s="18"/>
    </row>
    <row r="146" spans="1:9" ht="28.5" x14ac:dyDescent="0.2">
      <c r="A146" s="93" t="s">
        <v>396</v>
      </c>
      <c r="B146" s="93" t="s">
        <v>398</v>
      </c>
      <c r="C146" s="94" t="s">
        <v>16</v>
      </c>
      <c r="D146" s="95"/>
      <c r="E146" s="105"/>
      <c r="F146" s="11"/>
      <c r="G146" s="9"/>
      <c r="H146" s="17"/>
      <c r="I146" s="18"/>
    </row>
    <row r="147" spans="1:9" ht="71.25" x14ac:dyDescent="0.2">
      <c r="A147" s="93" t="s">
        <v>399</v>
      </c>
      <c r="B147" s="93" t="s">
        <v>401</v>
      </c>
      <c r="C147" s="94" t="s">
        <v>16</v>
      </c>
      <c r="D147" s="95"/>
      <c r="E147" s="105"/>
      <c r="F147" s="11"/>
      <c r="G147" s="9"/>
      <c r="H147" s="17"/>
      <c r="I147" s="18"/>
    </row>
    <row r="148" spans="1:9" ht="15" x14ac:dyDescent="0.2">
      <c r="A148" s="91" t="s">
        <v>402</v>
      </c>
      <c r="B148" s="91" t="s">
        <v>403</v>
      </c>
      <c r="C148" s="91"/>
      <c r="D148" s="96"/>
      <c r="E148" s="104"/>
      <c r="F148" s="11"/>
      <c r="G148" s="9"/>
      <c r="H148" s="17"/>
      <c r="I148" s="18"/>
    </row>
    <row r="149" spans="1:9" ht="15" x14ac:dyDescent="0.2">
      <c r="A149" s="91" t="s">
        <v>404</v>
      </c>
      <c r="B149" s="91" t="s">
        <v>96</v>
      </c>
      <c r="C149" s="91"/>
      <c r="D149" s="96"/>
      <c r="E149" s="104"/>
      <c r="F149" s="11"/>
      <c r="G149" s="9"/>
      <c r="H149" s="17"/>
      <c r="I149" s="18"/>
    </row>
    <row r="150" spans="1:9" ht="28.5" x14ac:dyDescent="0.2">
      <c r="A150" s="93" t="s">
        <v>405</v>
      </c>
      <c r="B150" s="93" t="s">
        <v>23</v>
      </c>
      <c r="C150" s="94" t="s">
        <v>15</v>
      </c>
      <c r="D150" s="95"/>
      <c r="E150" s="105"/>
      <c r="F150" s="11"/>
      <c r="G150" s="9"/>
      <c r="H150" s="17"/>
      <c r="I150" s="33"/>
    </row>
    <row r="151" spans="1:9" ht="28.5" x14ac:dyDescent="0.2">
      <c r="A151" s="93" t="s">
        <v>406</v>
      </c>
      <c r="B151" s="93" t="s">
        <v>377</v>
      </c>
      <c r="C151" s="94" t="s">
        <v>15</v>
      </c>
      <c r="D151" s="95"/>
      <c r="E151" s="105"/>
      <c r="F151" s="11"/>
      <c r="G151" s="9"/>
      <c r="H151" s="17"/>
      <c r="I151" s="18"/>
    </row>
    <row r="152" spans="1:9" ht="28.5" x14ac:dyDescent="0.2">
      <c r="A152" s="93" t="s">
        <v>407</v>
      </c>
      <c r="B152" s="93" t="s">
        <v>241</v>
      </c>
      <c r="C152" s="94" t="s">
        <v>15</v>
      </c>
      <c r="D152" s="95"/>
      <c r="E152" s="105"/>
      <c r="F152" s="11"/>
      <c r="G152" s="9"/>
      <c r="H152" s="17"/>
      <c r="I152" s="18"/>
    </row>
    <row r="153" spans="1:9" ht="15" x14ac:dyDescent="0.2">
      <c r="A153" s="91" t="s">
        <v>408</v>
      </c>
      <c r="B153" s="91" t="s">
        <v>409</v>
      </c>
      <c r="C153" s="91"/>
      <c r="D153" s="96"/>
      <c r="E153" s="104"/>
      <c r="F153" s="11"/>
      <c r="G153" s="9"/>
      <c r="H153" s="17"/>
      <c r="I153" s="33"/>
    </row>
    <row r="154" spans="1:9" ht="42.75" x14ac:dyDescent="0.2">
      <c r="A154" s="93" t="s">
        <v>410</v>
      </c>
      <c r="B154" s="93" t="s">
        <v>95</v>
      </c>
      <c r="C154" s="94" t="s">
        <v>11</v>
      </c>
      <c r="D154" s="95"/>
      <c r="E154" s="105"/>
      <c r="F154" s="11"/>
      <c r="G154" s="9"/>
      <c r="H154" s="17"/>
      <c r="I154" s="18"/>
    </row>
    <row r="155" spans="1:9" ht="28.5" x14ac:dyDescent="0.2">
      <c r="A155" s="93" t="s">
        <v>411</v>
      </c>
      <c r="B155" s="93" t="s">
        <v>50</v>
      </c>
      <c r="C155" s="94" t="s">
        <v>16</v>
      </c>
      <c r="D155" s="95"/>
      <c r="E155" s="105"/>
      <c r="F155" s="11"/>
      <c r="G155" s="9"/>
      <c r="H155" s="17"/>
      <c r="I155" s="18"/>
    </row>
    <row r="156" spans="1:9" ht="28.5" x14ac:dyDescent="0.2">
      <c r="A156" s="93" t="s">
        <v>412</v>
      </c>
      <c r="B156" s="93" t="s">
        <v>413</v>
      </c>
      <c r="C156" s="94" t="s">
        <v>16</v>
      </c>
      <c r="D156" s="95"/>
      <c r="E156" s="105"/>
      <c r="F156" s="11"/>
      <c r="G156" s="9"/>
      <c r="H156" s="17"/>
      <c r="I156" s="18"/>
    </row>
    <row r="157" spans="1:9" ht="42.75" x14ac:dyDescent="0.2">
      <c r="A157" s="93" t="s">
        <v>414</v>
      </c>
      <c r="B157" s="93" t="s">
        <v>415</v>
      </c>
      <c r="C157" s="94" t="s">
        <v>16</v>
      </c>
      <c r="D157" s="95"/>
      <c r="E157" s="105"/>
      <c r="F157" s="11"/>
      <c r="G157" s="9"/>
      <c r="H157" s="17"/>
      <c r="I157" s="18"/>
    </row>
    <row r="158" spans="1:9" ht="28.5" x14ac:dyDescent="0.2">
      <c r="A158" s="93" t="s">
        <v>416</v>
      </c>
      <c r="B158" s="93" t="s">
        <v>122</v>
      </c>
      <c r="C158" s="94" t="s">
        <v>12</v>
      </c>
      <c r="D158" s="95"/>
      <c r="E158" s="105"/>
      <c r="F158" s="11"/>
      <c r="G158" s="9"/>
      <c r="H158" s="17"/>
      <c r="I158" s="18"/>
    </row>
    <row r="159" spans="1:9" ht="28.5" x14ac:dyDescent="0.2">
      <c r="A159" s="93" t="s">
        <v>417</v>
      </c>
      <c r="B159" s="93" t="s">
        <v>113</v>
      </c>
      <c r="C159" s="94" t="s">
        <v>12</v>
      </c>
      <c r="D159" s="95"/>
      <c r="E159" s="105"/>
      <c r="F159" s="11"/>
      <c r="G159" s="9"/>
      <c r="H159" s="17"/>
      <c r="I159" s="18"/>
    </row>
    <row r="160" spans="1:9" ht="28.5" x14ac:dyDescent="0.2">
      <c r="A160" s="93" t="s">
        <v>418</v>
      </c>
      <c r="B160" s="93" t="s">
        <v>115</v>
      </c>
      <c r="C160" s="94" t="s">
        <v>12</v>
      </c>
      <c r="D160" s="95"/>
      <c r="E160" s="105"/>
      <c r="F160" s="11"/>
      <c r="G160" s="9"/>
      <c r="H160" s="17"/>
      <c r="I160" s="18"/>
    </row>
    <row r="161" spans="1:9" ht="28.5" x14ac:dyDescent="0.2">
      <c r="A161" s="93" t="s">
        <v>419</v>
      </c>
      <c r="B161" s="93" t="s">
        <v>117</v>
      </c>
      <c r="C161" s="94" t="s">
        <v>12</v>
      </c>
      <c r="D161" s="95"/>
      <c r="E161" s="105"/>
      <c r="F161" s="11"/>
      <c r="G161" s="9"/>
      <c r="H161" s="17"/>
      <c r="I161" s="18"/>
    </row>
    <row r="162" spans="1:9" ht="42.75" x14ac:dyDescent="0.2">
      <c r="A162" s="93" t="s">
        <v>420</v>
      </c>
      <c r="B162" s="93" t="s">
        <v>120</v>
      </c>
      <c r="C162" s="94" t="s">
        <v>12</v>
      </c>
      <c r="D162" s="95"/>
      <c r="E162" s="105"/>
      <c r="F162" s="11"/>
      <c r="G162" s="9"/>
      <c r="H162" s="17"/>
      <c r="I162" s="18"/>
    </row>
    <row r="163" spans="1:9" ht="42.75" x14ac:dyDescent="0.2">
      <c r="A163" s="93" t="s">
        <v>421</v>
      </c>
      <c r="B163" s="93" t="s">
        <v>422</v>
      </c>
      <c r="C163" s="94" t="s">
        <v>15</v>
      </c>
      <c r="D163" s="95" t="s">
        <v>687</v>
      </c>
      <c r="E163" s="105">
        <f>1.36+1.58</f>
        <v>2.9400000000000004</v>
      </c>
      <c r="F163" s="11"/>
      <c r="G163" s="9"/>
      <c r="H163" s="17"/>
      <c r="I163" s="18"/>
    </row>
    <row r="164" spans="1:9" ht="28.5" x14ac:dyDescent="0.2">
      <c r="A164" s="93" t="s">
        <v>423</v>
      </c>
      <c r="B164" s="93" t="s">
        <v>424</v>
      </c>
      <c r="C164" s="94" t="s">
        <v>16</v>
      </c>
      <c r="D164" s="95"/>
      <c r="E164" s="105"/>
      <c r="F164" s="11"/>
      <c r="G164" s="9"/>
      <c r="H164" s="17"/>
      <c r="I164" s="18"/>
    </row>
    <row r="165" spans="1:9" ht="28.5" x14ac:dyDescent="0.2">
      <c r="A165" s="93" t="s">
        <v>425</v>
      </c>
      <c r="B165" s="93" t="s">
        <v>377</v>
      </c>
      <c r="C165" s="94" t="s">
        <v>15</v>
      </c>
      <c r="D165" s="95"/>
      <c r="E165" s="105"/>
      <c r="F165" s="11"/>
      <c r="G165" s="9"/>
      <c r="H165" s="17"/>
      <c r="I165" s="18"/>
    </row>
    <row r="166" spans="1:9" ht="15" x14ac:dyDescent="0.2">
      <c r="A166" s="91" t="s">
        <v>426</v>
      </c>
      <c r="B166" s="91" t="s">
        <v>57</v>
      </c>
      <c r="C166" s="91"/>
      <c r="D166" s="96"/>
      <c r="E166" s="104"/>
      <c r="F166" s="11"/>
      <c r="G166" s="9"/>
      <c r="H166" s="17"/>
      <c r="I166" s="18"/>
    </row>
    <row r="167" spans="1:9" ht="42.75" x14ac:dyDescent="0.2">
      <c r="A167" s="97" t="s">
        <v>427</v>
      </c>
      <c r="B167" s="97" t="s">
        <v>44</v>
      </c>
      <c r="C167" s="98" t="s">
        <v>12</v>
      </c>
      <c r="D167" s="99" t="s">
        <v>689</v>
      </c>
      <c r="E167" s="106">
        <f>15.7+9.6</f>
        <v>25.299999999999997</v>
      </c>
      <c r="F167" s="11"/>
      <c r="G167" s="9"/>
      <c r="H167" s="17"/>
      <c r="I167" s="18"/>
    </row>
    <row r="168" spans="1:9" ht="42.75" x14ac:dyDescent="0.2">
      <c r="A168" s="97" t="s">
        <v>428</v>
      </c>
      <c r="B168" s="97" t="s">
        <v>430</v>
      </c>
      <c r="C168" s="98" t="s">
        <v>16</v>
      </c>
      <c r="D168" s="99" t="s">
        <v>695</v>
      </c>
      <c r="E168" s="106">
        <f>3.45*9.4</f>
        <v>32.43</v>
      </c>
      <c r="F168" s="11"/>
      <c r="G168" s="9"/>
      <c r="H168" s="17"/>
      <c r="I168" s="18"/>
    </row>
    <row r="169" spans="1:9" ht="42.75" x14ac:dyDescent="0.2">
      <c r="A169" s="97" t="s">
        <v>431</v>
      </c>
      <c r="B169" s="97" t="s">
        <v>155</v>
      </c>
      <c r="C169" s="98" t="s">
        <v>16</v>
      </c>
      <c r="D169" s="99" t="s">
        <v>690</v>
      </c>
      <c r="E169" s="106">
        <f>18.94+18.57+6.4+6.22</f>
        <v>50.13</v>
      </c>
      <c r="F169" s="11"/>
      <c r="G169" s="9"/>
      <c r="H169" s="17"/>
      <c r="I169" s="18"/>
    </row>
    <row r="170" spans="1:9" ht="42.75" x14ac:dyDescent="0.2">
      <c r="A170" s="97" t="s">
        <v>432</v>
      </c>
      <c r="B170" s="97" t="s">
        <v>142</v>
      </c>
      <c r="C170" s="98" t="s">
        <v>12</v>
      </c>
      <c r="D170" s="99" t="s">
        <v>694</v>
      </c>
      <c r="E170" s="106">
        <f>16.8+25.1+7.3+11.3+2.5</f>
        <v>63</v>
      </c>
      <c r="F170" s="11"/>
      <c r="G170" s="9"/>
      <c r="H170" s="17"/>
      <c r="I170" s="18"/>
    </row>
    <row r="171" spans="1:9" ht="42.75" x14ac:dyDescent="0.2">
      <c r="A171" s="97" t="s">
        <v>433</v>
      </c>
      <c r="B171" s="97" t="s">
        <v>159</v>
      </c>
      <c r="C171" s="98" t="s">
        <v>12</v>
      </c>
      <c r="D171" s="99" t="s">
        <v>688</v>
      </c>
      <c r="E171" s="106">
        <f>0.7</f>
        <v>0.7</v>
      </c>
      <c r="F171" s="11"/>
      <c r="G171" s="9"/>
      <c r="H171" s="17"/>
      <c r="I171" s="18"/>
    </row>
    <row r="172" spans="1:9" ht="42.75" x14ac:dyDescent="0.2">
      <c r="A172" s="97" t="s">
        <v>434</v>
      </c>
      <c r="B172" s="97" t="s">
        <v>162</v>
      </c>
      <c r="C172" s="98" t="s">
        <v>12</v>
      </c>
      <c r="D172" s="99" t="s">
        <v>691</v>
      </c>
      <c r="E172" s="106">
        <f>28.9+44.5+18.1</f>
        <v>91.5</v>
      </c>
      <c r="F172" s="11"/>
      <c r="G172" s="9"/>
      <c r="H172" s="17"/>
      <c r="I172" s="18"/>
    </row>
    <row r="173" spans="1:9" ht="42.75" x14ac:dyDescent="0.2">
      <c r="A173" s="97" t="s">
        <v>435</v>
      </c>
      <c r="B173" s="97" t="s">
        <v>42</v>
      </c>
      <c r="C173" s="98" t="s">
        <v>12</v>
      </c>
      <c r="D173" s="99" t="s">
        <v>693</v>
      </c>
      <c r="E173" s="106">
        <f>18.6+4.9+23.1+6</f>
        <v>52.6</v>
      </c>
      <c r="F173" s="11"/>
      <c r="G173" s="9"/>
      <c r="H173" s="17"/>
      <c r="I173" s="18"/>
    </row>
    <row r="174" spans="1:9" ht="42.75" x14ac:dyDescent="0.2">
      <c r="A174" s="97" t="s">
        <v>436</v>
      </c>
      <c r="B174" s="97" t="s">
        <v>146</v>
      </c>
      <c r="C174" s="98" t="s">
        <v>12</v>
      </c>
      <c r="D174" s="99"/>
      <c r="E174" s="106"/>
      <c r="F174" s="11"/>
      <c r="G174" s="9"/>
      <c r="H174" s="17"/>
      <c r="I174" s="18"/>
    </row>
    <row r="175" spans="1:9" ht="57" x14ac:dyDescent="0.2">
      <c r="A175" s="97" t="s">
        <v>437</v>
      </c>
      <c r="B175" s="97" t="s">
        <v>439</v>
      </c>
      <c r="C175" s="98" t="s">
        <v>15</v>
      </c>
      <c r="D175" s="99" t="s">
        <v>692</v>
      </c>
      <c r="E175" s="106">
        <f>1.14+0.87+1.06+0.3+0.34+0.1</f>
        <v>3.8099999999999996</v>
      </c>
      <c r="F175" s="11"/>
      <c r="G175" s="9"/>
      <c r="H175" s="17"/>
      <c r="I175" s="18"/>
    </row>
    <row r="176" spans="1:9" ht="15" x14ac:dyDescent="0.2">
      <c r="A176" s="91" t="s">
        <v>440</v>
      </c>
      <c r="B176" s="91" t="s">
        <v>441</v>
      </c>
      <c r="C176" s="91"/>
      <c r="D176" s="96"/>
      <c r="E176" s="104"/>
      <c r="F176" s="11"/>
      <c r="G176" s="9"/>
      <c r="H176" s="17"/>
      <c r="I176" s="18"/>
    </row>
    <row r="177" spans="1:9" ht="42.75" x14ac:dyDescent="0.2">
      <c r="A177" s="97" t="s">
        <v>442</v>
      </c>
      <c r="B177" s="97" t="s">
        <v>179</v>
      </c>
      <c r="C177" s="98" t="s">
        <v>16</v>
      </c>
      <c r="D177" s="99" t="s">
        <v>696</v>
      </c>
      <c r="E177" s="106">
        <f>1.57*(9.4*2+3.4*4+1.95) + (9.4*2+3.4*2)*0.6 + (2.1*2+3.4*2)*1</f>
        <v>80.289500000000004</v>
      </c>
      <c r="F177" s="11"/>
      <c r="G177" s="9">
        <f>2.6-1.03</f>
        <v>1.57</v>
      </c>
      <c r="H177" s="17"/>
      <c r="I177" s="18"/>
    </row>
    <row r="178" spans="1:9" ht="28.5" x14ac:dyDescent="0.2">
      <c r="A178" s="97" t="s">
        <v>443</v>
      </c>
      <c r="B178" s="97" t="s">
        <v>445</v>
      </c>
      <c r="C178" s="98" t="s">
        <v>11</v>
      </c>
      <c r="D178" s="99"/>
      <c r="E178" s="106"/>
      <c r="F178" s="11"/>
      <c r="G178" s="9"/>
      <c r="H178" s="17"/>
      <c r="I178" s="18"/>
    </row>
    <row r="179" spans="1:9" ht="28.5" x14ac:dyDescent="0.2">
      <c r="A179" s="97" t="s">
        <v>446</v>
      </c>
      <c r="B179" s="97" t="s">
        <v>448</v>
      </c>
      <c r="C179" s="98" t="s">
        <v>11</v>
      </c>
      <c r="D179" s="99" t="s">
        <v>697</v>
      </c>
      <c r="E179" s="106">
        <f>4*0.9</f>
        <v>3.6</v>
      </c>
      <c r="F179" s="11"/>
      <c r="G179" s="9"/>
      <c r="H179" s="17"/>
      <c r="I179" s="18"/>
    </row>
    <row r="180" spans="1:9" ht="15" x14ac:dyDescent="0.2">
      <c r="A180" s="100" t="s">
        <v>449</v>
      </c>
      <c r="B180" s="100" t="s">
        <v>450</v>
      </c>
      <c r="C180" s="100"/>
      <c r="D180" s="101"/>
      <c r="E180" s="107"/>
      <c r="F180" s="11"/>
      <c r="G180" s="9"/>
      <c r="H180" s="17"/>
      <c r="I180" s="18"/>
    </row>
    <row r="181" spans="1:9" ht="57" x14ac:dyDescent="0.2">
      <c r="A181" s="97" t="s">
        <v>451</v>
      </c>
      <c r="B181" s="97" t="s">
        <v>453</v>
      </c>
      <c r="C181" s="98" t="s">
        <v>16</v>
      </c>
      <c r="D181" s="99" t="s">
        <v>699</v>
      </c>
      <c r="E181" s="106">
        <f>111.96-31.67</f>
        <v>80.289999999999992</v>
      </c>
      <c r="F181" s="11"/>
      <c r="G181" s="9"/>
      <c r="H181" s="17"/>
      <c r="I181" s="18"/>
    </row>
    <row r="182" spans="1:9" ht="42.75" x14ac:dyDescent="0.2">
      <c r="A182" s="93" t="s">
        <v>454</v>
      </c>
      <c r="B182" s="93" t="s">
        <v>84</v>
      </c>
      <c r="C182" s="94" t="s">
        <v>16</v>
      </c>
      <c r="D182" s="99" t="s">
        <v>698</v>
      </c>
      <c r="E182" s="105">
        <f>111.96</f>
        <v>111.96</v>
      </c>
      <c r="F182" s="11"/>
      <c r="G182" s="9"/>
      <c r="H182" s="17"/>
      <c r="I182" s="18"/>
    </row>
    <row r="183" spans="1:9" ht="57" x14ac:dyDescent="0.2">
      <c r="A183" s="93" t="s">
        <v>455</v>
      </c>
      <c r="B183" s="93" t="s">
        <v>457</v>
      </c>
      <c r="C183" s="94" t="s">
        <v>16</v>
      </c>
      <c r="D183" s="99" t="s">
        <v>700</v>
      </c>
      <c r="E183" s="105">
        <f>E182*2</f>
        <v>223.92</v>
      </c>
      <c r="F183" s="11"/>
      <c r="G183" s="9"/>
      <c r="H183" s="17"/>
      <c r="I183" s="18"/>
    </row>
    <row r="184" spans="1:9" ht="57" x14ac:dyDescent="0.2">
      <c r="A184" s="93" t="s">
        <v>458</v>
      </c>
      <c r="B184" s="93" t="s">
        <v>460</v>
      </c>
      <c r="C184" s="94" t="s">
        <v>16</v>
      </c>
      <c r="D184" s="95"/>
      <c r="E184" s="105"/>
      <c r="F184" s="11"/>
      <c r="G184" s="9"/>
      <c r="H184" s="17"/>
      <c r="I184" s="18"/>
    </row>
    <row r="185" spans="1:9" ht="28.5" x14ac:dyDescent="0.2">
      <c r="A185" s="93" t="s">
        <v>461</v>
      </c>
      <c r="B185" s="93" t="s">
        <v>463</v>
      </c>
      <c r="C185" s="94" t="s">
        <v>16</v>
      </c>
      <c r="D185" s="95"/>
      <c r="E185" s="105"/>
      <c r="F185" s="11"/>
      <c r="G185" s="9"/>
      <c r="H185" s="17"/>
      <c r="I185" s="18"/>
    </row>
    <row r="186" spans="1:9" ht="42.75" x14ac:dyDescent="0.2">
      <c r="A186" s="93" t="s">
        <v>464</v>
      </c>
      <c r="B186" s="93" t="s">
        <v>466</v>
      </c>
      <c r="C186" s="94" t="s">
        <v>16</v>
      </c>
      <c r="D186" s="95"/>
      <c r="E186" s="105"/>
      <c r="F186" s="11"/>
      <c r="G186" s="9"/>
      <c r="H186" s="17"/>
      <c r="I186" s="18"/>
    </row>
    <row r="187" spans="1:9" ht="28.5" x14ac:dyDescent="0.2">
      <c r="A187" s="93" t="s">
        <v>467</v>
      </c>
      <c r="B187" s="93" t="s">
        <v>254</v>
      </c>
      <c r="C187" s="94" t="s">
        <v>16</v>
      </c>
      <c r="D187" s="95"/>
      <c r="E187" s="105"/>
      <c r="F187" s="11"/>
      <c r="G187" s="9"/>
      <c r="H187" s="17"/>
      <c r="I187" s="18"/>
    </row>
    <row r="188" spans="1:9" ht="28.5" x14ac:dyDescent="0.2">
      <c r="A188" s="93" t="s">
        <v>468</v>
      </c>
      <c r="B188" s="93" t="s">
        <v>211</v>
      </c>
      <c r="C188" s="94" t="s">
        <v>16</v>
      </c>
      <c r="D188" s="95"/>
      <c r="E188" s="105"/>
      <c r="F188" s="11"/>
      <c r="G188" s="9"/>
      <c r="H188" s="17"/>
      <c r="I188" s="18"/>
    </row>
    <row r="189" spans="1:9" ht="28.5" x14ac:dyDescent="0.2">
      <c r="A189" s="93" t="s">
        <v>469</v>
      </c>
      <c r="B189" s="93" t="s">
        <v>471</v>
      </c>
      <c r="C189" s="94" t="s">
        <v>16</v>
      </c>
      <c r="D189" s="95"/>
      <c r="E189" s="105"/>
      <c r="F189" s="11"/>
      <c r="G189" s="9"/>
      <c r="H189" s="17"/>
      <c r="I189" s="18"/>
    </row>
    <row r="190" spans="1:9" ht="28.5" x14ac:dyDescent="0.2">
      <c r="A190" s="93" t="s">
        <v>472</v>
      </c>
      <c r="B190" s="93" t="s">
        <v>263</v>
      </c>
      <c r="C190" s="94" t="s">
        <v>16</v>
      </c>
      <c r="D190" s="95"/>
      <c r="E190" s="105"/>
      <c r="F190" s="11"/>
      <c r="G190" s="9"/>
      <c r="H190" s="17"/>
      <c r="I190" s="18"/>
    </row>
    <row r="191" spans="1:9" ht="42.75" x14ac:dyDescent="0.2">
      <c r="A191" s="93" t="s">
        <v>473</v>
      </c>
      <c r="B191" s="93" t="s">
        <v>475</v>
      </c>
      <c r="C191" s="94" t="s">
        <v>16</v>
      </c>
      <c r="D191" s="95"/>
      <c r="E191" s="105"/>
      <c r="F191" s="11"/>
      <c r="G191" s="9"/>
      <c r="H191" s="17"/>
      <c r="I191" s="18"/>
    </row>
    <row r="192" spans="1:9" ht="15" x14ac:dyDescent="0.2">
      <c r="A192" s="91" t="s">
        <v>476</v>
      </c>
      <c r="B192" s="91" t="s">
        <v>81</v>
      </c>
      <c r="C192" s="91"/>
      <c r="D192" s="96"/>
      <c r="E192" s="104"/>
      <c r="F192" s="11"/>
      <c r="G192" s="9"/>
      <c r="H192" s="17"/>
      <c r="I192" s="18"/>
    </row>
    <row r="193" spans="1:9" ht="57" x14ac:dyDescent="0.2">
      <c r="A193" s="93" t="s">
        <v>477</v>
      </c>
      <c r="B193" s="93" t="s">
        <v>479</v>
      </c>
      <c r="C193" s="94" t="s">
        <v>16</v>
      </c>
      <c r="D193" s="95"/>
      <c r="E193" s="105"/>
      <c r="F193" s="11"/>
      <c r="G193" s="9"/>
      <c r="H193" s="17"/>
      <c r="I193" s="18"/>
    </row>
    <row r="194" spans="1:9" ht="42.75" x14ac:dyDescent="0.2">
      <c r="A194" s="93" t="s">
        <v>480</v>
      </c>
      <c r="B194" s="93" t="s">
        <v>482</v>
      </c>
      <c r="C194" s="94" t="s">
        <v>16</v>
      </c>
      <c r="D194" s="95"/>
      <c r="E194" s="105"/>
      <c r="F194" s="11"/>
      <c r="G194" s="9"/>
      <c r="H194" s="17"/>
      <c r="I194" s="18"/>
    </row>
    <row r="195" spans="1:9" ht="15" x14ac:dyDescent="0.2">
      <c r="A195" s="91" t="s">
        <v>483</v>
      </c>
      <c r="B195" s="91" t="s">
        <v>189</v>
      </c>
      <c r="C195" s="91"/>
      <c r="D195" s="96"/>
      <c r="E195" s="104"/>
      <c r="F195" s="11"/>
      <c r="G195" s="9"/>
      <c r="H195" s="17"/>
      <c r="I195" s="18"/>
    </row>
    <row r="196" spans="1:9" ht="71.25" x14ac:dyDescent="0.2">
      <c r="A196" s="93" t="s">
        <v>484</v>
      </c>
      <c r="B196" s="93" t="s">
        <v>486</v>
      </c>
      <c r="C196" s="94" t="s">
        <v>7</v>
      </c>
      <c r="D196" s="95"/>
      <c r="E196" s="105"/>
      <c r="F196" s="11"/>
      <c r="G196" s="9"/>
      <c r="H196" s="17"/>
      <c r="I196" s="18"/>
    </row>
    <row r="197" spans="1:9" ht="71.25" x14ac:dyDescent="0.2">
      <c r="A197" s="93" t="s">
        <v>487</v>
      </c>
      <c r="B197" s="93" t="s">
        <v>489</v>
      </c>
      <c r="C197" s="94" t="s">
        <v>7</v>
      </c>
      <c r="D197" s="95"/>
      <c r="E197" s="105"/>
      <c r="F197" s="11"/>
      <c r="G197" s="9"/>
      <c r="H197" s="17"/>
      <c r="I197" s="18"/>
    </row>
    <row r="198" spans="1:9" ht="57" x14ac:dyDescent="0.2">
      <c r="A198" s="93" t="s">
        <v>490</v>
      </c>
      <c r="B198" s="93" t="s">
        <v>492</v>
      </c>
      <c r="C198" s="94" t="s">
        <v>16</v>
      </c>
      <c r="D198" s="95"/>
      <c r="E198" s="105"/>
      <c r="F198" s="11"/>
      <c r="G198" s="9"/>
      <c r="H198" s="17"/>
      <c r="I198" s="18"/>
    </row>
    <row r="199" spans="1:9" ht="57" x14ac:dyDescent="0.2">
      <c r="A199" s="93" t="s">
        <v>493</v>
      </c>
      <c r="B199" s="93" t="s">
        <v>495</v>
      </c>
      <c r="C199" s="94" t="s">
        <v>7</v>
      </c>
      <c r="D199" s="95"/>
      <c r="E199" s="105"/>
      <c r="F199" s="11"/>
      <c r="G199" s="9"/>
      <c r="H199" s="17"/>
      <c r="I199" s="18"/>
    </row>
    <row r="200" spans="1:9" ht="15" x14ac:dyDescent="0.2">
      <c r="A200" s="91" t="s">
        <v>496</v>
      </c>
      <c r="B200" s="91" t="s">
        <v>58</v>
      </c>
      <c r="C200" s="91"/>
      <c r="D200" s="96"/>
      <c r="E200" s="104"/>
      <c r="F200" s="11"/>
      <c r="G200" s="9"/>
      <c r="H200" s="17"/>
      <c r="I200" s="18"/>
    </row>
    <row r="201" spans="1:9" ht="71.25" x14ac:dyDescent="0.2">
      <c r="A201" s="93" t="s">
        <v>497</v>
      </c>
      <c r="B201" s="93" t="s">
        <v>499</v>
      </c>
      <c r="C201" s="94" t="s">
        <v>16</v>
      </c>
      <c r="D201" s="95"/>
      <c r="E201" s="105"/>
      <c r="F201" s="11"/>
      <c r="G201" s="9"/>
      <c r="H201" s="17"/>
      <c r="I201" s="18"/>
    </row>
    <row r="202" spans="1:9" ht="57" x14ac:dyDescent="0.2">
      <c r="A202" s="93" t="s">
        <v>500</v>
      </c>
      <c r="B202" s="93" t="s">
        <v>502</v>
      </c>
      <c r="C202" s="94" t="s">
        <v>16</v>
      </c>
      <c r="D202" s="95"/>
      <c r="E202" s="105"/>
      <c r="F202" s="11"/>
      <c r="G202" s="9"/>
      <c r="H202" s="17"/>
      <c r="I202" s="18"/>
    </row>
    <row r="203" spans="1:9" ht="42.75" x14ac:dyDescent="0.2">
      <c r="A203" s="93" t="s">
        <v>503</v>
      </c>
      <c r="B203" s="93" t="s">
        <v>505</v>
      </c>
      <c r="C203" s="94" t="s">
        <v>11</v>
      </c>
      <c r="D203" s="95"/>
      <c r="E203" s="105"/>
      <c r="F203" s="11"/>
      <c r="G203" s="9"/>
      <c r="H203" s="17"/>
      <c r="I203" s="18"/>
    </row>
    <row r="204" spans="1:9" ht="42.75" x14ac:dyDescent="0.2">
      <c r="A204" s="93" t="s">
        <v>506</v>
      </c>
      <c r="B204" s="93" t="s">
        <v>86</v>
      </c>
      <c r="C204" s="94" t="s">
        <v>11</v>
      </c>
      <c r="D204" s="95"/>
      <c r="E204" s="105"/>
      <c r="F204" s="11"/>
      <c r="G204" s="9"/>
      <c r="H204" s="17"/>
      <c r="I204" s="18"/>
    </row>
    <row r="205" spans="1:9" ht="15" x14ac:dyDescent="0.2">
      <c r="A205" s="91" t="s">
        <v>508</v>
      </c>
      <c r="B205" s="91" t="s">
        <v>509</v>
      </c>
      <c r="C205" s="91"/>
      <c r="D205" s="96"/>
      <c r="E205" s="104"/>
      <c r="F205" s="11"/>
      <c r="G205" s="9"/>
      <c r="H205" s="17"/>
      <c r="I205" s="18"/>
    </row>
    <row r="206" spans="1:9" ht="57" x14ac:dyDescent="0.2">
      <c r="A206" s="93" t="s">
        <v>510</v>
      </c>
      <c r="B206" s="93" t="s">
        <v>512</v>
      </c>
      <c r="C206" s="94" t="s">
        <v>7</v>
      </c>
      <c r="D206" s="95"/>
      <c r="E206" s="105"/>
      <c r="F206" s="11"/>
      <c r="G206" s="9"/>
      <c r="H206" s="17"/>
      <c r="I206" s="18"/>
    </row>
    <row r="207" spans="1:9" ht="42.75" x14ac:dyDescent="0.2">
      <c r="A207" s="93" t="s">
        <v>513</v>
      </c>
      <c r="B207" s="93" t="s">
        <v>515</v>
      </c>
      <c r="C207" s="94" t="s">
        <v>7</v>
      </c>
      <c r="D207" s="95"/>
      <c r="E207" s="105"/>
      <c r="F207" s="11"/>
      <c r="G207" s="9"/>
      <c r="H207" s="17"/>
      <c r="I207" s="18"/>
    </row>
    <row r="208" spans="1:9" ht="28.5" x14ac:dyDescent="0.2">
      <c r="A208" s="93" t="s">
        <v>516</v>
      </c>
      <c r="B208" s="93" t="s">
        <v>518</v>
      </c>
      <c r="C208" s="94" t="s">
        <v>7</v>
      </c>
      <c r="D208" s="95"/>
      <c r="E208" s="105"/>
      <c r="F208" s="11"/>
      <c r="G208" s="9"/>
      <c r="H208" s="17"/>
      <c r="I208" s="18"/>
    </row>
    <row r="209" spans="1:9" ht="71.25" x14ac:dyDescent="0.2">
      <c r="A209" s="93" t="s">
        <v>519</v>
      </c>
      <c r="B209" s="93" t="s">
        <v>521</v>
      </c>
      <c r="C209" s="94" t="s">
        <v>7</v>
      </c>
      <c r="D209" s="95"/>
      <c r="E209" s="105"/>
      <c r="F209" s="11"/>
      <c r="G209" s="9"/>
      <c r="H209" s="17"/>
      <c r="I209" s="18"/>
    </row>
    <row r="210" spans="1:9" ht="42.75" x14ac:dyDescent="0.2">
      <c r="A210" s="93" t="s">
        <v>522</v>
      </c>
      <c r="B210" s="93" t="s">
        <v>524</v>
      </c>
      <c r="C210" s="94" t="s">
        <v>7</v>
      </c>
      <c r="D210" s="95"/>
      <c r="E210" s="105"/>
      <c r="F210" s="11"/>
      <c r="G210" s="9"/>
      <c r="H210" s="17"/>
      <c r="I210" s="18"/>
    </row>
    <row r="211" spans="1:9" ht="28.5" x14ac:dyDescent="0.2">
      <c r="A211" s="93" t="s">
        <v>525</v>
      </c>
      <c r="B211" s="93" t="s">
        <v>527</v>
      </c>
      <c r="C211" s="94" t="s">
        <v>82</v>
      </c>
      <c r="D211" s="95"/>
      <c r="E211" s="105"/>
      <c r="F211" s="11"/>
      <c r="G211" s="9"/>
      <c r="H211" s="17"/>
      <c r="I211" s="18"/>
    </row>
    <row r="212" spans="1:9" ht="28.5" x14ac:dyDescent="0.2">
      <c r="A212" s="93" t="s">
        <v>528</v>
      </c>
      <c r="B212" s="93" t="s">
        <v>530</v>
      </c>
      <c r="C212" s="94" t="s">
        <v>7</v>
      </c>
      <c r="D212" s="95"/>
      <c r="E212" s="105"/>
      <c r="F212" s="11"/>
      <c r="G212" s="9"/>
      <c r="H212" s="17"/>
      <c r="I212" s="18"/>
    </row>
    <row r="213" spans="1:9" ht="28.5" x14ac:dyDescent="0.2">
      <c r="A213" s="93" t="s">
        <v>531</v>
      </c>
      <c r="B213" s="93" t="s">
        <v>533</v>
      </c>
      <c r="C213" s="94" t="s">
        <v>7</v>
      </c>
      <c r="D213" s="95"/>
      <c r="E213" s="105"/>
      <c r="F213" s="11"/>
      <c r="G213" s="9"/>
      <c r="H213" s="17"/>
      <c r="I213" s="18"/>
    </row>
    <row r="214" spans="1:9" ht="15" x14ac:dyDescent="0.2">
      <c r="A214" s="91" t="s">
        <v>534</v>
      </c>
      <c r="B214" s="91" t="s">
        <v>535</v>
      </c>
      <c r="C214" s="91"/>
      <c r="D214" s="96"/>
      <c r="E214" s="104"/>
      <c r="F214" s="11"/>
      <c r="G214" s="9"/>
      <c r="H214" s="17"/>
      <c r="I214" s="18"/>
    </row>
    <row r="215" spans="1:9" ht="42.75" x14ac:dyDescent="0.2">
      <c r="A215" s="93" t="s">
        <v>536</v>
      </c>
      <c r="B215" s="93" t="s">
        <v>538</v>
      </c>
      <c r="C215" s="94" t="s">
        <v>7</v>
      </c>
      <c r="D215" s="95"/>
      <c r="E215" s="105"/>
      <c r="F215" s="11"/>
      <c r="G215" s="9"/>
      <c r="H215" s="17"/>
      <c r="I215" s="18"/>
    </row>
    <row r="216" spans="1:9" ht="42.75" x14ac:dyDescent="0.2">
      <c r="A216" s="93" t="s">
        <v>539</v>
      </c>
      <c r="B216" s="93" t="s">
        <v>541</v>
      </c>
      <c r="C216" s="94" t="s">
        <v>7</v>
      </c>
      <c r="D216" s="95"/>
      <c r="E216" s="105"/>
      <c r="F216" s="11"/>
      <c r="G216" s="9"/>
      <c r="H216" s="17"/>
      <c r="I216" s="18"/>
    </row>
    <row r="217" spans="1:9" ht="28.5" x14ac:dyDescent="0.2">
      <c r="A217" s="93" t="s">
        <v>542</v>
      </c>
      <c r="B217" s="93" t="s">
        <v>544</v>
      </c>
      <c r="C217" s="94" t="s">
        <v>7</v>
      </c>
      <c r="D217" s="95"/>
      <c r="E217" s="105"/>
      <c r="F217" s="11"/>
      <c r="G217" s="9"/>
      <c r="H217" s="17"/>
      <c r="I217" s="18"/>
    </row>
    <row r="218" spans="1:9" ht="28.5" x14ac:dyDescent="0.2">
      <c r="A218" s="93" t="s">
        <v>545</v>
      </c>
      <c r="B218" s="93" t="s">
        <v>547</v>
      </c>
      <c r="C218" s="94" t="s">
        <v>11</v>
      </c>
      <c r="D218" s="95"/>
      <c r="E218" s="105"/>
      <c r="F218" s="11"/>
      <c r="G218" s="9"/>
      <c r="H218" s="17"/>
      <c r="I218" s="18"/>
    </row>
    <row r="219" spans="1:9" ht="28.5" x14ac:dyDescent="0.2">
      <c r="A219" s="93" t="s">
        <v>548</v>
      </c>
      <c r="B219" s="93" t="s">
        <v>550</v>
      </c>
      <c r="C219" s="94" t="s">
        <v>7</v>
      </c>
      <c r="D219" s="95"/>
      <c r="E219" s="105"/>
      <c r="F219" s="11"/>
      <c r="G219" s="9"/>
      <c r="H219" s="17"/>
      <c r="I219" s="18"/>
    </row>
    <row r="220" spans="1:9" ht="15" x14ac:dyDescent="0.2">
      <c r="A220" s="91" t="s">
        <v>551</v>
      </c>
      <c r="B220" s="91" t="s">
        <v>552</v>
      </c>
      <c r="C220" s="91"/>
      <c r="D220" s="96"/>
      <c r="E220" s="104"/>
      <c r="F220" s="11"/>
      <c r="G220" s="9"/>
      <c r="H220" s="17"/>
      <c r="I220" s="18"/>
    </row>
    <row r="221" spans="1:9" ht="42.75" x14ac:dyDescent="0.2">
      <c r="A221" s="93" t="s">
        <v>553</v>
      </c>
      <c r="B221" s="93" t="s">
        <v>555</v>
      </c>
      <c r="C221" s="94" t="s">
        <v>7</v>
      </c>
      <c r="D221" s="95"/>
      <c r="E221" s="105"/>
      <c r="F221" s="11"/>
      <c r="G221" s="9"/>
      <c r="H221" s="17"/>
      <c r="I221" s="18"/>
    </row>
    <row r="222" spans="1:9" ht="42.75" x14ac:dyDescent="0.2">
      <c r="A222" s="93" t="s">
        <v>556</v>
      </c>
      <c r="B222" s="93" t="s">
        <v>558</v>
      </c>
      <c r="C222" s="94" t="s">
        <v>7</v>
      </c>
      <c r="D222" s="95"/>
      <c r="E222" s="105"/>
      <c r="F222" s="11"/>
      <c r="G222" s="9"/>
      <c r="H222" s="17"/>
      <c r="I222" s="18"/>
    </row>
    <row r="223" spans="1:9" ht="42.75" x14ac:dyDescent="0.2">
      <c r="A223" s="93" t="s">
        <v>559</v>
      </c>
      <c r="B223" s="93" t="s">
        <v>561</v>
      </c>
      <c r="C223" s="94" t="s">
        <v>7</v>
      </c>
      <c r="D223" s="95"/>
      <c r="E223" s="105"/>
      <c r="F223" s="11"/>
      <c r="G223" s="9"/>
      <c r="H223" s="17"/>
      <c r="I223" s="18"/>
    </row>
    <row r="224" spans="1:9" ht="42.75" x14ac:dyDescent="0.2">
      <c r="A224" s="93" t="s">
        <v>562</v>
      </c>
      <c r="B224" s="93" t="s">
        <v>564</v>
      </c>
      <c r="C224" s="94" t="s">
        <v>11</v>
      </c>
      <c r="D224" s="95"/>
      <c r="E224" s="105"/>
      <c r="F224" s="11"/>
      <c r="G224" s="9"/>
      <c r="H224" s="17"/>
      <c r="I224" s="18"/>
    </row>
    <row r="225" spans="1:9" ht="42.75" x14ac:dyDescent="0.2">
      <c r="A225" s="93" t="s">
        <v>565</v>
      </c>
      <c r="B225" s="93" t="s">
        <v>567</v>
      </c>
      <c r="C225" s="94" t="s">
        <v>11</v>
      </c>
      <c r="D225" s="95"/>
      <c r="E225" s="105"/>
      <c r="F225" s="11"/>
      <c r="G225" s="9"/>
      <c r="H225" s="17"/>
      <c r="I225" s="18"/>
    </row>
    <row r="226" spans="1:9" ht="42.75" x14ac:dyDescent="0.2">
      <c r="A226" s="93" t="s">
        <v>568</v>
      </c>
      <c r="B226" s="93" t="s">
        <v>570</v>
      </c>
      <c r="C226" s="94" t="s">
        <v>11</v>
      </c>
      <c r="D226" s="95"/>
      <c r="E226" s="105"/>
      <c r="F226" s="11"/>
      <c r="G226" s="9"/>
      <c r="H226" s="17"/>
      <c r="I226" s="18"/>
    </row>
    <row r="227" spans="1:9" ht="28.5" x14ac:dyDescent="0.2">
      <c r="A227" s="93" t="s">
        <v>571</v>
      </c>
      <c r="B227" s="93" t="s">
        <v>573</v>
      </c>
      <c r="C227" s="94" t="s">
        <v>7</v>
      </c>
      <c r="D227" s="95"/>
      <c r="E227" s="105"/>
      <c r="F227" s="11"/>
      <c r="G227" s="9"/>
      <c r="H227" s="17"/>
      <c r="I227" s="18"/>
    </row>
    <row r="228" spans="1:9" ht="15" x14ac:dyDescent="0.2">
      <c r="A228" s="91" t="s">
        <v>574</v>
      </c>
      <c r="B228" s="91" t="s">
        <v>60</v>
      </c>
      <c r="C228" s="91"/>
      <c r="D228" s="96"/>
      <c r="E228" s="104"/>
      <c r="F228" s="11"/>
      <c r="G228" s="9"/>
      <c r="H228" s="17"/>
      <c r="I228" s="18"/>
    </row>
    <row r="229" spans="1:9" ht="42.75" x14ac:dyDescent="0.2">
      <c r="A229" s="93" t="s">
        <v>575</v>
      </c>
      <c r="B229" s="93" t="s">
        <v>66</v>
      </c>
      <c r="C229" s="94" t="s">
        <v>11</v>
      </c>
      <c r="D229" s="95"/>
      <c r="E229" s="105"/>
      <c r="F229" s="11"/>
      <c r="G229" s="9"/>
      <c r="H229" s="17"/>
      <c r="I229" s="18"/>
    </row>
    <row r="230" spans="1:9" ht="42.75" x14ac:dyDescent="0.2">
      <c r="A230" s="93" t="s">
        <v>576</v>
      </c>
      <c r="B230" s="93" t="s">
        <v>68</v>
      </c>
      <c r="C230" s="94" t="s">
        <v>11</v>
      </c>
      <c r="D230" s="95"/>
      <c r="E230" s="105"/>
      <c r="F230" s="11"/>
      <c r="G230" s="9"/>
      <c r="H230" s="17"/>
      <c r="I230" s="18"/>
    </row>
    <row r="231" spans="1:9" ht="28.5" x14ac:dyDescent="0.2">
      <c r="A231" s="93" t="s">
        <v>577</v>
      </c>
      <c r="B231" s="93" t="s">
        <v>579</v>
      </c>
      <c r="C231" s="94" t="s">
        <v>7</v>
      </c>
      <c r="D231" s="95"/>
      <c r="E231" s="105"/>
      <c r="F231" s="11"/>
      <c r="G231" s="9"/>
      <c r="H231" s="17"/>
      <c r="I231" s="18"/>
    </row>
    <row r="232" spans="1:9" ht="28.5" x14ac:dyDescent="0.2">
      <c r="A232" s="93" t="s">
        <v>580</v>
      </c>
      <c r="B232" s="93" t="s">
        <v>582</v>
      </c>
      <c r="C232" s="94" t="s">
        <v>7</v>
      </c>
      <c r="D232" s="95"/>
      <c r="E232" s="105"/>
      <c r="F232" s="11"/>
      <c r="G232" s="9"/>
      <c r="H232" s="17"/>
      <c r="I232" s="18"/>
    </row>
    <row r="233" spans="1:9" ht="28.5" x14ac:dyDescent="0.2">
      <c r="A233" s="93" t="s">
        <v>583</v>
      </c>
      <c r="B233" s="93" t="s">
        <v>585</v>
      </c>
      <c r="C233" s="94" t="s">
        <v>7</v>
      </c>
      <c r="D233" s="95"/>
      <c r="E233" s="105"/>
      <c r="F233" s="11"/>
      <c r="G233" s="9"/>
      <c r="H233" s="17"/>
      <c r="I233" s="18"/>
    </row>
    <row r="234" spans="1:9" ht="28.5" x14ac:dyDescent="0.2">
      <c r="A234" s="93" t="s">
        <v>586</v>
      </c>
      <c r="B234" s="93" t="s">
        <v>70</v>
      </c>
      <c r="C234" s="94" t="s">
        <v>7</v>
      </c>
      <c r="D234" s="95"/>
      <c r="E234" s="105"/>
      <c r="F234" s="11"/>
      <c r="G234" s="9"/>
      <c r="H234" s="17"/>
      <c r="I234" s="18"/>
    </row>
    <row r="235" spans="1:9" ht="42.75" x14ac:dyDescent="0.2">
      <c r="A235" s="93" t="s">
        <v>587</v>
      </c>
      <c r="B235" s="93" t="s">
        <v>589</v>
      </c>
      <c r="C235" s="94" t="s">
        <v>11</v>
      </c>
      <c r="D235" s="95"/>
      <c r="E235" s="105"/>
      <c r="F235" s="11"/>
      <c r="G235" s="9"/>
      <c r="H235" s="17"/>
      <c r="I235" s="18"/>
    </row>
    <row r="236" spans="1:9" ht="42.75" x14ac:dyDescent="0.2">
      <c r="A236" s="93" t="s">
        <v>590</v>
      </c>
      <c r="B236" s="93" t="s">
        <v>592</v>
      </c>
      <c r="C236" s="94" t="s">
        <v>11</v>
      </c>
      <c r="D236" s="95"/>
      <c r="E236" s="105"/>
      <c r="F236" s="11"/>
      <c r="G236" s="9"/>
      <c r="H236" s="17"/>
      <c r="I236" s="18"/>
    </row>
    <row r="237" spans="1:9" ht="28.5" x14ac:dyDescent="0.2">
      <c r="A237" s="93" t="s">
        <v>593</v>
      </c>
      <c r="B237" s="93" t="s">
        <v>595</v>
      </c>
      <c r="C237" s="94" t="s">
        <v>7</v>
      </c>
      <c r="D237" s="95"/>
      <c r="E237" s="105"/>
      <c r="F237" s="11"/>
      <c r="G237" s="9"/>
      <c r="H237" s="17"/>
      <c r="I237" s="18"/>
    </row>
    <row r="238" spans="1:9" ht="28.5" x14ac:dyDescent="0.2">
      <c r="A238" s="93" t="s">
        <v>596</v>
      </c>
      <c r="B238" s="93" t="s">
        <v>72</v>
      </c>
      <c r="C238" s="94" t="s">
        <v>7</v>
      </c>
      <c r="D238" s="95"/>
      <c r="E238" s="105"/>
      <c r="F238" s="11"/>
      <c r="G238" s="9"/>
      <c r="H238" s="17"/>
      <c r="I238" s="18"/>
    </row>
    <row r="239" spans="1:9" ht="57" x14ac:dyDescent="0.2">
      <c r="A239" s="93" t="s">
        <v>597</v>
      </c>
      <c r="B239" s="93" t="s">
        <v>599</v>
      </c>
      <c r="C239" s="94" t="s">
        <v>7</v>
      </c>
      <c r="D239" s="95"/>
      <c r="E239" s="105"/>
      <c r="F239" s="11"/>
      <c r="G239" s="9"/>
      <c r="H239" s="17"/>
      <c r="I239" s="18"/>
    </row>
    <row r="240" spans="1:9" x14ac:dyDescent="0.2">
      <c r="A240" s="9"/>
      <c r="B240" s="10"/>
      <c r="C240" s="9"/>
      <c r="D240" s="11"/>
      <c r="E240" s="11"/>
      <c r="F240" s="11"/>
      <c r="G240" s="9"/>
    </row>
  </sheetData>
  <mergeCells count="8">
    <mergeCell ref="H70:I70"/>
    <mergeCell ref="A1:E1"/>
    <mergeCell ref="A2:E2"/>
    <mergeCell ref="A3:A4"/>
    <mergeCell ref="B3:B4"/>
    <mergeCell ref="C3:C4"/>
    <mergeCell ref="D3:D4"/>
    <mergeCell ref="E3:E4"/>
  </mergeCells>
  <printOptions horizontalCentered="1"/>
  <pageMargins left="0.25" right="0.25" top="0.75" bottom="0.75" header="0.3" footer="0.3"/>
  <pageSetup paperSize="9" scale="46" firstPageNumber="0" fitToHeight="0" orientation="portrait" r:id="rId1"/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C2D8D7-EF99-4836-A027-AB5A06697E12}">
  <sheetPr>
    <pageSetUpPr fitToPage="1"/>
  </sheetPr>
  <dimension ref="A1:ALT267"/>
  <sheetViews>
    <sheetView showOutlineSymbols="0" view="pageBreakPreview" topLeftCell="B160" zoomScale="75" zoomScaleNormal="75" zoomScaleSheetLayoutView="75" zoomScalePageLayoutView="85" workbookViewId="0">
      <selection activeCell="N50" sqref="N50"/>
    </sheetView>
  </sheetViews>
  <sheetFormatPr defaultColWidth="9.42578125" defaultRowHeight="12.75" x14ac:dyDescent="0.2"/>
  <cols>
    <col min="1" max="1" width="8.28515625" style="1" bestFit="1" customWidth="1"/>
    <col min="2" max="2" width="11" style="1" bestFit="1" customWidth="1"/>
    <col min="3" max="3" width="9.28515625" style="1" bestFit="1" customWidth="1"/>
    <col min="4" max="4" width="72" style="1" bestFit="1" customWidth="1"/>
    <col min="5" max="5" width="11.7109375" style="1" bestFit="1" customWidth="1"/>
    <col min="6" max="6" width="13.28515625" style="70" customWidth="1"/>
    <col min="7" max="7" width="16.7109375" style="18" customWidth="1"/>
    <col min="8" max="8" width="17.140625" style="18" customWidth="1"/>
    <col min="9" max="9" width="11.85546875" style="18" customWidth="1"/>
    <col min="10" max="10" width="15.42578125" style="18" customWidth="1"/>
    <col min="11" max="11" width="18.28515625" style="18" bestFit="1" customWidth="1"/>
    <col min="12" max="12" width="16.85546875" style="18" customWidth="1"/>
    <col min="13" max="14" width="19.7109375" style="18" bestFit="1" customWidth="1"/>
    <col min="15" max="15" width="5.7109375" style="1" customWidth="1"/>
    <col min="16" max="16" width="9.42578125" style="111"/>
    <col min="17" max="17" width="9.42578125" style="1"/>
    <col min="18" max="18" width="12.28515625" style="1" bestFit="1" customWidth="1"/>
    <col min="19" max="1007" width="9.42578125" style="1"/>
    <col min="1008" max="1008" width="11.5703125" style="1" customWidth="1"/>
    <col min="1009" max="16384" width="9.42578125" style="1"/>
  </cols>
  <sheetData>
    <row r="1" spans="1:14" x14ac:dyDescent="0.2">
      <c r="A1" s="16"/>
      <c r="F1" s="18"/>
      <c r="N1" s="42"/>
    </row>
    <row r="2" spans="1:14" x14ac:dyDescent="0.2">
      <c r="A2" s="16"/>
      <c r="F2" s="18"/>
      <c r="N2" s="42"/>
    </row>
    <row r="3" spans="1:14" x14ac:dyDescent="0.2">
      <c r="A3" s="16"/>
      <c r="F3" s="18"/>
      <c r="N3" s="42"/>
    </row>
    <row r="4" spans="1:14" x14ac:dyDescent="0.2">
      <c r="A4" s="16"/>
      <c r="F4" s="18"/>
      <c r="N4" s="42"/>
    </row>
    <row r="5" spans="1:14" x14ac:dyDescent="0.2">
      <c r="A5" s="16"/>
      <c r="F5" s="18"/>
      <c r="N5" s="42"/>
    </row>
    <row r="6" spans="1:14" ht="15.75" x14ac:dyDescent="0.2">
      <c r="A6" s="4"/>
      <c r="B6" s="5"/>
      <c r="C6" s="5"/>
      <c r="D6" s="6"/>
      <c r="E6" s="7"/>
      <c r="F6" s="43"/>
      <c r="G6" s="43"/>
      <c r="H6" s="43"/>
      <c r="I6" s="154" t="s">
        <v>600</v>
      </c>
      <c r="J6" s="154"/>
      <c r="K6" s="154" t="s">
        <v>90</v>
      </c>
      <c r="L6" s="154"/>
      <c r="M6" s="154" t="s">
        <v>89</v>
      </c>
      <c r="N6" s="154"/>
    </row>
    <row r="7" spans="1:14" ht="15.6" customHeight="1" x14ac:dyDescent="0.25">
      <c r="A7" s="4"/>
      <c r="B7" s="5"/>
      <c r="C7" s="5"/>
      <c r="D7" s="6"/>
      <c r="E7" s="7"/>
      <c r="F7" s="43"/>
      <c r="G7" s="43"/>
      <c r="H7" s="43"/>
      <c r="I7" s="155" t="s">
        <v>702</v>
      </c>
      <c r="J7" s="155"/>
      <c r="K7" s="156" t="s">
        <v>703</v>
      </c>
      <c r="L7" s="156"/>
      <c r="M7" s="157">
        <f>M256</f>
        <v>14356.349999999999</v>
      </c>
      <c r="N7" s="158"/>
    </row>
    <row r="8" spans="1:14" ht="15.6" customHeight="1" x14ac:dyDescent="0.2">
      <c r="A8" s="4"/>
      <c r="B8" s="5"/>
      <c r="C8" s="5"/>
      <c r="D8" s="6"/>
      <c r="E8" s="7"/>
      <c r="F8" s="43"/>
      <c r="G8" s="43"/>
      <c r="H8" s="43"/>
      <c r="I8" s="44" t="s">
        <v>38</v>
      </c>
      <c r="J8" s="45"/>
      <c r="K8" s="44" t="s">
        <v>39</v>
      </c>
      <c r="L8" s="45"/>
      <c r="M8" s="159" t="s">
        <v>40</v>
      </c>
      <c r="N8" s="160"/>
    </row>
    <row r="9" spans="1:14" ht="15.6" customHeight="1" x14ac:dyDescent="0.2">
      <c r="A9" s="29"/>
      <c r="B9" s="161" t="s">
        <v>601</v>
      </c>
      <c r="C9" s="161"/>
      <c r="D9" s="161"/>
      <c r="E9" s="161"/>
      <c r="F9" s="161"/>
      <c r="G9" s="161"/>
      <c r="H9" s="43"/>
      <c r="I9" s="162" t="s">
        <v>602</v>
      </c>
      <c r="J9" s="163"/>
      <c r="K9" s="164">
        <v>0.21149999999999999</v>
      </c>
      <c r="L9" s="165"/>
      <c r="M9" s="162" t="s">
        <v>603</v>
      </c>
      <c r="N9" s="163"/>
    </row>
    <row r="10" spans="1:14" ht="15.75" x14ac:dyDescent="0.2">
      <c r="A10" s="15"/>
      <c r="B10" s="29"/>
      <c r="C10" s="29"/>
      <c r="D10" s="29"/>
      <c r="E10" s="7"/>
      <c r="F10" s="43"/>
      <c r="G10" s="43"/>
      <c r="H10" s="43"/>
      <c r="I10" s="162"/>
      <c r="J10" s="163"/>
      <c r="K10" s="40"/>
      <c r="L10" s="41"/>
      <c r="M10" s="162"/>
      <c r="N10" s="163"/>
    </row>
    <row r="11" spans="1:14" ht="15.75" x14ac:dyDescent="0.2">
      <c r="A11" s="4"/>
      <c r="B11" s="5"/>
      <c r="C11" s="5"/>
      <c r="D11" s="6"/>
      <c r="E11" s="7"/>
      <c r="F11" s="43"/>
      <c r="G11" s="43"/>
      <c r="H11" s="43"/>
      <c r="I11" s="46"/>
      <c r="J11" s="47"/>
      <c r="K11" s="48"/>
      <c r="L11" s="49"/>
      <c r="M11" s="166"/>
      <c r="N11" s="167"/>
    </row>
    <row r="12" spans="1:14" x14ac:dyDescent="0.2">
      <c r="A12" s="168"/>
      <c r="B12" s="169"/>
      <c r="C12" s="169"/>
      <c r="D12" s="169"/>
      <c r="E12" s="169"/>
      <c r="F12" s="169"/>
      <c r="G12" s="169"/>
      <c r="H12" s="169"/>
      <c r="I12" s="169"/>
      <c r="J12" s="169"/>
      <c r="K12" s="169"/>
      <c r="L12" s="169"/>
      <c r="M12" s="169"/>
      <c r="N12" s="170"/>
    </row>
    <row r="13" spans="1:14" x14ac:dyDescent="0.2">
      <c r="A13" s="171"/>
      <c r="B13" s="172"/>
      <c r="C13" s="172"/>
      <c r="D13" s="172"/>
      <c r="E13" s="172"/>
      <c r="F13" s="172"/>
      <c r="G13" s="172"/>
      <c r="H13" s="172"/>
      <c r="I13" s="172"/>
      <c r="J13" s="172"/>
      <c r="K13" s="172"/>
      <c r="L13" s="172"/>
      <c r="M13" s="172"/>
      <c r="N13" s="173"/>
    </row>
    <row r="14" spans="1:14" ht="18" x14ac:dyDescent="0.2">
      <c r="A14" s="174" t="s">
        <v>704</v>
      </c>
      <c r="B14" s="175"/>
      <c r="C14" s="175"/>
      <c r="D14" s="175"/>
      <c r="E14" s="175"/>
      <c r="F14" s="175"/>
      <c r="G14" s="175"/>
      <c r="H14" s="175"/>
      <c r="I14" s="175"/>
      <c r="J14" s="175"/>
      <c r="K14" s="175"/>
      <c r="L14" s="175"/>
      <c r="M14" s="175"/>
      <c r="N14" s="176"/>
    </row>
    <row r="15" spans="1:14" x14ac:dyDescent="0.2">
      <c r="A15" s="177" t="s">
        <v>0</v>
      </c>
      <c r="B15" s="177" t="s">
        <v>4</v>
      </c>
      <c r="C15" s="177" t="s">
        <v>5</v>
      </c>
      <c r="D15" s="177" t="s">
        <v>1</v>
      </c>
      <c r="E15" s="179" t="s">
        <v>73</v>
      </c>
      <c r="F15" s="181" t="s">
        <v>74</v>
      </c>
      <c r="G15" s="184" t="s">
        <v>75</v>
      </c>
      <c r="H15" s="185"/>
      <c r="I15" s="185"/>
      <c r="J15" s="186"/>
      <c r="K15" s="184" t="s">
        <v>76</v>
      </c>
      <c r="L15" s="185"/>
      <c r="M15" s="185"/>
      <c r="N15" s="186"/>
    </row>
    <row r="16" spans="1:14" ht="25.5" x14ac:dyDescent="0.2">
      <c r="A16" s="178"/>
      <c r="B16" s="178"/>
      <c r="C16" s="178"/>
      <c r="D16" s="178"/>
      <c r="E16" s="180"/>
      <c r="F16" s="182"/>
      <c r="G16" s="8" t="s">
        <v>77</v>
      </c>
      <c r="H16" s="13" t="s">
        <v>78</v>
      </c>
      <c r="I16" s="8" t="s">
        <v>79</v>
      </c>
      <c r="J16" s="8" t="s">
        <v>80</v>
      </c>
      <c r="K16" s="13" t="s">
        <v>77</v>
      </c>
      <c r="L16" s="13" t="s">
        <v>78</v>
      </c>
      <c r="M16" s="13" t="s">
        <v>79</v>
      </c>
      <c r="N16" s="13" t="s">
        <v>80</v>
      </c>
    </row>
    <row r="17" spans="1:18" ht="15" x14ac:dyDescent="0.25">
      <c r="A17" s="23"/>
      <c r="B17" s="24"/>
      <c r="C17" s="24"/>
      <c r="D17" s="24"/>
      <c r="E17" s="24"/>
      <c r="F17" s="51"/>
      <c r="G17" s="50"/>
      <c r="H17" s="51"/>
      <c r="I17" s="51"/>
      <c r="J17" s="52"/>
      <c r="K17" s="50"/>
      <c r="L17" s="51"/>
      <c r="M17" s="51"/>
      <c r="N17" s="52"/>
    </row>
    <row r="18" spans="1:18" x14ac:dyDescent="0.2">
      <c r="A18" s="30" t="s">
        <v>2</v>
      </c>
      <c r="B18" s="31"/>
      <c r="C18" s="31"/>
      <c r="D18" s="31" t="s">
        <v>92</v>
      </c>
      <c r="E18" s="31"/>
      <c r="F18" s="66"/>
      <c r="G18" s="53"/>
      <c r="H18" s="54"/>
      <c r="I18" s="55"/>
      <c r="J18" s="56"/>
      <c r="K18" s="53"/>
      <c r="L18" s="54"/>
      <c r="M18" s="55"/>
      <c r="N18" s="57"/>
    </row>
    <row r="19" spans="1:18" x14ac:dyDescent="0.2">
      <c r="A19" s="12" t="s">
        <v>6</v>
      </c>
      <c r="B19" s="3"/>
      <c r="C19" s="3"/>
      <c r="D19" s="3" t="s">
        <v>3</v>
      </c>
      <c r="E19" s="3"/>
      <c r="F19" s="71"/>
      <c r="G19" s="72"/>
      <c r="H19" s="58"/>
      <c r="I19" s="58"/>
      <c r="J19" s="71"/>
      <c r="K19" s="73"/>
      <c r="L19" s="59"/>
      <c r="M19" s="59"/>
      <c r="N19" s="74"/>
    </row>
    <row r="20" spans="1:18" ht="25.5" x14ac:dyDescent="0.2">
      <c r="A20" s="19" t="s">
        <v>19</v>
      </c>
      <c r="B20" s="20" t="s">
        <v>93</v>
      </c>
      <c r="C20" s="21" t="s">
        <v>14</v>
      </c>
      <c r="D20" s="21" t="s">
        <v>94</v>
      </c>
      <c r="E20" s="22" t="s">
        <v>16</v>
      </c>
      <c r="F20" s="67">
        <v>357.21</v>
      </c>
      <c r="G20" s="75">
        <v>8</v>
      </c>
      <c r="H20" s="60">
        <f>'BM 02'!J20</f>
        <v>8</v>
      </c>
      <c r="I20" s="60">
        <f>VLOOKUP(A20,'Memória 03'!$A$6:$E$243,5,FALSE)</f>
        <v>0</v>
      </c>
      <c r="J20" s="76">
        <f>I20+H20</f>
        <v>8</v>
      </c>
      <c r="K20" s="77">
        <f>TRUNC(G20*F20,2)</f>
        <v>2857.68</v>
      </c>
      <c r="L20" s="60">
        <f>TRUNC(H20*F20,2)</f>
        <v>2857.68</v>
      </c>
      <c r="M20" s="60">
        <f>TRUNC(I20*F20,2)</f>
        <v>0</v>
      </c>
      <c r="N20" s="78">
        <f>M20+L20</f>
        <v>2857.68</v>
      </c>
      <c r="P20" s="111">
        <f>N20/K20</f>
        <v>1</v>
      </c>
      <c r="Q20" s="14"/>
      <c r="R20" s="32"/>
    </row>
    <row r="21" spans="1:18" ht="25.5" x14ac:dyDescent="0.2">
      <c r="A21" s="19" t="s">
        <v>20</v>
      </c>
      <c r="B21" s="20" t="s">
        <v>48</v>
      </c>
      <c r="C21" s="21" t="s">
        <v>17</v>
      </c>
      <c r="D21" s="21" t="s">
        <v>95</v>
      </c>
      <c r="E21" s="22" t="s">
        <v>11</v>
      </c>
      <c r="F21" s="67">
        <v>62.24</v>
      </c>
      <c r="G21" s="75">
        <v>98.4</v>
      </c>
      <c r="H21" s="60">
        <f>'BM 02'!J21</f>
        <v>98.399999999999991</v>
      </c>
      <c r="I21" s="60">
        <f>VLOOKUP(A21,'Memória 03'!$A$6:$E$243,5,FALSE)</f>
        <v>0</v>
      </c>
      <c r="J21" s="76">
        <f t="shared" ref="J21:J86" si="0">I21+H21</f>
        <v>98.399999999999991</v>
      </c>
      <c r="K21" s="77">
        <f t="shared" ref="K21:K86" si="1">TRUNC(G21*F21,2)</f>
        <v>6124.41</v>
      </c>
      <c r="L21" s="60">
        <f t="shared" ref="L21:L86" si="2">TRUNC(H21*F21,2)</f>
        <v>6124.41</v>
      </c>
      <c r="M21" s="60">
        <f t="shared" ref="M21:M86" si="3">TRUNC(I21*F21,2)</f>
        <v>0</v>
      </c>
      <c r="N21" s="78">
        <f t="shared" ref="N21:N86" si="4">M21+L21</f>
        <v>6124.41</v>
      </c>
      <c r="P21" s="111">
        <f t="shared" ref="P21:P86" si="5">N21/K21</f>
        <v>1</v>
      </c>
      <c r="Q21" s="14"/>
    </row>
    <row r="22" spans="1:18" x14ac:dyDescent="0.2">
      <c r="A22" s="12" t="s">
        <v>8</v>
      </c>
      <c r="B22" s="3"/>
      <c r="C22" s="3"/>
      <c r="D22" s="3" t="s">
        <v>96</v>
      </c>
      <c r="E22" s="3"/>
      <c r="F22" s="71"/>
      <c r="G22" s="72"/>
      <c r="H22" s="71"/>
      <c r="I22" s="71"/>
      <c r="J22" s="71"/>
      <c r="K22" s="73"/>
      <c r="L22" s="59"/>
      <c r="M22" s="59"/>
      <c r="N22" s="74"/>
      <c r="P22" s="111" t="e">
        <f t="shared" si="5"/>
        <v>#DIV/0!</v>
      </c>
      <c r="Q22" s="14"/>
      <c r="R22" s="32"/>
    </row>
    <row r="23" spans="1:18" ht="25.5" x14ac:dyDescent="0.2">
      <c r="A23" s="114" t="s">
        <v>705</v>
      </c>
      <c r="B23" s="20">
        <v>9937</v>
      </c>
      <c r="C23" s="115" t="s">
        <v>706</v>
      </c>
      <c r="D23" s="115" t="s">
        <v>707</v>
      </c>
      <c r="E23" s="22" t="s">
        <v>82</v>
      </c>
      <c r="F23" s="116">
        <v>1.9076581875</v>
      </c>
      <c r="G23" s="117">
        <v>1000</v>
      </c>
      <c r="H23" s="116">
        <v>0</v>
      </c>
      <c r="I23" s="60">
        <f>VLOOKUP(A23,'Memória 03'!$A$6:$E$243,5,FALSE)</f>
        <v>1000</v>
      </c>
      <c r="J23" s="76">
        <f t="shared" si="0"/>
        <v>1000</v>
      </c>
      <c r="K23" s="77">
        <f t="shared" ref="K23" si="6">TRUNC(G23*F23,2)</f>
        <v>1907.65</v>
      </c>
      <c r="L23" s="60">
        <f t="shared" ref="L23" si="7">TRUNC(H23*F23,2)</f>
        <v>0</v>
      </c>
      <c r="M23" s="60">
        <f t="shared" ref="M23" si="8">TRUNC(I23*F23,2)</f>
        <v>1907.65</v>
      </c>
      <c r="N23" s="78">
        <f t="shared" ref="N23" si="9">M23+L23</f>
        <v>1907.65</v>
      </c>
      <c r="Q23" s="14"/>
      <c r="R23" s="32"/>
    </row>
    <row r="24" spans="1:18" ht="25.5" x14ac:dyDescent="0.2">
      <c r="A24" s="19" t="s">
        <v>21</v>
      </c>
      <c r="B24" s="20" t="s">
        <v>97</v>
      </c>
      <c r="C24" s="21" t="s">
        <v>14</v>
      </c>
      <c r="D24" s="21" t="s">
        <v>98</v>
      </c>
      <c r="E24" s="22" t="s">
        <v>87</v>
      </c>
      <c r="F24" s="67">
        <v>36.130000000000003</v>
      </c>
      <c r="G24" s="75">
        <v>74.739999999999995</v>
      </c>
      <c r="H24" s="60">
        <f>'BM 02'!J23</f>
        <v>74.739999999999995</v>
      </c>
      <c r="I24" s="60">
        <f>VLOOKUP(A24,'Memória 03'!$A$6:$E$243,5,FALSE)</f>
        <v>0</v>
      </c>
      <c r="J24" s="76">
        <f t="shared" si="0"/>
        <v>74.739999999999995</v>
      </c>
      <c r="K24" s="77">
        <f t="shared" si="1"/>
        <v>2700.35</v>
      </c>
      <c r="L24" s="60">
        <f t="shared" si="2"/>
        <v>2700.35</v>
      </c>
      <c r="M24" s="60">
        <f t="shared" si="3"/>
        <v>0</v>
      </c>
      <c r="N24" s="78">
        <f t="shared" si="4"/>
        <v>2700.35</v>
      </c>
      <c r="P24" s="111">
        <f t="shared" si="5"/>
        <v>1</v>
      </c>
      <c r="Q24" s="14"/>
    </row>
    <row r="25" spans="1:18" ht="25.5" x14ac:dyDescent="0.2">
      <c r="A25" s="19" t="s">
        <v>24</v>
      </c>
      <c r="B25" s="20" t="s">
        <v>99</v>
      </c>
      <c r="C25" s="21" t="s">
        <v>17</v>
      </c>
      <c r="D25" s="21" t="s">
        <v>100</v>
      </c>
      <c r="E25" s="22" t="s">
        <v>15</v>
      </c>
      <c r="F25" s="67">
        <v>21.81</v>
      </c>
      <c r="G25" s="75">
        <v>59.900000000000006</v>
      </c>
      <c r="H25" s="60">
        <f>'BM 02'!J24</f>
        <v>59.900000000000006</v>
      </c>
      <c r="I25" s="60">
        <f>VLOOKUP(A25,'Memória 03'!$A$6:$E$243,5,FALSE)</f>
        <v>0</v>
      </c>
      <c r="J25" s="76">
        <f t="shared" si="0"/>
        <v>59.900000000000006</v>
      </c>
      <c r="K25" s="77">
        <f t="shared" si="1"/>
        <v>1306.4100000000001</v>
      </c>
      <c r="L25" s="60">
        <f t="shared" si="2"/>
        <v>1306.4100000000001</v>
      </c>
      <c r="M25" s="60">
        <f t="shared" si="3"/>
        <v>0</v>
      </c>
      <c r="N25" s="78">
        <f t="shared" si="4"/>
        <v>1306.4100000000001</v>
      </c>
      <c r="P25" s="111">
        <f t="shared" si="5"/>
        <v>1</v>
      </c>
      <c r="Q25" s="14"/>
    </row>
    <row r="26" spans="1:18" ht="38.25" x14ac:dyDescent="0.2">
      <c r="A26" s="19" t="s">
        <v>25</v>
      </c>
      <c r="B26" s="20" t="s">
        <v>101</v>
      </c>
      <c r="C26" s="21" t="s">
        <v>17</v>
      </c>
      <c r="D26" s="21" t="s">
        <v>102</v>
      </c>
      <c r="E26" s="22" t="s">
        <v>15</v>
      </c>
      <c r="F26" s="67">
        <v>65.11</v>
      </c>
      <c r="G26" s="75">
        <v>459</v>
      </c>
      <c r="H26" s="60">
        <f>'BM 02'!J25</f>
        <v>459</v>
      </c>
      <c r="I26" s="60">
        <f>VLOOKUP(A26,'Memória 03'!$A$6:$E$243,5,FALSE)</f>
        <v>0</v>
      </c>
      <c r="J26" s="76">
        <f t="shared" si="0"/>
        <v>459</v>
      </c>
      <c r="K26" s="77">
        <f t="shared" si="1"/>
        <v>29885.49</v>
      </c>
      <c r="L26" s="60">
        <f t="shared" si="2"/>
        <v>29885.49</v>
      </c>
      <c r="M26" s="60">
        <f t="shared" si="3"/>
        <v>0</v>
      </c>
      <c r="N26" s="78">
        <f t="shared" si="4"/>
        <v>29885.49</v>
      </c>
      <c r="P26" s="111">
        <f t="shared" si="5"/>
        <v>1</v>
      </c>
      <c r="Q26" s="14"/>
    </row>
    <row r="27" spans="1:18" x14ac:dyDescent="0.2">
      <c r="A27" s="12" t="s">
        <v>9</v>
      </c>
      <c r="B27" s="3"/>
      <c r="C27" s="3"/>
      <c r="D27" s="3" t="s">
        <v>103</v>
      </c>
      <c r="E27" s="3"/>
      <c r="F27" s="71"/>
      <c r="G27" s="72"/>
      <c r="H27" s="71"/>
      <c r="I27" s="71"/>
      <c r="J27" s="71"/>
      <c r="K27" s="73"/>
      <c r="L27" s="59"/>
      <c r="M27" s="59"/>
      <c r="N27" s="74"/>
      <c r="P27" s="111" t="e">
        <f t="shared" si="5"/>
        <v>#DIV/0!</v>
      </c>
      <c r="Q27" s="14"/>
      <c r="R27" s="32"/>
    </row>
    <row r="28" spans="1:18" ht="25.5" x14ac:dyDescent="0.2">
      <c r="A28" s="19" t="s">
        <v>26</v>
      </c>
      <c r="B28" s="20" t="s">
        <v>49</v>
      </c>
      <c r="C28" s="21" t="s">
        <v>17</v>
      </c>
      <c r="D28" s="21" t="s">
        <v>50</v>
      </c>
      <c r="E28" s="22" t="s">
        <v>16</v>
      </c>
      <c r="F28" s="67">
        <v>6.46</v>
      </c>
      <c r="G28" s="75">
        <v>43.589999999999996</v>
      </c>
      <c r="H28" s="60">
        <f>'BM 02'!J27</f>
        <v>43.594999999999999</v>
      </c>
      <c r="I28" s="60">
        <f>VLOOKUP(A28,'Memória 03'!$A$6:$E$243,5,FALSE)</f>
        <v>0</v>
      </c>
      <c r="J28" s="76">
        <f t="shared" si="0"/>
        <v>43.594999999999999</v>
      </c>
      <c r="K28" s="77">
        <f t="shared" si="1"/>
        <v>281.58999999999997</v>
      </c>
      <c r="L28" s="60">
        <f t="shared" si="2"/>
        <v>281.62</v>
      </c>
      <c r="M28" s="60">
        <f t="shared" si="3"/>
        <v>0</v>
      </c>
      <c r="N28" s="78">
        <f t="shared" si="4"/>
        <v>281.62</v>
      </c>
      <c r="P28" s="111">
        <f t="shared" si="5"/>
        <v>1.0001065378742144</v>
      </c>
      <c r="Q28" s="14"/>
    </row>
    <row r="29" spans="1:18" ht="51" x14ac:dyDescent="0.2">
      <c r="A29" s="19" t="s">
        <v>27</v>
      </c>
      <c r="B29" s="20" t="s">
        <v>104</v>
      </c>
      <c r="C29" s="21" t="s">
        <v>14</v>
      </c>
      <c r="D29" s="21" t="s">
        <v>105</v>
      </c>
      <c r="E29" s="22" t="s">
        <v>16</v>
      </c>
      <c r="F29" s="67">
        <v>86.62</v>
      </c>
      <c r="G29" s="75">
        <v>50.04</v>
      </c>
      <c r="H29" s="60">
        <f>'BM 02'!J28</f>
        <v>50.04</v>
      </c>
      <c r="I29" s="60">
        <f>VLOOKUP(A29,'Memória 03'!$A$6:$E$243,5,FALSE)</f>
        <v>0</v>
      </c>
      <c r="J29" s="76">
        <f t="shared" si="0"/>
        <v>50.04</v>
      </c>
      <c r="K29" s="77">
        <f t="shared" si="1"/>
        <v>4334.46</v>
      </c>
      <c r="L29" s="60">
        <f t="shared" si="2"/>
        <v>4334.46</v>
      </c>
      <c r="M29" s="60">
        <f t="shared" si="3"/>
        <v>0</v>
      </c>
      <c r="N29" s="78">
        <f t="shared" si="4"/>
        <v>4334.46</v>
      </c>
      <c r="P29" s="111">
        <f t="shared" si="5"/>
        <v>1</v>
      </c>
      <c r="Q29" s="14"/>
    </row>
    <row r="30" spans="1:18" ht="25.5" x14ac:dyDescent="0.2">
      <c r="A30" s="19" t="s">
        <v>28</v>
      </c>
      <c r="B30" s="20" t="s">
        <v>106</v>
      </c>
      <c r="C30" s="21" t="s">
        <v>17</v>
      </c>
      <c r="D30" s="21" t="s">
        <v>107</v>
      </c>
      <c r="E30" s="22" t="s">
        <v>15</v>
      </c>
      <c r="F30" s="67">
        <v>681.06</v>
      </c>
      <c r="G30" s="75">
        <v>3.0500000000000003</v>
      </c>
      <c r="H30" s="60">
        <f>'BM 02'!J29</f>
        <v>3.0516500000000004</v>
      </c>
      <c r="I30" s="60">
        <f>VLOOKUP(A30,'Memória 03'!$A$6:$E$243,5,FALSE)</f>
        <v>0</v>
      </c>
      <c r="J30" s="76">
        <f t="shared" si="0"/>
        <v>3.0516500000000004</v>
      </c>
      <c r="K30" s="77">
        <f t="shared" si="1"/>
        <v>2077.23</v>
      </c>
      <c r="L30" s="60">
        <f t="shared" si="2"/>
        <v>2078.35</v>
      </c>
      <c r="M30" s="60">
        <f t="shared" si="3"/>
        <v>0</v>
      </c>
      <c r="N30" s="78">
        <f t="shared" si="4"/>
        <v>2078.35</v>
      </c>
      <c r="P30" s="111">
        <f t="shared" si="5"/>
        <v>1.000539179580499</v>
      </c>
      <c r="Q30" s="14"/>
    </row>
    <row r="31" spans="1:18" ht="25.5" x14ac:dyDescent="0.2">
      <c r="A31" s="19" t="s">
        <v>29</v>
      </c>
      <c r="B31" s="20" t="s">
        <v>108</v>
      </c>
      <c r="C31" s="21" t="s">
        <v>17</v>
      </c>
      <c r="D31" s="21" t="s">
        <v>109</v>
      </c>
      <c r="E31" s="22" t="s">
        <v>16</v>
      </c>
      <c r="F31" s="67">
        <v>146.54</v>
      </c>
      <c r="G31" s="75">
        <v>57.41</v>
      </c>
      <c r="H31" s="60">
        <f>'BM 02'!J30</f>
        <v>57.41</v>
      </c>
      <c r="I31" s="60">
        <f>VLOOKUP(A31,'Memória 03'!$A$6:$E$243,5,FALSE)</f>
        <v>0</v>
      </c>
      <c r="J31" s="76">
        <f t="shared" si="0"/>
        <v>57.41</v>
      </c>
      <c r="K31" s="77">
        <f t="shared" si="1"/>
        <v>8412.86</v>
      </c>
      <c r="L31" s="60">
        <f t="shared" si="2"/>
        <v>8412.86</v>
      </c>
      <c r="M31" s="60">
        <f t="shared" si="3"/>
        <v>0</v>
      </c>
      <c r="N31" s="78">
        <f t="shared" si="4"/>
        <v>8412.86</v>
      </c>
      <c r="P31" s="111">
        <f t="shared" si="5"/>
        <v>1</v>
      </c>
      <c r="Q31" s="14"/>
    </row>
    <row r="32" spans="1:18" ht="25.5" x14ac:dyDescent="0.2">
      <c r="A32" s="19" t="s">
        <v>110</v>
      </c>
      <c r="B32" s="20" t="s">
        <v>53</v>
      </c>
      <c r="C32" s="21" t="s">
        <v>17</v>
      </c>
      <c r="D32" s="21" t="s">
        <v>111</v>
      </c>
      <c r="E32" s="22" t="s">
        <v>16</v>
      </c>
      <c r="F32" s="67">
        <v>80.31</v>
      </c>
      <c r="G32" s="75">
        <v>111.16</v>
      </c>
      <c r="H32" s="60">
        <f>'BM 02'!J31</f>
        <v>111.16</v>
      </c>
      <c r="I32" s="60">
        <f>VLOOKUP(A32,'Memória 03'!$A$6:$E$243,5,FALSE)</f>
        <v>0</v>
      </c>
      <c r="J32" s="76">
        <f t="shared" si="0"/>
        <v>111.16</v>
      </c>
      <c r="K32" s="77">
        <f t="shared" si="1"/>
        <v>8927.25</v>
      </c>
      <c r="L32" s="60">
        <f t="shared" si="2"/>
        <v>8927.25</v>
      </c>
      <c r="M32" s="60">
        <f t="shared" si="3"/>
        <v>0</v>
      </c>
      <c r="N32" s="78">
        <f t="shared" si="4"/>
        <v>8927.25</v>
      </c>
      <c r="P32" s="111">
        <f t="shared" si="5"/>
        <v>1</v>
      </c>
      <c r="Q32" s="14"/>
    </row>
    <row r="33" spans="1:18" ht="25.5" x14ac:dyDescent="0.2">
      <c r="A33" s="19" t="s">
        <v>112</v>
      </c>
      <c r="B33" s="20" t="s">
        <v>46</v>
      </c>
      <c r="C33" s="21" t="s">
        <v>17</v>
      </c>
      <c r="D33" s="21" t="s">
        <v>113</v>
      </c>
      <c r="E33" s="22" t="s">
        <v>12</v>
      </c>
      <c r="F33" s="67">
        <v>16.87</v>
      </c>
      <c r="G33" s="75">
        <v>88.636363636363626</v>
      </c>
      <c r="H33" s="60">
        <f>'BM 02'!J32</f>
        <v>88.636363636363626</v>
      </c>
      <c r="I33" s="60">
        <f>VLOOKUP(A33,'Memória 03'!$A$6:$E$243,5,FALSE)</f>
        <v>0</v>
      </c>
      <c r="J33" s="76">
        <f t="shared" si="0"/>
        <v>88.636363636363626</v>
      </c>
      <c r="K33" s="77">
        <f t="shared" si="1"/>
        <v>1495.29</v>
      </c>
      <c r="L33" s="60">
        <f t="shared" si="2"/>
        <v>1495.29</v>
      </c>
      <c r="M33" s="60">
        <f t="shared" si="3"/>
        <v>0</v>
      </c>
      <c r="N33" s="78">
        <f t="shared" si="4"/>
        <v>1495.29</v>
      </c>
      <c r="P33" s="111">
        <f t="shared" si="5"/>
        <v>1</v>
      </c>
      <c r="Q33" s="14"/>
    </row>
    <row r="34" spans="1:18" ht="25.5" x14ac:dyDescent="0.2">
      <c r="A34" s="19" t="s">
        <v>114</v>
      </c>
      <c r="B34" s="20" t="s">
        <v>54</v>
      </c>
      <c r="C34" s="21" t="s">
        <v>17</v>
      </c>
      <c r="D34" s="21" t="s">
        <v>115</v>
      </c>
      <c r="E34" s="22" t="s">
        <v>12</v>
      </c>
      <c r="F34" s="67">
        <v>14.98</v>
      </c>
      <c r="G34" s="75">
        <v>342.36090909090905</v>
      </c>
      <c r="H34" s="60">
        <f>'BM 02'!J33</f>
        <v>342.36090909090905</v>
      </c>
      <c r="I34" s="60">
        <f>VLOOKUP(A34,'Memória 03'!$A$6:$E$243,5,FALSE)</f>
        <v>0</v>
      </c>
      <c r="J34" s="76">
        <f t="shared" si="0"/>
        <v>342.36090909090905</v>
      </c>
      <c r="K34" s="77">
        <f t="shared" si="1"/>
        <v>5128.5600000000004</v>
      </c>
      <c r="L34" s="60">
        <f t="shared" si="2"/>
        <v>5128.5600000000004</v>
      </c>
      <c r="M34" s="60">
        <f t="shared" si="3"/>
        <v>0</v>
      </c>
      <c r="N34" s="78">
        <f t="shared" si="4"/>
        <v>5128.5600000000004</v>
      </c>
      <c r="P34" s="111">
        <f t="shared" si="5"/>
        <v>1</v>
      </c>
      <c r="Q34" s="14"/>
    </row>
    <row r="35" spans="1:18" ht="25.5" x14ac:dyDescent="0.2">
      <c r="A35" s="19" t="s">
        <v>116</v>
      </c>
      <c r="B35" s="20" t="s">
        <v>47</v>
      </c>
      <c r="C35" s="21" t="s">
        <v>17</v>
      </c>
      <c r="D35" s="21" t="s">
        <v>117</v>
      </c>
      <c r="E35" s="22" t="s">
        <v>12</v>
      </c>
      <c r="F35" s="67">
        <v>12.98</v>
      </c>
      <c r="G35" s="75">
        <v>314.96000000000004</v>
      </c>
      <c r="H35" s="60">
        <f>'BM 02'!J34</f>
        <v>305.09000000000003</v>
      </c>
      <c r="I35" s="60">
        <f>VLOOKUP(A35,'Memória 03'!$A$6:$E$243,5,FALSE)</f>
        <v>9.8699999999999992</v>
      </c>
      <c r="J35" s="76">
        <f t="shared" si="0"/>
        <v>314.96000000000004</v>
      </c>
      <c r="K35" s="77">
        <f t="shared" si="1"/>
        <v>4088.18</v>
      </c>
      <c r="L35" s="60">
        <f>TRUNC(H35*F35,2)</f>
        <v>3960.06</v>
      </c>
      <c r="M35" s="60">
        <f>TRUNC(I35*F35,2)</f>
        <v>128.11000000000001</v>
      </c>
      <c r="N35" s="78">
        <f>M35+L35</f>
        <v>4088.17</v>
      </c>
      <c r="P35" s="111">
        <f t="shared" si="5"/>
        <v>0.999997553923751</v>
      </c>
      <c r="Q35" s="14"/>
    </row>
    <row r="36" spans="1:18" ht="25.5" x14ac:dyDescent="0.2">
      <c r="A36" s="19" t="s">
        <v>118</v>
      </c>
      <c r="B36" s="20" t="s">
        <v>119</v>
      </c>
      <c r="C36" s="21" t="s">
        <v>17</v>
      </c>
      <c r="D36" s="21" t="s">
        <v>120</v>
      </c>
      <c r="E36" s="22" t="s">
        <v>12</v>
      </c>
      <c r="F36" s="67">
        <v>9.89</v>
      </c>
      <c r="G36" s="75">
        <v>155.99454545454543</v>
      </c>
      <c r="H36" s="60">
        <f>'BM 02'!J35</f>
        <v>154.45454545454544</v>
      </c>
      <c r="I36" s="60">
        <f>VLOOKUP(A36,'Memória 03'!$A$6:$E$243,5,FALSE)</f>
        <v>1.54</v>
      </c>
      <c r="J36" s="76">
        <f t="shared" si="0"/>
        <v>155.99454545454543</v>
      </c>
      <c r="K36" s="77">
        <f t="shared" si="1"/>
        <v>1542.78</v>
      </c>
      <c r="L36" s="60">
        <f t="shared" si="2"/>
        <v>1527.55</v>
      </c>
      <c r="M36" s="60">
        <f t="shared" si="3"/>
        <v>15.23</v>
      </c>
      <c r="N36" s="78">
        <f t="shared" si="4"/>
        <v>1542.78</v>
      </c>
      <c r="P36" s="111">
        <f t="shared" si="5"/>
        <v>1</v>
      </c>
      <c r="Q36" s="14"/>
    </row>
    <row r="37" spans="1:18" ht="25.5" x14ac:dyDescent="0.2">
      <c r="A37" s="19" t="s">
        <v>121</v>
      </c>
      <c r="B37" s="20" t="s">
        <v>45</v>
      </c>
      <c r="C37" s="21" t="s">
        <v>17</v>
      </c>
      <c r="D37" s="21" t="s">
        <v>122</v>
      </c>
      <c r="E37" s="22" t="s">
        <v>12</v>
      </c>
      <c r="F37" s="67">
        <v>19.05</v>
      </c>
      <c r="G37" s="75">
        <v>165.72090909090909</v>
      </c>
      <c r="H37" s="60">
        <f>'BM 02'!J36</f>
        <v>165.72090909090909</v>
      </c>
      <c r="I37" s="60">
        <f>VLOOKUP(A37,'Memória 03'!$A$6:$E$243,5,FALSE)</f>
        <v>0</v>
      </c>
      <c r="J37" s="76">
        <f t="shared" si="0"/>
        <v>165.72090909090909</v>
      </c>
      <c r="K37" s="77">
        <f t="shared" si="1"/>
        <v>3156.98</v>
      </c>
      <c r="L37" s="60">
        <f t="shared" si="2"/>
        <v>3156.98</v>
      </c>
      <c r="M37" s="60">
        <f t="shared" si="3"/>
        <v>0</v>
      </c>
      <c r="N37" s="78">
        <f t="shared" si="4"/>
        <v>3156.98</v>
      </c>
      <c r="P37" s="111">
        <f t="shared" si="5"/>
        <v>1</v>
      </c>
      <c r="Q37" s="14"/>
    </row>
    <row r="38" spans="1:18" ht="38.25" x14ac:dyDescent="0.2">
      <c r="A38" s="19" t="s">
        <v>123</v>
      </c>
      <c r="B38" s="20" t="s">
        <v>124</v>
      </c>
      <c r="C38" s="21" t="s">
        <v>17</v>
      </c>
      <c r="D38" s="21" t="s">
        <v>125</v>
      </c>
      <c r="E38" s="22" t="s">
        <v>15</v>
      </c>
      <c r="F38" s="67">
        <v>450.18</v>
      </c>
      <c r="G38" s="75">
        <v>11.04</v>
      </c>
      <c r="H38" s="60">
        <f>'BM 02'!J37</f>
        <v>11.04</v>
      </c>
      <c r="I38" s="60">
        <f>VLOOKUP(A38,'Memória 03'!$A$6:$E$243,5,FALSE)</f>
        <v>0</v>
      </c>
      <c r="J38" s="76">
        <f t="shared" si="0"/>
        <v>11.04</v>
      </c>
      <c r="K38" s="77">
        <f t="shared" si="1"/>
        <v>4969.9799999999996</v>
      </c>
      <c r="L38" s="60">
        <f t="shared" si="2"/>
        <v>4969.9799999999996</v>
      </c>
      <c r="M38" s="60">
        <f t="shared" si="3"/>
        <v>0</v>
      </c>
      <c r="N38" s="78">
        <f t="shared" si="4"/>
        <v>4969.9799999999996</v>
      </c>
      <c r="P38" s="111">
        <f t="shared" si="5"/>
        <v>1</v>
      </c>
      <c r="Q38" s="14"/>
    </row>
    <row r="39" spans="1:18" ht="25.5" x14ac:dyDescent="0.2">
      <c r="A39" s="19" t="s">
        <v>126</v>
      </c>
      <c r="B39" s="20" t="s">
        <v>127</v>
      </c>
      <c r="C39" s="21" t="s">
        <v>17</v>
      </c>
      <c r="D39" s="21" t="s">
        <v>128</v>
      </c>
      <c r="E39" s="22" t="s">
        <v>15</v>
      </c>
      <c r="F39" s="67">
        <v>302.18</v>
      </c>
      <c r="G39" s="75">
        <v>21.64</v>
      </c>
      <c r="H39" s="60">
        <f>'BM 02'!J38</f>
        <v>21.64</v>
      </c>
      <c r="I39" s="60">
        <f>VLOOKUP(A39,'Memória 03'!$A$6:$E$243,5,FALSE)</f>
        <v>0</v>
      </c>
      <c r="J39" s="76">
        <f t="shared" si="0"/>
        <v>21.64</v>
      </c>
      <c r="K39" s="77">
        <f t="shared" si="1"/>
        <v>6539.17</v>
      </c>
      <c r="L39" s="60">
        <f t="shared" si="2"/>
        <v>6539.17</v>
      </c>
      <c r="M39" s="60">
        <f t="shared" si="3"/>
        <v>0</v>
      </c>
      <c r="N39" s="78">
        <f t="shared" si="4"/>
        <v>6539.17</v>
      </c>
      <c r="P39" s="111">
        <f t="shared" si="5"/>
        <v>1</v>
      </c>
      <c r="Q39" s="14"/>
    </row>
    <row r="40" spans="1:18" ht="25.5" x14ac:dyDescent="0.2">
      <c r="A40" s="19" t="s">
        <v>129</v>
      </c>
      <c r="B40" s="20" t="s">
        <v>130</v>
      </c>
      <c r="C40" s="21" t="s">
        <v>14</v>
      </c>
      <c r="D40" s="21" t="s">
        <v>131</v>
      </c>
      <c r="E40" s="22" t="s">
        <v>16</v>
      </c>
      <c r="F40" s="67">
        <v>12.82</v>
      </c>
      <c r="G40" s="75">
        <v>112.92</v>
      </c>
      <c r="H40" s="60">
        <f>'BM 02'!J39</f>
        <v>112.92</v>
      </c>
      <c r="I40" s="60">
        <f>VLOOKUP(A40,'Memória 03'!$A$6:$E$243,5,FALSE)</f>
        <v>0</v>
      </c>
      <c r="J40" s="76">
        <f t="shared" si="0"/>
        <v>112.92</v>
      </c>
      <c r="K40" s="77">
        <f t="shared" si="1"/>
        <v>1447.63</v>
      </c>
      <c r="L40" s="60">
        <f t="shared" si="2"/>
        <v>1447.63</v>
      </c>
      <c r="M40" s="60">
        <f t="shared" si="3"/>
        <v>0</v>
      </c>
      <c r="N40" s="78">
        <f t="shared" si="4"/>
        <v>1447.63</v>
      </c>
      <c r="P40" s="111">
        <f t="shared" si="5"/>
        <v>1</v>
      </c>
      <c r="Q40" s="14"/>
    </row>
    <row r="41" spans="1:18" ht="38.25" x14ac:dyDescent="0.2">
      <c r="A41" s="19" t="s">
        <v>132</v>
      </c>
      <c r="B41" s="20" t="s">
        <v>133</v>
      </c>
      <c r="C41" s="21" t="s">
        <v>17</v>
      </c>
      <c r="D41" s="21" t="s">
        <v>134</v>
      </c>
      <c r="E41" s="22" t="s">
        <v>15</v>
      </c>
      <c r="F41" s="67">
        <v>464.63</v>
      </c>
      <c r="G41" s="75">
        <v>10.6</v>
      </c>
      <c r="H41" s="60">
        <f>'BM 02'!J40</f>
        <v>10.6</v>
      </c>
      <c r="I41" s="60">
        <f>VLOOKUP(A41,'Memória 03'!$A$6:$E$243,5,FALSE)</f>
        <v>0</v>
      </c>
      <c r="J41" s="76">
        <f t="shared" si="0"/>
        <v>10.6</v>
      </c>
      <c r="K41" s="77">
        <f t="shared" si="1"/>
        <v>4925.07</v>
      </c>
      <c r="L41" s="60">
        <f t="shared" si="2"/>
        <v>4925.07</v>
      </c>
      <c r="M41" s="60">
        <f t="shared" si="3"/>
        <v>0</v>
      </c>
      <c r="N41" s="78">
        <f t="shared" si="4"/>
        <v>4925.07</v>
      </c>
      <c r="P41" s="111">
        <f t="shared" si="5"/>
        <v>1</v>
      </c>
      <c r="Q41" s="14"/>
    </row>
    <row r="42" spans="1:18" x14ac:dyDescent="0.2">
      <c r="A42" s="12" t="s">
        <v>18</v>
      </c>
      <c r="B42" s="3"/>
      <c r="C42" s="3"/>
      <c r="D42" s="3" t="s">
        <v>135</v>
      </c>
      <c r="E42" s="3"/>
      <c r="F42" s="71"/>
      <c r="G42" s="72"/>
      <c r="H42" s="71"/>
      <c r="I42" s="71"/>
      <c r="J42" s="71"/>
      <c r="K42" s="73"/>
      <c r="L42" s="59"/>
      <c r="M42" s="59"/>
      <c r="N42" s="74"/>
      <c r="P42" s="111" t="e">
        <f t="shared" si="5"/>
        <v>#DIV/0!</v>
      </c>
      <c r="Q42" s="14"/>
    </row>
    <row r="43" spans="1:18" x14ac:dyDescent="0.2">
      <c r="A43" s="12" t="s">
        <v>30</v>
      </c>
      <c r="B43" s="3"/>
      <c r="C43" s="3"/>
      <c r="D43" s="3" t="s">
        <v>136</v>
      </c>
      <c r="E43" s="3"/>
      <c r="F43" s="71"/>
      <c r="G43" s="72"/>
      <c r="H43" s="71"/>
      <c r="I43" s="71"/>
      <c r="J43" s="71"/>
      <c r="K43" s="73"/>
      <c r="L43" s="59"/>
      <c r="M43" s="59"/>
      <c r="N43" s="74"/>
      <c r="P43" s="111" t="e">
        <f t="shared" si="5"/>
        <v>#DIV/0!</v>
      </c>
      <c r="Q43" s="14"/>
      <c r="R43" s="32"/>
    </row>
    <row r="44" spans="1:18" ht="38.25" x14ac:dyDescent="0.2">
      <c r="A44" s="34" t="s">
        <v>137</v>
      </c>
      <c r="B44" s="35" t="s">
        <v>138</v>
      </c>
      <c r="C44" s="36" t="s">
        <v>17</v>
      </c>
      <c r="D44" s="36" t="s">
        <v>139</v>
      </c>
      <c r="E44" s="37" t="s">
        <v>16</v>
      </c>
      <c r="F44" s="68">
        <v>44.81</v>
      </c>
      <c r="G44" s="79">
        <v>90.78</v>
      </c>
      <c r="H44" s="60">
        <f>'BM 02'!J43</f>
        <v>90.8</v>
      </c>
      <c r="I44" s="60">
        <f>VLOOKUP(A44,'Memória 03'!$A$6:$E$243,5,FALSE)</f>
        <v>0</v>
      </c>
      <c r="J44" s="80">
        <f t="shared" si="0"/>
        <v>90.8</v>
      </c>
      <c r="K44" s="81">
        <f t="shared" si="1"/>
        <v>4067.85</v>
      </c>
      <c r="L44" s="61">
        <f t="shared" si="2"/>
        <v>4068.74</v>
      </c>
      <c r="M44" s="61">
        <f t="shared" si="3"/>
        <v>0</v>
      </c>
      <c r="N44" s="82">
        <f t="shared" si="4"/>
        <v>4068.74</v>
      </c>
      <c r="P44" s="111">
        <f t="shared" si="5"/>
        <v>1.0002187887950638</v>
      </c>
      <c r="Q44" s="14"/>
    </row>
    <row r="45" spans="1:18" ht="38.25" x14ac:dyDescent="0.2">
      <c r="A45" s="34" t="s">
        <v>140</v>
      </c>
      <c r="B45" s="35" t="s">
        <v>141</v>
      </c>
      <c r="C45" s="36" t="s">
        <v>17</v>
      </c>
      <c r="D45" s="36" t="s">
        <v>142</v>
      </c>
      <c r="E45" s="37" t="s">
        <v>12</v>
      </c>
      <c r="F45" s="68">
        <v>13.18</v>
      </c>
      <c r="G45" s="79">
        <v>149.54272727272726</v>
      </c>
      <c r="H45" s="60">
        <f>'BM 02'!J44</f>
        <v>149.54272727272726</v>
      </c>
      <c r="I45" s="60">
        <f>VLOOKUP(A45,'Memória 03'!$A$6:$E$243,5,FALSE)</f>
        <v>0</v>
      </c>
      <c r="J45" s="80">
        <f t="shared" si="0"/>
        <v>149.54272727272726</v>
      </c>
      <c r="K45" s="81">
        <f t="shared" si="1"/>
        <v>1970.97</v>
      </c>
      <c r="L45" s="61">
        <f t="shared" si="2"/>
        <v>1970.97</v>
      </c>
      <c r="M45" s="61">
        <f t="shared" si="3"/>
        <v>0</v>
      </c>
      <c r="N45" s="82">
        <f t="shared" si="4"/>
        <v>1970.97</v>
      </c>
      <c r="P45" s="111">
        <f t="shared" si="5"/>
        <v>1</v>
      </c>
      <c r="Q45" s="14"/>
    </row>
    <row r="46" spans="1:18" ht="38.25" x14ac:dyDescent="0.2">
      <c r="A46" s="34" t="s">
        <v>143</v>
      </c>
      <c r="B46" s="35" t="s">
        <v>41</v>
      </c>
      <c r="C46" s="36" t="s">
        <v>17</v>
      </c>
      <c r="D46" s="36" t="s">
        <v>42</v>
      </c>
      <c r="E46" s="37" t="s">
        <v>12</v>
      </c>
      <c r="F46" s="68">
        <v>9.99</v>
      </c>
      <c r="G46" s="79">
        <v>324.08545454545458</v>
      </c>
      <c r="H46" s="60">
        <f>'BM 02'!J45</f>
        <v>324.08545454545458</v>
      </c>
      <c r="I46" s="60">
        <f>VLOOKUP(A46,'Memória 03'!$A$6:$E$243,5,FALSE)</f>
        <v>0</v>
      </c>
      <c r="J46" s="80">
        <f t="shared" si="0"/>
        <v>324.08545454545458</v>
      </c>
      <c r="K46" s="81">
        <f t="shared" si="1"/>
        <v>3237.61</v>
      </c>
      <c r="L46" s="61">
        <f t="shared" si="2"/>
        <v>3237.61</v>
      </c>
      <c r="M46" s="61">
        <f t="shared" si="3"/>
        <v>0</v>
      </c>
      <c r="N46" s="82">
        <f t="shared" si="4"/>
        <v>3237.61</v>
      </c>
      <c r="P46" s="111">
        <f t="shared" si="5"/>
        <v>1</v>
      </c>
      <c r="Q46" s="14"/>
    </row>
    <row r="47" spans="1:18" ht="38.25" x14ac:dyDescent="0.2">
      <c r="A47" s="34" t="s">
        <v>144</v>
      </c>
      <c r="B47" s="35" t="s">
        <v>145</v>
      </c>
      <c r="C47" s="36" t="s">
        <v>17</v>
      </c>
      <c r="D47" s="36" t="s">
        <v>146</v>
      </c>
      <c r="E47" s="37" t="s">
        <v>12</v>
      </c>
      <c r="F47" s="68">
        <v>8.34</v>
      </c>
      <c r="G47" s="79">
        <v>49.180000000000007</v>
      </c>
      <c r="H47" s="60">
        <f>'BM 02'!J46</f>
        <v>49.180000000000007</v>
      </c>
      <c r="I47" s="60">
        <f>VLOOKUP(A47,'Memória 03'!$A$6:$E$243,5,FALSE)</f>
        <v>0</v>
      </c>
      <c r="J47" s="80">
        <f t="shared" si="0"/>
        <v>49.180000000000007</v>
      </c>
      <c r="K47" s="81">
        <f t="shared" si="1"/>
        <v>410.16</v>
      </c>
      <c r="L47" s="61">
        <f t="shared" si="2"/>
        <v>410.16</v>
      </c>
      <c r="M47" s="61">
        <f t="shared" si="3"/>
        <v>0</v>
      </c>
      <c r="N47" s="82">
        <f t="shared" si="4"/>
        <v>410.16</v>
      </c>
      <c r="P47" s="111">
        <f t="shared" si="5"/>
        <v>1</v>
      </c>
      <c r="Q47" s="14"/>
    </row>
    <row r="48" spans="1:18" ht="38.25" x14ac:dyDescent="0.2">
      <c r="A48" s="34" t="s">
        <v>147</v>
      </c>
      <c r="B48" s="35" t="s">
        <v>148</v>
      </c>
      <c r="C48" s="36" t="s">
        <v>17</v>
      </c>
      <c r="D48" s="36" t="s">
        <v>149</v>
      </c>
      <c r="E48" s="37" t="s">
        <v>12</v>
      </c>
      <c r="F48" s="68">
        <v>8.0399999999999991</v>
      </c>
      <c r="G48" s="79">
        <v>380.36</v>
      </c>
      <c r="H48" s="60">
        <f>'BM 02'!J47</f>
        <v>380.36</v>
      </c>
      <c r="I48" s="60">
        <f>VLOOKUP(A48,'Memória 03'!$A$6:$E$243,5,FALSE)</f>
        <v>0</v>
      </c>
      <c r="J48" s="80">
        <f t="shared" si="0"/>
        <v>380.36</v>
      </c>
      <c r="K48" s="81">
        <f t="shared" si="1"/>
        <v>3058.09</v>
      </c>
      <c r="L48" s="61">
        <f t="shared" si="2"/>
        <v>3058.09</v>
      </c>
      <c r="M48" s="61">
        <f t="shared" si="3"/>
        <v>0</v>
      </c>
      <c r="N48" s="82">
        <f t="shared" si="4"/>
        <v>3058.09</v>
      </c>
      <c r="P48" s="111">
        <f t="shared" si="5"/>
        <v>1</v>
      </c>
      <c r="Q48" s="14"/>
    </row>
    <row r="49" spans="1:17" ht="38.25" x14ac:dyDescent="0.2">
      <c r="A49" s="34" t="s">
        <v>150</v>
      </c>
      <c r="B49" s="35" t="s">
        <v>124</v>
      </c>
      <c r="C49" s="36" t="s">
        <v>17</v>
      </c>
      <c r="D49" s="36" t="s">
        <v>125</v>
      </c>
      <c r="E49" s="37" t="s">
        <v>15</v>
      </c>
      <c r="F49" s="68">
        <v>450.18</v>
      </c>
      <c r="G49" s="79">
        <v>5.82</v>
      </c>
      <c r="H49" s="60">
        <f>'BM 02'!J48</f>
        <v>5.82</v>
      </c>
      <c r="I49" s="60">
        <f>VLOOKUP(A49,'Memória 03'!$A$6:$E$243,5,FALSE)</f>
        <v>0</v>
      </c>
      <c r="J49" s="80">
        <f t="shared" si="0"/>
        <v>5.82</v>
      </c>
      <c r="K49" s="81">
        <f t="shared" si="1"/>
        <v>2620.04</v>
      </c>
      <c r="L49" s="61">
        <f t="shared" si="2"/>
        <v>2620.04</v>
      </c>
      <c r="M49" s="61">
        <f t="shared" si="3"/>
        <v>0</v>
      </c>
      <c r="N49" s="82">
        <f t="shared" si="4"/>
        <v>2620.04</v>
      </c>
      <c r="P49" s="111">
        <f t="shared" si="5"/>
        <v>1</v>
      </c>
      <c r="Q49" s="14"/>
    </row>
    <row r="50" spans="1:17" ht="25.5" x14ac:dyDescent="0.2">
      <c r="A50" s="34" t="s">
        <v>151</v>
      </c>
      <c r="B50" s="35" t="s">
        <v>127</v>
      </c>
      <c r="C50" s="36" t="s">
        <v>17</v>
      </c>
      <c r="D50" s="36" t="s">
        <v>128</v>
      </c>
      <c r="E50" s="37" t="s">
        <v>15</v>
      </c>
      <c r="F50" s="68">
        <v>302.18</v>
      </c>
      <c r="G50" s="79">
        <v>5.82</v>
      </c>
      <c r="H50" s="60">
        <f>'BM 02'!J49</f>
        <v>5.82</v>
      </c>
      <c r="I50" s="60">
        <f>VLOOKUP(A50,'Memória 03'!$A$6:$E$243,5,FALSE)</f>
        <v>0</v>
      </c>
      <c r="J50" s="80">
        <f t="shared" si="0"/>
        <v>5.82</v>
      </c>
      <c r="K50" s="81">
        <f t="shared" si="1"/>
        <v>1758.68</v>
      </c>
      <c r="L50" s="61">
        <f t="shared" si="2"/>
        <v>1758.68</v>
      </c>
      <c r="M50" s="61">
        <f t="shared" si="3"/>
        <v>0</v>
      </c>
      <c r="N50" s="82">
        <f t="shared" si="4"/>
        <v>1758.68</v>
      </c>
      <c r="P50" s="111">
        <f t="shared" si="5"/>
        <v>1</v>
      </c>
      <c r="Q50" s="14"/>
    </row>
    <row r="51" spans="1:17" x14ac:dyDescent="0.2">
      <c r="A51" s="12" t="s">
        <v>31</v>
      </c>
      <c r="B51" s="3"/>
      <c r="C51" s="3"/>
      <c r="D51" s="3" t="s">
        <v>152</v>
      </c>
      <c r="E51" s="3"/>
      <c r="F51" s="71"/>
      <c r="G51" s="72"/>
      <c r="H51" s="71"/>
      <c r="I51" s="71"/>
      <c r="J51" s="71"/>
      <c r="K51" s="73"/>
      <c r="L51" s="59"/>
      <c r="M51" s="59"/>
      <c r="N51" s="74"/>
      <c r="P51" s="111" t="e">
        <f t="shared" si="5"/>
        <v>#DIV/0!</v>
      </c>
      <c r="Q51" s="14"/>
    </row>
    <row r="52" spans="1:17" ht="38.25" x14ac:dyDescent="0.2">
      <c r="A52" s="19" t="s">
        <v>153</v>
      </c>
      <c r="B52" s="20" t="s">
        <v>154</v>
      </c>
      <c r="C52" s="21" t="s">
        <v>17</v>
      </c>
      <c r="D52" s="21" t="s">
        <v>155</v>
      </c>
      <c r="E52" s="22" t="s">
        <v>16</v>
      </c>
      <c r="F52" s="67">
        <v>79.14</v>
      </c>
      <c r="G52" s="75">
        <v>143.05000000000001</v>
      </c>
      <c r="H52" s="60">
        <f>'BM 02'!J51</f>
        <v>111.05</v>
      </c>
      <c r="I52" s="60">
        <f>VLOOKUP(A52,'Memória 03'!$A$6:$E$243,5,FALSE)</f>
        <v>32</v>
      </c>
      <c r="J52" s="76">
        <f t="shared" si="0"/>
        <v>143.05000000000001</v>
      </c>
      <c r="K52" s="77">
        <f t="shared" si="1"/>
        <v>11320.97</v>
      </c>
      <c r="L52" s="60">
        <f t="shared" si="2"/>
        <v>8788.49</v>
      </c>
      <c r="M52" s="60">
        <f t="shared" si="3"/>
        <v>2532.48</v>
      </c>
      <c r="N52" s="78">
        <f t="shared" si="4"/>
        <v>11320.97</v>
      </c>
      <c r="P52" s="111">
        <f t="shared" si="5"/>
        <v>1</v>
      </c>
      <c r="Q52" s="14"/>
    </row>
    <row r="53" spans="1:17" ht="38.25" x14ac:dyDescent="0.2">
      <c r="A53" s="19" t="s">
        <v>156</v>
      </c>
      <c r="B53" s="20" t="s">
        <v>141</v>
      </c>
      <c r="C53" s="21" t="s">
        <v>17</v>
      </c>
      <c r="D53" s="21" t="s">
        <v>142</v>
      </c>
      <c r="E53" s="22" t="s">
        <v>12</v>
      </c>
      <c r="F53" s="67">
        <v>13.18</v>
      </c>
      <c r="G53" s="75">
        <v>164.27272727272725</v>
      </c>
      <c r="H53" s="60">
        <f>'BM 02'!J52</f>
        <v>112.27272727272727</v>
      </c>
      <c r="I53" s="60">
        <f>VLOOKUP(A53,'Memória 03'!$A$6:$E$243,5,FALSE)</f>
        <v>52</v>
      </c>
      <c r="J53" s="76">
        <f t="shared" si="0"/>
        <v>164.27272727272725</v>
      </c>
      <c r="K53" s="77">
        <f t="shared" si="1"/>
        <v>2165.11</v>
      </c>
      <c r="L53" s="60">
        <f t="shared" si="2"/>
        <v>1479.75</v>
      </c>
      <c r="M53" s="60">
        <f t="shared" si="3"/>
        <v>685.36</v>
      </c>
      <c r="N53" s="78">
        <f t="shared" si="4"/>
        <v>2165.11</v>
      </c>
      <c r="P53" s="111">
        <f t="shared" si="5"/>
        <v>1</v>
      </c>
      <c r="Q53" s="14"/>
    </row>
    <row r="54" spans="1:17" ht="38.25" x14ac:dyDescent="0.2">
      <c r="A54" s="19" t="s">
        <v>157</v>
      </c>
      <c r="B54" s="20" t="s">
        <v>158</v>
      </c>
      <c r="C54" s="21" t="s">
        <v>17</v>
      </c>
      <c r="D54" s="21" t="s">
        <v>159</v>
      </c>
      <c r="E54" s="22" t="s">
        <v>12</v>
      </c>
      <c r="F54" s="67">
        <v>12.18</v>
      </c>
      <c r="G54" s="75">
        <v>52.36363636363636</v>
      </c>
      <c r="H54" s="60">
        <f>'BM 02'!J53</f>
        <v>0.36363636363636365</v>
      </c>
      <c r="I54" s="60">
        <f>VLOOKUP(A54,'Memória 03'!$A$6:$E$243,5,FALSE)</f>
        <v>85</v>
      </c>
      <c r="J54" s="76">
        <f t="shared" si="0"/>
        <v>85.36363636363636</v>
      </c>
      <c r="K54" s="77">
        <f t="shared" si="1"/>
        <v>637.78</v>
      </c>
      <c r="L54" s="60">
        <f t="shared" si="2"/>
        <v>4.42</v>
      </c>
      <c r="M54" s="60">
        <f t="shared" si="3"/>
        <v>1035.3</v>
      </c>
      <c r="N54" s="78">
        <f t="shared" si="4"/>
        <v>1039.72</v>
      </c>
      <c r="P54" s="111">
        <f t="shared" si="5"/>
        <v>1.6302173163159712</v>
      </c>
      <c r="Q54" s="14"/>
    </row>
    <row r="55" spans="1:17" ht="38.25" x14ac:dyDescent="0.2">
      <c r="A55" s="19" t="s">
        <v>160</v>
      </c>
      <c r="B55" s="20" t="s">
        <v>161</v>
      </c>
      <c r="C55" s="21" t="s">
        <v>17</v>
      </c>
      <c r="D55" s="21" t="s">
        <v>162</v>
      </c>
      <c r="E55" s="22" t="s">
        <v>12</v>
      </c>
      <c r="F55" s="67">
        <v>11.27</v>
      </c>
      <c r="G55" s="75">
        <v>86.090909090909093</v>
      </c>
      <c r="H55" s="60">
        <f>'BM 02'!J54</f>
        <v>86.090909090909093</v>
      </c>
      <c r="I55" s="60">
        <f>VLOOKUP(A55,'Memória 03'!$A$6:$E$243,5,FALSE)</f>
        <v>0</v>
      </c>
      <c r="J55" s="76">
        <f t="shared" si="0"/>
        <v>86.090909090909093</v>
      </c>
      <c r="K55" s="77">
        <f t="shared" si="1"/>
        <v>970.24</v>
      </c>
      <c r="L55" s="60">
        <f t="shared" si="2"/>
        <v>970.24</v>
      </c>
      <c r="M55" s="60">
        <f t="shared" si="3"/>
        <v>0</v>
      </c>
      <c r="N55" s="78">
        <f t="shared" si="4"/>
        <v>970.24</v>
      </c>
      <c r="P55" s="111">
        <f t="shared" si="5"/>
        <v>1</v>
      </c>
      <c r="Q55" s="14"/>
    </row>
    <row r="56" spans="1:17" ht="38.25" x14ac:dyDescent="0.2">
      <c r="A56" s="19" t="s">
        <v>163</v>
      </c>
      <c r="B56" s="20" t="s">
        <v>41</v>
      </c>
      <c r="C56" s="21" t="s">
        <v>17</v>
      </c>
      <c r="D56" s="21" t="s">
        <v>42</v>
      </c>
      <c r="E56" s="22" t="s">
        <v>12</v>
      </c>
      <c r="F56" s="67">
        <v>9.99</v>
      </c>
      <c r="G56" s="75">
        <v>334.45454545454538</v>
      </c>
      <c r="H56" s="60">
        <f>'BM 02'!J55</f>
        <v>334.45454545454538</v>
      </c>
      <c r="I56" s="60">
        <f>VLOOKUP(A56,'Memória 03'!$A$6:$E$243,5,FALSE)</f>
        <v>0</v>
      </c>
      <c r="J56" s="76">
        <f t="shared" si="0"/>
        <v>334.45454545454538</v>
      </c>
      <c r="K56" s="77">
        <f t="shared" si="1"/>
        <v>3341.2</v>
      </c>
      <c r="L56" s="60">
        <f t="shared" si="2"/>
        <v>3341.2</v>
      </c>
      <c r="M56" s="60">
        <f t="shared" si="3"/>
        <v>0</v>
      </c>
      <c r="N56" s="78">
        <f t="shared" si="4"/>
        <v>3341.2</v>
      </c>
      <c r="P56" s="111">
        <f t="shared" si="5"/>
        <v>1</v>
      </c>
      <c r="Q56" s="14"/>
    </row>
    <row r="57" spans="1:17" ht="38.25" x14ac:dyDescent="0.2">
      <c r="A57" s="19" t="s">
        <v>164</v>
      </c>
      <c r="B57" s="20" t="s">
        <v>124</v>
      </c>
      <c r="C57" s="21" t="s">
        <v>17</v>
      </c>
      <c r="D57" s="21" t="s">
        <v>125</v>
      </c>
      <c r="E57" s="22" t="s">
        <v>15</v>
      </c>
      <c r="F57" s="67">
        <v>450.18</v>
      </c>
      <c r="G57" s="75">
        <v>11.780000000000001</v>
      </c>
      <c r="H57" s="60">
        <f>'BM 02'!J56</f>
        <v>8.58</v>
      </c>
      <c r="I57" s="60">
        <f>VLOOKUP(A57,'Memória 03'!$A$6:$E$243,5,FALSE)</f>
        <v>3.2</v>
      </c>
      <c r="J57" s="76">
        <f t="shared" si="0"/>
        <v>11.780000000000001</v>
      </c>
      <c r="K57" s="77">
        <f t="shared" si="1"/>
        <v>5303.12</v>
      </c>
      <c r="L57" s="60">
        <f t="shared" si="2"/>
        <v>3862.54</v>
      </c>
      <c r="M57" s="60">
        <f t="shared" si="3"/>
        <v>1440.57</v>
      </c>
      <c r="N57" s="78">
        <f t="shared" si="4"/>
        <v>5303.11</v>
      </c>
      <c r="P57" s="111">
        <f t="shared" si="5"/>
        <v>0.99999811431760921</v>
      </c>
      <c r="Q57" s="14"/>
    </row>
    <row r="58" spans="1:17" ht="25.5" x14ac:dyDescent="0.2">
      <c r="A58" s="19" t="s">
        <v>165</v>
      </c>
      <c r="B58" s="20" t="s">
        <v>127</v>
      </c>
      <c r="C58" s="21" t="s">
        <v>17</v>
      </c>
      <c r="D58" s="21" t="s">
        <v>128</v>
      </c>
      <c r="E58" s="22" t="s">
        <v>15</v>
      </c>
      <c r="F58" s="67">
        <v>302.18</v>
      </c>
      <c r="G58" s="75">
        <v>11.780000000000001</v>
      </c>
      <c r="H58" s="60">
        <f>'BM 02'!J57</f>
        <v>8.58</v>
      </c>
      <c r="I58" s="60">
        <f>VLOOKUP(A58,'Memória 03'!$A$6:$E$243,5,FALSE)</f>
        <v>3.2</v>
      </c>
      <c r="J58" s="76">
        <f t="shared" si="0"/>
        <v>11.780000000000001</v>
      </c>
      <c r="K58" s="77">
        <f t="shared" si="1"/>
        <v>3559.68</v>
      </c>
      <c r="L58" s="60">
        <f t="shared" si="2"/>
        <v>2592.6999999999998</v>
      </c>
      <c r="M58" s="60">
        <f t="shared" si="3"/>
        <v>966.97</v>
      </c>
      <c r="N58" s="78">
        <f t="shared" si="4"/>
        <v>3559.67</v>
      </c>
      <c r="P58" s="111">
        <f t="shared" si="5"/>
        <v>0.99999719075871996</v>
      </c>
      <c r="Q58" s="14"/>
    </row>
    <row r="59" spans="1:17" x14ac:dyDescent="0.2">
      <c r="A59" s="12" t="s">
        <v>32</v>
      </c>
      <c r="B59" s="3"/>
      <c r="C59" s="3"/>
      <c r="D59" s="3" t="s">
        <v>166</v>
      </c>
      <c r="E59" s="3"/>
      <c r="F59" s="71"/>
      <c r="G59" s="72"/>
      <c r="H59" s="71"/>
      <c r="I59" s="71"/>
      <c r="J59" s="71"/>
      <c r="K59" s="73"/>
      <c r="L59" s="59"/>
      <c r="M59" s="59"/>
      <c r="N59" s="74"/>
      <c r="P59" s="111" t="e">
        <f t="shared" si="5"/>
        <v>#DIV/0!</v>
      </c>
      <c r="Q59" s="14"/>
    </row>
    <row r="60" spans="1:17" ht="38.25" x14ac:dyDescent="0.2">
      <c r="A60" s="19" t="s">
        <v>167</v>
      </c>
      <c r="B60" s="20" t="s">
        <v>168</v>
      </c>
      <c r="C60" s="21" t="s">
        <v>17</v>
      </c>
      <c r="D60" s="21" t="s">
        <v>169</v>
      </c>
      <c r="E60" s="22" t="s">
        <v>16</v>
      </c>
      <c r="F60" s="67">
        <v>33.58</v>
      </c>
      <c r="G60" s="75">
        <v>22.69</v>
      </c>
      <c r="H60" s="60">
        <f>'BM 02'!J59</f>
        <v>22.69</v>
      </c>
      <c r="I60" s="60">
        <f>VLOOKUP(A60,'Memória 03'!$A$6:$E$243,5,FALSE)</f>
        <v>0</v>
      </c>
      <c r="J60" s="76">
        <f t="shared" si="0"/>
        <v>22.69</v>
      </c>
      <c r="K60" s="77">
        <f t="shared" si="1"/>
        <v>761.93</v>
      </c>
      <c r="L60" s="60">
        <f t="shared" si="2"/>
        <v>761.93</v>
      </c>
      <c r="M60" s="60">
        <f t="shared" si="3"/>
        <v>0</v>
      </c>
      <c r="N60" s="78">
        <f t="shared" si="4"/>
        <v>761.93</v>
      </c>
      <c r="P60" s="111">
        <f t="shared" si="5"/>
        <v>1</v>
      </c>
      <c r="Q60" s="14"/>
    </row>
    <row r="61" spans="1:17" ht="38.25" x14ac:dyDescent="0.2">
      <c r="A61" s="19" t="s">
        <v>170</v>
      </c>
      <c r="B61" s="20" t="s">
        <v>171</v>
      </c>
      <c r="C61" s="21" t="s">
        <v>17</v>
      </c>
      <c r="D61" s="21" t="s">
        <v>172</v>
      </c>
      <c r="E61" s="22" t="s">
        <v>15</v>
      </c>
      <c r="F61" s="67">
        <v>443.71</v>
      </c>
      <c r="G61" s="75">
        <v>3.8</v>
      </c>
      <c r="H61" s="60">
        <f>'BM 02'!J60</f>
        <v>3.8</v>
      </c>
      <c r="I61" s="60">
        <f>VLOOKUP(A61,'Memória 03'!$A$6:$E$243,5,FALSE)</f>
        <v>0</v>
      </c>
      <c r="J61" s="76">
        <f t="shared" si="0"/>
        <v>3.8</v>
      </c>
      <c r="K61" s="77">
        <f t="shared" si="1"/>
        <v>1686.09</v>
      </c>
      <c r="L61" s="60">
        <f t="shared" si="2"/>
        <v>1686.09</v>
      </c>
      <c r="M61" s="60">
        <f t="shared" si="3"/>
        <v>0</v>
      </c>
      <c r="N61" s="78">
        <f t="shared" si="4"/>
        <v>1686.09</v>
      </c>
      <c r="P61" s="111">
        <f t="shared" si="5"/>
        <v>1</v>
      </c>
      <c r="Q61" s="14"/>
    </row>
    <row r="62" spans="1:17" ht="25.5" x14ac:dyDescent="0.2">
      <c r="A62" s="19" t="s">
        <v>173</v>
      </c>
      <c r="B62" s="20" t="s">
        <v>127</v>
      </c>
      <c r="C62" s="21" t="s">
        <v>17</v>
      </c>
      <c r="D62" s="21" t="s">
        <v>128</v>
      </c>
      <c r="E62" s="22" t="s">
        <v>15</v>
      </c>
      <c r="F62" s="67">
        <v>302.18</v>
      </c>
      <c r="G62" s="75">
        <v>3.8</v>
      </c>
      <c r="H62" s="60">
        <f>'BM 02'!J61</f>
        <v>3.8</v>
      </c>
      <c r="I62" s="60">
        <f>VLOOKUP(A62,'Memória 03'!$A$6:$E$243,5,FALSE)</f>
        <v>0</v>
      </c>
      <c r="J62" s="76">
        <f t="shared" si="0"/>
        <v>3.8</v>
      </c>
      <c r="K62" s="77">
        <f t="shared" si="1"/>
        <v>1148.28</v>
      </c>
      <c r="L62" s="60">
        <f t="shared" si="2"/>
        <v>1148.28</v>
      </c>
      <c r="M62" s="60">
        <f t="shared" si="3"/>
        <v>0</v>
      </c>
      <c r="N62" s="78">
        <f t="shared" si="4"/>
        <v>1148.28</v>
      </c>
      <c r="P62" s="111">
        <f t="shared" si="5"/>
        <v>1</v>
      </c>
      <c r="Q62" s="14"/>
    </row>
    <row r="63" spans="1:17" ht="38.25" x14ac:dyDescent="0.2">
      <c r="A63" s="19" t="s">
        <v>174</v>
      </c>
      <c r="B63" s="20" t="s">
        <v>158</v>
      </c>
      <c r="C63" s="21" t="s">
        <v>17</v>
      </c>
      <c r="D63" s="21" t="s">
        <v>159</v>
      </c>
      <c r="E63" s="22" t="s">
        <v>12</v>
      </c>
      <c r="F63" s="67">
        <v>12.18</v>
      </c>
      <c r="G63" s="75">
        <v>47.54545454545454</v>
      </c>
      <c r="H63" s="60">
        <f>'BM 02'!J62</f>
        <v>47.54545454545454</v>
      </c>
      <c r="I63" s="60">
        <f>VLOOKUP(A63,'Memória 03'!$A$6:$E$243,5,FALSE)</f>
        <v>0</v>
      </c>
      <c r="J63" s="76">
        <f t="shared" si="0"/>
        <v>47.54545454545454</v>
      </c>
      <c r="K63" s="77">
        <f t="shared" si="1"/>
        <v>579.1</v>
      </c>
      <c r="L63" s="60">
        <f t="shared" si="2"/>
        <v>579.1</v>
      </c>
      <c r="M63" s="60">
        <f t="shared" si="3"/>
        <v>0</v>
      </c>
      <c r="N63" s="78">
        <f t="shared" si="4"/>
        <v>579.1</v>
      </c>
      <c r="P63" s="111">
        <f t="shared" si="5"/>
        <v>1</v>
      </c>
      <c r="Q63" s="14"/>
    </row>
    <row r="64" spans="1:17" ht="38.25" x14ac:dyDescent="0.2">
      <c r="A64" s="19" t="s">
        <v>175</v>
      </c>
      <c r="B64" s="20" t="s">
        <v>161</v>
      </c>
      <c r="C64" s="21" t="s">
        <v>17</v>
      </c>
      <c r="D64" s="21" t="s">
        <v>162</v>
      </c>
      <c r="E64" s="22" t="s">
        <v>12</v>
      </c>
      <c r="F64" s="67">
        <v>11.27</v>
      </c>
      <c r="G64" s="75">
        <v>46.636363636363633</v>
      </c>
      <c r="H64" s="60">
        <f>'BM 02'!J63</f>
        <v>46.636363636363633</v>
      </c>
      <c r="I64" s="60">
        <f>VLOOKUP(A64,'Memória 03'!$A$6:$E$243,5,FALSE)</f>
        <v>0</v>
      </c>
      <c r="J64" s="76">
        <f t="shared" si="0"/>
        <v>46.636363636363633</v>
      </c>
      <c r="K64" s="77">
        <f t="shared" si="1"/>
        <v>525.59</v>
      </c>
      <c r="L64" s="60">
        <f t="shared" si="2"/>
        <v>525.59</v>
      </c>
      <c r="M64" s="60">
        <f t="shared" si="3"/>
        <v>0</v>
      </c>
      <c r="N64" s="78">
        <f t="shared" si="4"/>
        <v>525.59</v>
      </c>
      <c r="P64" s="111">
        <f t="shared" si="5"/>
        <v>1</v>
      </c>
      <c r="Q64" s="14"/>
    </row>
    <row r="65" spans="1:17" ht="38.25" x14ac:dyDescent="0.2">
      <c r="A65" s="19" t="s">
        <v>176</v>
      </c>
      <c r="B65" s="20" t="s">
        <v>141</v>
      </c>
      <c r="C65" s="21" t="s">
        <v>17</v>
      </c>
      <c r="D65" s="21" t="s">
        <v>142</v>
      </c>
      <c r="E65" s="22" t="s">
        <v>12</v>
      </c>
      <c r="F65" s="67">
        <v>13.18</v>
      </c>
      <c r="G65" s="75">
        <v>19.09090909090909</v>
      </c>
      <c r="H65" s="60">
        <f>'BM 02'!J64</f>
        <v>19.09090909090909</v>
      </c>
      <c r="I65" s="60">
        <f>VLOOKUP(A65,'Memória 03'!$A$6:$E$243,5,FALSE)</f>
        <v>0</v>
      </c>
      <c r="J65" s="76">
        <f t="shared" si="0"/>
        <v>19.09090909090909</v>
      </c>
      <c r="K65" s="77">
        <f t="shared" si="1"/>
        <v>251.61</v>
      </c>
      <c r="L65" s="60">
        <f t="shared" si="2"/>
        <v>251.61</v>
      </c>
      <c r="M65" s="60">
        <f t="shared" si="3"/>
        <v>0</v>
      </c>
      <c r="N65" s="78">
        <f t="shared" si="4"/>
        <v>251.61</v>
      </c>
      <c r="P65" s="111">
        <f t="shared" si="5"/>
        <v>1</v>
      </c>
      <c r="Q65" s="14"/>
    </row>
    <row r="66" spans="1:17" ht="38.25" x14ac:dyDescent="0.2">
      <c r="A66" s="19" t="s">
        <v>708</v>
      </c>
      <c r="B66" s="20">
        <v>101963</v>
      </c>
      <c r="C66" s="21" t="s">
        <v>17</v>
      </c>
      <c r="D66" s="21" t="s">
        <v>430</v>
      </c>
      <c r="E66" s="22" t="s">
        <v>16</v>
      </c>
      <c r="F66" s="67">
        <v>169.7</v>
      </c>
      <c r="G66" s="75">
        <v>9.27</v>
      </c>
      <c r="H66" s="76">
        <v>0</v>
      </c>
      <c r="I66" s="60">
        <f>VLOOKUP(A66,'Memória 03'!$A$6:$E$243,5,FALSE)</f>
        <v>9.27</v>
      </c>
      <c r="J66" s="76">
        <f t="shared" ref="J66" si="10">I66+H66</f>
        <v>9.27</v>
      </c>
      <c r="K66" s="77">
        <f t="shared" ref="K66" si="11">TRUNC(G66*F66,2)</f>
        <v>1573.11</v>
      </c>
      <c r="L66" s="60">
        <f t="shared" ref="L66" si="12">TRUNC(H66*F66,2)</f>
        <v>0</v>
      </c>
      <c r="M66" s="60">
        <f t="shared" ref="M66" si="13">TRUNC(I66*F66,2)</f>
        <v>1573.11</v>
      </c>
      <c r="N66" s="78">
        <f t="shared" ref="N66" si="14">M66+L66</f>
        <v>1573.11</v>
      </c>
      <c r="Q66" s="14"/>
    </row>
    <row r="67" spans="1:17" x14ac:dyDescent="0.2">
      <c r="A67" s="12" t="s">
        <v>10</v>
      </c>
      <c r="B67" s="3"/>
      <c r="C67" s="3"/>
      <c r="D67" s="3" t="s">
        <v>177</v>
      </c>
      <c r="E67" s="3"/>
      <c r="F67" s="71"/>
      <c r="G67" s="72"/>
      <c r="H67" s="71"/>
      <c r="I67" s="71"/>
      <c r="J67" s="71"/>
      <c r="K67" s="73"/>
      <c r="L67" s="59"/>
      <c r="M67" s="59"/>
      <c r="N67" s="74"/>
      <c r="P67" s="111" t="e">
        <f t="shared" si="5"/>
        <v>#DIV/0!</v>
      </c>
      <c r="Q67" s="14"/>
    </row>
    <row r="68" spans="1:17" ht="38.25" x14ac:dyDescent="0.2">
      <c r="A68" s="34" t="s">
        <v>33</v>
      </c>
      <c r="B68" s="35" t="s">
        <v>178</v>
      </c>
      <c r="C68" s="36" t="s">
        <v>17</v>
      </c>
      <c r="D68" s="36" t="s">
        <v>179</v>
      </c>
      <c r="E68" s="37" t="s">
        <v>16</v>
      </c>
      <c r="F68" s="68">
        <v>52.85</v>
      </c>
      <c r="G68" s="79">
        <v>143.05879999999999</v>
      </c>
      <c r="H68" s="60">
        <f>'BM 02'!J66</f>
        <v>143.05879999999999</v>
      </c>
      <c r="I68" s="60">
        <f>VLOOKUP(A68,'Memória 03'!$A$6:$E$243,5,FALSE)</f>
        <v>0</v>
      </c>
      <c r="J68" s="80">
        <f t="shared" si="0"/>
        <v>143.05879999999999</v>
      </c>
      <c r="K68" s="81">
        <f t="shared" si="1"/>
        <v>7560.65</v>
      </c>
      <c r="L68" s="61">
        <f t="shared" si="2"/>
        <v>7560.65</v>
      </c>
      <c r="M68" s="61">
        <f t="shared" si="3"/>
        <v>0</v>
      </c>
      <c r="N68" s="82">
        <f t="shared" si="4"/>
        <v>7560.65</v>
      </c>
      <c r="P68" s="111">
        <f t="shared" si="5"/>
        <v>1</v>
      </c>
      <c r="Q68" s="14"/>
    </row>
    <row r="69" spans="1:17" ht="38.25" x14ac:dyDescent="0.2">
      <c r="A69" s="19" t="s">
        <v>34</v>
      </c>
      <c r="B69" s="20" t="s">
        <v>180</v>
      </c>
      <c r="C69" s="21" t="s">
        <v>14</v>
      </c>
      <c r="D69" s="21" t="s">
        <v>181</v>
      </c>
      <c r="E69" s="22" t="s">
        <v>82</v>
      </c>
      <c r="F69" s="67">
        <v>163.24</v>
      </c>
      <c r="G69" s="75">
        <v>191.54</v>
      </c>
      <c r="H69" s="60">
        <f>'BM 02'!J67</f>
        <v>59.892799999999994</v>
      </c>
      <c r="I69" s="60">
        <f>VLOOKUP(A69,'Memória 03'!$A$6:$E$243,5,FALSE)</f>
        <v>0</v>
      </c>
      <c r="J69" s="76">
        <f t="shared" si="0"/>
        <v>59.892799999999994</v>
      </c>
      <c r="K69" s="77">
        <f t="shared" si="1"/>
        <v>31266.98</v>
      </c>
      <c r="L69" s="60">
        <f t="shared" si="2"/>
        <v>9776.9</v>
      </c>
      <c r="M69" s="60">
        <f t="shared" si="3"/>
        <v>0</v>
      </c>
      <c r="N69" s="78">
        <f t="shared" si="4"/>
        <v>9776.9</v>
      </c>
      <c r="P69" s="111">
        <f t="shared" si="5"/>
        <v>0.31269089627460023</v>
      </c>
      <c r="Q69" s="14"/>
    </row>
    <row r="70" spans="1:17" ht="25.5" x14ac:dyDescent="0.2">
      <c r="A70" s="19" t="s">
        <v>35</v>
      </c>
      <c r="B70" s="20" t="s">
        <v>182</v>
      </c>
      <c r="C70" s="21" t="s">
        <v>17</v>
      </c>
      <c r="D70" s="21" t="s">
        <v>183</v>
      </c>
      <c r="E70" s="22" t="s">
        <v>11</v>
      </c>
      <c r="F70" s="67">
        <v>45.27</v>
      </c>
      <c r="G70" s="75">
        <v>2.12</v>
      </c>
      <c r="H70" s="60">
        <f>'BM 02'!J68</f>
        <v>5.41</v>
      </c>
      <c r="I70" s="60">
        <f>VLOOKUP(A70,'Memória 03'!$A$6:$E$243,5,FALSE)</f>
        <v>0</v>
      </c>
      <c r="J70" s="76">
        <f t="shared" si="0"/>
        <v>5.41</v>
      </c>
      <c r="K70" s="77">
        <f t="shared" si="1"/>
        <v>95.97</v>
      </c>
      <c r="L70" s="60">
        <f t="shared" si="2"/>
        <v>244.91</v>
      </c>
      <c r="M70" s="60">
        <f t="shared" si="3"/>
        <v>0</v>
      </c>
      <c r="N70" s="78">
        <f t="shared" si="4"/>
        <v>244.91</v>
      </c>
      <c r="P70" s="111">
        <f t="shared" si="5"/>
        <v>2.5519433156194644</v>
      </c>
      <c r="Q70" s="14"/>
    </row>
    <row r="71" spans="1:17" ht="25.5" x14ac:dyDescent="0.2">
      <c r="A71" s="19" t="s">
        <v>36</v>
      </c>
      <c r="B71" s="20" t="s">
        <v>184</v>
      </c>
      <c r="C71" s="21" t="s">
        <v>17</v>
      </c>
      <c r="D71" s="21" t="s">
        <v>185</v>
      </c>
      <c r="E71" s="22" t="s">
        <v>11</v>
      </c>
      <c r="F71" s="67">
        <v>25.38</v>
      </c>
      <c r="G71" s="75">
        <v>15.95</v>
      </c>
      <c r="H71" s="60">
        <f>'BM 02'!J69</f>
        <v>0</v>
      </c>
      <c r="I71" s="60">
        <f>VLOOKUP(A71,'Memória 03'!$A$6:$E$243,5,FALSE)</f>
        <v>0</v>
      </c>
      <c r="J71" s="76">
        <f t="shared" si="0"/>
        <v>0</v>
      </c>
      <c r="K71" s="77">
        <f t="shared" si="1"/>
        <v>404.81</v>
      </c>
      <c r="L71" s="60">
        <f t="shared" si="2"/>
        <v>0</v>
      </c>
      <c r="M71" s="60">
        <f t="shared" si="3"/>
        <v>0</v>
      </c>
      <c r="N71" s="78">
        <f t="shared" si="4"/>
        <v>0</v>
      </c>
      <c r="P71" s="111">
        <f t="shared" si="5"/>
        <v>0</v>
      </c>
      <c r="Q71" s="14"/>
    </row>
    <row r="72" spans="1:17" x14ac:dyDescent="0.2">
      <c r="A72" s="19" t="s">
        <v>37</v>
      </c>
      <c r="B72" s="20" t="s">
        <v>186</v>
      </c>
      <c r="C72" s="21" t="s">
        <v>17</v>
      </c>
      <c r="D72" s="21" t="s">
        <v>187</v>
      </c>
      <c r="E72" s="22" t="s">
        <v>11</v>
      </c>
      <c r="F72" s="67">
        <v>24.72</v>
      </c>
      <c r="G72" s="75">
        <v>2.12</v>
      </c>
      <c r="H72" s="60">
        <f>'BM 02'!J70</f>
        <v>0</v>
      </c>
      <c r="I72" s="60">
        <f>VLOOKUP(A72,'Memória 03'!$A$6:$E$243,5,FALSE)</f>
        <v>0</v>
      </c>
      <c r="J72" s="76">
        <f t="shared" si="0"/>
        <v>0</v>
      </c>
      <c r="K72" s="77">
        <f t="shared" si="1"/>
        <v>52.4</v>
      </c>
      <c r="L72" s="60">
        <f t="shared" si="2"/>
        <v>0</v>
      </c>
      <c r="M72" s="60">
        <f t="shared" si="3"/>
        <v>0</v>
      </c>
      <c r="N72" s="78">
        <f t="shared" si="4"/>
        <v>0</v>
      </c>
      <c r="P72" s="111">
        <f t="shared" si="5"/>
        <v>0</v>
      </c>
      <c r="Q72" s="14"/>
    </row>
    <row r="73" spans="1:17" x14ac:dyDescent="0.2">
      <c r="A73" s="12" t="s">
        <v>188</v>
      </c>
      <c r="B73" s="3"/>
      <c r="C73" s="3"/>
      <c r="D73" s="3" t="s">
        <v>189</v>
      </c>
      <c r="E73" s="3"/>
      <c r="F73" s="71"/>
      <c r="G73" s="72"/>
      <c r="H73" s="71"/>
      <c r="I73" s="71"/>
      <c r="J73" s="71"/>
      <c r="K73" s="73"/>
      <c r="L73" s="59"/>
      <c r="M73" s="59"/>
      <c r="N73" s="74"/>
      <c r="P73" s="111" t="e">
        <f t="shared" si="5"/>
        <v>#DIV/0!</v>
      </c>
      <c r="Q73" s="14"/>
    </row>
    <row r="74" spans="1:17" x14ac:dyDescent="0.2">
      <c r="A74" s="12" t="s">
        <v>190</v>
      </c>
      <c r="B74" s="3"/>
      <c r="C74" s="3"/>
      <c r="D74" s="3" t="s">
        <v>191</v>
      </c>
      <c r="E74" s="3"/>
      <c r="F74" s="71"/>
      <c r="G74" s="72"/>
      <c r="H74" s="71"/>
      <c r="I74" s="71"/>
      <c r="J74" s="71"/>
      <c r="K74" s="73"/>
      <c r="L74" s="59"/>
      <c r="M74" s="59"/>
      <c r="N74" s="74"/>
      <c r="P74" s="111" t="e">
        <f t="shared" si="5"/>
        <v>#DIV/0!</v>
      </c>
      <c r="Q74" s="14"/>
    </row>
    <row r="75" spans="1:17" ht="25.5" x14ac:dyDescent="0.2">
      <c r="A75" s="19" t="s">
        <v>192</v>
      </c>
      <c r="B75" s="20" t="s">
        <v>193</v>
      </c>
      <c r="C75" s="21" t="s">
        <v>17</v>
      </c>
      <c r="D75" s="21" t="s">
        <v>194</v>
      </c>
      <c r="E75" s="22" t="s">
        <v>16</v>
      </c>
      <c r="F75" s="67">
        <v>639.61</v>
      </c>
      <c r="G75" s="75">
        <v>1.49</v>
      </c>
      <c r="H75" s="60">
        <f>'BM 02'!J73</f>
        <v>0</v>
      </c>
      <c r="I75" s="60">
        <f>VLOOKUP(A75,'Memória 03'!$A$6:$E$243,5,FALSE)</f>
        <v>0</v>
      </c>
      <c r="J75" s="76">
        <f t="shared" si="0"/>
        <v>0</v>
      </c>
      <c r="K75" s="77">
        <f t="shared" si="1"/>
        <v>953.01</v>
      </c>
      <c r="L75" s="60">
        <f t="shared" si="2"/>
        <v>0</v>
      </c>
      <c r="M75" s="60">
        <f t="shared" si="3"/>
        <v>0</v>
      </c>
      <c r="N75" s="78">
        <f t="shared" si="4"/>
        <v>0</v>
      </c>
      <c r="P75" s="111">
        <f t="shared" si="5"/>
        <v>0</v>
      </c>
      <c r="Q75" s="14"/>
    </row>
    <row r="76" spans="1:17" ht="25.5" x14ac:dyDescent="0.2">
      <c r="A76" s="19" t="s">
        <v>195</v>
      </c>
      <c r="B76" s="20" t="s">
        <v>196</v>
      </c>
      <c r="C76" s="21" t="s">
        <v>14</v>
      </c>
      <c r="D76" s="21" t="s">
        <v>197</v>
      </c>
      <c r="E76" s="22" t="s">
        <v>82</v>
      </c>
      <c r="F76" s="67">
        <v>215.31</v>
      </c>
      <c r="G76" s="75">
        <v>27.75</v>
      </c>
      <c r="H76" s="60">
        <f>'BM 02'!J74</f>
        <v>0</v>
      </c>
      <c r="I76" s="60">
        <f>VLOOKUP(A76,'Memória 03'!$A$6:$E$243,5,FALSE)</f>
        <v>0</v>
      </c>
      <c r="J76" s="76">
        <f t="shared" si="0"/>
        <v>0</v>
      </c>
      <c r="K76" s="77">
        <f t="shared" si="1"/>
        <v>5974.85</v>
      </c>
      <c r="L76" s="60">
        <f t="shared" si="2"/>
        <v>0</v>
      </c>
      <c r="M76" s="60">
        <f t="shared" si="3"/>
        <v>0</v>
      </c>
      <c r="N76" s="78">
        <f t="shared" si="4"/>
        <v>0</v>
      </c>
      <c r="P76" s="111">
        <f t="shared" si="5"/>
        <v>0</v>
      </c>
      <c r="Q76" s="14"/>
    </row>
    <row r="77" spans="1:17" x14ac:dyDescent="0.2">
      <c r="A77" s="12" t="s">
        <v>198</v>
      </c>
      <c r="B77" s="3"/>
      <c r="C77" s="3"/>
      <c r="D77" s="3" t="s">
        <v>199</v>
      </c>
      <c r="E77" s="3"/>
      <c r="F77" s="71"/>
      <c r="G77" s="72"/>
      <c r="H77" s="71"/>
      <c r="I77" s="71"/>
      <c r="J77" s="71"/>
      <c r="K77" s="73"/>
      <c r="L77" s="59"/>
      <c r="M77" s="59"/>
      <c r="N77" s="74"/>
      <c r="P77" s="111" t="e">
        <f t="shared" si="5"/>
        <v>#DIV/0!</v>
      </c>
      <c r="Q77" s="14"/>
    </row>
    <row r="78" spans="1:17" x14ac:dyDescent="0.2">
      <c r="A78" s="12" t="s">
        <v>200</v>
      </c>
      <c r="B78" s="3"/>
      <c r="C78" s="3"/>
      <c r="D78" s="3" t="s">
        <v>201</v>
      </c>
      <c r="E78" s="3"/>
      <c r="F78" s="71"/>
      <c r="G78" s="72"/>
      <c r="H78" s="71"/>
      <c r="I78" s="71"/>
      <c r="J78" s="71"/>
      <c r="K78" s="73"/>
      <c r="L78" s="59"/>
      <c r="M78" s="59"/>
      <c r="N78" s="74"/>
      <c r="P78" s="111" t="e">
        <f t="shared" si="5"/>
        <v>#DIV/0!</v>
      </c>
      <c r="Q78" s="14"/>
    </row>
    <row r="79" spans="1:17" ht="51" x14ac:dyDescent="0.2">
      <c r="A79" s="19" t="s">
        <v>202</v>
      </c>
      <c r="B79" s="20" t="s">
        <v>203</v>
      </c>
      <c r="C79" s="21" t="s">
        <v>17</v>
      </c>
      <c r="D79" s="21" t="s">
        <v>204</v>
      </c>
      <c r="E79" s="22" t="s">
        <v>12</v>
      </c>
      <c r="F79" s="67">
        <v>17.59</v>
      </c>
      <c r="G79" s="75">
        <v>4972</v>
      </c>
      <c r="H79" s="60">
        <f>'BM 02'!J77</f>
        <v>0</v>
      </c>
      <c r="I79" s="60">
        <f>VLOOKUP(A79,'Memória 03'!$A$6:$E$243,5,FALSE)</f>
        <v>0</v>
      </c>
      <c r="J79" s="76">
        <f t="shared" si="0"/>
        <v>0</v>
      </c>
      <c r="K79" s="77">
        <f t="shared" si="1"/>
        <v>87457.48</v>
      </c>
      <c r="L79" s="60">
        <f t="shared" si="2"/>
        <v>0</v>
      </c>
      <c r="M79" s="60">
        <f t="shared" si="3"/>
        <v>0</v>
      </c>
      <c r="N79" s="78">
        <f t="shared" si="4"/>
        <v>0</v>
      </c>
      <c r="P79" s="111">
        <f t="shared" si="5"/>
        <v>0</v>
      </c>
      <c r="Q79" s="14"/>
    </row>
    <row r="80" spans="1:17" ht="25.5" x14ac:dyDescent="0.2">
      <c r="A80" s="19" t="s">
        <v>205</v>
      </c>
      <c r="B80" s="20" t="s">
        <v>206</v>
      </c>
      <c r="C80" s="21" t="s">
        <v>17</v>
      </c>
      <c r="D80" s="21" t="s">
        <v>207</v>
      </c>
      <c r="E80" s="22" t="s">
        <v>16</v>
      </c>
      <c r="F80" s="67">
        <v>61.84</v>
      </c>
      <c r="G80" s="75">
        <v>690.98</v>
      </c>
      <c r="H80" s="60">
        <f>'BM 02'!J78</f>
        <v>0</v>
      </c>
      <c r="I80" s="60">
        <f>VLOOKUP(A80,'Memória 03'!$A$6:$E$243,5,FALSE)</f>
        <v>0</v>
      </c>
      <c r="J80" s="76">
        <f t="shared" si="0"/>
        <v>0</v>
      </c>
      <c r="K80" s="77">
        <f t="shared" si="1"/>
        <v>42730.2</v>
      </c>
      <c r="L80" s="60">
        <f t="shared" si="2"/>
        <v>0</v>
      </c>
      <c r="M80" s="60">
        <f t="shared" si="3"/>
        <v>0</v>
      </c>
      <c r="N80" s="78">
        <f t="shared" si="4"/>
        <v>0</v>
      </c>
      <c r="P80" s="111">
        <f t="shared" si="5"/>
        <v>0</v>
      </c>
      <c r="Q80" s="14"/>
    </row>
    <row r="81" spans="1:18" ht="38.25" x14ac:dyDescent="0.2">
      <c r="A81" s="19" t="s">
        <v>208</v>
      </c>
      <c r="B81" s="20" t="s">
        <v>88</v>
      </c>
      <c r="C81" s="21" t="s">
        <v>17</v>
      </c>
      <c r="D81" s="21" t="s">
        <v>59</v>
      </c>
      <c r="E81" s="22" t="s">
        <v>11</v>
      </c>
      <c r="F81" s="67">
        <v>135.54</v>
      </c>
      <c r="G81" s="75">
        <v>36</v>
      </c>
      <c r="H81" s="60">
        <f>'BM 02'!J79</f>
        <v>0</v>
      </c>
      <c r="I81" s="60">
        <f>VLOOKUP(A81,'Memória 03'!$A$6:$E$243,5,FALSE)</f>
        <v>0</v>
      </c>
      <c r="J81" s="76">
        <f t="shared" si="0"/>
        <v>0</v>
      </c>
      <c r="K81" s="77">
        <f t="shared" si="1"/>
        <v>4879.4399999999996</v>
      </c>
      <c r="L81" s="60">
        <f t="shared" si="2"/>
        <v>0</v>
      </c>
      <c r="M81" s="60">
        <f t="shared" si="3"/>
        <v>0</v>
      </c>
      <c r="N81" s="78">
        <f t="shared" si="4"/>
        <v>0</v>
      </c>
      <c r="P81" s="111">
        <f t="shared" si="5"/>
        <v>0</v>
      </c>
      <c r="Q81" s="14"/>
    </row>
    <row r="82" spans="1:18" ht="25.5" x14ac:dyDescent="0.2">
      <c r="A82" s="19" t="s">
        <v>209</v>
      </c>
      <c r="B82" s="20" t="s">
        <v>210</v>
      </c>
      <c r="C82" s="21" t="s">
        <v>17</v>
      </c>
      <c r="D82" s="21" t="s">
        <v>211</v>
      </c>
      <c r="E82" s="22" t="s">
        <v>16</v>
      </c>
      <c r="F82" s="67">
        <v>45.89</v>
      </c>
      <c r="G82" s="75">
        <v>6.48</v>
      </c>
      <c r="H82" s="60">
        <f>'BM 02'!J80</f>
        <v>0</v>
      </c>
      <c r="I82" s="60">
        <f>VLOOKUP(A82,'Memória 03'!$A$6:$E$243,5,FALSE)</f>
        <v>0</v>
      </c>
      <c r="J82" s="76">
        <f t="shared" si="0"/>
        <v>0</v>
      </c>
      <c r="K82" s="77">
        <f t="shared" si="1"/>
        <v>297.36</v>
      </c>
      <c r="L82" s="60">
        <f t="shared" si="2"/>
        <v>0</v>
      </c>
      <c r="M82" s="60">
        <f t="shared" si="3"/>
        <v>0</v>
      </c>
      <c r="N82" s="78">
        <f t="shared" si="4"/>
        <v>0</v>
      </c>
      <c r="P82" s="111">
        <f t="shared" si="5"/>
        <v>0</v>
      </c>
      <c r="Q82" s="14"/>
    </row>
    <row r="83" spans="1:18" ht="25.5" x14ac:dyDescent="0.2">
      <c r="A83" s="19" t="s">
        <v>212</v>
      </c>
      <c r="B83" s="20" t="s">
        <v>213</v>
      </c>
      <c r="C83" s="21" t="s">
        <v>17</v>
      </c>
      <c r="D83" s="21" t="s">
        <v>214</v>
      </c>
      <c r="E83" s="22" t="s">
        <v>16</v>
      </c>
      <c r="F83" s="67">
        <v>48.96</v>
      </c>
      <c r="G83" s="75">
        <v>29.12</v>
      </c>
      <c r="H83" s="60">
        <f>'BM 02'!J81</f>
        <v>0</v>
      </c>
      <c r="I83" s="60">
        <f>VLOOKUP(A83,'Memória 03'!$A$6:$E$243,5,FALSE)</f>
        <v>0</v>
      </c>
      <c r="J83" s="76">
        <f t="shared" si="0"/>
        <v>0</v>
      </c>
      <c r="K83" s="77">
        <f t="shared" si="1"/>
        <v>1425.71</v>
      </c>
      <c r="L83" s="60">
        <f t="shared" si="2"/>
        <v>0</v>
      </c>
      <c r="M83" s="60">
        <f t="shared" si="3"/>
        <v>0</v>
      </c>
      <c r="N83" s="78">
        <f t="shared" si="4"/>
        <v>0</v>
      </c>
      <c r="P83" s="111">
        <f t="shared" si="5"/>
        <v>0</v>
      </c>
    </row>
    <row r="84" spans="1:18" x14ac:dyDescent="0.2">
      <c r="A84" s="12" t="s">
        <v>215</v>
      </c>
      <c r="B84" s="3"/>
      <c r="C84" s="3"/>
      <c r="D84" s="3" t="s">
        <v>216</v>
      </c>
      <c r="E84" s="3"/>
      <c r="F84" s="71"/>
      <c r="G84" s="72"/>
      <c r="H84" s="71"/>
      <c r="I84" s="71"/>
      <c r="J84" s="71"/>
      <c r="K84" s="73"/>
      <c r="L84" s="59"/>
      <c r="M84" s="59"/>
      <c r="N84" s="74"/>
      <c r="O84" s="11"/>
      <c r="P84" s="111" t="e">
        <f t="shared" si="5"/>
        <v>#DIV/0!</v>
      </c>
      <c r="Q84" s="190"/>
      <c r="R84" s="183"/>
    </row>
    <row r="85" spans="1:18" ht="38.25" x14ac:dyDescent="0.2">
      <c r="A85" s="19" t="s">
        <v>217</v>
      </c>
      <c r="B85" s="20" t="s">
        <v>218</v>
      </c>
      <c r="C85" s="21" t="s">
        <v>17</v>
      </c>
      <c r="D85" s="21" t="s">
        <v>84</v>
      </c>
      <c r="E85" s="22" t="s">
        <v>16</v>
      </c>
      <c r="F85" s="67">
        <v>4.21</v>
      </c>
      <c r="G85" s="75">
        <v>286.13</v>
      </c>
      <c r="H85" s="60">
        <f>'BM 02'!J83</f>
        <v>286.12</v>
      </c>
      <c r="I85" s="60">
        <f>VLOOKUP(A85,'Memória 03'!$A$6:$E$243,5,FALSE)</f>
        <v>0</v>
      </c>
      <c r="J85" s="76">
        <f t="shared" si="0"/>
        <v>286.12</v>
      </c>
      <c r="K85" s="77">
        <f t="shared" si="1"/>
        <v>1204.5999999999999</v>
      </c>
      <c r="L85" s="60">
        <f t="shared" si="2"/>
        <v>1204.56</v>
      </c>
      <c r="M85" s="60">
        <f t="shared" si="3"/>
        <v>0</v>
      </c>
      <c r="N85" s="78">
        <f t="shared" si="4"/>
        <v>1204.56</v>
      </c>
      <c r="O85" s="11"/>
      <c r="P85" s="111">
        <f t="shared" si="5"/>
        <v>0.99996679395650012</v>
      </c>
      <c r="Q85" s="17"/>
      <c r="R85" s="18"/>
    </row>
    <row r="86" spans="1:18" ht="38.25" x14ac:dyDescent="0.2">
      <c r="A86" s="19" t="s">
        <v>219</v>
      </c>
      <c r="B86" s="20" t="s">
        <v>85</v>
      </c>
      <c r="C86" s="21" t="s">
        <v>17</v>
      </c>
      <c r="D86" s="21" t="s">
        <v>220</v>
      </c>
      <c r="E86" s="22" t="s">
        <v>16</v>
      </c>
      <c r="F86" s="67">
        <v>34.450000000000003</v>
      </c>
      <c r="G86" s="75">
        <v>340.77</v>
      </c>
      <c r="H86" s="60">
        <f>'BM 02'!J84</f>
        <v>286.12</v>
      </c>
      <c r="I86" s="60">
        <f>VLOOKUP(A86,'Memória 03'!$A$6:$E$243,5,FALSE)</f>
        <v>0</v>
      </c>
      <c r="J86" s="76">
        <f t="shared" si="0"/>
        <v>286.12</v>
      </c>
      <c r="K86" s="77">
        <f t="shared" si="1"/>
        <v>11739.52</v>
      </c>
      <c r="L86" s="60">
        <f t="shared" si="2"/>
        <v>9856.83</v>
      </c>
      <c r="M86" s="60">
        <f t="shared" si="3"/>
        <v>0</v>
      </c>
      <c r="N86" s="78">
        <f t="shared" si="4"/>
        <v>9856.83</v>
      </c>
      <c r="O86" s="11"/>
      <c r="P86" s="111">
        <f t="shared" si="5"/>
        <v>0.83962802567737005</v>
      </c>
      <c r="Q86" s="17"/>
      <c r="R86" s="18"/>
    </row>
    <row r="87" spans="1:18" x14ac:dyDescent="0.2">
      <c r="A87" s="12" t="s">
        <v>221</v>
      </c>
      <c r="B87" s="3"/>
      <c r="C87" s="3"/>
      <c r="D87" s="3" t="s">
        <v>222</v>
      </c>
      <c r="E87" s="3"/>
      <c r="F87" s="71"/>
      <c r="G87" s="72"/>
      <c r="H87" s="71"/>
      <c r="I87" s="71"/>
      <c r="J87" s="71"/>
      <c r="K87" s="73"/>
      <c r="L87" s="59"/>
      <c r="M87" s="59"/>
      <c r="N87" s="74"/>
      <c r="O87" s="11"/>
      <c r="P87" s="111" t="e">
        <f t="shared" ref="P87:P150" si="15">N87/K87</f>
        <v>#DIV/0!</v>
      </c>
      <c r="Q87" s="17"/>
      <c r="R87" s="18"/>
    </row>
    <row r="88" spans="1:18" ht="25.5" x14ac:dyDescent="0.2">
      <c r="A88" s="19" t="s">
        <v>223</v>
      </c>
      <c r="B88" s="20" t="s">
        <v>224</v>
      </c>
      <c r="C88" s="21" t="s">
        <v>14</v>
      </c>
      <c r="D88" s="21" t="s">
        <v>225</v>
      </c>
      <c r="E88" s="22" t="s">
        <v>16</v>
      </c>
      <c r="F88" s="67">
        <v>18.579999999999998</v>
      </c>
      <c r="G88" s="75">
        <v>450.65</v>
      </c>
      <c r="H88" s="60">
        <f>'BM 02'!J86</f>
        <v>450.65</v>
      </c>
      <c r="I88" s="60">
        <f>VLOOKUP(A88,'Memória 03'!$A$6:$E$243,5,FALSE)</f>
        <v>0</v>
      </c>
      <c r="J88" s="76">
        <f t="shared" ref="J88:J151" si="16">I88+H88</f>
        <v>450.65</v>
      </c>
      <c r="K88" s="77">
        <f t="shared" ref="K88:K151" si="17">TRUNC(G88*F88,2)</f>
        <v>8373.07</v>
      </c>
      <c r="L88" s="60">
        <f t="shared" ref="L88:L151" si="18">TRUNC(H88*F88,2)</f>
        <v>8373.07</v>
      </c>
      <c r="M88" s="60">
        <f t="shared" ref="M88:M151" si="19">TRUNC(I88*F88,2)</f>
        <v>0</v>
      </c>
      <c r="N88" s="78">
        <f t="shared" ref="N88:N151" si="20">M88+L88</f>
        <v>8373.07</v>
      </c>
      <c r="O88" s="11"/>
      <c r="P88" s="111">
        <f t="shared" si="15"/>
        <v>1</v>
      </c>
      <c r="Q88" s="17"/>
      <c r="R88" s="18"/>
    </row>
    <row r="89" spans="1:18" ht="25.5" x14ac:dyDescent="0.2">
      <c r="A89" s="19" t="s">
        <v>226</v>
      </c>
      <c r="B89" s="20" t="s">
        <v>106</v>
      </c>
      <c r="C89" s="21" t="s">
        <v>17</v>
      </c>
      <c r="D89" s="21" t="s">
        <v>107</v>
      </c>
      <c r="E89" s="22" t="s">
        <v>15</v>
      </c>
      <c r="F89" s="67">
        <v>681.06</v>
      </c>
      <c r="G89" s="75">
        <v>22.53</v>
      </c>
      <c r="H89" s="60">
        <f>'BM 02'!J87</f>
        <v>22.532499999999999</v>
      </c>
      <c r="I89" s="60">
        <f>VLOOKUP(A89,'Memória 03'!$A$6:$E$243,5,FALSE)</f>
        <v>0</v>
      </c>
      <c r="J89" s="76">
        <f t="shared" si="16"/>
        <v>22.532499999999999</v>
      </c>
      <c r="K89" s="77">
        <f t="shared" si="17"/>
        <v>15344.28</v>
      </c>
      <c r="L89" s="60">
        <f t="shared" si="18"/>
        <v>15345.98</v>
      </c>
      <c r="M89" s="60">
        <f t="shared" si="19"/>
        <v>0</v>
      </c>
      <c r="N89" s="78">
        <f t="shared" si="20"/>
        <v>15345.98</v>
      </c>
      <c r="O89" s="11"/>
      <c r="P89" s="111">
        <f t="shared" si="15"/>
        <v>1.0001107904704554</v>
      </c>
      <c r="Q89" s="17"/>
      <c r="R89" s="18"/>
    </row>
    <row r="90" spans="1:18" ht="38.25" x14ac:dyDescent="0.2">
      <c r="A90" s="19" t="s">
        <v>227</v>
      </c>
      <c r="B90" s="20" t="s">
        <v>228</v>
      </c>
      <c r="C90" s="21" t="s">
        <v>17</v>
      </c>
      <c r="D90" s="21" t="s">
        <v>229</v>
      </c>
      <c r="E90" s="22" t="s">
        <v>16</v>
      </c>
      <c r="F90" s="67">
        <v>106.63</v>
      </c>
      <c r="G90" s="75">
        <v>6.48</v>
      </c>
      <c r="H90" s="60">
        <f>'BM 02'!J88</f>
        <v>0</v>
      </c>
      <c r="I90" s="60">
        <f>VLOOKUP(A90,'Memória 03'!$A$6:$E$243,5,FALSE)</f>
        <v>0</v>
      </c>
      <c r="J90" s="76">
        <f t="shared" si="16"/>
        <v>0</v>
      </c>
      <c r="K90" s="77">
        <f t="shared" si="17"/>
        <v>690.96</v>
      </c>
      <c r="L90" s="60">
        <f t="shared" si="18"/>
        <v>0</v>
      </c>
      <c r="M90" s="60">
        <f t="shared" si="19"/>
        <v>0</v>
      </c>
      <c r="N90" s="78">
        <f t="shared" si="20"/>
        <v>0</v>
      </c>
      <c r="O90" s="11"/>
      <c r="P90" s="111">
        <f t="shared" si="15"/>
        <v>0</v>
      </c>
      <c r="Q90" s="17"/>
      <c r="R90" s="18"/>
    </row>
    <row r="91" spans="1:18" ht="25.5" x14ac:dyDescent="0.2">
      <c r="A91" s="19" t="s">
        <v>230</v>
      </c>
      <c r="B91" s="20" t="s">
        <v>231</v>
      </c>
      <c r="C91" s="21" t="s">
        <v>14</v>
      </c>
      <c r="D91" s="21" t="s">
        <v>232</v>
      </c>
      <c r="E91" s="22" t="s">
        <v>16</v>
      </c>
      <c r="F91" s="67">
        <v>93.74</v>
      </c>
      <c r="G91" s="75">
        <v>450.65</v>
      </c>
      <c r="H91" s="60">
        <f>'BM 02'!J89</f>
        <v>0</v>
      </c>
      <c r="I91" s="60">
        <f>VLOOKUP(A91,'Memória 03'!$A$6:$E$243,5,FALSE)</f>
        <v>0</v>
      </c>
      <c r="J91" s="76">
        <f t="shared" si="16"/>
        <v>0</v>
      </c>
      <c r="K91" s="77">
        <f t="shared" si="17"/>
        <v>42243.93</v>
      </c>
      <c r="L91" s="60">
        <f t="shared" si="18"/>
        <v>0</v>
      </c>
      <c r="M91" s="60">
        <f t="shared" si="19"/>
        <v>0</v>
      </c>
      <c r="N91" s="78">
        <f t="shared" si="20"/>
        <v>0</v>
      </c>
      <c r="O91" s="11"/>
      <c r="P91" s="111">
        <f t="shared" si="15"/>
        <v>0</v>
      </c>
      <c r="Q91" s="17"/>
      <c r="R91" s="18"/>
    </row>
    <row r="92" spans="1:18" ht="25.5" x14ac:dyDescent="0.2">
      <c r="A92" s="19" t="s">
        <v>233</v>
      </c>
      <c r="B92" s="20" t="s">
        <v>234</v>
      </c>
      <c r="C92" s="21" t="s">
        <v>14</v>
      </c>
      <c r="D92" s="21" t="s">
        <v>235</v>
      </c>
      <c r="E92" s="22" t="s">
        <v>7</v>
      </c>
      <c r="F92" s="67">
        <v>111.04666592699435</v>
      </c>
      <c r="G92" s="75">
        <v>450.65</v>
      </c>
      <c r="H92" s="60">
        <f>'BM 02'!J90</f>
        <v>0</v>
      </c>
      <c r="I92" s="60">
        <f>VLOOKUP(A92,'Memória 03'!$A$6:$E$243,5,FALSE)</f>
        <v>0</v>
      </c>
      <c r="J92" s="76">
        <f t="shared" si="16"/>
        <v>0</v>
      </c>
      <c r="K92" s="77">
        <f t="shared" si="17"/>
        <v>50043.18</v>
      </c>
      <c r="L92" s="60">
        <f t="shared" si="18"/>
        <v>0</v>
      </c>
      <c r="M92" s="60">
        <f t="shared" si="19"/>
        <v>0</v>
      </c>
      <c r="N92" s="78">
        <f t="shared" si="20"/>
        <v>0</v>
      </c>
      <c r="O92" s="11"/>
      <c r="P92" s="111">
        <f t="shared" si="15"/>
        <v>0</v>
      </c>
      <c r="Q92" s="17"/>
      <c r="R92" s="18"/>
    </row>
    <row r="93" spans="1:18" ht="51" x14ac:dyDescent="0.2">
      <c r="A93" s="19" t="s">
        <v>236</v>
      </c>
      <c r="B93" s="20" t="s">
        <v>237</v>
      </c>
      <c r="C93" s="21" t="s">
        <v>14</v>
      </c>
      <c r="D93" s="21" t="s">
        <v>238</v>
      </c>
      <c r="E93" s="22" t="s">
        <v>16</v>
      </c>
      <c r="F93" s="67">
        <v>86.28</v>
      </c>
      <c r="G93" s="75">
        <v>19.100000000000001</v>
      </c>
      <c r="H93" s="60">
        <f>'BM 02'!J91</f>
        <v>0</v>
      </c>
      <c r="I93" s="60">
        <f>VLOOKUP(A93,'Memória 03'!$A$6:$E$243,5,FALSE)</f>
        <v>0</v>
      </c>
      <c r="J93" s="76">
        <f t="shared" si="16"/>
        <v>0</v>
      </c>
      <c r="K93" s="77">
        <f t="shared" si="17"/>
        <v>1647.94</v>
      </c>
      <c r="L93" s="60">
        <f t="shared" si="18"/>
        <v>0</v>
      </c>
      <c r="M93" s="60">
        <f t="shared" si="19"/>
        <v>0</v>
      </c>
      <c r="N93" s="78">
        <f t="shared" si="20"/>
        <v>0</v>
      </c>
      <c r="O93" s="11"/>
      <c r="P93" s="111">
        <f t="shared" si="15"/>
        <v>0</v>
      </c>
      <c r="Q93" s="17"/>
      <c r="R93" s="18"/>
    </row>
    <row r="94" spans="1:18" x14ac:dyDescent="0.2">
      <c r="A94" s="19" t="s">
        <v>239</v>
      </c>
      <c r="B94" s="20" t="s">
        <v>240</v>
      </c>
      <c r="C94" s="21" t="s">
        <v>17</v>
      </c>
      <c r="D94" s="21" t="s">
        <v>241</v>
      </c>
      <c r="E94" s="22" t="s">
        <v>15</v>
      </c>
      <c r="F94" s="67">
        <v>74.2</v>
      </c>
      <c r="G94" s="75">
        <v>180.26</v>
      </c>
      <c r="H94" s="60">
        <f>'BM 02'!J92</f>
        <v>180.26</v>
      </c>
      <c r="I94" s="60">
        <f>VLOOKUP(A94,'Memória 03'!$A$6:$E$243,5,FALSE)</f>
        <v>0</v>
      </c>
      <c r="J94" s="76">
        <f t="shared" si="16"/>
        <v>180.26</v>
      </c>
      <c r="K94" s="77">
        <f t="shared" si="17"/>
        <v>13375.29</v>
      </c>
      <c r="L94" s="60">
        <f t="shared" si="18"/>
        <v>13375.29</v>
      </c>
      <c r="M94" s="60">
        <f t="shared" si="19"/>
        <v>0</v>
      </c>
      <c r="N94" s="78">
        <f t="shared" si="20"/>
        <v>13375.29</v>
      </c>
      <c r="O94" s="11"/>
      <c r="P94" s="111">
        <f t="shared" si="15"/>
        <v>1</v>
      </c>
      <c r="Q94" s="17"/>
      <c r="R94" s="18"/>
    </row>
    <row r="95" spans="1:18" ht="25.5" x14ac:dyDescent="0.2">
      <c r="A95" s="34" t="s">
        <v>242</v>
      </c>
      <c r="B95" s="35" t="s">
        <v>243</v>
      </c>
      <c r="C95" s="36" t="s">
        <v>14</v>
      </c>
      <c r="D95" s="36" t="s">
        <v>244</v>
      </c>
      <c r="E95" s="37" t="s">
        <v>15</v>
      </c>
      <c r="F95" s="68">
        <v>312.27999999999997</v>
      </c>
      <c r="G95" s="79">
        <v>38.39</v>
      </c>
      <c r="H95" s="60">
        <f>'BM 02'!J93</f>
        <v>34.033300000000004</v>
      </c>
      <c r="I95" s="60">
        <f>VLOOKUP(A95,'Memória 03'!$A$6:$E$243,5,FALSE)</f>
        <v>4.3600000000000003</v>
      </c>
      <c r="J95" s="80">
        <f t="shared" si="16"/>
        <v>38.393300000000004</v>
      </c>
      <c r="K95" s="81">
        <f t="shared" si="17"/>
        <v>11988.42</v>
      </c>
      <c r="L95" s="61">
        <f t="shared" si="18"/>
        <v>10627.91</v>
      </c>
      <c r="M95" s="61">
        <f t="shared" si="19"/>
        <v>1361.54</v>
      </c>
      <c r="N95" s="82">
        <f t="shared" si="20"/>
        <v>11989.45</v>
      </c>
      <c r="O95" s="11"/>
      <c r="P95" s="111">
        <f t="shared" si="15"/>
        <v>1.0000859162425073</v>
      </c>
      <c r="Q95" s="17"/>
      <c r="R95" s="18"/>
    </row>
    <row r="96" spans="1:18" x14ac:dyDescent="0.2">
      <c r="A96" s="12" t="s">
        <v>245</v>
      </c>
      <c r="B96" s="3"/>
      <c r="C96" s="3"/>
      <c r="D96" s="3" t="s">
        <v>246</v>
      </c>
      <c r="E96" s="3"/>
      <c r="F96" s="71"/>
      <c r="G96" s="72"/>
      <c r="H96" s="71"/>
      <c r="I96" s="71"/>
      <c r="J96" s="71"/>
      <c r="K96" s="73"/>
      <c r="L96" s="59"/>
      <c r="M96" s="59"/>
      <c r="N96" s="74"/>
      <c r="O96" s="11"/>
      <c r="P96" s="111" t="e">
        <f t="shared" si="15"/>
        <v>#DIV/0!</v>
      </c>
      <c r="Q96" s="17"/>
      <c r="R96" s="18"/>
    </row>
    <row r="97" spans="1:18" ht="25.5" x14ac:dyDescent="0.2">
      <c r="A97" s="19" t="s">
        <v>247</v>
      </c>
      <c r="B97" s="20" t="s">
        <v>248</v>
      </c>
      <c r="C97" s="21" t="s">
        <v>17</v>
      </c>
      <c r="D97" s="21" t="s">
        <v>83</v>
      </c>
      <c r="E97" s="22" t="s">
        <v>16</v>
      </c>
      <c r="F97" s="67">
        <v>4.01</v>
      </c>
      <c r="G97" s="75">
        <v>463.11</v>
      </c>
      <c r="H97" s="60">
        <f>'BM 02'!J95</f>
        <v>0</v>
      </c>
      <c r="I97" s="60">
        <f>VLOOKUP(A97,'Memória 03'!$A$6:$E$243,5,FALSE)</f>
        <v>0</v>
      </c>
      <c r="J97" s="76">
        <f t="shared" si="16"/>
        <v>0</v>
      </c>
      <c r="K97" s="77">
        <f t="shared" si="17"/>
        <v>1857.07</v>
      </c>
      <c r="L97" s="60">
        <f t="shared" si="18"/>
        <v>0</v>
      </c>
      <c r="M97" s="60">
        <f t="shared" si="19"/>
        <v>0</v>
      </c>
      <c r="N97" s="78">
        <f t="shared" si="20"/>
        <v>0</v>
      </c>
      <c r="O97" s="11"/>
      <c r="P97" s="111">
        <f t="shared" si="15"/>
        <v>0</v>
      </c>
      <c r="Q97" s="17"/>
      <c r="R97" s="18"/>
    </row>
    <row r="98" spans="1:18" ht="25.5" x14ac:dyDescent="0.2">
      <c r="A98" s="19" t="s">
        <v>249</v>
      </c>
      <c r="B98" s="20" t="s">
        <v>250</v>
      </c>
      <c r="C98" s="21" t="s">
        <v>17</v>
      </c>
      <c r="D98" s="21" t="s">
        <v>251</v>
      </c>
      <c r="E98" s="22" t="s">
        <v>16</v>
      </c>
      <c r="F98" s="67">
        <v>11.29</v>
      </c>
      <c r="G98" s="75">
        <v>463.11</v>
      </c>
      <c r="H98" s="60">
        <f>'BM 02'!J96</f>
        <v>0</v>
      </c>
      <c r="I98" s="60">
        <f>VLOOKUP(A98,'Memória 03'!$A$6:$E$243,5,FALSE)</f>
        <v>0</v>
      </c>
      <c r="J98" s="76">
        <f t="shared" si="16"/>
        <v>0</v>
      </c>
      <c r="K98" s="77">
        <f t="shared" si="17"/>
        <v>5228.51</v>
      </c>
      <c r="L98" s="60">
        <f t="shared" si="18"/>
        <v>0</v>
      </c>
      <c r="M98" s="60">
        <f t="shared" si="19"/>
        <v>0</v>
      </c>
      <c r="N98" s="78">
        <f t="shared" si="20"/>
        <v>0</v>
      </c>
      <c r="O98" s="11"/>
      <c r="P98" s="111">
        <f t="shared" si="15"/>
        <v>0</v>
      </c>
      <c r="Q98" s="17"/>
      <c r="R98" s="18"/>
    </row>
    <row r="99" spans="1:18" ht="25.5" x14ac:dyDescent="0.2">
      <c r="A99" s="19" t="s">
        <v>252</v>
      </c>
      <c r="B99" s="20" t="s">
        <v>253</v>
      </c>
      <c r="C99" s="21" t="s">
        <v>17</v>
      </c>
      <c r="D99" s="21" t="s">
        <v>254</v>
      </c>
      <c r="E99" s="22" t="s">
        <v>16</v>
      </c>
      <c r="F99" s="67">
        <v>11.78</v>
      </c>
      <c r="G99" s="75">
        <v>463.11</v>
      </c>
      <c r="H99" s="60">
        <f>'BM 02'!J97</f>
        <v>0</v>
      </c>
      <c r="I99" s="60">
        <f>VLOOKUP(A99,'Memória 03'!$A$6:$E$243,5,FALSE)</f>
        <v>0</v>
      </c>
      <c r="J99" s="76">
        <f t="shared" si="16"/>
        <v>0</v>
      </c>
      <c r="K99" s="77">
        <f t="shared" si="17"/>
        <v>5455.43</v>
      </c>
      <c r="L99" s="60">
        <f t="shared" si="18"/>
        <v>0</v>
      </c>
      <c r="M99" s="60">
        <f t="shared" si="19"/>
        <v>0</v>
      </c>
      <c r="N99" s="78">
        <f t="shared" si="20"/>
        <v>0</v>
      </c>
      <c r="O99" s="11"/>
      <c r="P99" s="111">
        <f t="shared" si="15"/>
        <v>0</v>
      </c>
      <c r="Q99" s="17"/>
      <c r="R99" s="18"/>
    </row>
    <row r="100" spans="1:18" ht="25.5" x14ac:dyDescent="0.2">
      <c r="A100" s="19" t="s">
        <v>255</v>
      </c>
      <c r="B100" s="20" t="s">
        <v>256</v>
      </c>
      <c r="C100" s="21" t="s">
        <v>14</v>
      </c>
      <c r="D100" s="21" t="s">
        <v>257</v>
      </c>
      <c r="E100" s="22" t="s">
        <v>16</v>
      </c>
      <c r="F100" s="67">
        <v>23.05</v>
      </c>
      <c r="G100" s="75">
        <v>6.48</v>
      </c>
      <c r="H100" s="60">
        <f>'BM 02'!J98</f>
        <v>0</v>
      </c>
      <c r="I100" s="60">
        <f>VLOOKUP(A100,'Memória 03'!$A$6:$E$243,5,FALSE)</f>
        <v>0</v>
      </c>
      <c r="J100" s="76">
        <f t="shared" si="16"/>
        <v>0</v>
      </c>
      <c r="K100" s="77">
        <f t="shared" si="17"/>
        <v>149.36000000000001</v>
      </c>
      <c r="L100" s="60">
        <f t="shared" si="18"/>
        <v>0</v>
      </c>
      <c r="M100" s="60">
        <f t="shared" si="19"/>
        <v>0</v>
      </c>
      <c r="N100" s="78">
        <f t="shared" si="20"/>
        <v>0</v>
      </c>
      <c r="O100" s="11"/>
      <c r="P100" s="111">
        <f t="shared" si="15"/>
        <v>0</v>
      </c>
      <c r="Q100" s="17"/>
      <c r="R100" s="18"/>
    </row>
    <row r="101" spans="1:18" ht="25.5" x14ac:dyDescent="0.2">
      <c r="A101" s="19" t="s">
        <v>258</v>
      </c>
      <c r="B101" s="20" t="s">
        <v>259</v>
      </c>
      <c r="C101" s="21" t="s">
        <v>17</v>
      </c>
      <c r="D101" s="21" t="s">
        <v>260</v>
      </c>
      <c r="E101" s="22" t="s">
        <v>16</v>
      </c>
      <c r="F101" s="67">
        <v>31.64</v>
      </c>
      <c r="G101" s="75">
        <v>6.48</v>
      </c>
      <c r="H101" s="60">
        <f>'BM 02'!J99</f>
        <v>0</v>
      </c>
      <c r="I101" s="60">
        <f>VLOOKUP(A101,'Memória 03'!$A$6:$E$243,5,FALSE)</f>
        <v>0</v>
      </c>
      <c r="J101" s="76">
        <f t="shared" si="16"/>
        <v>0</v>
      </c>
      <c r="K101" s="77">
        <f t="shared" si="17"/>
        <v>205.02</v>
      </c>
      <c r="L101" s="60">
        <f t="shared" si="18"/>
        <v>0</v>
      </c>
      <c r="M101" s="60">
        <f t="shared" si="19"/>
        <v>0</v>
      </c>
      <c r="N101" s="78">
        <f t="shared" si="20"/>
        <v>0</v>
      </c>
      <c r="O101" s="11"/>
      <c r="P101" s="111">
        <f t="shared" si="15"/>
        <v>0</v>
      </c>
      <c r="Q101" s="17"/>
      <c r="R101" s="18"/>
    </row>
    <row r="102" spans="1:18" ht="25.5" x14ac:dyDescent="0.2">
      <c r="A102" s="19" t="s">
        <v>261</v>
      </c>
      <c r="B102" s="20" t="s">
        <v>262</v>
      </c>
      <c r="C102" s="21" t="s">
        <v>17</v>
      </c>
      <c r="D102" s="21" t="s">
        <v>263</v>
      </c>
      <c r="E102" s="22" t="s">
        <v>16</v>
      </c>
      <c r="F102" s="67">
        <v>14.18</v>
      </c>
      <c r="G102" s="75">
        <v>6.48</v>
      </c>
      <c r="H102" s="60">
        <f>'BM 02'!J100</f>
        <v>0</v>
      </c>
      <c r="I102" s="60">
        <f>VLOOKUP(A102,'Memória 03'!$A$6:$E$243,5,FALSE)</f>
        <v>0</v>
      </c>
      <c r="J102" s="76">
        <f t="shared" si="16"/>
        <v>0</v>
      </c>
      <c r="K102" s="77">
        <f t="shared" si="17"/>
        <v>91.88</v>
      </c>
      <c r="L102" s="60">
        <f t="shared" si="18"/>
        <v>0</v>
      </c>
      <c r="M102" s="60">
        <f t="shared" si="19"/>
        <v>0</v>
      </c>
      <c r="N102" s="78">
        <f t="shared" si="20"/>
        <v>0</v>
      </c>
      <c r="O102" s="11"/>
      <c r="P102" s="111">
        <f t="shared" si="15"/>
        <v>0</v>
      </c>
      <c r="Q102" s="17"/>
      <c r="R102" s="18"/>
    </row>
    <row r="103" spans="1:18" ht="25.5" x14ac:dyDescent="0.2">
      <c r="A103" s="19" t="s">
        <v>264</v>
      </c>
      <c r="B103" s="20" t="s">
        <v>265</v>
      </c>
      <c r="C103" s="21" t="s">
        <v>17</v>
      </c>
      <c r="D103" s="21" t="s">
        <v>266</v>
      </c>
      <c r="E103" s="22" t="s">
        <v>16</v>
      </c>
      <c r="F103" s="67">
        <v>50.22</v>
      </c>
      <c r="G103" s="75">
        <v>340.38</v>
      </c>
      <c r="H103" s="60">
        <f>'BM 02'!J101</f>
        <v>0</v>
      </c>
      <c r="I103" s="60">
        <f>VLOOKUP(A103,'Memória 03'!$A$6:$E$243,5,FALSE)</f>
        <v>0</v>
      </c>
      <c r="J103" s="76">
        <f t="shared" si="16"/>
        <v>0</v>
      </c>
      <c r="K103" s="77">
        <f t="shared" si="17"/>
        <v>17093.88</v>
      </c>
      <c r="L103" s="60">
        <f t="shared" si="18"/>
        <v>0</v>
      </c>
      <c r="M103" s="60">
        <f t="shared" si="19"/>
        <v>0</v>
      </c>
      <c r="N103" s="78">
        <f t="shared" si="20"/>
        <v>0</v>
      </c>
      <c r="O103" s="11"/>
      <c r="P103" s="111">
        <f t="shared" si="15"/>
        <v>0</v>
      </c>
      <c r="Q103" s="17"/>
      <c r="R103" s="18"/>
    </row>
    <row r="104" spans="1:18" ht="38.25" x14ac:dyDescent="0.2">
      <c r="A104" s="19" t="s">
        <v>267</v>
      </c>
      <c r="B104" s="20" t="s">
        <v>268</v>
      </c>
      <c r="C104" s="21" t="s">
        <v>14</v>
      </c>
      <c r="D104" s="21" t="s">
        <v>269</v>
      </c>
      <c r="E104" s="22" t="s">
        <v>16</v>
      </c>
      <c r="F104" s="67">
        <v>14.45</v>
      </c>
      <c r="G104" s="75">
        <v>340.38</v>
      </c>
      <c r="H104" s="60">
        <f>'BM 02'!J102</f>
        <v>0</v>
      </c>
      <c r="I104" s="60">
        <f>VLOOKUP(A104,'Memória 03'!$A$6:$E$243,5,FALSE)</f>
        <v>0</v>
      </c>
      <c r="J104" s="76">
        <f t="shared" si="16"/>
        <v>0</v>
      </c>
      <c r="K104" s="77">
        <f t="shared" si="17"/>
        <v>4918.49</v>
      </c>
      <c r="L104" s="60">
        <f t="shared" si="18"/>
        <v>0</v>
      </c>
      <c r="M104" s="60">
        <f t="shared" si="19"/>
        <v>0</v>
      </c>
      <c r="N104" s="78">
        <f t="shared" si="20"/>
        <v>0</v>
      </c>
      <c r="O104" s="11"/>
      <c r="P104" s="111">
        <f t="shared" si="15"/>
        <v>0</v>
      </c>
      <c r="Q104" s="17"/>
      <c r="R104" s="18"/>
    </row>
    <row r="105" spans="1:18" ht="38.25" x14ac:dyDescent="0.2">
      <c r="A105" s="19" t="s">
        <v>270</v>
      </c>
      <c r="B105" s="20" t="s">
        <v>271</v>
      </c>
      <c r="C105" s="21" t="s">
        <v>14</v>
      </c>
      <c r="D105" s="21" t="s">
        <v>272</v>
      </c>
      <c r="E105" s="22" t="s">
        <v>16</v>
      </c>
      <c r="F105" s="67">
        <v>18.68</v>
      </c>
      <c r="G105" s="75">
        <v>340.38</v>
      </c>
      <c r="H105" s="60">
        <f>'BM 02'!J103</f>
        <v>0</v>
      </c>
      <c r="I105" s="60">
        <f>VLOOKUP(A105,'Memória 03'!$A$6:$E$243,5,FALSE)</f>
        <v>0</v>
      </c>
      <c r="J105" s="76">
        <f t="shared" si="16"/>
        <v>0</v>
      </c>
      <c r="K105" s="77">
        <f t="shared" si="17"/>
        <v>6358.29</v>
      </c>
      <c r="L105" s="60">
        <f t="shared" si="18"/>
        <v>0</v>
      </c>
      <c r="M105" s="60">
        <f t="shared" si="19"/>
        <v>0</v>
      </c>
      <c r="N105" s="78">
        <f t="shared" si="20"/>
        <v>0</v>
      </c>
      <c r="O105" s="11"/>
      <c r="P105" s="111">
        <f t="shared" si="15"/>
        <v>0</v>
      </c>
      <c r="Q105" s="17"/>
      <c r="R105" s="18"/>
    </row>
    <row r="106" spans="1:18" x14ac:dyDescent="0.2">
      <c r="A106" s="12" t="s">
        <v>273</v>
      </c>
      <c r="B106" s="3"/>
      <c r="C106" s="3"/>
      <c r="D106" s="3" t="s">
        <v>274</v>
      </c>
      <c r="E106" s="3"/>
      <c r="F106" s="71"/>
      <c r="G106" s="72"/>
      <c r="H106" s="71"/>
      <c r="I106" s="71"/>
      <c r="J106" s="71"/>
      <c r="K106" s="73"/>
      <c r="L106" s="59"/>
      <c r="M106" s="59"/>
      <c r="N106" s="74"/>
      <c r="O106" s="11"/>
      <c r="P106" s="111" t="e">
        <f t="shared" si="15"/>
        <v>#DIV/0!</v>
      </c>
      <c r="Q106" s="17"/>
      <c r="R106" s="18"/>
    </row>
    <row r="107" spans="1:18" x14ac:dyDescent="0.2">
      <c r="A107" s="19" t="s">
        <v>275</v>
      </c>
      <c r="B107" s="20" t="s">
        <v>276</v>
      </c>
      <c r="C107" s="21" t="s">
        <v>17</v>
      </c>
      <c r="D107" s="21" t="s">
        <v>277</v>
      </c>
      <c r="E107" s="22" t="s">
        <v>7</v>
      </c>
      <c r="F107" s="67">
        <v>66.069999999999993</v>
      </c>
      <c r="G107" s="75">
        <v>1</v>
      </c>
      <c r="H107" s="60">
        <f>'BM 02'!J105</f>
        <v>0</v>
      </c>
      <c r="I107" s="60">
        <f>VLOOKUP(A107,'Memória 03'!$A$6:$E$243,5,FALSE)</f>
        <v>0</v>
      </c>
      <c r="J107" s="76">
        <f t="shared" si="16"/>
        <v>0</v>
      </c>
      <c r="K107" s="77">
        <f t="shared" si="17"/>
        <v>66.069999999999993</v>
      </c>
      <c r="L107" s="60">
        <f t="shared" si="18"/>
        <v>0</v>
      </c>
      <c r="M107" s="60">
        <f t="shared" si="19"/>
        <v>0</v>
      </c>
      <c r="N107" s="78">
        <f t="shared" si="20"/>
        <v>0</v>
      </c>
      <c r="O107" s="11"/>
      <c r="P107" s="111">
        <f t="shared" si="15"/>
        <v>0</v>
      </c>
      <c r="Q107" s="17"/>
      <c r="R107" s="18"/>
    </row>
    <row r="108" spans="1:18" ht="25.5" x14ac:dyDescent="0.2">
      <c r="A108" s="19" t="s">
        <v>278</v>
      </c>
      <c r="B108" s="20" t="s">
        <v>279</v>
      </c>
      <c r="C108" s="21" t="s">
        <v>17</v>
      </c>
      <c r="D108" s="21" t="s">
        <v>280</v>
      </c>
      <c r="E108" s="22" t="s">
        <v>7</v>
      </c>
      <c r="F108" s="67">
        <v>12.29</v>
      </c>
      <c r="G108" s="75">
        <v>1</v>
      </c>
      <c r="H108" s="60">
        <f>'BM 02'!J106</f>
        <v>0</v>
      </c>
      <c r="I108" s="60">
        <f>VLOOKUP(A108,'Memória 03'!$A$6:$E$243,5,FALSE)</f>
        <v>0</v>
      </c>
      <c r="J108" s="76">
        <f t="shared" si="16"/>
        <v>0</v>
      </c>
      <c r="K108" s="77">
        <f t="shared" si="17"/>
        <v>12.29</v>
      </c>
      <c r="L108" s="60">
        <f t="shared" si="18"/>
        <v>0</v>
      </c>
      <c r="M108" s="60">
        <f t="shared" si="19"/>
        <v>0</v>
      </c>
      <c r="N108" s="78">
        <f t="shared" si="20"/>
        <v>0</v>
      </c>
      <c r="O108" s="11"/>
      <c r="P108" s="111">
        <f t="shared" si="15"/>
        <v>0</v>
      </c>
      <c r="Q108" s="17"/>
      <c r="R108" s="18"/>
    </row>
    <row r="109" spans="1:18" ht="25.5" x14ac:dyDescent="0.2">
      <c r="A109" s="19" t="s">
        <v>281</v>
      </c>
      <c r="B109" s="20" t="s">
        <v>69</v>
      </c>
      <c r="C109" s="21" t="s">
        <v>17</v>
      </c>
      <c r="D109" s="21" t="s">
        <v>70</v>
      </c>
      <c r="E109" s="22" t="s">
        <v>7</v>
      </c>
      <c r="F109" s="67">
        <v>10.38</v>
      </c>
      <c r="G109" s="75">
        <v>7</v>
      </c>
      <c r="H109" s="60">
        <f>'BM 02'!J107</f>
        <v>0</v>
      </c>
      <c r="I109" s="60">
        <f>VLOOKUP(A109,'Memória 03'!$A$6:$E$243,5,FALSE)</f>
        <v>0</v>
      </c>
      <c r="J109" s="76">
        <f t="shared" si="16"/>
        <v>0</v>
      </c>
      <c r="K109" s="77">
        <f t="shared" si="17"/>
        <v>72.66</v>
      </c>
      <c r="L109" s="60">
        <f t="shared" si="18"/>
        <v>0</v>
      </c>
      <c r="M109" s="60">
        <f t="shared" si="19"/>
        <v>0</v>
      </c>
      <c r="N109" s="78">
        <f t="shared" si="20"/>
        <v>0</v>
      </c>
      <c r="O109" s="11"/>
      <c r="P109" s="111">
        <f t="shared" si="15"/>
        <v>0</v>
      </c>
      <c r="Q109" s="17"/>
      <c r="R109" s="18"/>
    </row>
    <row r="110" spans="1:18" ht="25.5" x14ac:dyDescent="0.2">
      <c r="A110" s="19" t="s">
        <v>282</v>
      </c>
      <c r="B110" s="20" t="s">
        <v>283</v>
      </c>
      <c r="C110" s="21" t="s">
        <v>17</v>
      </c>
      <c r="D110" s="21" t="s">
        <v>284</v>
      </c>
      <c r="E110" s="22" t="s">
        <v>7</v>
      </c>
      <c r="F110" s="67">
        <v>11.03</v>
      </c>
      <c r="G110" s="75">
        <v>2</v>
      </c>
      <c r="H110" s="60">
        <f>'BM 02'!J108</f>
        <v>0</v>
      </c>
      <c r="I110" s="60">
        <f>VLOOKUP(A110,'Memória 03'!$A$6:$E$243,5,FALSE)</f>
        <v>0</v>
      </c>
      <c r="J110" s="76">
        <f t="shared" si="16"/>
        <v>0</v>
      </c>
      <c r="K110" s="77">
        <f t="shared" si="17"/>
        <v>22.06</v>
      </c>
      <c r="L110" s="60">
        <f t="shared" si="18"/>
        <v>0</v>
      </c>
      <c r="M110" s="60">
        <f t="shared" si="19"/>
        <v>0</v>
      </c>
      <c r="N110" s="78">
        <f t="shared" si="20"/>
        <v>0</v>
      </c>
      <c r="O110" s="11"/>
      <c r="P110" s="111">
        <f t="shared" si="15"/>
        <v>0</v>
      </c>
      <c r="Q110" s="17"/>
      <c r="R110" s="18"/>
    </row>
    <row r="111" spans="1:18" ht="38.25" x14ac:dyDescent="0.2">
      <c r="A111" s="19" t="s">
        <v>285</v>
      </c>
      <c r="B111" s="20" t="s">
        <v>286</v>
      </c>
      <c r="C111" s="21" t="s">
        <v>17</v>
      </c>
      <c r="D111" s="21" t="s">
        <v>287</v>
      </c>
      <c r="E111" s="22" t="s">
        <v>7</v>
      </c>
      <c r="F111" s="67">
        <v>313.2</v>
      </c>
      <c r="G111" s="75">
        <v>1</v>
      </c>
      <c r="H111" s="60">
        <f>'BM 02'!J109</f>
        <v>0</v>
      </c>
      <c r="I111" s="60">
        <f>VLOOKUP(A111,'Memória 03'!$A$6:$E$243,5,FALSE)</f>
        <v>0</v>
      </c>
      <c r="J111" s="76">
        <f t="shared" si="16"/>
        <v>0</v>
      </c>
      <c r="K111" s="77">
        <f t="shared" si="17"/>
        <v>313.2</v>
      </c>
      <c r="L111" s="60">
        <f t="shared" si="18"/>
        <v>0</v>
      </c>
      <c r="M111" s="60">
        <f t="shared" si="19"/>
        <v>0</v>
      </c>
      <c r="N111" s="78">
        <f t="shared" si="20"/>
        <v>0</v>
      </c>
      <c r="O111" s="11"/>
      <c r="P111" s="111">
        <f t="shared" si="15"/>
        <v>0</v>
      </c>
      <c r="Q111" s="17"/>
      <c r="R111" s="18"/>
    </row>
    <row r="112" spans="1:18" x14ac:dyDescent="0.2">
      <c r="A112" s="12" t="s">
        <v>288</v>
      </c>
      <c r="B112" s="3"/>
      <c r="C112" s="3"/>
      <c r="D112" s="3" t="s">
        <v>289</v>
      </c>
      <c r="E112" s="3"/>
      <c r="F112" s="71"/>
      <c r="G112" s="72"/>
      <c r="H112" s="71"/>
      <c r="I112" s="71"/>
      <c r="J112" s="71"/>
      <c r="K112" s="73"/>
      <c r="L112" s="59"/>
      <c r="M112" s="59"/>
      <c r="N112" s="74"/>
      <c r="O112" s="11"/>
      <c r="P112" s="111" t="e">
        <f t="shared" si="15"/>
        <v>#DIV/0!</v>
      </c>
      <c r="Q112" s="17"/>
      <c r="R112" s="18"/>
    </row>
    <row r="113" spans="1:18" ht="25.5" x14ac:dyDescent="0.2">
      <c r="A113" s="19" t="s">
        <v>290</v>
      </c>
      <c r="B113" s="20" t="s">
        <v>291</v>
      </c>
      <c r="C113" s="21" t="s">
        <v>17</v>
      </c>
      <c r="D113" s="21" t="s">
        <v>292</v>
      </c>
      <c r="E113" s="22" t="s">
        <v>11</v>
      </c>
      <c r="F113" s="67">
        <v>8.2899999999999991</v>
      </c>
      <c r="G113" s="75">
        <v>147.97999999999999</v>
      </c>
      <c r="H113" s="60">
        <f>'BM 02'!J111</f>
        <v>0</v>
      </c>
      <c r="I113" s="60">
        <f>VLOOKUP(A113,'Memória 03'!$A$6:$E$243,5,FALSE)</f>
        <v>0</v>
      </c>
      <c r="J113" s="76">
        <f t="shared" si="16"/>
        <v>0</v>
      </c>
      <c r="K113" s="77">
        <f t="shared" si="17"/>
        <v>1226.75</v>
      </c>
      <c r="L113" s="60">
        <f t="shared" si="18"/>
        <v>0</v>
      </c>
      <c r="M113" s="60">
        <f t="shared" si="19"/>
        <v>0</v>
      </c>
      <c r="N113" s="78">
        <f t="shared" si="20"/>
        <v>0</v>
      </c>
      <c r="O113" s="11"/>
      <c r="P113" s="111">
        <f t="shared" si="15"/>
        <v>0</v>
      </c>
      <c r="Q113" s="17"/>
      <c r="R113" s="18"/>
    </row>
    <row r="114" spans="1:18" ht="38.25" x14ac:dyDescent="0.2">
      <c r="A114" s="19" t="s">
        <v>293</v>
      </c>
      <c r="B114" s="20" t="s">
        <v>294</v>
      </c>
      <c r="C114" s="21" t="s">
        <v>17</v>
      </c>
      <c r="D114" s="21" t="s">
        <v>295</v>
      </c>
      <c r="E114" s="22" t="s">
        <v>11</v>
      </c>
      <c r="F114" s="67">
        <v>12.56</v>
      </c>
      <c r="G114" s="75">
        <v>36.9</v>
      </c>
      <c r="H114" s="60">
        <f>'BM 02'!J112</f>
        <v>0</v>
      </c>
      <c r="I114" s="60">
        <f>VLOOKUP(A114,'Memória 03'!$A$6:$E$243,5,FALSE)</f>
        <v>0</v>
      </c>
      <c r="J114" s="76">
        <f t="shared" si="16"/>
        <v>0</v>
      </c>
      <c r="K114" s="77">
        <f t="shared" si="17"/>
        <v>463.46</v>
      </c>
      <c r="L114" s="60">
        <f t="shared" si="18"/>
        <v>0</v>
      </c>
      <c r="M114" s="60">
        <f t="shared" si="19"/>
        <v>0</v>
      </c>
      <c r="N114" s="78">
        <f t="shared" si="20"/>
        <v>0</v>
      </c>
      <c r="O114" s="11"/>
      <c r="P114" s="111">
        <f t="shared" si="15"/>
        <v>0</v>
      </c>
      <c r="Q114" s="17"/>
      <c r="R114" s="18"/>
    </row>
    <row r="115" spans="1:18" ht="38.25" x14ac:dyDescent="0.2">
      <c r="A115" s="19" t="s">
        <v>296</v>
      </c>
      <c r="B115" s="20" t="s">
        <v>297</v>
      </c>
      <c r="C115" s="21" t="s">
        <v>17</v>
      </c>
      <c r="D115" s="21" t="s">
        <v>298</v>
      </c>
      <c r="E115" s="22" t="s">
        <v>11</v>
      </c>
      <c r="F115" s="67">
        <v>12.11</v>
      </c>
      <c r="G115" s="75">
        <v>147.97999999999999</v>
      </c>
      <c r="H115" s="60">
        <f>'BM 02'!J113</f>
        <v>0</v>
      </c>
      <c r="I115" s="60">
        <f>VLOOKUP(A115,'Memória 03'!$A$6:$E$243,5,FALSE)</f>
        <v>0</v>
      </c>
      <c r="J115" s="76">
        <f t="shared" si="16"/>
        <v>0</v>
      </c>
      <c r="K115" s="77">
        <f t="shared" si="17"/>
        <v>1792.03</v>
      </c>
      <c r="L115" s="60">
        <f t="shared" si="18"/>
        <v>0</v>
      </c>
      <c r="M115" s="60">
        <f t="shared" si="19"/>
        <v>0</v>
      </c>
      <c r="N115" s="78">
        <f t="shared" si="20"/>
        <v>0</v>
      </c>
      <c r="O115" s="11"/>
      <c r="P115" s="111">
        <f t="shared" si="15"/>
        <v>0</v>
      </c>
      <c r="Q115" s="17"/>
      <c r="R115" s="18"/>
    </row>
    <row r="116" spans="1:18" ht="25.5" x14ac:dyDescent="0.2">
      <c r="A116" s="19" t="s">
        <v>299</v>
      </c>
      <c r="B116" s="20" t="s">
        <v>63</v>
      </c>
      <c r="C116" s="21" t="s">
        <v>17</v>
      </c>
      <c r="D116" s="21" t="s">
        <v>64</v>
      </c>
      <c r="E116" s="22" t="s">
        <v>7</v>
      </c>
      <c r="F116" s="67">
        <v>13.62</v>
      </c>
      <c r="G116" s="75">
        <v>3</v>
      </c>
      <c r="H116" s="60">
        <f>'BM 02'!J114</f>
        <v>0</v>
      </c>
      <c r="I116" s="60">
        <f>VLOOKUP(A116,'Memória 03'!$A$6:$E$243,5,FALSE)</f>
        <v>0</v>
      </c>
      <c r="J116" s="76">
        <f t="shared" si="16"/>
        <v>0</v>
      </c>
      <c r="K116" s="77">
        <f t="shared" si="17"/>
        <v>40.86</v>
      </c>
      <c r="L116" s="60">
        <f t="shared" si="18"/>
        <v>0</v>
      </c>
      <c r="M116" s="60">
        <f t="shared" si="19"/>
        <v>0</v>
      </c>
      <c r="N116" s="78">
        <f t="shared" si="20"/>
        <v>0</v>
      </c>
      <c r="O116" s="11"/>
      <c r="P116" s="111">
        <f t="shared" si="15"/>
        <v>0</v>
      </c>
      <c r="Q116" s="17"/>
      <c r="R116" s="18"/>
    </row>
    <row r="117" spans="1:18" ht="25.5" x14ac:dyDescent="0.2">
      <c r="A117" s="19" t="s">
        <v>300</v>
      </c>
      <c r="B117" s="20" t="s">
        <v>301</v>
      </c>
      <c r="C117" s="21" t="s">
        <v>17</v>
      </c>
      <c r="D117" s="21" t="s">
        <v>302</v>
      </c>
      <c r="E117" s="22" t="s">
        <v>7</v>
      </c>
      <c r="F117" s="67">
        <v>30.4</v>
      </c>
      <c r="G117" s="75">
        <v>2</v>
      </c>
      <c r="H117" s="60">
        <f>'BM 02'!J115</f>
        <v>0</v>
      </c>
      <c r="I117" s="60">
        <f>VLOOKUP(A117,'Memória 03'!$A$6:$E$243,5,FALSE)</f>
        <v>0</v>
      </c>
      <c r="J117" s="76">
        <f t="shared" si="16"/>
        <v>0</v>
      </c>
      <c r="K117" s="77">
        <f t="shared" si="17"/>
        <v>60.8</v>
      </c>
      <c r="L117" s="60">
        <f t="shared" si="18"/>
        <v>0</v>
      </c>
      <c r="M117" s="60">
        <f t="shared" si="19"/>
        <v>0</v>
      </c>
      <c r="N117" s="78">
        <f t="shared" si="20"/>
        <v>0</v>
      </c>
      <c r="O117" s="11"/>
      <c r="P117" s="111">
        <f t="shared" si="15"/>
        <v>0</v>
      </c>
      <c r="Q117" s="17"/>
      <c r="R117" s="18"/>
    </row>
    <row r="118" spans="1:18" ht="25.5" x14ac:dyDescent="0.2">
      <c r="A118" s="19" t="s">
        <v>303</v>
      </c>
      <c r="B118" s="20" t="s">
        <v>61</v>
      </c>
      <c r="C118" s="21" t="s">
        <v>17</v>
      </c>
      <c r="D118" s="21" t="s">
        <v>62</v>
      </c>
      <c r="E118" s="22" t="s">
        <v>7</v>
      </c>
      <c r="F118" s="67">
        <v>16.88</v>
      </c>
      <c r="G118" s="75">
        <v>1</v>
      </c>
      <c r="H118" s="60">
        <f>'BM 02'!J116</f>
        <v>0</v>
      </c>
      <c r="I118" s="60">
        <f>VLOOKUP(A118,'Memória 03'!$A$6:$E$243,5,FALSE)</f>
        <v>0</v>
      </c>
      <c r="J118" s="76">
        <f t="shared" si="16"/>
        <v>0</v>
      </c>
      <c r="K118" s="77">
        <f t="shared" si="17"/>
        <v>16.88</v>
      </c>
      <c r="L118" s="60">
        <f t="shared" si="18"/>
        <v>0</v>
      </c>
      <c r="M118" s="60">
        <f t="shared" si="19"/>
        <v>0</v>
      </c>
      <c r="N118" s="78">
        <f t="shared" si="20"/>
        <v>0</v>
      </c>
      <c r="O118" s="11"/>
      <c r="P118" s="111">
        <f t="shared" si="15"/>
        <v>0</v>
      </c>
      <c r="Q118" s="17"/>
      <c r="R118" s="18"/>
    </row>
    <row r="119" spans="1:18" ht="25.5" x14ac:dyDescent="0.2">
      <c r="A119" s="19" t="s">
        <v>304</v>
      </c>
      <c r="B119" s="20" t="s">
        <v>305</v>
      </c>
      <c r="C119" s="21" t="s">
        <v>17</v>
      </c>
      <c r="D119" s="21" t="s">
        <v>306</v>
      </c>
      <c r="E119" s="22" t="s">
        <v>7</v>
      </c>
      <c r="F119" s="67">
        <v>10.26</v>
      </c>
      <c r="G119" s="75">
        <v>2</v>
      </c>
      <c r="H119" s="60">
        <f>'BM 02'!J117</f>
        <v>0</v>
      </c>
      <c r="I119" s="60">
        <f>VLOOKUP(A119,'Memória 03'!$A$6:$E$243,5,FALSE)</f>
        <v>0</v>
      </c>
      <c r="J119" s="76">
        <f t="shared" si="16"/>
        <v>0</v>
      </c>
      <c r="K119" s="77">
        <f t="shared" si="17"/>
        <v>20.52</v>
      </c>
      <c r="L119" s="60">
        <f t="shared" si="18"/>
        <v>0</v>
      </c>
      <c r="M119" s="60">
        <f t="shared" si="19"/>
        <v>0</v>
      </c>
      <c r="N119" s="78">
        <f t="shared" si="20"/>
        <v>0</v>
      </c>
      <c r="O119" s="11"/>
      <c r="P119" s="111">
        <f t="shared" si="15"/>
        <v>0</v>
      </c>
      <c r="Q119" s="17"/>
      <c r="R119" s="18"/>
    </row>
    <row r="120" spans="1:18" x14ac:dyDescent="0.2">
      <c r="A120" s="12" t="s">
        <v>307</v>
      </c>
      <c r="B120" s="3"/>
      <c r="C120" s="3"/>
      <c r="D120" s="3" t="s">
        <v>308</v>
      </c>
      <c r="E120" s="3"/>
      <c r="F120" s="71"/>
      <c r="G120" s="72"/>
      <c r="H120" s="71"/>
      <c r="I120" s="71"/>
      <c r="J120" s="71"/>
      <c r="K120" s="73"/>
      <c r="L120" s="59"/>
      <c r="M120" s="59"/>
      <c r="N120" s="74"/>
      <c r="O120" s="11"/>
      <c r="P120" s="111" t="e">
        <f t="shared" si="15"/>
        <v>#DIV/0!</v>
      </c>
      <c r="Q120" s="17"/>
      <c r="R120" s="18"/>
    </row>
    <row r="121" spans="1:18" ht="25.5" x14ac:dyDescent="0.2">
      <c r="A121" s="19" t="s">
        <v>309</v>
      </c>
      <c r="B121" s="20" t="s">
        <v>310</v>
      </c>
      <c r="C121" s="21" t="s">
        <v>17</v>
      </c>
      <c r="D121" s="21" t="s">
        <v>311</v>
      </c>
      <c r="E121" s="22" t="s">
        <v>11</v>
      </c>
      <c r="F121" s="67">
        <v>2.88</v>
      </c>
      <c r="G121" s="75">
        <v>40.71</v>
      </c>
      <c r="H121" s="60">
        <f>'BM 02'!J119</f>
        <v>0</v>
      </c>
      <c r="I121" s="60">
        <f>VLOOKUP(A121,'Memória 03'!$A$6:$E$243,5,FALSE)</f>
        <v>0</v>
      </c>
      <c r="J121" s="76">
        <f t="shared" si="16"/>
        <v>0</v>
      </c>
      <c r="K121" s="77">
        <f t="shared" si="17"/>
        <v>117.24</v>
      </c>
      <c r="L121" s="60">
        <f t="shared" si="18"/>
        <v>0</v>
      </c>
      <c r="M121" s="60">
        <f t="shared" si="19"/>
        <v>0</v>
      </c>
      <c r="N121" s="78">
        <f t="shared" si="20"/>
        <v>0</v>
      </c>
      <c r="O121" s="11"/>
      <c r="P121" s="111">
        <f t="shared" si="15"/>
        <v>0</v>
      </c>
      <c r="Q121" s="17"/>
      <c r="R121" s="18"/>
    </row>
    <row r="122" spans="1:18" ht="25.5" x14ac:dyDescent="0.2">
      <c r="A122" s="19" t="s">
        <v>312</v>
      </c>
      <c r="B122" s="20" t="s">
        <v>313</v>
      </c>
      <c r="C122" s="21" t="s">
        <v>17</v>
      </c>
      <c r="D122" s="21" t="s">
        <v>314</v>
      </c>
      <c r="E122" s="22" t="s">
        <v>11</v>
      </c>
      <c r="F122" s="67">
        <v>4.1500000000000004</v>
      </c>
      <c r="G122" s="75">
        <v>666.97</v>
      </c>
      <c r="H122" s="60">
        <f>'BM 02'!J120</f>
        <v>0</v>
      </c>
      <c r="I122" s="60">
        <f>VLOOKUP(A122,'Memória 03'!$A$6:$E$243,5,FALSE)</f>
        <v>0</v>
      </c>
      <c r="J122" s="76">
        <f t="shared" si="16"/>
        <v>0</v>
      </c>
      <c r="K122" s="77">
        <f t="shared" si="17"/>
        <v>2767.92</v>
      </c>
      <c r="L122" s="60">
        <f t="shared" si="18"/>
        <v>0</v>
      </c>
      <c r="M122" s="60">
        <f t="shared" si="19"/>
        <v>0</v>
      </c>
      <c r="N122" s="78">
        <f t="shared" si="20"/>
        <v>0</v>
      </c>
      <c r="O122" s="11"/>
      <c r="P122" s="111">
        <f t="shared" si="15"/>
        <v>0</v>
      </c>
      <c r="Q122" s="17"/>
      <c r="R122" s="18"/>
    </row>
    <row r="123" spans="1:18" x14ac:dyDescent="0.2">
      <c r="A123" s="12" t="s">
        <v>315</v>
      </c>
      <c r="B123" s="3"/>
      <c r="C123" s="3"/>
      <c r="D123" s="3" t="s">
        <v>316</v>
      </c>
      <c r="E123" s="3"/>
      <c r="F123" s="71"/>
      <c r="G123" s="71"/>
      <c r="H123" s="71"/>
      <c r="I123" s="71"/>
      <c r="J123" s="71"/>
      <c r="K123" s="73"/>
      <c r="L123" s="59"/>
      <c r="M123" s="59"/>
      <c r="N123" s="74"/>
      <c r="O123" s="11"/>
      <c r="P123" s="111" t="e">
        <f t="shared" si="15"/>
        <v>#DIV/0!</v>
      </c>
      <c r="Q123" s="17"/>
      <c r="R123" s="18"/>
    </row>
    <row r="124" spans="1:18" ht="25.5" x14ac:dyDescent="0.2">
      <c r="A124" s="19" t="s">
        <v>317</v>
      </c>
      <c r="B124" s="20" t="s">
        <v>318</v>
      </c>
      <c r="C124" s="21" t="s">
        <v>17</v>
      </c>
      <c r="D124" s="21" t="s">
        <v>319</v>
      </c>
      <c r="E124" s="22" t="s">
        <v>7</v>
      </c>
      <c r="F124" s="67">
        <v>43.32</v>
      </c>
      <c r="G124" s="75">
        <v>2</v>
      </c>
      <c r="H124" s="60">
        <f>'BM 02'!J122</f>
        <v>0</v>
      </c>
      <c r="I124" s="60">
        <f>VLOOKUP(A124,'Memória 03'!$A$6:$E$243,5,FALSE)</f>
        <v>0</v>
      </c>
      <c r="J124" s="76">
        <f t="shared" si="16"/>
        <v>0</v>
      </c>
      <c r="K124" s="77">
        <f t="shared" si="17"/>
        <v>86.64</v>
      </c>
      <c r="L124" s="60">
        <f t="shared" si="18"/>
        <v>0</v>
      </c>
      <c r="M124" s="60">
        <f t="shared" si="19"/>
        <v>0</v>
      </c>
      <c r="N124" s="78">
        <f t="shared" si="20"/>
        <v>0</v>
      </c>
      <c r="O124" s="11"/>
      <c r="P124" s="111">
        <f t="shared" si="15"/>
        <v>0</v>
      </c>
      <c r="Q124" s="17"/>
      <c r="R124" s="18"/>
    </row>
    <row r="125" spans="1:18" ht="25.5" x14ac:dyDescent="0.2">
      <c r="A125" s="19" t="s">
        <v>320</v>
      </c>
      <c r="B125" s="20" t="s">
        <v>321</v>
      </c>
      <c r="C125" s="21" t="s">
        <v>17</v>
      </c>
      <c r="D125" s="21" t="s">
        <v>322</v>
      </c>
      <c r="E125" s="22" t="s">
        <v>7</v>
      </c>
      <c r="F125" s="67">
        <v>29.26</v>
      </c>
      <c r="G125" s="75">
        <v>2</v>
      </c>
      <c r="H125" s="60">
        <f>'BM 02'!J123</f>
        <v>0</v>
      </c>
      <c r="I125" s="60">
        <f>VLOOKUP(A125,'Memória 03'!$A$6:$E$243,5,FALSE)</f>
        <v>0</v>
      </c>
      <c r="J125" s="76">
        <f t="shared" si="16"/>
        <v>0</v>
      </c>
      <c r="K125" s="77">
        <f t="shared" si="17"/>
        <v>58.52</v>
      </c>
      <c r="L125" s="60">
        <f t="shared" si="18"/>
        <v>0</v>
      </c>
      <c r="M125" s="60">
        <f t="shared" si="19"/>
        <v>0</v>
      </c>
      <c r="N125" s="78">
        <f t="shared" si="20"/>
        <v>0</v>
      </c>
      <c r="O125" s="11"/>
      <c r="P125" s="111">
        <f t="shared" si="15"/>
        <v>0</v>
      </c>
      <c r="Q125" s="17"/>
      <c r="R125" s="18"/>
    </row>
    <row r="126" spans="1:18" ht="25.5" x14ac:dyDescent="0.2">
      <c r="A126" s="19" t="s">
        <v>323</v>
      </c>
      <c r="B126" s="20" t="s">
        <v>324</v>
      </c>
      <c r="C126" s="21" t="s">
        <v>17</v>
      </c>
      <c r="D126" s="21" t="s">
        <v>325</v>
      </c>
      <c r="E126" s="22" t="s">
        <v>7</v>
      </c>
      <c r="F126" s="67">
        <v>46.66</v>
      </c>
      <c r="G126" s="75">
        <v>1</v>
      </c>
      <c r="H126" s="60">
        <f>'BM 02'!J124</f>
        <v>0</v>
      </c>
      <c r="I126" s="60">
        <f>VLOOKUP(A126,'Memória 03'!$A$6:$E$243,5,FALSE)</f>
        <v>0</v>
      </c>
      <c r="J126" s="76">
        <f t="shared" si="16"/>
        <v>0</v>
      </c>
      <c r="K126" s="77">
        <f t="shared" si="17"/>
        <v>46.66</v>
      </c>
      <c r="L126" s="60">
        <f t="shared" si="18"/>
        <v>0</v>
      </c>
      <c r="M126" s="60">
        <f t="shared" si="19"/>
        <v>0</v>
      </c>
      <c r="N126" s="78">
        <f t="shared" si="20"/>
        <v>0</v>
      </c>
      <c r="O126" s="11"/>
      <c r="P126" s="111">
        <f t="shared" si="15"/>
        <v>0</v>
      </c>
      <c r="Q126" s="17"/>
      <c r="R126" s="18"/>
    </row>
    <row r="127" spans="1:18" ht="25.5" x14ac:dyDescent="0.2">
      <c r="A127" s="19" t="s">
        <v>326</v>
      </c>
      <c r="B127" s="20" t="s">
        <v>327</v>
      </c>
      <c r="C127" s="21" t="s">
        <v>17</v>
      </c>
      <c r="D127" s="21" t="s">
        <v>328</v>
      </c>
      <c r="E127" s="22" t="s">
        <v>7</v>
      </c>
      <c r="F127" s="67">
        <v>29.86</v>
      </c>
      <c r="G127" s="75">
        <v>3</v>
      </c>
      <c r="H127" s="60">
        <f>'BM 02'!J125</f>
        <v>0</v>
      </c>
      <c r="I127" s="60">
        <f>VLOOKUP(A127,'Memória 03'!$A$6:$E$243,5,FALSE)</f>
        <v>0</v>
      </c>
      <c r="J127" s="76">
        <f t="shared" si="16"/>
        <v>0</v>
      </c>
      <c r="K127" s="77">
        <f t="shared" si="17"/>
        <v>89.58</v>
      </c>
      <c r="L127" s="60">
        <f t="shared" si="18"/>
        <v>0</v>
      </c>
      <c r="M127" s="60">
        <f t="shared" si="19"/>
        <v>0</v>
      </c>
      <c r="N127" s="78">
        <f t="shared" si="20"/>
        <v>0</v>
      </c>
      <c r="O127" s="11"/>
      <c r="P127" s="111">
        <f t="shared" si="15"/>
        <v>0</v>
      </c>
      <c r="Q127" s="17"/>
      <c r="R127" s="18"/>
    </row>
    <row r="128" spans="1:18" ht="25.5" x14ac:dyDescent="0.2">
      <c r="A128" s="19" t="s">
        <v>329</v>
      </c>
      <c r="B128" s="20" t="s">
        <v>330</v>
      </c>
      <c r="C128" s="21" t="s">
        <v>17</v>
      </c>
      <c r="D128" s="21" t="s">
        <v>331</v>
      </c>
      <c r="E128" s="22" t="s">
        <v>7</v>
      </c>
      <c r="F128" s="67">
        <v>831.88</v>
      </c>
      <c r="G128" s="75">
        <v>16</v>
      </c>
      <c r="H128" s="60">
        <f>'BM 02'!J126</f>
        <v>0</v>
      </c>
      <c r="I128" s="60">
        <f>VLOOKUP(A128,'Memória 03'!$A$6:$E$243,5,FALSE)</f>
        <v>0</v>
      </c>
      <c r="J128" s="76">
        <f t="shared" si="16"/>
        <v>0</v>
      </c>
      <c r="K128" s="77">
        <f t="shared" si="17"/>
        <v>13310.08</v>
      </c>
      <c r="L128" s="60">
        <f t="shared" si="18"/>
        <v>0</v>
      </c>
      <c r="M128" s="60">
        <f t="shared" si="19"/>
        <v>0</v>
      </c>
      <c r="N128" s="78">
        <f t="shared" si="20"/>
        <v>0</v>
      </c>
      <c r="O128" s="11"/>
      <c r="P128" s="111">
        <f t="shared" si="15"/>
        <v>0</v>
      </c>
      <c r="Q128" s="17"/>
      <c r="R128" s="18"/>
    </row>
    <row r="129" spans="1:18" x14ac:dyDescent="0.2">
      <c r="A129" s="12" t="s">
        <v>332</v>
      </c>
      <c r="B129" s="3"/>
      <c r="C129" s="3"/>
      <c r="D129" s="3" t="s">
        <v>333</v>
      </c>
      <c r="E129" s="3"/>
      <c r="F129" s="71"/>
      <c r="G129" s="72"/>
      <c r="H129" s="71"/>
      <c r="I129" s="71"/>
      <c r="J129" s="71"/>
      <c r="K129" s="73"/>
      <c r="L129" s="59"/>
      <c r="M129" s="59"/>
      <c r="N129" s="74"/>
      <c r="O129" s="11"/>
      <c r="P129" s="111" t="e">
        <f t="shared" si="15"/>
        <v>#DIV/0!</v>
      </c>
      <c r="Q129" s="17"/>
      <c r="R129" s="18"/>
    </row>
    <row r="130" spans="1:18" ht="51" x14ac:dyDescent="0.2">
      <c r="A130" s="19" t="s">
        <v>334</v>
      </c>
      <c r="B130" s="20" t="s">
        <v>335</v>
      </c>
      <c r="C130" s="21" t="s">
        <v>17</v>
      </c>
      <c r="D130" s="21" t="s">
        <v>336</v>
      </c>
      <c r="E130" s="22" t="s">
        <v>7</v>
      </c>
      <c r="F130" s="67">
        <v>3335.41</v>
      </c>
      <c r="G130" s="75">
        <v>1</v>
      </c>
      <c r="H130" s="60">
        <f>'BM 02'!J128</f>
        <v>0</v>
      </c>
      <c r="I130" s="60">
        <f>VLOOKUP(A130,'Memória 03'!$A$6:$E$243,5,FALSE)</f>
        <v>0</v>
      </c>
      <c r="J130" s="76">
        <f t="shared" si="16"/>
        <v>0</v>
      </c>
      <c r="K130" s="77">
        <f t="shared" si="17"/>
        <v>3335.41</v>
      </c>
      <c r="L130" s="60">
        <f t="shared" si="18"/>
        <v>0</v>
      </c>
      <c r="M130" s="60">
        <f t="shared" si="19"/>
        <v>0</v>
      </c>
      <c r="N130" s="78">
        <f t="shared" si="20"/>
        <v>0</v>
      </c>
      <c r="O130" s="11"/>
      <c r="P130" s="111">
        <f t="shared" si="15"/>
        <v>0</v>
      </c>
      <c r="Q130" s="17"/>
      <c r="R130" s="18"/>
    </row>
    <row r="131" spans="1:18" ht="38.25" x14ac:dyDescent="0.2">
      <c r="A131" s="19" t="s">
        <v>337</v>
      </c>
      <c r="B131" s="20" t="s">
        <v>338</v>
      </c>
      <c r="C131" s="21" t="s">
        <v>14</v>
      </c>
      <c r="D131" s="21" t="s">
        <v>339</v>
      </c>
      <c r="E131" s="22" t="s">
        <v>7</v>
      </c>
      <c r="F131" s="67">
        <v>6223.62</v>
      </c>
      <c r="G131" s="75">
        <v>1</v>
      </c>
      <c r="H131" s="60">
        <f>'BM 02'!J129</f>
        <v>0</v>
      </c>
      <c r="I131" s="60">
        <f>VLOOKUP(A131,'Memória 03'!$A$6:$E$243,5,FALSE)</f>
        <v>0</v>
      </c>
      <c r="J131" s="76">
        <f t="shared" si="16"/>
        <v>0</v>
      </c>
      <c r="K131" s="77">
        <f t="shared" si="17"/>
        <v>6223.62</v>
      </c>
      <c r="L131" s="60">
        <f t="shared" si="18"/>
        <v>0</v>
      </c>
      <c r="M131" s="60">
        <f t="shared" si="19"/>
        <v>0</v>
      </c>
      <c r="N131" s="78">
        <f t="shared" si="20"/>
        <v>0</v>
      </c>
      <c r="O131" s="11"/>
      <c r="P131" s="111">
        <f t="shared" si="15"/>
        <v>0</v>
      </c>
      <c r="Q131" s="17"/>
      <c r="R131" s="18"/>
    </row>
    <row r="132" spans="1:18" ht="51" x14ac:dyDescent="0.2">
      <c r="A132" s="19" t="s">
        <v>340</v>
      </c>
      <c r="B132" s="20" t="s">
        <v>341</v>
      </c>
      <c r="C132" s="21" t="s">
        <v>17</v>
      </c>
      <c r="D132" s="21" t="s">
        <v>342</v>
      </c>
      <c r="E132" s="22" t="s">
        <v>7</v>
      </c>
      <c r="F132" s="67">
        <v>2024.88</v>
      </c>
      <c r="G132" s="75">
        <v>1</v>
      </c>
      <c r="H132" s="60">
        <f>'BM 02'!J130</f>
        <v>0</v>
      </c>
      <c r="I132" s="60">
        <f>VLOOKUP(A132,'Memória 03'!$A$6:$E$243,5,FALSE)</f>
        <v>0</v>
      </c>
      <c r="J132" s="76">
        <f t="shared" si="16"/>
        <v>0</v>
      </c>
      <c r="K132" s="77">
        <f t="shared" si="17"/>
        <v>2024.88</v>
      </c>
      <c r="L132" s="60">
        <f t="shared" si="18"/>
        <v>0</v>
      </c>
      <c r="M132" s="60">
        <f t="shared" si="19"/>
        <v>0</v>
      </c>
      <c r="N132" s="78">
        <f t="shared" si="20"/>
        <v>0</v>
      </c>
      <c r="O132" s="11"/>
      <c r="P132" s="111">
        <f t="shared" si="15"/>
        <v>0</v>
      </c>
      <c r="Q132" s="17"/>
      <c r="R132" s="18"/>
    </row>
    <row r="133" spans="1:18" x14ac:dyDescent="0.2">
      <c r="A133" s="12" t="s">
        <v>343</v>
      </c>
      <c r="B133" s="3"/>
      <c r="C133" s="3"/>
      <c r="D133" s="3" t="s">
        <v>344</v>
      </c>
      <c r="E133" s="3"/>
      <c r="F133" s="71"/>
      <c r="G133" s="72"/>
      <c r="H133" s="71"/>
      <c r="I133" s="71"/>
      <c r="J133" s="71"/>
      <c r="K133" s="73"/>
      <c r="L133" s="59"/>
      <c r="M133" s="59"/>
      <c r="N133" s="74"/>
      <c r="O133" s="11"/>
      <c r="P133" s="111" t="e">
        <f t="shared" si="15"/>
        <v>#DIV/0!</v>
      </c>
      <c r="Q133" s="17"/>
      <c r="R133" s="18"/>
    </row>
    <row r="134" spans="1:18" ht="38.25" x14ac:dyDescent="0.2">
      <c r="A134" s="19" t="s">
        <v>345</v>
      </c>
      <c r="B134" s="20" t="s">
        <v>346</v>
      </c>
      <c r="C134" s="21" t="s">
        <v>17</v>
      </c>
      <c r="D134" s="21" t="s">
        <v>347</v>
      </c>
      <c r="E134" s="22" t="s">
        <v>7</v>
      </c>
      <c r="F134" s="67">
        <v>32.479999999999997</v>
      </c>
      <c r="G134" s="75">
        <v>6</v>
      </c>
      <c r="H134" s="60">
        <f>'BM 02'!J132</f>
        <v>0</v>
      </c>
      <c r="I134" s="60">
        <f>VLOOKUP(A134,'Memória 03'!$A$6:$E$243,5,FALSE)</f>
        <v>0</v>
      </c>
      <c r="J134" s="76">
        <f t="shared" si="16"/>
        <v>0</v>
      </c>
      <c r="K134" s="77">
        <f t="shared" si="17"/>
        <v>194.88</v>
      </c>
      <c r="L134" s="60">
        <f t="shared" si="18"/>
        <v>0</v>
      </c>
      <c r="M134" s="60">
        <f t="shared" si="19"/>
        <v>0</v>
      </c>
      <c r="N134" s="78">
        <f t="shared" si="20"/>
        <v>0</v>
      </c>
      <c r="O134" s="11"/>
      <c r="P134" s="111">
        <f t="shared" si="15"/>
        <v>0</v>
      </c>
      <c r="Q134" s="17"/>
      <c r="R134" s="18"/>
    </row>
    <row r="135" spans="1:18" ht="38.25" x14ac:dyDescent="0.2">
      <c r="A135" s="19" t="s">
        <v>348</v>
      </c>
      <c r="B135" s="20" t="s">
        <v>349</v>
      </c>
      <c r="C135" s="21" t="s">
        <v>17</v>
      </c>
      <c r="D135" s="21" t="s">
        <v>350</v>
      </c>
      <c r="E135" s="22" t="s">
        <v>7</v>
      </c>
      <c r="F135" s="67">
        <v>33.32</v>
      </c>
      <c r="G135" s="75">
        <v>6</v>
      </c>
      <c r="H135" s="60">
        <f>'BM 02'!J133</f>
        <v>0</v>
      </c>
      <c r="I135" s="60">
        <f>VLOOKUP(A135,'Memória 03'!$A$6:$E$243,5,FALSE)</f>
        <v>0</v>
      </c>
      <c r="J135" s="76">
        <f t="shared" si="16"/>
        <v>0</v>
      </c>
      <c r="K135" s="77">
        <f t="shared" si="17"/>
        <v>199.92</v>
      </c>
      <c r="L135" s="60">
        <f t="shared" si="18"/>
        <v>0</v>
      </c>
      <c r="M135" s="60">
        <f t="shared" si="19"/>
        <v>0</v>
      </c>
      <c r="N135" s="78">
        <f t="shared" si="20"/>
        <v>0</v>
      </c>
      <c r="O135" s="11"/>
      <c r="P135" s="111">
        <f t="shared" si="15"/>
        <v>0</v>
      </c>
      <c r="Q135" s="17"/>
      <c r="R135" s="18"/>
    </row>
    <row r="136" spans="1:18" ht="25.5" x14ac:dyDescent="0.2">
      <c r="A136" s="19" t="s">
        <v>351</v>
      </c>
      <c r="B136" s="20" t="s">
        <v>352</v>
      </c>
      <c r="C136" s="21" t="s">
        <v>17</v>
      </c>
      <c r="D136" s="21" t="s">
        <v>353</v>
      </c>
      <c r="E136" s="22" t="s">
        <v>11</v>
      </c>
      <c r="F136" s="67">
        <v>27.88</v>
      </c>
      <c r="G136" s="75">
        <v>32.380000000000003</v>
      </c>
      <c r="H136" s="60">
        <f>'BM 02'!J134</f>
        <v>0</v>
      </c>
      <c r="I136" s="60">
        <f>VLOOKUP(A136,'Memória 03'!$A$6:$E$243,5,FALSE)</f>
        <v>0</v>
      </c>
      <c r="J136" s="76">
        <f t="shared" si="16"/>
        <v>0</v>
      </c>
      <c r="K136" s="77">
        <f t="shared" si="17"/>
        <v>902.75</v>
      </c>
      <c r="L136" s="60">
        <f t="shared" si="18"/>
        <v>0</v>
      </c>
      <c r="M136" s="60">
        <f t="shared" si="19"/>
        <v>0</v>
      </c>
      <c r="N136" s="78">
        <f t="shared" si="20"/>
        <v>0</v>
      </c>
      <c r="O136" s="11"/>
      <c r="P136" s="111">
        <f t="shared" si="15"/>
        <v>0</v>
      </c>
      <c r="Q136" s="17"/>
      <c r="R136" s="18"/>
    </row>
    <row r="137" spans="1:18" ht="25.5" x14ac:dyDescent="0.2">
      <c r="A137" s="19" t="s">
        <v>354</v>
      </c>
      <c r="B137" s="20" t="s">
        <v>352</v>
      </c>
      <c r="C137" s="21" t="s">
        <v>17</v>
      </c>
      <c r="D137" s="21" t="s">
        <v>353</v>
      </c>
      <c r="E137" s="22" t="s">
        <v>11</v>
      </c>
      <c r="F137" s="67">
        <v>27.88</v>
      </c>
      <c r="G137" s="75">
        <v>1</v>
      </c>
      <c r="H137" s="60">
        <f>'BM 02'!J135</f>
        <v>0</v>
      </c>
      <c r="I137" s="60">
        <f>VLOOKUP(A137,'Memória 03'!$A$6:$E$243,5,FALSE)</f>
        <v>0</v>
      </c>
      <c r="J137" s="76">
        <f t="shared" si="16"/>
        <v>0</v>
      </c>
      <c r="K137" s="77">
        <f t="shared" si="17"/>
        <v>27.88</v>
      </c>
      <c r="L137" s="60">
        <f t="shared" si="18"/>
        <v>0</v>
      </c>
      <c r="M137" s="60">
        <f t="shared" si="19"/>
        <v>0</v>
      </c>
      <c r="N137" s="78">
        <f t="shared" si="20"/>
        <v>0</v>
      </c>
      <c r="O137" s="11"/>
      <c r="P137" s="111">
        <f t="shared" si="15"/>
        <v>0</v>
      </c>
      <c r="Q137" s="17"/>
      <c r="R137" s="18"/>
    </row>
    <row r="138" spans="1:18" ht="25.5" x14ac:dyDescent="0.2">
      <c r="A138" s="19" t="s">
        <v>355</v>
      </c>
      <c r="B138" s="20" t="s">
        <v>356</v>
      </c>
      <c r="C138" s="21" t="s">
        <v>14</v>
      </c>
      <c r="D138" s="21" t="s">
        <v>357</v>
      </c>
      <c r="E138" s="22" t="s">
        <v>7</v>
      </c>
      <c r="F138" s="67">
        <v>389.47</v>
      </c>
      <c r="G138" s="75">
        <v>1</v>
      </c>
      <c r="H138" s="60">
        <f>'BM 02'!J136</f>
        <v>0</v>
      </c>
      <c r="I138" s="60">
        <f>VLOOKUP(A138,'Memória 03'!$A$6:$E$243,5,FALSE)</f>
        <v>0</v>
      </c>
      <c r="J138" s="76">
        <f t="shared" si="16"/>
        <v>0</v>
      </c>
      <c r="K138" s="77">
        <f t="shared" si="17"/>
        <v>389.47</v>
      </c>
      <c r="L138" s="60">
        <f t="shared" si="18"/>
        <v>0</v>
      </c>
      <c r="M138" s="60">
        <f t="shared" si="19"/>
        <v>0</v>
      </c>
      <c r="N138" s="78">
        <f t="shared" si="20"/>
        <v>0</v>
      </c>
      <c r="O138" s="11"/>
      <c r="P138" s="111">
        <f t="shared" si="15"/>
        <v>0</v>
      </c>
      <c r="Q138" s="17"/>
      <c r="R138" s="18"/>
    </row>
    <row r="139" spans="1:18" x14ac:dyDescent="0.2">
      <c r="A139" s="12" t="s">
        <v>358</v>
      </c>
      <c r="B139" s="3"/>
      <c r="C139" s="3"/>
      <c r="D139" s="3" t="s">
        <v>359</v>
      </c>
      <c r="E139" s="3"/>
      <c r="F139" s="71"/>
      <c r="G139" s="72"/>
      <c r="H139" s="71"/>
      <c r="I139" s="71"/>
      <c r="J139" s="71"/>
      <c r="K139" s="73"/>
      <c r="L139" s="59"/>
      <c r="M139" s="59"/>
      <c r="N139" s="74"/>
      <c r="O139" s="11"/>
      <c r="P139" s="111" t="e">
        <f t="shared" si="15"/>
        <v>#DIV/0!</v>
      </c>
      <c r="Q139" s="17"/>
      <c r="R139" s="18"/>
    </row>
    <row r="140" spans="1:18" ht="25.5" x14ac:dyDescent="0.2">
      <c r="A140" s="19" t="s">
        <v>360</v>
      </c>
      <c r="B140" s="20" t="s">
        <v>361</v>
      </c>
      <c r="C140" s="21" t="s">
        <v>14</v>
      </c>
      <c r="D140" s="21" t="s">
        <v>362</v>
      </c>
      <c r="E140" s="22" t="s">
        <v>7</v>
      </c>
      <c r="F140" s="67">
        <v>256.19</v>
      </c>
      <c r="G140" s="75">
        <v>2</v>
      </c>
      <c r="H140" s="60">
        <f>'BM 02'!J138</f>
        <v>0</v>
      </c>
      <c r="I140" s="60">
        <f>VLOOKUP(A140,'Memória 03'!$A$6:$E$243,5,FALSE)</f>
        <v>0</v>
      </c>
      <c r="J140" s="76">
        <f t="shared" si="16"/>
        <v>0</v>
      </c>
      <c r="K140" s="77">
        <f t="shared" si="17"/>
        <v>512.38</v>
      </c>
      <c r="L140" s="60">
        <f t="shared" si="18"/>
        <v>0</v>
      </c>
      <c r="M140" s="60">
        <f t="shared" si="19"/>
        <v>0</v>
      </c>
      <c r="N140" s="78">
        <f t="shared" si="20"/>
        <v>0</v>
      </c>
      <c r="O140" s="11"/>
      <c r="P140" s="111">
        <f t="shared" si="15"/>
        <v>0</v>
      </c>
      <c r="Q140" s="17"/>
      <c r="R140" s="18"/>
    </row>
    <row r="141" spans="1:18" ht="25.5" x14ac:dyDescent="0.2">
      <c r="A141" s="19" t="s">
        <v>363</v>
      </c>
      <c r="B141" s="20" t="s">
        <v>364</v>
      </c>
      <c r="C141" s="21" t="s">
        <v>14</v>
      </c>
      <c r="D141" s="21" t="s">
        <v>365</v>
      </c>
      <c r="E141" s="22" t="s">
        <v>7</v>
      </c>
      <c r="F141" s="67">
        <v>264.08999999999997</v>
      </c>
      <c r="G141" s="75">
        <v>2</v>
      </c>
      <c r="H141" s="60">
        <f>'BM 02'!J139</f>
        <v>0</v>
      </c>
      <c r="I141" s="60">
        <f>VLOOKUP(A141,'Memória 03'!$A$6:$E$243,5,FALSE)</f>
        <v>0</v>
      </c>
      <c r="J141" s="76">
        <f t="shared" si="16"/>
        <v>0</v>
      </c>
      <c r="K141" s="77">
        <f t="shared" si="17"/>
        <v>528.17999999999995</v>
      </c>
      <c r="L141" s="60">
        <f t="shared" si="18"/>
        <v>0</v>
      </c>
      <c r="M141" s="60">
        <f t="shared" si="19"/>
        <v>0</v>
      </c>
      <c r="N141" s="78">
        <f t="shared" si="20"/>
        <v>0</v>
      </c>
      <c r="O141" s="11"/>
      <c r="P141" s="111">
        <f t="shared" si="15"/>
        <v>0</v>
      </c>
      <c r="Q141" s="17"/>
      <c r="R141" s="18"/>
    </row>
    <row r="142" spans="1:18" ht="51" x14ac:dyDescent="0.2">
      <c r="A142" s="19" t="s">
        <v>366</v>
      </c>
      <c r="B142" s="20" t="s">
        <v>367</v>
      </c>
      <c r="C142" s="21" t="s">
        <v>14</v>
      </c>
      <c r="D142" s="21" t="s">
        <v>368</v>
      </c>
      <c r="E142" s="22" t="s">
        <v>7</v>
      </c>
      <c r="F142" s="67">
        <v>26.15</v>
      </c>
      <c r="G142" s="75">
        <v>13</v>
      </c>
      <c r="H142" s="60">
        <f>'BM 02'!J140</f>
        <v>0</v>
      </c>
      <c r="I142" s="60">
        <f>VLOOKUP(A142,'Memória 03'!$A$6:$E$243,5,FALSE)</f>
        <v>0</v>
      </c>
      <c r="J142" s="76">
        <f t="shared" si="16"/>
        <v>0</v>
      </c>
      <c r="K142" s="77">
        <f t="shared" si="17"/>
        <v>339.95</v>
      </c>
      <c r="L142" s="60">
        <f t="shared" si="18"/>
        <v>0</v>
      </c>
      <c r="M142" s="60">
        <f t="shared" si="19"/>
        <v>0</v>
      </c>
      <c r="N142" s="78">
        <f t="shared" si="20"/>
        <v>0</v>
      </c>
      <c r="O142" s="11"/>
      <c r="P142" s="111">
        <f t="shared" si="15"/>
        <v>0</v>
      </c>
      <c r="Q142" s="17"/>
      <c r="R142" s="18"/>
    </row>
    <row r="143" spans="1:18" ht="25.5" x14ac:dyDescent="0.2">
      <c r="A143" s="19" t="s">
        <v>369</v>
      </c>
      <c r="B143" s="20" t="s">
        <v>370</v>
      </c>
      <c r="C143" s="21" t="s">
        <v>17</v>
      </c>
      <c r="D143" s="21" t="s">
        <v>371</v>
      </c>
      <c r="E143" s="22" t="s">
        <v>7</v>
      </c>
      <c r="F143" s="67">
        <v>18.46</v>
      </c>
      <c r="G143" s="75">
        <v>2</v>
      </c>
      <c r="H143" s="60">
        <f>'BM 02'!J141</f>
        <v>0</v>
      </c>
      <c r="I143" s="60">
        <f>VLOOKUP(A143,'Memória 03'!$A$6:$E$243,5,FALSE)</f>
        <v>0</v>
      </c>
      <c r="J143" s="76">
        <f t="shared" si="16"/>
        <v>0</v>
      </c>
      <c r="K143" s="77">
        <f t="shared" si="17"/>
        <v>36.92</v>
      </c>
      <c r="L143" s="60">
        <f t="shared" si="18"/>
        <v>0</v>
      </c>
      <c r="M143" s="60">
        <f t="shared" si="19"/>
        <v>0</v>
      </c>
      <c r="N143" s="78">
        <f t="shared" si="20"/>
        <v>0</v>
      </c>
      <c r="O143" s="11"/>
      <c r="P143" s="111">
        <f t="shared" si="15"/>
        <v>0</v>
      </c>
      <c r="Q143" s="17"/>
      <c r="R143" s="18"/>
    </row>
    <row r="144" spans="1:18" x14ac:dyDescent="0.2">
      <c r="A144" s="12" t="s">
        <v>372</v>
      </c>
      <c r="B144" s="3"/>
      <c r="C144" s="3"/>
      <c r="D144" s="3" t="s">
        <v>373</v>
      </c>
      <c r="E144" s="3"/>
      <c r="F144" s="71"/>
      <c r="G144" s="72"/>
      <c r="H144" s="71"/>
      <c r="I144" s="71"/>
      <c r="J144" s="71"/>
      <c r="K144" s="73"/>
      <c r="L144" s="59"/>
      <c r="M144" s="59"/>
      <c r="N144" s="74"/>
      <c r="O144" s="11"/>
      <c r="P144" s="111" t="e">
        <f t="shared" si="15"/>
        <v>#DIV/0!</v>
      </c>
      <c r="Q144" s="17"/>
      <c r="R144" s="18"/>
    </row>
    <row r="145" spans="1:18" ht="25.5" x14ac:dyDescent="0.2">
      <c r="A145" s="19" t="s">
        <v>374</v>
      </c>
      <c r="B145" s="20" t="s">
        <v>97</v>
      </c>
      <c r="C145" s="21" t="s">
        <v>14</v>
      </c>
      <c r="D145" s="21" t="s">
        <v>98</v>
      </c>
      <c r="E145" s="22" t="s">
        <v>87</v>
      </c>
      <c r="F145" s="67">
        <v>36.130000000000003</v>
      </c>
      <c r="G145" s="75">
        <v>4.32</v>
      </c>
      <c r="H145" s="60">
        <f>'BM 02'!J143</f>
        <v>0</v>
      </c>
      <c r="I145" s="60">
        <f>VLOOKUP(A145,'Memória 03'!$A$6:$E$243,5,FALSE)</f>
        <v>0</v>
      </c>
      <c r="J145" s="76">
        <f t="shared" si="16"/>
        <v>0</v>
      </c>
      <c r="K145" s="77">
        <f t="shared" si="17"/>
        <v>156.08000000000001</v>
      </c>
      <c r="L145" s="60">
        <f t="shared" si="18"/>
        <v>0</v>
      </c>
      <c r="M145" s="60">
        <f t="shared" si="19"/>
        <v>0</v>
      </c>
      <c r="N145" s="78">
        <f t="shared" si="20"/>
        <v>0</v>
      </c>
      <c r="O145" s="11"/>
      <c r="P145" s="111">
        <f t="shared" si="15"/>
        <v>0</v>
      </c>
      <c r="Q145" s="17"/>
      <c r="R145" s="18"/>
    </row>
    <row r="146" spans="1:18" x14ac:dyDescent="0.2">
      <c r="A146" s="19" t="s">
        <v>375</v>
      </c>
      <c r="B146" s="20" t="s">
        <v>376</v>
      </c>
      <c r="C146" s="21" t="s">
        <v>17</v>
      </c>
      <c r="D146" s="21" t="s">
        <v>377</v>
      </c>
      <c r="E146" s="22" t="s">
        <v>15</v>
      </c>
      <c r="F146" s="67">
        <v>21.8</v>
      </c>
      <c r="G146" s="75">
        <v>2.04</v>
      </c>
      <c r="H146" s="60">
        <f>'BM 02'!J144</f>
        <v>0</v>
      </c>
      <c r="I146" s="60">
        <f>VLOOKUP(A146,'Memória 03'!$A$6:$E$243,5,FALSE)</f>
        <v>0</v>
      </c>
      <c r="J146" s="76">
        <f t="shared" si="16"/>
        <v>0</v>
      </c>
      <c r="K146" s="77">
        <f t="shared" si="17"/>
        <v>44.47</v>
      </c>
      <c r="L146" s="60">
        <f t="shared" si="18"/>
        <v>0</v>
      </c>
      <c r="M146" s="60">
        <f t="shared" si="19"/>
        <v>0</v>
      </c>
      <c r="N146" s="78">
        <f t="shared" si="20"/>
        <v>0</v>
      </c>
      <c r="O146" s="11"/>
      <c r="P146" s="111">
        <f t="shared" si="15"/>
        <v>0</v>
      </c>
      <c r="Q146" s="17"/>
      <c r="R146" s="18"/>
    </row>
    <row r="147" spans="1:18" ht="38.25" x14ac:dyDescent="0.2">
      <c r="A147" s="19" t="s">
        <v>378</v>
      </c>
      <c r="B147" s="20" t="s">
        <v>178</v>
      </c>
      <c r="C147" s="21" t="s">
        <v>17</v>
      </c>
      <c r="D147" s="21" t="s">
        <v>179</v>
      </c>
      <c r="E147" s="22" t="s">
        <v>16</v>
      </c>
      <c r="F147" s="67">
        <v>52.85</v>
      </c>
      <c r="G147" s="75">
        <v>60.12</v>
      </c>
      <c r="H147" s="60">
        <f>'BM 02'!J145</f>
        <v>46.8</v>
      </c>
      <c r="I147" s="60">
        <f>VLOOKUP(A147,'Memória 03'!$A$6:$E$243,5,FALSE)</f>
        <v>0</v>
      </c>
      <c r="J147" s="76">
        <f t="shared" si="16"/>
        <v>46.8</v>
      </c>
      <c r="K147" s="77">
        <f t="shared" si="17"/>
        <v>3177.34</v>
      </c>
      <c r="L147" s="60">
        <f t="shared" si="18"/>
        <v>2473.38</v>
      </c>
      <c r="M147" s="60">
        <f t="shared" si="19"/>
        <v>0</v>
      </c>
      <c r="N147" s="78">
        <f t="shared" si="20"/>
        <v>2473.38</v>
      </c>
      <c r="O147" s="11"/>
      <c r="P147" s="111">
        <f t="shared" si="15"/>
        <v>0.77844360376919053</v>
      </c>
      <c r="Q147" s="17"/>
      <c r="R147" s="18"/>
    </row>
    <row r="148" spans="1:18" ht="38.25" x14ac:dyDescent="0.2">
      <c r="A148" s="19" t="s">
        <v>379</v>
      </c>
      <c r="B148" s="20" t="s">
        <v>168</v>
      </c>
      <c r="C148" s="21" t="s">
        <v>17</v>
      </c>
      <c r="D148" s="21" t="s">
        <v>169</v>
      </c>
      <c r="E148" s="22" t="s">
        <v>16</v>
      </c>
      <c r="F148" s="67">
        <v>33.58</v>
      </c>
      <c r="G148" s="75">
        <v>57.6</v>
      </c>
      <c r="H148" s="60">
        <f>'BM 02'!J146</f>
        <v>57.6</v>
      </c>
      <c r="I148" s="60">
        <f>VLOOKUP(A148,'Memória 03'!$A$6:$E$243,5,FALSE)</f>
        <v>0</v>
      </c>
      <c r="J148" s="76">
        <f t="shared" si="16"/>
        <v>57.6</v>
      </c>
      <c r="K148" s="77">
        <f t="shared" si="17"/>
        <v>1934.2</v>
      </c>
      <c r="L148" s="60">
        <f t="shared" si="18"/>
        <v>1934.2</v>
      </c>
      <c r="M148" s="60">
        <f t="shared" si="19"/>
        <v>0</v>
      </c>
      <c r="N148" s="78">
        <f t="shared" si="20"/>
        <v>1934.2</v>
      </c>
      <c r="O148" s="11"/>
      <c r="P148" s="111">
        <f t="shared" si="15"/>
        <v>1</v>
      </c>
      <c r="Q148" s="17"/>
      <c r="R148" s="18"/>
    </row>
    <row r="149" spans="1:18" ht="25.5" x14ac:dyDescent="0.2">
      <c r="A149" s="19" t="s">
        <v>380</v>
      </c>
      <c r="B149" s="20" t="s">
        <v>45</v>
      </c>
      <c r="C149" s="21" t="s">
        <v>17</v>
      </c>
      <c r="D149" s="21" t="s">
        <v>122</v>
      </c>
      <c r="E149" s="22" t="s">
        <v>12</v>
      </c>
      <c r="F149" s="67">
        <v>19.05</v>
      </c>
      <c r="G149" s="75">
        <v>124</v>
      </c>
      <c r="H149" s="60">
        <f>'BM 02'!J147</f>
        <v>124</v>
      </c>
      <c r="I149" s="60">
        <f>VLOOKUP(A149,'Memória 03'!$A$6:$E$243,5,FALSE)</f>
        <v>0</v>
      </c>
      <c r="J149" s="76">
        <f t="shared" si="16"/>
        <v>124</v>
      </c>
      <c r="K149" s="77">
        <f t="shared" si="17"/>
        <v>2362.1999999999998</v>
      </c>
      <c r="L149" s="60">
        <f t="shared" si="18"/>
        <v>2362.1999999999998</v>
      </c>
      <c r="M149" s="60">
        <f t="shared" si="19"/>
        <v>0</v>
      </c>
      <c r="N149" s="78">
        <f t="shared" si="20"/>
        <v>2362.1999999999998</v>
      </c>
      <c r="O149" s="11"/>
      <c r="P149" s="111">
        <f t="shared" si="15"/>
        <v>1</v>
      </c>
      <c r="Q149" s="17"/>
      <c r="R149" s="18"/>
    </row>
    <row r="150" spans="1:18" ht="25.5" x14ac:dyDescent="0.2">
      <c r="A150" s="19" t="s">
        <v>381</v>
      </c>
      <c r="B150" s="20" t="s">
        <v>47</v>
      </c>
      <c r="C150" s="21" t="s">
        <v>17</v>
      </c>
      <c r="D150" s="21" t="s">
        <v>117</v>
      </c>
      <c r="E150" s="22" t="s">
        <v>12</v>
      </c>
      <c r="F150" s="67">
        <v>12.98</v>
      </c>
      <c r="G150" s="75">
        <v>308</v>
      </c>
      <c r="H150" s="60">
        <f>'BM 02'!J148</f>
        <v>308</v>
      </c>
      <c r="I150" s="60">
        <f>VLOOKUP(A150,'Memória 03'!$A$6:$E$243,5,FALSE)</f>
        <v>0</v>
      </c>
      <c r="J150" s="76">
        <f t="shared" si="16"/>
        <v>308</v>
      </c>
      <c r="K150" s="77">
        <f t="shared" si="17"/>
        <v>3997.84</v>
      </c>
      <c r="L150" s="60">
        <f t="shared" si="18"/>
        <v>3997.84</v>
      </c>
      <c r="M150" s="60">
        <f t="shared" si="19"/>
        <v>0</v>
      </c>
      <c r="N150" s="78">
        <f t="shared" si="20"/>
        <v>3997.84</v>
      </c>
      <c r="O150" s="11"/>
      <c r="P150" s="111">
        <f t="shared" si="15"/>
        <v>1</v>
      </c>
      <c r="Q150" s="17"/>
      <c r="R150" s="18"/>
    </row>
    <row r="151" spans="1:18" ht="38.25" x14ac:dyDescent="0.2">
      <c r="A151" s="19" t="s">
        <v>382</v>
      </c>
      <c r="B151" s="20" t="s">
        <v>383</v>
      </c>
      <c r="C151" s="21" t="s">
        <v>17</v>
      </c>
      <c r="D151" s="21" t="s">
        <v>384</v>
      </c>
      <c r="E151" s="22" t="s">
        <v>15</v>
      </c>
      <c r="F151" s="67">
        <v>399.96</v>
      </c>
      <c r="G151" s="75">
        <v>2.2799999999999998</v>
      </c>
      <c r="H151" s="60">
        <f>'BM 02'!J149</f>
        <v>2.2799999999999998</v>
      </c>
      <c r="I151" s="60">
        <f>VLOOKUP(A151,'Memória 03'!$A$6:$E$243,5,FALSE)</f>
        <v>0</v>
      </c>
      <c r="J151" s="76">
        <f t="shared" si="16"/>
        <v>2.2799999999999998</v>
      </c>
      <c r="K151" s="77">
        <f t="shared" si="17"/>
        <v>911.9</v>
      </c>
      <c r="L151" s="60">
        <f t="shared" si="18"/>
        <v>911.9</v>
      </c>
      <c r="M151" s="60">
        <f t="shared" si="19"/>
        <v>0</v>
      </c>
      <c r="N151" s="78">
        <f t="shared" si="20"/>
        <v>911.9</v>
      </c>
      <c r="O151" s="11"/>
      <c r="P151" s="111">
        <f t="shared" ref="P151:P216" si="21">N151/K151</f>
        <v>1</v>
      </c>
      <c r="Q151" s="17"/>
      <c r="R151" s="18"/>
    </row>
    <row r="152" spans="1:18" ht="25.5" x14ac:dyDescent="0.2">
      <c r="A152" s="19" t="s">
        <v>385</v>
      </c>
      <c r="B152" s="20" t="s">
        <v>127</v>
      </c>
      <c r="C152" s="21" t="s">
        <v>17</v>
      </c>
      <c r="D152" s="21" t="s">
        <v>128</v>
      </c>
      <c r="E152" s="22" t="s">
        <v>15</v>
      </c>
      <c r="F152" s="67">
        <v>302.18</v>
      </c>
      <c r="G152" s="75">
        <v>2.2799999999999998</v>
      </c>
      <c r="H152" s="60">
        <f>'BM 02'!J150</f>
        <v>2.2799999999999998</v>
      </c>
      <c r="I152" s="60">
        <f>VLOOKUP(A152,'Memória 03'!$A$6:$E$243,5,FALSE)</f>
        <v>0</v>
      </c>
      <c r="J152" s="76">
        <f t="shared" ref="J152:J215" si="22">I152+H152</f>
        <v>2.2799999999999998</v>
      </c>
      <c r="K152" s="77">
        <f t="shared" ref="K152:K215" si="23">TRUNC(G152*F152,2)</f>
        <v>688.97</v>
      </c>
      <c r="L152" s="60">
        <f t="shared" ref="L152:L215" si="24">TRUNC(H152*F152,2)</f>
        <v>688.97</v>
      </c>
      <c r="M152" s="60">
        <f t="shared" ref="M152:M215" si="25">TRUNC(I152*F152,2)</f>
        <v>0</v>
      </c>
      <c r="N152" s="78">
        <f t="shared" ref="N152:N215" si="26">M152+L152</f>
        <v>688.97</v>
      </c>
      <c r="O152" s="11"/>
      <c r="P152" s="111">
        <f t="shared" si="21"/>
        <v>1</v>
      </c>
      <c r="Q152" s="17"/>
      <c r="R152" s="18"/>
    </row>
    <row r="153" spans="1:18" ht="38.25" x14ac:dyDescent="0.2">
      <c r="A153" s="19" t="s">
        <v>386</v>
      </c>
      <c r="B153" s="20" t="s">
        <v>218</v>
      </c>
      <c r="C153" s="21" t="s">
        <v>17</v>
      </c>
      <c r="D153" s="21" t="s">
        <v>84</v>
      </c>
      <c r="E153" s="22" t="s">
        <v>16</v>
      </c>
      <c r="F153" s="67">
        <v>4.21</v>
      </c>
      <c r="G153" s="75">
        <v>21.6</v>
      </c>
      <c r="H153" s="60">
        <f>'BM 02'!J151</f>
        <v>0</v>
      </c>
      <c r="I153" s="60">
        <f>VLOOKUP(A153,'Memória 03'!$A$6:$E$243,5,FALSE)</f>
        <v>0</v>
      </c>
      <c r="J153" s="76">
        <f t="shared" si="22"/>
        <v>0</v>
      </c>
      <c r="K153" s="77">
        <f t="shared" si="23"/>
        <v>90.93</v>
      </c>
      <c r="L153" s="60">
        <f t="shared" si="24"/>
        <v>0</v>
      </c>
      <c r="M153" s="60">
        <f t="shared" si="25"/>
        <v>0</v>
      </c>
      <c r="N153" s="78">
        <f t="shared" si="26"/>
        <v>0</v>
      </c>
      <c r="O153" s="11"/>
      <c r="P153" s="111">
        <f t="shared" si="21"/>
        <v>0</v>
      </c>
      <c r="Q153" s="17"/>
      <c r="R153" s="18"/>
    </row>
    <row r="154" spans="1:18" ht="38.25" x14ac:dyDescent="0.2">
      <c r="A154" s="19" t="s">
        <v>387</v>
      </c>
      <c r="B154" s="20" t="s">
        <v>85</v>
      </c>
      <c r="C154" s="21" t="s">
        <v>17</v>
      </c>
      <c r="D154" s="21" t="s">
        <v>220</v>
      </c>
      <c r="E154" s="22" t="s">
        <v>16</v>
      </c>
      <c r="F154" s="67">
        <v>34.450000000000003</v>
      </c>
      <c r="G154" s="75">
        <v>21.6</v>
      </c>
      <c r="H154" s="60">
        <f>'BM 02'!J152</f>
        <v>0</v>
      </c>
      <c r="I154" s="60">
        <f>VLOOKUP(A154,'Memória 03'!$A$6:$E$243,5,FALSE)</f>
        <v>0</v>
      </c>
      <c r="J154" s="76">
        <f t="shared" si="22"/>
        <v>0</v>
      </c>
      <c r="K154" s="77">
        <f t="shared" si="23"/>
        <v>744.12</v>
      </c>
      <c r="L154" s="60">
        <f t="shared" si="24"/>
        <v>0</v>
      </c>
      <c r="M154" s="60">
        <f t="shared" si="25"/>
        <v>0</v>
      </c>
      <c r="N154" s="78">
        <f t="shared" si="26"/>
        <v>0</v>
      </c>
      <c r="O154" s="11"/>
      <c r="P154" s="111">
        <f t="shared" si="21"/>
        <v>0</v>
      </c>
      <c r="Q154" s="17"/>
      <c r="R154" s="18"/>
    </row>
    <row r="155" spans="1:18" ht="25.5" x14ac:dyDescent="0.2">
      <c r="A155" s="19" t="s">
        <v>388</v>
      </c>
      <c r="B155" s="20" t="s">
        <v>248</v>
      </c>
      <c r="C155" s="21" t="s">
        <v>17</v>
      </c>
      <c r="D155" s="21" t="s">
        <v>83</v>
      </c>
      <c r="E155" s="22" t="s">
        <v>16</v>
      </c>
      <c r="F155" s="67">
        <v>4.01</v>
      </c>
      <c r="G155" s="75">
        <v>21.6</v>
      </c>
      <c r="H155" s="60">
        <f>'BM 02'!J153</f>
        <v>0</v>
      </c>
      <c r="I155" s="60">
        <f>VLOOKUP(A155,'Memória 03'!$A$6:$E$243,5,FALSE)</f>
        <v>0</v>
      </c>
      <c r="J155" s="76">
        <f t="shared" si="22"/>
        <v>0</v>
      </c>
      <c r="K155" s="77">
        <f t="shared" si="23"/>
        <v>86.61</v>
      </c>
      <c r="L155" s="60">
        <f t="shared" si="24"/>
        <v>0</v>
      </c>
      <c r="M155" s="60">
        <f t="shared" si="25"/>
        <v>0</v>
      </c>
      <c r="N155" s="78">
        <f t="shared" si="26"/>
        <v>0</v>
      </c>
      <c r="O155" s="11"/>
      <c r="P155" s="111">
        <f t="shared" si="21"/>
        <v>0</v>
      </c>
      <c r="Q155" s="17"/>
      <c r="R155" s="18"/>
    </row>
    <row r="156" spans="1:18" ht="25.5" x14ac:dyDescent="0.2">
      <c r="A156" s="19" t="s">
        <v>389</v>
      </c>
      <c r="B156" s="20" t="s">
        <v>250</v>
      </c>
      <c r="C156" s="21" t="s">
        <v>17</v>
      </c>
      <c r="D156" s="21" t="s">
        <v>251</v>
      </c>
      <c r="E156" s="22" t="s">
        <v>16</v>
      </c>
      <c r="F156" s="67">
        <v>11.29</v>
      </c>
      <c r="G156" s="75">
        <v>21.6</v>
      </c>
      <c r="H156" s="60">
        <f>'BM 02'!J154</f>
        <v>0</v>
      </c>
      <c r="I156" s="60">
        <f>VLOOKUP(A156,'Memória 03'!$A$6:$E$243,5,FALSE)</f>
        <v>0</v>
      </c>
      <c r="J156" s="76">
        <f t="shared" si="22"/>
        <v>0</v>
      </c>
      <c r="K156" s="77">
        <f t="shared" si="23"/>
        <v>243.86</v>
      </c>
      <c r="L156" s="60">
        <f t="shared" si="24"/>
        <v>0</v>
      </c>
      <c r="M156" s="60">
        <f t="shared" si="25"/>
        <v>0</v>
      </c>
      <c r="N156" s="78">
        <f t="shared" si="26"/>
        <v>0</v>
      </c>
      <c r="O156" s="11"/>
      <c r="P156" s="111">
        <f t="shared" si="21"/>
        <v>0</v>
      </c>
      <c r="Q156" s="17"/>
      <c r="R156" s="18"/>
    </row>
    <row r="157" spans="1:18" ht="25.5" x14ac:dyDescent="0.2">
      <c r="A157" s="19" t="s">
        <v>390</v>
      </c>
      <c r="B157" s="20" t="s">
        <v>253</v>
      </c>
      <c r="C157" s="21" t="s">
        <v>17</v>
      </c>
      <c r="D157" s="21" t="s">
        <v>254</v>
      </c>
      <c r="E157" s="22" t="s">
        <v>16</v>
      </c>
      <c r="F157" s="67">
        <v>11.78</v>
      </c>
      <c r="G157" s="75">
        <v>21.6</v>
      </c>
      <c r="H157" s="60">
        <f>'BM 02'!J155</f>
        <v>0</v>
      </c>
      <c r="I157" s="60">
        <f>VLOOKUP(A157,'Memória 03'!$A$6:$E$243,5,FALSE)</f>
        <v>0</v>
      </c>
      <c r="J157" s="76">
        <f t="shared" si="22"/>
        <v>0</v>
      </c>
      <c r="K157" s="77">
        <f t="shared" si="23"/>
        <v>254.44</v>
      </c>
      <c r="L157" s="60">
        <f t="shared" si="24"/>
        <v>0</v>
      </c>
      <c r="M157" s="60">
        <f t="shared" si="25"/>
        <v>0</v>
      </c>
      <c r="N157" s="78">
        <f t="shared" si="26"/>
        <v>0</v>
      </c>
      <c r="O157" s="11"/>
      <c r="P157" s="111">
        <f t="shared" si="21"/>
        <v>0</v>
      </c>
      <c r="Q157" s="17"/>
      <c r="R157" s="18"/>
    </row>
    <row r="158" spans="1:18" ht="38.25" x14ac:dyDescent="0.2">
      <c r="A158" s="19" t="s">
        <v>709</v>
      </c>
      <c r="B158" s="20">
        <v>103800</v>
      </c>
      <c r="C158" s="21" t="s">
        <v>17</v>
      </c>
      <c r="D158" s="21" t="s">
        <v>710</v>
      </c>
      <c r="E158" s="22" t="s">
        <v>15</v>
      </c>
      <c r="F158" s="67">
        <v>444.36696333750007</v>
      </c>
      <c r="G158" s="75">
        <v>3.51</v>
      </c>
      <c r="H158" s="76">
        <v>0</v>
      </c>
      <c r="I158" s="60">
        <f>VLOOKUP(A158,'Memória 03'!$A$6:$E$243,5,FALSE)</f>
        <v>3.51</v>
      </c>
      <c r="J158" s="76">
        <f t="shared" ref="J158" si="27">I158+H158</f>
        <v>3.51</v>
      </c>
      <c r="K158" s="77">
        <f t="shared" ref="K158" si="28">TRUNC(G158*F158,2)</f>
        <v>1559.72</v>
      </c>
      <c r="L158" s="60">
        <f t="shared" ref="L158" si="29">TRUNC(H158*F158,2)</f>
        <v>0</v>
      </c>
      <c r="M158" s="60">
        <f t="shared" ref="M158" si="30">TRUNC(I158*F158,2)</f>
        <v>1559.72</v>
      </c>
      <c r="N158" s="78">
        <f t="shared" ref="N158" si="31">M158+L158</f>
        <v>1559.72</v>
      </c>
      <c r="O158" s="11"/>
      <c r="Q158" s="17"/>
      <c r="R158" s="18"/>
    </row>
    <row r="159" spans="1:18" x14ac:dyDescent="0.2">
      <c r="A159" s="12" t="s">
        <v>391</v>
      </c>
      <c r="B159" s="3"/>
      <c r="C159" s="3"/>
      <c r="D159" s="3" t="s">
        <v>392</v>
      </c>
      <c r="E159" s="3"/>
      <c r="F159" s="71"/>
      <c r="G159" s="72"/>
      <c r="H159" s="71"/>
      <c r="I159" s="71"/>
      <c r="J159" s="71"/>
      <c r="K159" s="73"/>
      <c r="L159" s="59"/>
      <c r="M159" s="59"/>
      <c r="N159" s="74"/>
      <c r="O159" s="11"/>
      <c r="P159" s="111" t="e">
        <f t="shared" si="21"/>
        <v>#DIV/0!</v>
      </c>
      <c r="Q159" s="17"/>
      <c r="R159" s="18"/>
    </row>
    <row r="160" spans="1:18" x14ac:dyDescent="0.2">
      <c r="A160" s="19" t="s">
        <v>393</v>
      </c>
      <c r="B160" s="20" t="s">
        <v>394</v>
      </c>
      <c r="C160" s="21" t="s">
        <v>14</v>
      </c>
      <c r="D160" s="21" t="s">
        <v>395</v>
      </c>
      <c r="E160" s="22" t="s">
        <v>82</v>
      </c>
      <c r="F160" s="67">
        <v>3.24</v>
      </c>
      <c r="G160" s="75">
        <v>476.23</v>
      </c>
      <c r="H160" s="60">
        <f>'BM 02'!J157</f>
        <v>0</v>
      </c>
      <c r="I160" s="60">
        <f>VLOOKUP(A160,'Memória 03'!$A$6:$E$243,5,FALSE)</f>
        <v>0</v>
      </c>
      <c r="J160" s="76">
        <f t="shared" si="22"/>
        <v>0</v>
      </c>
      <c r="K160" s="77">
        <f t="shared" si="23"/>
        <v>1542.98</v>
      </c>
      <c r="L160" s="60">
        <f t="shared" si="24"/>
        <v>0</v>
      </c>
      <c r="M160" s="60">
        <f t="shared" si="25"/>
        <v>0</v>
      </c>
      <c r="N160" s="78">
        <f t="shared" si="26"/>
        <v>0</v>
      </c>
      <c r="O160" s="11"/>
      <c r="P160" s="111">
        <f t="shared" si="21"/>
        <v>0</v>
      </c>
      <c r="Q160" s="17"/>
      <c r="R160" s="18"/>
    </row>
    <row r="161" spans="1:18" ht="25.5" x14ac:dyDescent="0.2">
      <c r="A161" s="19" t="s">
        <v>396</v>
      </c>
      <c r="B161" s="20" t="s">
        <v>397</v>
      </c>
      <c r="C161" s="21" t="s">
        <v>17</v>
      </c>
      <c r="D161" s="21" t="s">
        <v>398</v>
      </c>
      <c r="E161" s="22" t="s">
        <v>16</v>
      </c>
      <c r="F161" s="67">
        <v>348.25</v>
      </c>
      <c r="G161" s="75">
        <v>0.24</v>
      </c>
      <c r="H161" s="60">
        <f>'BM 02'!J158</f>
        <v>0</v>
      </c>
      <c r="I161" s="60">
        <f>VLOOKUP(A161,'Memória 03'!$A$6:$E$243,5,FALSE)</f>
        <v>0</v>
      </c>
      <c r="J161" s="76">
        <f t="shared" si="22"/>
        <v>0</v>
      </c>
      <c r="K161" s="77">
        <f t="shared" si="23"/>
        <v>83.58</v>
      </c>
      <c r="L161" s="60">
        <f t="shared" si="24"/>
        <v>0</v>
      </c>
      <c r="M161" s="60">
        <f t="shared" si="25"/>
        <v>0</v>
      </c>
      <c r="N161" s="78">
        <f t="shared" si="26"/>
        <v>0</v>
      </c>
      <c r="O161" s="11"/>
      <c r="P161" s="111">
        <f t="shared" si="21"/>
        <v>0</v>
      </c>
      <c r="Q161" s="17"/>
      <c r="R161" s="18"/>
    </row>
    <row r="162" spans="1:18" ht="51" x14ac:dyDescent="0.2">
      <c r="A162" s="19" t="s">
        <v>399</v>
      </c>
      <c r="B162" s="20" t="s">
        <v>400</v>
      </c>
      <c r="C162" s="21" t="s">
        <v>17</v>
      </c>
      <c r="D162" s="21" t="s">
        <v>401</v>
      </c>
      <c r="E162" s="22" t="s">
        <v>16</v>
      </c>
      <c r="F162" s="67">
        <v>158.87</v>
      </c>
      <c r="G162" s="75">
        <v>172.44</v>
      </c>
      <c r="H162" s="60">
        <f>'BM 02'!J159</f>
        <v>0</v>
      </c>
      <c r="I162" s="60">
        <f>VLOOKUP(A162,'Memória 03'!$A$6:$E$243,5,FALSE)</f>
        <v>0</v>
      </c>
      <c r="J162" s="76">
        <f t="shared" si="22"/>
        <v>0</v>
      </c>
      <c r="K162" s="77">
        <f t="shared" si="23"/>
        <v>27395.54</v>
      </c>
      <c r="L162" s="60">
        <f t="shared" si="24"/>
        <v>0</v>
      </c>
      <c r="M162" s="60">
        <f t="shared" si="25"/>
        <v>0</v>
      </c>
      <c r="N162" s="78">
        <f t="shared" si="26"/>
        <v>0</v>
      </c>
      <c r="O162" s="11"/>
      <c r="P162" s="111">
        <f t="shared" si="21"/>
        <v>0</v>
      </c>
      <c r="Q162" s="17"/>
      <c r="R162" s="18"/>
    </row>
    <row r="163" spans="1:18" x14ac:dyDescent="0.2">
      <c r="A163" s="12" t="s">
        <v>402</v>
      </c>
      <c r="B163" s="3"/>
      <c r="C163" s="3"/>
      <c r="D163" s="3" t="s">
        <v>403</v>
      </c>
      <c r="E163" s="3"/>
      <c r="F163" s="71"/>
      <c r="G163" s="72"/>
      <c r="H163" s="71"/>
      <c r="I163" s="71"/>
      <c r="J163" s="71"/>
      <c r="K163" s="73"/>
      <c r="L163" s="59"/>
      <c r="M163" s="59"/>
      <c r="N163" s="74"/>
      <c r="O163" s="11"/>
      <c r="P163" s="111" t="e">
        <f t="shared" si="21"/>
        <v>#DIV/0!</v>
      </c>
      <c r="Q163" s="17"/>
      <c r="R163" s="18"/>
    </row>
    <row r="164" spans="1:18" x14ac:dyDescent="0.2">
      <c r="A164" s="12" t="s">
        <v>404</v>
      </c>
      <c r="B164" s="3"/>
      <c r="C164" s="3"/>
      <c r="D164" s="3" t="s">
        <v>96</v>
      </c>
      <c r="E164" s="3"/>
      <c r="F164" s="71"/>
      <c r="G164" s="72"/>
      <c r="H164" s="71"/>
      <c r="I164" s="71"/>
      <c r="J164" s="71"/>
      <c r="K164" s="73"/>
      <c r="L164" s="59"/>
      <c r="M164" s="59"/>
      <c r="N164" s="74"/>
      <c r="O164" s="11"/>
      <c r="P164" s="111" t="e">
        <f t="shared" si="21"/>
        <v>#DIV/0!</v>
      </c>
      <c r="Q164" s="17"/>
      <c r="R164" s="18"/>
    </row>
    <row r="165" spans="1:18" ht="25.5" x14ac:dyDescent="0.2">
      <c r="A165" s="19" t="s">
        <v>405</v>
      </c>
      <c r="B165" s="20" t="s">
        <v>22</v>
      </c>
      <c r="C165" s="21" t="s">
        <v>17</v>
      </c>
      <c r="D165" s="21" t="s">
        <v>23</v>
      </c>
      <c r="E165" s="22" t="s">
        <v>15</v>
      </c>
      <c r="F165" s="67">
        <v>86.88</v>
      </c>
      <c r="G165" s="75">
        <v>7.7</v>
      </c>
      <c r="H165" s="60">
        <f>'BM 02'!J162</f>
        <v>6.3450000000000006</v>
      </c>
      <c r="I165" s="60">
        <f>VLOOKUP(A165,'Memória 03'!$A$6:$E$243,5,FALSE)</f>
        <v>0</v>
      </c>
      <c r="J165" s="76">
        <f t="shared" si="22"/>
        <v>6.3450000000000006</v>
      </c>
      <c r="K165" s="77">
        <f t="shared" si="23"/>
        <v>668.97</v>
      </c>
      <c r="L165" s="60">
        <f t="shared" si="24"/>
        <v>551.25</v>
      </c>
      <c r="M165" s="60">
        <f t="shared" si="25"/>
        <v>0</v>
      </c>
      <c r="N165" s="78">
        <f t="shared" si="26"/>
        <v>551.25</v>
      </c>
      <c r="O165" s="11"/>
      <c r="P165" s="111">
        <f t="shared" si="21"/>
        <v>0.82402798331763749</v>
      </c>
      <c r="Q165" s="17"/>
      <c r="R165" s="33"/>
    </row>
    <row r="166" spans="1:18" x14ac:dyDescent="0.2">
      <c r="A166" s="19" t="s">
        <v>406</v>
      </c>
      <c r="B166" s="20" t="s">
        <v>376</v>
      </c>
      <c r="C166" s="21" t="s">
        <v>17</v>
      </c>
      <c r="D166" s="21" t="s">
        <v>377</v>
      </c>
      <c r="E166" s="22" t="s">
        <v>15</v>
      </c>
      <c r="F166" s="67">
        <v>21.8</v>
      </c>
      <c r="G166" s="75">
        <v>4.17</v>
      </c>
      <c r="H166" s="60">
        <f>'BM 02'!J163</f>
        <v>4.1499999999999995</v>
      </c>
      <c r="I166" s="60">
        <f>VLOOKUP(A166,'Memória 03'!$A$6:$E$243,5,FALSE)</f>
        <v>0</v>
      </c>
      <c r="J166" s="76">
        <f t="shared" si="22"/>
        <v>4.1499999999999995</v>
      </c>
      <c r="K166" s="77">
        <f t="shared" si="23"/>
        <v>90.9</v>
      </c>
      <c r="L166" s="60">
        <f t="shared" si="24"/>
        <v>90.47</v>
      </c>
      <c r="M166" s="60">
        <f t="shared" si="25"/>
        <v>0</v>
      </c>
      <c r="N166" s="78">
        <f t="shared" si="26"/>
        <v>90.47</v>
      </c>
      <c r="O166" s="11"/>
      <c r="P166" s="111">
        <f t="shared" si="21"/>
        <v>0.99526952695269522</v>
      </c>
      <c r="Q166" s="17"/>
      <c r="R166" s="18"/>
    </row>
    <row r="167" spans="1:18" x14ac:dyDescent="0.2">
      <c r="A167" s="19" t="s">
        <v>407</v>
      </c>
      <c r="B167" s="20" t="s">
        <v>240</v>
      </c>
      <c r="C167" s="21" t="s">
        <v>17</v>
      </c>
      <c r="D167" s="21" t="s">
        <v>241</v>
      </c>
      <c r="E167" s="22" t="s">
        <v>15</v>
      </c>
      <c r="F167" s="67">
        <v>74.2</v>
      </c>
      <c r="G167" s="75">
        <v>12.97</v>
      </c>
      <c r="H167" s="60">
        <f>'BM 02'!J164</f>
        <v>0</v>
      </c>
      <c r="I167" s="60">
        <f>VLOOKUP(A167,'Memória 03'!$A$6:$E$243,5,FALSE)</f>
        <v>0</v>
      </c>
      <c r="J167" s="76">
        <f t="shared" si="22"/>
        <v>0</v>
      </c>
      <c r="K167" s="77">
        <f t="shared" si="23"/>
        <v>962.37</v>
      </c>
      <c r="L167" s="60">
        <f t="shared" si="24"/>
        <v>0</v>
      </c>
      <c r="M167" s="60">
        <f t="shared" si="25"/>
        <v>0</v>
      </c>
      <c r="N167" s="78">
        <f t="shared" si="26"/>
        <v>0</v>
      </c>
      <c r="O167" s="11"/>
      <c r="P167" s="111">
        <f t="shared" si="21"/>
        <v>0</v>
      </c>
      <c r="Q167" s="17"/>
      <c r="R167" s="18"/>
    </row>
    <row r="168" spans="1:18" x14ac:dyDescent="0.2">
      <c r="A168" s="12" t="s">
        <v>408</v>
      </c>
      <c r="B168" s="3"/>
      <c r="C168" s="3"/>
      <c r="D168" s="3" t="s">
        <v>409</v>
      </c>
      <c r="E168" s="3"/>
      <c r="F168" s="71"/>
      <c r="G168" s="72"/>
      <c r="H168" s="71"/>
      <c r="I168" s="71"/>
      <c r="J168" s="71"/>
      <c r="K168" s="73"/>
      <c r="L168" s="59"/>
      <c r="M168" s="59"/>
      <c r="N168" s="74"/>
      <c r="O168" s="11"/>
      <c r="P168" s="111" t="e">
        <f t="shared" si="21"/>
        <v>#DIV/0!</v>
      </c>
      <c r="Q168" s="17"/>
      <c r="R168" s="33"/>
    </row>
    <row r="169" spans="1:18" ht="25.5" x14ac:dyDescent="0.2">
      <c r="A169" s="19" t="s">
        <v>410</v>
      </c>
      <c r="B169" s="20" t="s">
        <v>48</v>
      </c>
      <c r="C169" s="21" t="s">
        <v>17</v>
      </c>
      <c r="D169" s="21" t="s">
        <v>95</v>
      </c>
      <c r="E169" s="22" t="s">
        <v>11</v>
      </c>
      <c r="F169" s="67">
        <v>62.24</v>
      </c>
      <c r="G169" s="75">
        <v>24.65</v>
      </c>
      <c r="H169" s="60">
        <f>'BM 02'!J166</f>
        <v>24.65</v>
      </c>
      <c r="I169" s="60">
        <f>VLOOKUP(A169,'Memória 03'!$A$6:$E$243,5,FALSE)</f>
        <v>0</v>
      </c>
      <c r="J169" s="76">
        <f t="shared" si="22"/>
        <v>24.65</v>
      </c>
      <c r="K169" s="77">
        <f t="shared" si="23"/>
        <v>1534.21</v>
      </c>
      <c r="L169" s="60">
        <f t="shared" si="24"/>
        <v>1534.21</v>
      </c>
      <c r="M169" s="60">
        <f t="shared" si="25"/>
        <v>0</v>
      </c>
      <c r="N169" s="78">
        <f t="shared" si="26"/>
        <v>1534.21</v>
      </c>
      <c r="O169" s="11"/>
      <c r="P169" s="111">
        <f t="shared" si="21"/>
        <v>1</v>
      </c>
      <c r="Q169" s="17"/>
      <c r="R169" s="18"/>
    </row>
    <row r="170" spans="1:18" ht="25.5" x14ac:dyDescent="0.2">
      <c r="A170" s="19" t="s">
        <v>411</v>
      </c>
      <c r="B170" s="20" t="s">
        <v>49</v>
      </c>
      <c r="C170" s="21" t="s">
        <v>17</v>
      </c>
      <c r="D170" s="21" t="s">
        <v>50</v>
      </c>
      <c r="E170" s="22" t="s">
        <v>16</v>
      </c>
      <c r="F170" s="67">
        <v>6.46</v>
      </c>
      <c r="G170" s="75">
        <v>7.75</v>
      </c>
      <c r="H170" s="60">
        <f>'BM 02'!J167</f>
        <v>4.2300000000000004</v>
      </c>
      <c r="I170" s="60">
        <f>VLOOKUP(A170,'Memória 03'!$A$6:$E$243,5,FALSE)</f>
        <v>0</v>
      </c>
      <c r="J170" s="76">
        <f t="shared" si="22"/>
        <v>4.2300000000000004</v>
      </c>
      <c r="K170" s="77">
        <f t="shared" si="23"/>
        <v>50.06</v>
      </c>
      <c r="L170" s="60">
        <f t="shared" si="24"/>
        <v>27.32</v>
      </c>
      <c r="M170" s="60">
        <f t="shared" si="25"/>
        <v>0</v>
      </c>
      <c r="N170" s="78">
        <f t="shared" si="26"/>
        <v>27.32</v>
      </c>
      <c r="O170" s="11"/>
      <c r="P170" s="111">
        <f t="shared" si="21"/>
        <v>0.54574510587295244</v>
      </c>
      <c r="Q170" s="17"/>
      <c r="R170" s="18"/>
    </row>
    <row r="171" spans="1:18" ht="25.5" x14ac:dyDescent="0.2">
      <c r="A171" s="19" t="s">
        <v>412</v>
      </c>
      <c r="B171" s="20" t="s">
        <v>51</v>
      </c>
      <c r="C171" s="21" t="s">
        <v>17</v>
      </c>
      <c r="D171" s="21" t="s">
        <v>413</v>
      </c>
      <c r="E171" s="22" t="s">
        <v>16</v>
      </c>
      <c r="F171" s="67">
        <v>34.04</v>
      </c>
      <c r="G171" s="75">
        <v>7.75</v>
      </c>
      <c r="H171" s="60">
        <f>'BM 02'!J168</f>
        <v>4.2300000000000004</v>
      </c>
      <c r="I171" s="60">
        <f>VLOOKUP(A171,'Memória 03'!$A$6:$E$243,5,FALSE)</f>
        <v>0</v>
      </c>
      <c r="J171" s="76">
        <f t="shared" si="22"/>
        <v>4.2300000000000004</v>
      </c>
      <c r="K171" s="77">
        <f t="shared" si="23"/>
        <v>263.81</v>
      </c>
      <c r="L171" s="60">
        <f t="shared" si="24"/>
        <v>143.97999999999999</v>
      </c>
      <c r="M171" s="60">
        <f t="shared" si="25"/>
        <v>0</v>
      </c>
      <c r="N171" s="78">
        <f t="shared" si="26"/>
        <v>143.97999999999999</v>
      </c>
      <c r="O171" s="11"/>
      <c r="P171" s="111">
        <f t="shared" si="21"/>
        <v>0.54577157802964249</v>
      </c>
      <c r="Q171" s="17"/>
      <c r="R171" s="18"/>
    </row>
    <row r="172" spans="1:18" ht="38.25" x14ac:dyDescent="0.2">
      <c r="A172" s="19" t="s">
        <v>414</v>
      </c>
      <c r="B172" s="20" t="s">
        <v>52</v>
      </c>
      <c r="C172" s="21" t="s">
        <v>17</v>
      </c>
      <c r="D172" s="21" t="s">
        <v>415</v>
      </c>
      <c r="E172" s="22" t="s">
        <v>16</v>
      </c>
      <c r="F172" s="67">
        <v>91.69</v>
      </c>
      <c r="G172" s="75">
        <v>38.599999999999994</v>
      </c>
      <c r="H172" s="60">
        <f>'BM 02'!J169</f>
        <v>38.599999999999994</v>
      </c>
      <c r="I172" s="60">
        <f>VLOOKUP(A172,'Memória 03'!$A$6:$E$243,5,FALSE)</f>
        <v>0</v>
      </c>
      <c r="J172" s="76">
        <f t="shared" si="22"/>
        <v>38.599999999999994</v>
      </c>
      <c r="K172" s="77">
        <f t="shared" si="23"/>
        <v>3539.23</v>
      </c>
      <c r="L172" s="60">
        <f t="shared" si="24"/>
        <v>3539.23</v>
      </c>
      <c r="M172" s="60">
        <f t="shared" si="25"/>
        <v>0</v>
      </c>
      <c r="N172" s="78">
        <f t="shared" si="26"/>
        <v>3539.23</v>
      </c>
      <c r="O172" s="11"/>
      <c r="P172" s="111">
        <f t="shared" si="21"/>
        <v>1</v>
      </c>
      <c r="Q172" s="17"/>
      <c r="R172" s="18"/>
    </row>
    <row r="173" spans="1:18" ht="25.5" x14ac:dyDescent="0.2">
      <c r="A173" s="19" t="s">
        <v>416</v>
      </c>
      <c r="B173" s="20" t="s">
        <v>45</v>
      </c>
      <c r="C173" s="21" t="s">
        <v>17</v>
      </c>
      <c r="D173" s="21" t="s">
        <v>122</v>
      </c>
      <c r="E173" s="22" t="s">
        <v>12</v>
      </c>
      <c r="F173" s="67">
        <v>19.05</v>
      </c>
      <c r="G173" s="75">
        <v>36.6</v>
      </c>
      <c r="H173" s="60">
        <f>'BM 02'!J170</f>
        <v>29.5</v>
      </c>
      <c r="I173" s="60">
        <f>VLOOKUP(A173,'Memória 03'!$A$6:$E$243,5,FALSE)</f>
        <v>0</v>
      </c>
      <c r="J173" s="76">
        <f t="shared" si="22"/>
        <v>29.5</v>
      </c>
      <c r="K173" s="77">
        <f t="shared" si="23"/>
        <v>697.23</v>
      </c>
      <c r="L173" s="60">
        <f t="shared" si="24"/>
        <v>561.97</v>
      </c>
      <c r="M173" s="60">
        <f t="shared" si="25"/>
        <v>0</v>
      </c>
      <c r="N173" s="78">
        <f t="shared" si="26"/>
        <v>561.97</v>
      </c>
      <c r="O173" s="11"/>
      <c r="P173" s="111">
        <f t="shared" si="21"/>
        <v>0.8060037577270055</v>
      </c>
      <c r="Q173" s="17"/>
      <c r="R173" s="18"/>
    </row>
    <row r="174" spans="1:18" ht="25.5" x14ac:dyDescent="0.2">
      <c r="A174" s="19" t="s">
        <v>417</v>
      </c>
      <c r="B174" s="20" t="s">
        <v>46</v>
      </c>
      <c r="C174" s="21" t="s">
        <v>17</v>
      </c>
      <c r="D174" s="21" t="s">
        <v>113</v>
      </c>
      <c r="E174" s="22" t="s">
        <v>12</v>
      </c>
      <c r="F174" s="67">
        <v>16.87</v>
      </c>
      <c r="G174" s="75">
        <v>0.7</v>
      </c>
      <c r="H174" s="60">
        <f>'BM 02'!J171</f>
        <v>0.7</v>
      </c>
      <c r="I174" s="60">
        <f>VLOOKUP(A174,'Memória 03'!$A$6:$E$243,5,FALSE)</f>
        <v>0</v>
      </c>
      <c r="J174" s="76">
        <f t="shared" si="22"/>
        <v>0.7</v>
      </c>
      <c r="K174" s="77">
        <f t="shared" si="23"/>
        <v>11.8</v>
      </c>
      <c r="L174" s="60">
        <f t="shared" si="24"/>
        <v>11.8</v>
      </c>
      <c r="M174" s="60">
        <f t="shared" si="25"/>
        <v>0</v>
      </c>
      <c r="N174" s="78">
        <f t="shared" si="26"/>
        <v>11.8</v>
      </c>
      <c r="O174" s="11"/>
      <c r="P174" s="111">
        <f t="shared" si="21"/>
        <v>1</v>
      </c>
      <c r="Q174" s="17"/>
      <c r="R174" s="18"/>
    </row>
    <row r="175" spans="1:18" ht="25.5" x14ac:dyDescent="0.2">
      <c r="A175" s="19" t="s">
        <v>418</v>
      </c>
      <c r="B175" s="20" t="s">
        <v>54</v>
      </c>
      <c r="C175" s="21" t="s">
        <v>17</v>
      </c>
      <c r="D175" s="21" t="s">
        <v>115</v>
      </c>
      <c r="E175" s="22" t="s">
        <v>12</v>
      </c>
      <c r="F175" s="67">
        <v>14.98</v>
      </c>
      <c r="G175" s="75">
        <v>93.6</v>
      </c>
      <c r="H175" s="60">
        <f>'BM 02'!J172</f>
        <v>80.199999999999989</v>
      </c>
      <c r="I175" s="60">
        <f>VLOOKUP(A175,'Memória 03'!$A$6:$E$243,5,FALSE)</f>
        <v>0</v>
      </c>
      <c r="J175" s="76">
        <f t="shared" si="22"/>
        <v>80.199999999999989</v>
      </c>
      <c r="K175" s="77">
        <f t="shared" si="23"/>
        <v>1402.12</v>
      </c>
      <c r="L175" s="60">
        <f t="shared" si="24"/>
        <v>1201.3900000000001</v>
      </c>
      <c r="M175" s="60">
        <f t="shared" si="25"/>
        <v>0</v>
      </c>
      <c r="N175" s="78">
        <f t="shared" si="26"/>
        <v>1201.3900000000001</v>
      </c>
      <c r="O175" s="11"/>
      <c r="P175" s="111">
        <f t="shared" si="21"/>
        <v>0.85683821641514291</v>
      </c>
      <c r="Q175" s="17"/>
      <c r="R175" s="18"/>
    </row>
    <row r="176" spans="1:18" ht="25.5" x14ac:dyDescent="0.2">
      <c r="A176" s="19" t="s">
        <v>419</v>
      </c>
      <c r="B176" s="20" t="s">
        <v>47</v>
      </c>
      <c r="C176" s="21" t="s">
        <v>17</v>
      </c>
      <c r="D176" s="21" t="s">
        <v>117</v>
      </c>
      <c r="E176" s="22" t="s">
        <v>12</v>
      </c>
      <c r="F176" s="67">
        <v>12.98</v>
      </c>
      <c r="G176" s="75">
        <v>68.900000000000006</v>
      </c>
      <c r="H176" s="60">
        <f>'BM 02'!J173</f>
        <v>61.8</v>
      </c>
      <c r="I176" s="60">
        <f>VLOOKUP(A176,'Memória 03'!$A$6:$E$243,5,FALSE)</f>
        <v>0</v>
      </c>
      <c r="J176" s="76">
        <f t="shared" si="22"/>
        <v>61.8</v>
      </c>
      <c r="K176" s="77">
        <f t="shared" si="23"/>
        <v>894.32</v>
      </c>
      <c r="L176" s="60">
        <f t="shared" si="24"/>
        <v>802.16</v>
      </c>
      <c r="M176" s="60">
        <f t="shared" si="25"/>
        <v>0</v>
      </c>
      <c r="N176" s="78">
        <f t="shared" si="26"/>
        <v>802.16</v>
      </c>
      <c r="O176" s="11"/>
      <c r="P176" s="111">
        <f t="shared" si="21"/>
        <v>0.89694963771356995</v>
      </c>
      <c r="Q176" s="17"/>
      <c r="R176" s="18"/>
    </row>
    <row r="177" spans="1:18" ht="25.5" x14ac:dyDescent="0.2">
      <c r="A177" s="19" t="s">
        <v>420</v>
      </c>
      <c r="B177" s="20" t="s">
        <v>119</v>
      </c>
      <c r="C177" s="21" t="s">
        <v>17</v>
      </c>
      <c r="D177" s="21" t="s">
        <v>120</v>
      </c>
      <c r="E177" s="22" t="s">
        <v>12</v>
      </c>
      <c r="F177" s="67">
        <v>9.89</v>
      </c>
      <c r="G177" s="75">
        <v>17</v>
      </c>
      <c r="H177" s="60">
        <f>'BM 02'!J174</f>
        <v>17</v>
      </c>
      <c r="I177" s="60">
        <f>VLOOKUP(A177,'Memória 03'!$A$6:$E$243,5,FALSE)</f>
        <v>0</v>
      </c>
      <c r="J177" s="76">
        <f t="shared" si="22"/>
        <v>17</v>
      </c>
      <c r="K177" s="77">
        <f t="shared" si="23"/>
        <v>168.13</v>
      </c>
      <c r="L177" s="60">
        <f t="shared" si="24"/>
        <v>168.13</v>
      </c>
      <c r="M177" s="60">
        <f t="shared" si="25"/>
        <v>0</v>
      </c>
      <c r="N177" s="78">
        <f t="shared" si="26"/>
        <v>168.13</v>
      </c>
      <c r="O177" s="11"/>
      <c r="P177" s="111">
        <f t="shared" si="21"/>
        <v>1</v>
      </c>
      <c r="Q177" s="17"/>
      <c r="R177" s="18"/>
    </row>
    <row r="178" spans="1:18" ht="38.25" x14ac:dyDescent="0.2">
      <c r="A178" s="19" t="s">
        <v>421</v>
      </c>
      <c r="B178" s="20" t="s">
        <v>55</v>
      </c>
      <c r="C178" s="21" t="s">
        <v>17</v>
      </c>
      <c r="D178" s="21" t="s">
        <v>422</v>
      </c>
      <c r="E178" s="22" t="s">
        <v>15</v>
      </c>
      <c r="F178" s="67">
        <v>664.54</v>
      </c>
      <c r="G178" s="75">
        <v>3.53</v>
      </c>
      <c r="H178" s="60">
        <f>'BM 02'!J175</f>
        <v>2.9400000000000004</v>
      </c>
      <c r="I178" s="60">
        <f>VLOOKUP(A178,'Memória 03'!$A$6:$E$243,5,FALSE)</f>
        <v>0</v>
      </c>
      <c r="J178" s="76">
        <f t="shared" si="22"/>
        <v>2.9400000000000004</v>
      </c>
      <c r="K178" s="77">
        <f t="shared" si="23"/>
        <v>2345.8200000000002</v>
      </c>
      <c r="L178" s="60">
        <f t="shared" si="24"/>
        <v>1953.74</v>
      </c>
      <c r="M178" s="60">
        <f t="shared" si="25"/>
        <v>0</v>
      </c>
      <c r="N178" s="78">
        <f t="shared" si="26"/>
        <v>1953.74</v>
      </c>
      <c r="O178" s="11"/>
      <c r="P178" s="111">
        <f t="shared" si="21"/>
        <v>0.83286015124775126</v>
      </c>
      <c r="Q178" s="17"/>
      <c r="R178" s="18"/>
    </row>
    <row r="179" spans="1:18" ht="25.5" x14ac:dyDescent="0.2">
      <c r="A179" s="19" t="s">
        <v>423</v>
      </c>
      <c r="B179" s="20" t="s">
        <v>56</v>
      </c>
      <c r="C179" s="21" t="s">
        <v>17</v>
      </c>
      <c r="D179" s="21" t="s">
        <v>424</v>
      </c>
      <c r="E179" s="22" t="s">
        <v>16</v>
      </c>
      <c r="F179" s="67">
        <v>34.44</v>
      </c>
      <c r="G179" s="75">
        <v>13.42</v>
      </c>
      <c r="H179" s="60">
        <f>'BM 02'!J176</f>
        <v>0</v>
      </c>
      <c r="I179" s="60">
        <f>VLOOKUP(A179,'Memória 03'!$A$6:$E$243,5,FALSE)</f>
        <v>0</v>
      </c>
      <c r="J179" s="76">
        <f t="shared" si="22"/>
        <v>0</v>
      </c>
      <c r="K179" s="77">
        <f t="shared" si="23"/>
        <v>462.18</v>
      </c>
      <c r="L179" s="60">
        <f t="shared" si="24"/>
        <v>0</v>
      </c>
      <c r="M179" s="60">
        <f t="shared" si="25"/>
        <v>0</v>
      </c>
      <c r="N179" s="78">
        <f t="shared" si="26"/>
        <v>0</v>
      </c>
      <c r="O179" s="11"/>
      <c r="P179" s="111">
        <f t="shared" si="21"/>
        <v>0</v>
      </c>
      <c r="Q179" s="17"/>
      <c r="R179" s="18"/>
    </row>
    <row r="180" spans="1:18" x14ac:dyDescent="0.2">
      <c r="A180" s="19" t="s">
        <v>425</v>
      </c>
      <c r="B180" s="20" t="s">
        <v>376</v>
      </c>
      <c r="C180" s="21" t="s">
        <v>17</v>
      </c>
      <c r="D180" s="21" t="s">
        <v>377</v>
      </c>
      <c r="E180" s="22" t="s">
        <v>15</v>
      </c>
      <c r="F180" s="67">
        <v>21.8</v>
      </c>
      <c r="G180" s="75">
        <v>20.73</v>
      </c>
      <c r="H180" s="60">
        <f>'BM 02'!J177</f>
        <v>0</v>
      </c>
      <c r="I180" s="60">
        <f>VLOOKUP(A180,'Memória 03'!$A$6:$E$243,5,FALSE)</f>
        <v>0</v>
      </c>
      <c r="J180" s="76">
        <f t="shared" si="22"/>
        <v>0</v>
      </c>
      <c r="K180" s="77">
        <f t="shared" si="23"/>
        <v>451.91</v>
      </c>
      <c r="L180" s="60">
        <f t="shared" si="24"/>
        <v>0</v>
      </c>
      <c r="M180" s="60">
        <f t="shared" si="25"/>
        <v>0</v>
      </c>
      <c r="N180" s="78">
        <f t="shared" si="26"/>
        <v>0</v>
      </c>
      <c r="O180" s="11"/>
      <c r="P180" s="111">
        <f t="shared" si="21"/>
        <v>0</v>
      </c>
      <c r="Q180" s="17"/>
      <c r="R180" s="18"/>
    </row>
    <row r="181" spans="1:18" ht="51" x14ac:dyDescent="0.2">
      <c r="A181" s="19" t="s">
        <v>711</v>
      </c>
      <c r="B181" s="20" t="s">
        <v>104</v>
      </c>
      <c r="C181" s="21" t="s">
        <v>14</v>
      </c>
      <c r="D181" s="21" t="s">
        <v>105</v>
      </c>
      <c r="E181" s="22" t="s">
        <v>16</v>
      </c>
      <c r="F181" s="67">
        <v>86.62</v>
      </c>
      <c r="G181" s="75">
        <v>13.28</v>
      </c>
      <c r="H181" s="76">
        <v>0</v>
      </c>
      <c r="I181" s="60">
        <f>VLOOKUP(A181,'Memória 03'!$A$6:$E$243,5,FALSE)</f>
        <v>13.28</v>
      </c>
      <c r="J181" s="76">
        <f t="shared" ref="J181" si="32">I181+H181</f>
        <v>13.28</v>
      </c>
      <c r="K181" s="77">
        <f t="shared" ref="K181" si="33">TRUNC(G181*F181,2)</f>
        <v>1150.31</v>
      </c>
      <c r="L181" s="60">
        <f t="shared" ref="L181" si="34">TRUNC(H181*F181,2)</f>
        <v>0</v>
      </c>
      <c r="M181" s="60">
        <f t="shared" ref="M181" si="35">TRUNC(I181*F181,2)</f>
        <v>1150.31</v>
      </c>
      <c r="N181" s="78">
        <f t="shared" ref="N181" si="36">M181+L181</f>
        <v>1150.31</v>
      </c>
      <c r="O181" s="11"/>
      <c r="Q181" s="17"/>
      <c r="R181" s="18"/>
    </row>
    <row r="182" spans="1:18" x14ac:dyDescent="0.2">
      <c r="A182" s="12" t="s">
        <v>426</v>
      </c>
      <c r="B182" s="3"/>
      <c r="C182" s="3"/>
      <c r="D182" s="3" t="s">
        <v>57</v>
      </c>
      <c r="E182" s="3"/>
      <c r="F182" s="71"/>
      <c r="G182" s="72"/>
      <c r="H182" s="71"/>
      <c r="I182" s="71"/>
      <c r="J182" s="71"/>
      <c r="K182" s="73"/>
      <c r="L182" s="59"/>
      <c r="M182" s="59"/>
      <c r="N182" s="74"/>
      <c r="O182" s="11"/>
      <c r="P182" s="111" t="e">
        <f t="shared" si="21"/>
        <v>#DIV/0!</v>
      </c>
      <c r="Q182" s="17"/>
      <c r="R182" s="18"/>
    </row>
    <row r="183" spans="1:18" ht="25.5" x14ac:dyDescent="0.2">
      <c r="A183" s="34" t="s">
        <v>427</v>
      </c>
      <c r="B183" s="35" t="s">
        <v>43</v>
      </c>
      <c r="C183" s="36" t="s">
        <v>17</v>
      </c>
      <c r="D183" s="36" t="s">
        <v>44</v>
      </c>
      <c r="E183" s="37" t="s">
        <v>12</v>
      </c>
      <c r="F183" s="68">
        <v>12.62</v>
      </c>
      <c r="G183" s="79">
        <v>32.1</v>
      </c>
      <c r="H183" s="60">
        <f>'BM 02'!J179</f>
        <v>25.299999999999997</v>
      </c>
      <c r="I183" s="60">
        <f>VLOOKUP(A183,'Memória 03'!$A$6:$E$243,5,FALSE)</f>
        <v>0</v>
      </c>
      <c r="J183" s="80">
        <f t="shared" si="22"/>
        <v>25.299999999999997</v>
      </c>
      <c r="K183" s="81">
        <f t="shared" si="23"/>
        <v>405.1</v>
      </c>
      <c r="L183" s="61">
        <f t="shared" si="24"/>
        <v>319.27999999999997</v>
      </c>
      <c r="M183" s="61">
        <f t="shared" si="25"/>
        <v>0</v>
      </c>
      <c r="N183" s="82">
        <f t="shared" si="26"/>
        <v>319.27999999999997</v>
      </c>
      <c r="O183" s="11"/>
      <c r="P183" s="111">
        <f t="shared" si="21"/>
        <v>0.7881510738089359</v>
      </c>
      <c r="Q183" s="17"/>
      <c r="R183" s="18"/>
    </row>
    <row r="184" spans="1:18" ht="38.25" x14ac:dyDescent="0.2">
      <c r="A184" s="34" t="s">
        <v>428</v>
      </c>
      <c r="B184" s="35" t="s">
        <v>429</v>
      </c>
      <c r="C184" s="36" t="s">
        <v>17</v>
      </c>
      <c r="D184" s="36" t="s">
        <v>430</v>
      </c>
      <c r="E184" s="37" t="s">
        <v>16</v>
      </c>
      <c r="F184" s="68">
        <v>169.7</v>
      </c>
      <c r="G184" s="79">
        <v>32.450000000000003</v>
      </c>
      <c r="H184" s="60">
        <f>'BM 02'!J180</f>
        <v>32.43</v>
      </c>
      <c r="I184" s="60">
        <f>VLOOKUP(A184,'Memória 03'!$A$6:$E$243,5,FALSE)</f>
        <v>0</v>
      </c>
      <c r="J184" s="80">
        <f t="shared" si="22"/>
        <v>32.43</v>
      </c>
      <c r="K184" s="81">
        <f t="shared" si="23"/>
        <v>5506.76</v>
      </c>
      <c r="L184" s="61">
        <f t="shared" si="24"/>
        <v>5503.37</v>
      </c>
      <c r="M184" s="61">
        <f t="shared" si="25"/>
        <v>0</v>
      </c>
      <c r="N184" s="82">
        <f t="shared" si="26"/>
        <v>5503.37</v>
      </c>
      <c r="O184" s="11"/>
      <c r="P184" s="111">
        <f t="shared" si="21"/>
        <v>0.99938439300060289</v>
      </c>
      <c r="Q184" s="17"/>
      <c r="R184" s="18"/>
    </row>
    <row r="185" spans="1:18" ht="38.25" x14ac:dyDescent="0.2">
      <c r="A185" s="34" t="s">
        <v>431</v>
      </c>
      <c r="B185" s="35" t="s">
        <v>154</v>
      </c>
      <c r="C185" s="36" t="s">
        <v>17</v>
      </c>
      <c r="D185" s="36" t="s">
        <v>155</v>
      </c>
      <c r="E185" s="37" t="s">
        <v>16</v>
      </c>
      <c r="F185" s="68">
        <v>79.14</v>
      </c>
      <c r="G185" s="79">
        <v>83.88</v>
      </c>
      <c r="H185" s="60">
        <f>'BM 02'!J181</f>
        <v>50.13</v>
      </c>
      <c r="I185" s="60">
        <f>VLOOKUP(A185,'Memória 03'!$A$6:$E$243,5,FALSE)</f>
        <v>0</v>
      </c>
      <c r="J185" s="80">
        <f t="shared" si="22"/>
        <v>50.13</v>
      </c>
      <c r="K185" s="81">
        <f t="shared" si="23"/>
        <v>6638.26</v>
      </c>
      <c r="L185" s="61">
        <f t="shared" si="24"/>
        <v>3967.28</v>
      </c>
      <c r="M185" s="61">
        <f t="shared" si="25"/>
        <v>0</v>
      </c>
      <c r="N185" s="82">
        <f t="shared" si="26"/>
        <v>3967.28</v>
      </c>
      <c r="O185" s="11"/>
      <c r="P185" s="111">
        <f t="shared" si="21"/>
        <v>0.59763853780960674</v>
      </c>
      <c r="Q185" s="17"/>
      <c r="R185" s="18"/>
    </row>
    <row r="186" spans="1:18" ht="38.25" x14ac:dyDescent="0.2">
      <c r="A186" s="34" t="s">
        <v>432</v>
      </c>
      <c r="B186" s="35" t="s">
        <v>141</v>
      </c>
      <c r="C186" s="36" t="s">
        <v>17</v>
      </c>
      <c r="D186" s="36" t="s">
        <v>142</v>
      </c>
      <c r="E186" s="37" t="s">
        <v>12</v>
      </c>
      <c r="F186" s="68">
        <v>13.18</v>
      </c>
      <c r="G186" s="79">
        <v>98.9</v>
      </c>
      <c r="H186" s="60">
        <f>'BM 02'!J182</f>
        <v>82.5</v>
      </c>
      <c r="I186" s="60">
        <f>VLOOKUP(A186,'Memória 03'!$A$6:$E$243,5,FALSE)</f>
        <v>0</v>
      </c>
      <c r="J186" s="80">
        <f t="shared" si="22"/>
        <v>82.5</v>
      </c>
      <c r="K186" s="81">
        <f t="shared" si="23"/>
        <v>1303.5</v>
      </c>
      <c r="L186" s="61">
        <f t="shared" si="24"/>
        <v>1087.3499999999999</v>
      </c>
      <c r="M186" s="61">
        <f t="shared" si="25"/>
        <v>0</v>
      </c>
      <c r="N186" s="82">
        <f t="shared" si="26"/>
        <v>1087.3499999999999</v>
      </c>
      <c r="O186" s="11"/>
      <c r="P186" s="111">
        <f t="shared" si="21"/>
        <v>0.83417721518987331</v>
      </c>
      <c r="Q186" s="17"/>
      <c r="R186" s="18"/>
    </row>
    <row r="187" spans="1:18" ht="38.25" x14ac:dyDescent="0.2">
      <c r="A187" s="34" t="s">
        <v>433</v>
      </c>
      <c r="B187" s="35" t="s">
        <v>158</v>
      </c>
      <c r="C187" s="36" t="s">
        <v>17</v>
      </c>
      <c r="D187" s="36" t="s">
        <v>159</v>
      </c>
      <c r="E187" s="37" t="s">
        <v>12</v>
      </c>
      <c r="F187" s="68">
        <v>12.18</v>
      </c>
      <c r="G187" s="79">
        <v>0.7</v>
      </c>
      <c r="H187" s="60">
        <f>'BM 02'!J183</f>
        <v>0.7</v>
      </c>
      <c r="I187" s="60">
        <f>VLOOKUP(A187,'Memória 03'!$A$6:$E$243,5,FALSE)</f>
        <v>0</v>
      </c>
      <c r="J187" s="80">
        <f t="shared" si="22"/>
        <v>0.7</v>
      </c>
      <c r="K187" s="81">
        <f t="shared" si="23"/>
        <v>8.52</v>
      </c>
      <c r="L187" s="61">
        <f t="shared" si="24"/>
        <v>8.52</v>
      </c>
      <c r="M187" s="61">
        <f t="shared" si="25"/>
        <v>0</v>
      </c>
      <c r="N187" s="82">
        <f t="shared" si="26"/>
        <v>8.52</v>
      </c>
      <c r="O187" s="11"/>
      <c r="P187" s="111">
        <f t="shared" si="21"/>
        <v>1</v>
      </c>
      <c r="Q187" s="17"/>
      <c r="R187" s="18"/>
    </row>
    <row r="188" spans="1:18" ht="38.25" x14ac:dyDescent="0.2">
      <c r="A188" s="34" t="s">
        <v>434</v>
      </c>
      <c r="B188" s="35" t="s">
        <v>161</v>
      </c>
      <c r="C188" s="36" t="s">
        <v>17</v>
      </c>
      <c r="D188" s="36" t="s">
        <v>162</v>
      </c>
      <c r="E188" s="37" t="s">
        <v>12</v>
      </c>
      <c r="F188" s="68">
        <v>11.27</v>
      </c>
      <c r="G188" s="79">
        <v>102.1</v>
      </c>
      <c r="H188" s="60">
        <f>'BM 02'!J184</f>
        <v>91.5</v>
      </c>
      <c r="I188" s="60">
        <f>VLOOKUP(A188,'Memória 03'!$A$6:$E$243,5,FALSE)</f>
        <v>0</v>
      </c>
      <c r="J188" s="80">
        <f t="shared" si="22"/>
        <v>91.5</v>
      </c>
      <c r="K188" s="81">
        <f t="shared" si="23"/>
        <v>1150.6600000000001</v>
      </c>
      <c r="L188" s="61">
        <f t="shared" si="24"/>
        <v>1031.2</v>
      </c>
      <c r="M188" s="61">
        <f t="shared" si="25"/>
        <v>0</v>
      </c>
      <c r="N188" s="82">
        <f t="shared" si="26"/>
        <v>1031.2</v>
      </c>
      <c r="O188" s="11"/>
      <c r="P188" s="111">
        <f t="shared" si="21"/>
        <v>0.8961813220238819</v>
      </c>
      <c r="Q188" s="17"/>
      <c r="R188" s="18"/>
    </row>
    <row r="189" spans="1:18" ht="38.25" x14ac:dyDescent="0.2">
      <c r="A189" s="34" t="s">
        <v>435</v>
      </c>
      <c r="B189" s="35" t="s">
        <v>41</v>
      </c>
      <c r="C189" s="36" t="s">
        <v>17</v>
      </c>
      <c r="D189" s="36" t="s">
        <v>42</v>
      </c>
      <c r="E189" s="37" t="s">
        <v>12</v>
      </c>
      <c r="F189" s="68">
        <v>9.99</v>
      </c>
      <c r="G189" s="79">
        <v>130.6</v>
      </c>
      <c r="H189" s="60">
        <f>'BM 02'!J185</f>
        <v>108.2</v>
      </c>
      <c r="I189" s="60">
        <f>VLOOKUP(A189,'Memória 03'!$A$6:$E$243,5,FALSE)</f>
        <v>0</v>
      </c>
      <c r="J189" s="80">
        <f t="shared" si="22"/>
        <v>108.2</v>
      </c>
      <c r="K189" s="81">
        <f t="shared" si="23"/>
        <v>1304.69</v>
      </c>
      <c r="L189" s="61">
        <f t="shared" si="24"/>
        <v>1080.9100000000001</v>
      </c>
      <c r="M189" s="61">
        <f t="shared" si="25"/>
        <v>0</v>
      </c>
      <c r="N189" s="82">
        <f t="shared" si="26"/>
        <v>1080.9100000000001</v>
      </c>
      <c r="O189" s="11"/>
      <c r="P189" s="111">
        <f t="shared" si="21"/>
        <v>0.82848032866044807</v>
      </c>
      <c r="Q189" s="17"/>
      <c r="R189" s="18"/>
    </row>
    <row r="190" spans="1:18" ht="38.25" x14ac:dyDescent="0.2">
      <c r="A190" s="34" t="s">
        <v>436</v>
      </c>
      <c r="B190" s="35" t="s">
        <v>145</v>
      </c>
      <c r="C190" s="36" t="s">
        <v>17</v>
      </c>
      <c r="D190" s="36" t="s">
        <v>146</v>
      </c>
      <c r="E190" s="37" t="s">
        <v>12</v>
      </c>
      <c r="F190" s="68">
        <v>8.34</v>
      </c>
      <c r="G190" s="79">
        <v>26</v>
      </c>
      <c r="H190" s="60">
        <f>'BM 02'!J186</f>
        <v>26</v>
      </c>
      <c r="I190" s="60">
        <f>VLOOKUP(A190,'Memória 03'!$A$6:$E$243,5,FALSE)</f>
        <v>0</v>
      </c>
      <c r="J190" s="80">
        <f t="shared" si="22"/>
        <v>26</v>
      </c>
      <c r="K190" s="81">
        <f t="shared" si="23"/>
        <v>216.84</v>
      </c>
      <c r="L190" s="61">
        <f t="shared" si="24"/>
        <v>216.84</v>
      </c>
      <c r="M190" s="61">
        <f t="shared" si="25"/>
        <v>0</v>
      </c>
      <c r="N190" s="82">
        <f t="shared" si="26"/>
        <v>216.84</v>
      </c>
      <c r="O190" s="11"/>
      <c r="P190" s="111">
        <f t="shared" si="21"/>
        <v>1</v>
      </c>
      <c r="Q190" s="17"/>
      <c r="R190" s="18"/>
    </row>
    <row r="191" spans="1:18" ht="51" x14ac:dyDescent="0.2">
      <c r="A191" s="34" t="s">
        <v>437</v>
      </c>
      <c r="B191" s="35" t="s">
        <v>438</v>
      </c>
      <c r="C191" s="36" t="s">
        <v>17</v>
      </c>
      <c r="D191" s="36" t="s">
        <v>439</v>
      </c>
      <c r="E191" s="37" t="s">
        <v>15</v>
      </c>
      <c r="F191" s="68">
        <v>725.78</v>
      </c>
      <c r="G191" s="79">
        <v>4.5</v>
      </c>
      <c r="H191" s="60">
        <f>'BM 02'!J187</f>
        <v>3.8099999999999996</v>
      </c>
      <c r="I191" s="60">
        <f>VLOOKUP(A191,'Memória 03'!$A$6:$E$243,5,FALSE)</f>
        <v>0</v>
      </c>
      <c r="J191" s="80">
        <f t="shared" si="22"/>
        <v>3.8099999999999996</v>
      </c>
      <c r="K191" s="81">
        <f t="shared" si="23"/>
        <v>3266.01</v>
      </c>
      <c r="L191" s="61">
        <f t="shared" si="24"/>
        <v>2765.22</v>
      </c>
      <c r="M191" s="61">
        <f t="shared" si="25"/>
        <v>0</v>
      </c>
      <c r="N191" s="82">
        <f t="shared" si="26"/>
        <v>2765.22</v>
      </c>
      <c r="O191" s="11"/>
      <c r="P191" s="111">
        <f t="shared" si="21"/>
        <v>0.84666611553546978</v>
      </c>
      <c r="Q191" s="17"/>
      <c r="R191" s="18"/>
    </row>
    <row r="192" spans="1:18" x14ac:dyDescent="0.2">
      <c r="A192" s="12" t="s">
        <v>440</v>
      </c>
      <c r="B192" s="3"/>
      <c r="C192" s="3"/>
      <c r="D192" s="3" t="s">
        <v>441</v>
      </c>
      <c r="E192" s="3"/>
      <c r="F192" s="71"/>
      <c r="G192" s="72"/>
      <c r="H192" s="71"/>
      <c r="I192" s="71"/>
      <c r="J192" s="71"/>
      <c r="K192" s="73"/>
      <c r="L192" s="59"/>
      <c r="M192" s="59"/>
      <c r="N192" s="74"/>
      <c r="O192" s="11"/>
      <c r="P192" s="111" t="e">
        <f t="shared" si="21"/>
        <v>#DIV/0!</v>
      </c>
      <c r="Q192" s="17"/>
      <c r="R192" s="18"/>
    </row>
    <row r="193" spans="1:18" ht="38.25" x14ac:dyDescent="0.2">
      <c r="A193" s="34" t="s">
        <v>442</v>
      </c>
      <c r="B193" s="35" t="s">
        <v>178</v>
      </c>
      <c r="C193" s="36" t="s">
        <v>17</v>
      </c>
      <c r="D193" s="36" t="s">
        <v>179</v>
      </c>
      <c r="E193" s="37" t="s">
        <v>16</v>
      </c>
      <c r="F193" s="68">
        <v>52.85</v>
      </c>
      <c r="G193" s="79">
        <v>135.18</v>
      </c>
      <c r="H193" s="60">
        <f>'BM 02'!J189</f>
        <v>111.96200000000002</v>
      </c>
      <c r="I193" s="60">
        <f>VLOOKUP(A193,'Memória 03'!$A$6:$E$243,5,FALSE)</f>
        <v>0</v>
      </c>
      <c r="J193" s="80">
        <f t="shared" si="22"/>
        <v>111.96200000000002</v>
      </c>
      <c r="K193" s="81">
        <f t="shared" si="23"/>
        <v>7144.26</v>
      </c>
      <c r="L193" s="61">
        <f t="shared" si="24"/>
        <v>5917.19</v>
      </c>
      <c r="M193" s="61">
        <f t="shared" si="25"/>
        <v>0</v>
      </c>
      <c r="N193" s="82">
        <f t="shared" si="26"/>
        <v>5917.19</v>
      </c>
      <c r="O193" s="11"/>
      <c r="P193" s="111">
        <f t="shared" si="21"/>
        <v>0.82824393289158005</v>
      </c>
      <c r="Q193" s="17"/>
      <c r="R193" s="18"/>
    </row>
    <row r="194" spans="1:18" x14ac:dyDescent="0.2">
      <c r="A194" s="34" t="s">
        <v>443</v>
      </c>
      <c r="B194" s="35" t="s">
        <v>444</v>
      </c>
      <c r="C194" s="36" t="s">
        <v>17</v>
      </c>
      <c r="D194" s="36" t="s">
        <v>445</v>
      </c>
      <c r="E194" s="37" t="s">
        <v>11</v>
      </c>
      <c r="F194" s="68">
        <v>21.66</v>
      </c>
      <c r="G194" s="79">
        <v>12.8</v>
      </c>
      <c r="H194" s="60">
        <f>'BM 02'!J190</f>
        <v>0</v>
      </c>
      <c r="I194" s="60">
        <f>VLOOKUP(A194,'Memória 03'!$A$6:$E$243,5,FALSE)</f>
        <v>0</v>
      </c>
      <c r="J194" s="80">
        <f t="shared" si="22"/>
        <v>0</v>
      </c>
      <c r="K194" s="81">
        <f t="shared" si="23"/>
        <v>277.24</v>
      </c>
      <c r="L194" s="61">
        <f t="shared" si="24"/>
        <v>0</v>
      </c>
      <c r="M194" s="61">
        <f t="shared" si="25"/>
        <v>0</v>
      </c>
      <c r="N194" s="82">
        <f t="shared" si="26"/>
        <v>0</v>
      </c>
      <c r="O194" s="11"/>
      <c r="P194" s="111">
        <f t="shared" si="21"/>
        <v>0</v>
      </c>
      <c r="Q194" s="17"/>
      <c r="R194" s="18"/>
    </row>
    <row r="195" spans="1:18" ht="25.5" x14ac:dyDescent="0.2">
      <c r="A195" s="34" t="s">
        <v>446</v>
      </c>
      <c r="B195" s="35" t="s">
        <v>447</v>
      </c>
      <c r="C195" s="36" t="s">
        <v>17</v>
      </c>
      <c r="D195" s="36" t="s">
        <v>448</v>
      </c>
      <c r="E195" s="37" t="s">
        <v>11</v>
      </c>
      <c r="F195" s="68">
        <v>59.75</v>
      </c>
      <c r="G195" s="79">
        <v>15.6</v>
      </c>
      <c r="H195" s="60">
        <f>'BM 02'!J191</f>
        <v>3.6</v>
      </c>
      <c r="I195" s="60">
        <f>VLOOKUP(A195,'Memória 03'!$A$6:$E$243,5,FALSE)</f>
        <v>0</v>
      </c>
      <c r="J195" s="80">
        <f t="shared" si="22"/>
        <v>3.6</v>
      </c>
      <c r="K195" s="81">
        <f t="shared" si="23"/>
        <v>932.1</v>
      </c>
      <c r="L195" s="61">
        <f t="shared" si="24"/>
        <v>215.1</v>
      </c>
      <c r="M195" s="61">
        <f t="shared" si="25"/>
        <v>0</v>
      </c>
      <c r="N195" s="82">
        <f t="shared" si="26"/>
        <v>215.1</v>
      </c>
      <c r="O195" s="11"/>
      <c r="P195" s="111">
        <f t="shared" si="21"/>
        <v>0.23076923076923075</v>
      </c>
      <c r="Q195" s="17"/>
      <c r="R195" s="18"/>
    </row>
    <row r="196" spans="1:18" x14ac:dyDescent="0.2">
      <c r="A196" s="38" t="s">
        <v>449</v>
      </c>
      <c r="B196" s="39"/>
      <c r="C196" s="39"/>
      <c r="D196" s="39" t="s">
        <v>450</v>
      </c>
      <c r="E196" s="39"/>
      <c r="F196" s="83"/>
      <c r="G196" s="84"/>
      <c r="H196" s="83"/>
      <c r="I196" s="83"/>
      <c r="J196" s="83"/>
      <c r="K196" s="85"/>
      <c r="L196" s="63"/>
      <c r="M196" s="63"/>
      <c r="N196" s="86"/>
      <c r="O196" s="11"/>
      <c r="P196" s="111" t="e">
        <f t="shared" si="21"/>
        <v>#DIV/0!</v>
      </c>
      <c r="Q196" s="17"/>
      <c r="R196" s="18"/>
    </row>
    <row r="197" spans="1:18" ht="38.25" x14ac:dyDescent="0.2">
      <c r="A197" s="34" t="s">
        <v>451</v>
      </c>
      <c r="B197" s="35" t="s">
        <v>452</v>
      </c>
      <c r="C197" s="36" t="s">
        <v>17</v>
      </c>
      <c r="D197" s="36" t="s">
        <v>453</v>
      </c>
      <c r="E197" s="37" t="s">
        <v>16</v>
      </c>
      <c r="F197" s="68">
        <v>7.88</v>
      </c>
      <c r="G197" s="79">
        <v>149.08000000000001</v>
      </c>
      <c r="H197" s="60">
        <f>'BM 02'!J193</f>
        <v>111.96250000000001</v>
      </c>
      <c r="I197" s="60">
        <f>VLOOKUP(A197,'Memória 03'!$A$6:$E$243,5,FALSE)</f>
        <v>0</v>
      </c>
      <c r="J197" s="80">
        <f t="shared" si="22"/>
        <v>111.96250000000001</v>
      </c>
      <c r="K197" s="81">
        <f t="shared" si="23"/>
        <v>1174.75</v>
      </c>
      <c r="L197" s="61">
        <f t="shared" si="24"/>
        <v>882.26</v>
      </c>
      <c r="M197" s="61">
        <f t="shared" si="25"/>
        <v>0</v>
      </c>
      <c r="N197" s="82">
        <f t="shared" si="26"/>
        <v>882.26</v>
      </c>
      <c r="O197" s="11"/>
      <c r="P197" s="111">
        <f t="shared" si="21"/>
        <v>0.75101936582251538</v>
      </c>
      <c r="Q197" s="17"/>
      <c r="R197" s="18"/>
    </row>
    <row r="198" spans="1:18" ht="38.25" x14ac:dyDescent="0.2">
      <c r="A198" s="19" t="s">
        <v>454</v>
      </c>
      <c r="B198" s="20" t="s">
        <v>218</v>
      </c>
      <c r="C198" s="21" t="s">
        <v>17</v>
      </c>
      <c r="D198" s="21" t="s">
        <v>84</v>
      </c>
      <c r="E198" s="22" t="s">
        <v>16</v>
      </c>
      <c r="F198" s="67">
        <v>4.21</v>
      </c>
      <c r="G198" s="75">
        <v>174.22</v>
      </c>
      <c r="H198" s="60">
        <f>'BM 02'!J194</f>
        <v>111.96</v>
      </c>
      <c r="I198" s="60">
        <f>VLOOKUP(A198,'Memória 03'!$A$6:$E$243,5,FALSE)</f>
        <v>0</v>
      </c>
      <c r="J198" s="76">
        <f t="shared" si="22"/>
        <v>111.96</v>
      </c>
      <c r="K198" s="77">
        <f t="shared" si="23"/>
        <v>733.46</v>
      </c>
      <c r="L198" s="60">
        <f t="shared" si="24"/>
        <v>471.35</v>
      </c>
      <c r="M198" s="60">
        <f t="shared" si="25"/>
        <v>0</v>
      </c>
      <c r="N198" s="78">
        <f t="shared" si="26"/>
        <v>471.35</v>
      </c>
      <c r="O198" s="11"/>
      <c r="P198" s="111">
        <f t="shared" si="21"/>
        <v>0.64263899871840313</v>
      </c>
      <c r="Q198" s="17"/>
      <c r="R198" s="18"/>
    </row>
    <row r="199" spans="1:18" ht="38.25" x14ac:dyDescent="0.2">
      <c r="A199" s="19" t="s">
        <v>455</v>
      </c>
      <c r="B199" s="20" t="s">
        <v>456</v>
      </c>
      <c r="C199" s="21" t="s">
        <v>17</v>
      </c>
      <c r="D199" s="21" t="s">
        <v>457</v>
      </c>
      <c r="E199" s="22" t="s">
        <v>16</v>
      </c>
      <c r="F199" s="67">
        <v>27.94</v>
      </c>
      <c r="G199" s="75">
        <v>323.3</v>
      </c>
      <c r="H199" s="60">
        <f>'BM 02'!J195</f>
        <v>223.92</v>
      </c>
      <c r="I199" s="60">
        <f>VLOOKUP(A199,'Memória 03'!$A$6:$E$243,5,FALSE)</f>
        <v>0</v>
      </c>
      <c r="J199" s="76">
        <f t="shared" si="22"/>
        <v>223.92</v>
      </c>
      <c r="K199" s="77">
        <f t="shared" si="23"/>
        <v>9033</v>
      </c>
      <c r="L199" s="60">
        <f t="shared" si="24"/>
        <v>6256.32</v>
      </c>
      <c r="M199" s="60">
        <f t="shared" si="25"/>
        <v>0</v>
      </c>
      <c r="N199" s="78">
        <f t="shared" si="26"/>
        <v>6256.32</v>
      </c>
      <c r="O199" s="11"/>
      <c r="P199" s="111">
        <f t="shared" si="21"/>
        <v>0.69260710727333108</v>
      </c>
      <c r="Q199" s="17"/>
      <c r="R199" s="18"/>
    </row>
    <row r="200" spans="1:18" ht="38.25" x14ac:dyDescent="0.2">
      <c r="A200" s="19" t="s">
        <v>458</v>
      </c>
      <c r="B200" s="20" t="s">
        <v>459</v>
      </c>
      <c r="C200" s="21" t="s">
        <v>17</v>
      </c>
      <c r="D200" s="21" t="s">
        <v>460</v>
      </c>
      <c r="E200" s="22" t="s">
        <v>16</v>
      </c>
      <c r="F200" s="67">
        <v>55</v>
      </c>
      <c r="G200" s="75">
        <v>133.16</v>
      </c>
      <c r="H200" s="60">
        <f>'BM 02'!J196</f>
        <v>0</v>
      </c>
      <c r="I200" s="60">
        <f>VLOOKUP(A200,'Memória 03'!$A$6:$E$243,5,FALSE)</f>
        <v>0</v>
      </c>
      <c r="J200" s="76">
        <f t="shared" si="22"/>
        <v>0</v>
      </c>
      <c r="K200" s="77">
        <f t="shared" si="23"/>
        <v>7323.8</v>
      </c>
      <c r="L200" s="60">
        <f t="shared" si="24"/>
        <v>0</v>
      </c>
      <c r="M200" s="60">
        <f t="shared" si="25"/>
        <v>0</v>
      </c>
      <c r="N200" s="78">
        <f t="shared" si="26"/>
        <v>0</v>
      </c>
      <c r="O200" s="11"/>
      <c r="P200" s="111">
        <f t="shared" si="21"/>
        <v>0</v>
      </c>
      <c r="Q200" s="17"/>
      <c r="R200" s="18"/>
    </row>
    <row r="201" spans="1:18" ht="25.5" x14ac:dyDescent="0.2">
      <c r="A201" s="19" t="s">
        <v>461</v>
      </c>
      <c r="B201" s="20" t="s">
        <v>462</v>
      </c>
      <c r="C201" s="21" t="s">
        <v>17</v>
      </c>
      <c r="D201" s="21" t="s">
        <v>463</v>
      </c>
      <c r="E201" s="22" t="s">
        <v>16</v>
      </c>
      <c r="F201" s="67">
        <v>12.34</v>
      </c>
      <c r="G201" s="75">
        <v>170.35</v>
      </c>
      <c r="H201" s="60">
        <f>'BM 02'!J197</f>
        <v>0</v>
      </c>
      <c r="I201" s="60">
        <f>VLOOKUP(A201,'Memória 03'!$A$6:$E$243,5,FALSE)</f>
        <v>0</v>
      </c>
      <c r="J201" s="76">
        <f t="shared" si="22"/>
        <v>0</v>
      </c>
      <c r="K201" s="77">
        <f t="shared" si="23"/>
        <v>2102.11</v>
      </c>
      <c r="L201" s="60">
        <f t="shared" si="24"/>
        <v>0</v>
      </c>
      <c r="M201" s="60">
        <f t="shared" si="25"/>
        <v>0</v>
      </c>
      <c r="N201" s="78">
        <f t="shared" si="26"/>
        <v>0</v>
      </c>
      <c r="O201" s="11"/>
      <c r="P201" s="111">
        <f t="shared" si="21"/>
        <v>0</v>
      </c>
      <c r="Q201" s="17"/>
      <c r="R201" s="18"/>
    </row>
    <row r="202" spans="1:18" ht="38.25" x14ac:dyDescent="0.2">
      <c r="A202" s="19" t="s">
        <v>464</v>
      </c>
      <c r="B202" s="20" t="s">
        <v>465</v>
      </c>
      <c r="C202" s="21" t="s">
        <v>17</v>
      </c>
      <c r="D202" s="21" t="s">
        <v>466</v>
      </c>
      <c r="E202" s="22" t="s">
        <v>16</v>
      </c>
      <c r="F202" s="67">
        <v>4.51</v>
      </c>
      <c r="G202" s="75">
        <v>170.35</v>
      </c>
      <c r="H202" s="60">
        <f>'BM 02'!J198</f>
        <v>0</v>
      </c>
      <c r="I202" s="60">
        <f>VLOOKUP(A202,'Memória 03'!$A$6:$E$243,5,FALSE)</f>
        <v>0</v>
      </c>
      <c r="J202" s="76">
        <f t="shared" si="22"/>
        <v>0</v>
      </c>
      <c r="K202" s="77">
        <f t="shared" si="23"/>
        <v>768.27</v>
      </c>
      <c r="L202" s="60">
        <f t="shared" si="24"/>
        <v>0</v>
      </c>
      <c r="M202" s="60">
        <f t="shared" si="25"/>
        <v>0</v>
      </c>
      <c r="N202" s="78">
        <f t="shared" si="26"/>
        <v>0</v>
      </c>
      <c r="O202" s="11"/>
      <c r="P202" s="111">
        <f t="shared" si="21"/>
        <v>0</v>
      </c>
      <c r="Q202" s="17"/>
      <c r="R202" s="18"/>
    </row>
    <row r="203" spans="1:18" ht="25.5" x14ac:dyDescent="0.2">
      <c r="A203" s="19" t="s">
        <v>467</v>
      </c>
      <c r="B203" s="20" t="s">
        <v>253</v>
      </c>
      <c r="C203" s="21" t="s">
        <v>17</v>
      </c>
      <c r="D203" s="21" t="s">
        <v>254</v>
      </c>
      <c r="E203" s="22" t="s">
        <v>16</v>
      </c>
      <c r="F203" s="67">
        <v>11.78</v>
      </c>
      <c r="G203" s="75">
        <v>170.35</v>
      </c>
      <c r="H203" s="60">
        <f>'BM 02'!J199</f>
        <v>0</v>
      </c>
      <c r="I203" s="60">
        <f>VLOOKUP(A203,'Memória 03'!$A$6:$E$243,5,FALSE)</f>
        <v>0</v>
      </c>
      <c r="J203" s="76">
        <f t="shared" si="22"/>
        <v>0</v>
      </c>
      <c r="K203" s="77">
        <f t="shared" si="23"/>
        <v>2006.72</v>
      </c>
      <c r="L203" s="60">
        <f t="shared" si="24"/>
        <v>0</v>
      </c>
      <c r="M203" s="60">
        <f t="shared" si="25"/>
        <v>0</v>
      </c>
      <c r="N203" s="78">
        <f t="shared" si="26"/>
        <v>0</v>
      </c>
      <c r="O203" s="11"/>
      <c r="P203" s="111">
        <f t="shared" si="21"/>
        <v>0</v>
      </c>
      <c r="Q203" s="17"/>
      <c r="R203" s="18"/>
    </row>
    <row r="204" spans="1:18" ht="25.5" x14ac:dyDescent="0.2">
      <c r="A204" s="19" t="s">
        <v>468</v>
      </c>
      <c r="B204" s="20" t="s">
        <v>210</v>
      </c>
      <c r="C204" s="21" t="s">
        <v>17</v>
      </c>
      <c r="D204" s="21" t="s">
        <v>211</v>
      </c>
      <c r="E204" s="22" t="s">
        <v>16</v>
      </c>
      <c r="F204" s="67">
        <v>45.89</v>
      </c>
      <c r="G204" s="75">
        <v>31.24</v>
      </c>
      <c r="H204" s="60">
        <f>'BM 02'!J200</f>
        <v>0</v>
      </c>
      <c r="I204" s="60">
        <f>VLOOKUP(A204,'Memória 03'!$A$6:$E$243,5,FALSE)</f>
        <v>0</v>
      </c>
      <c r="J204" s="76">
        <f t="shared" si="22"/>
        <v>0</v>
      </c>
      <c r="K204" s="77">
        <f t="shared" si="23"/>
        <v>1433.6</v>
      </c>
      <c r="L204" s="60">
        <f t="shared" si="24"/>
        <v>0</v>
      </c>
      <c r="M204" s="60">
        <f t="shared" si="25"/>
        <v>0</v>
      </c>
      <c r="N204" s="78">
        <f t="shared" si="26"/>
        <v>0</v>
      </c>
      <c r="O204" s="11"/>
      <c r="P204" s="111">
        <f t="shared" si="21"/>
        <v>0</v>
      </c>
      <c r="Q204" s="17"/>
      <c r="R204" s="18"/>
    </row>
    <row r="205" spans="1:18" ht="25.5" x14ac:dyDescent="0.2">
      <c r="A205" s="19" t="s">
        <v>469</v>
      </c>
      <c r="B205" s="20" t="s">
        <v>470</v>
      </c>
      <c r="C205" s="21" t="s">
        <v>17</v>
      </c>
      <c r="D205" s="21" t="s">
        <v>471</v>
      </c>
      <c r="E205" s="22" t="s">
        <v>16</v>
      </c>
      <c r="F205" s="67">
        <v>4.99</v>
      </c>
      <c r="G205" s="75">
        <v>31.24</v>
      </c>
      <c r="H205" s="60">
        <f>'BM 02'!J201</f>
        <v>0</v>
      </c>
      <c r="I205" s="60">
        <f>VLOOKUP(A205,'Memória 03'!$A$6:$E$243,5,FALSE)</f>
        <v>0</v>
      </c>
      <c r="J205" s="76">
        <f t="shared" si="22"/>
        <v>0</v>
      </c>
      <c r="K205" s="77">
        <f t="shared" si="23"/>
        <v>155.88</v>
      </c>
      <c r="L205" s="60">
        <f t="shared" si="24"/>
        <v>0</v>
      </c>
      <c r="M205" s="60">
        <f t="shared" si="25"/>
        <v>0</v>
      </c>
      <c r="N205" s="78">
        <f t="shared" si="26"/>
        <v>0</v>
      </c>
      <c r="O205" s="11"/>
      <c r="P205" s="111">
        <f t="shared" si="21"/>
        <v>0</v>
      </c>
      <c r="Q205" s="17"/>
      <c r="R205" s="18"/>
    </row>
    <row r="206" spans="1:18" ht="25.5" x14ac:dyDescent="0.2">
      <c r="A206" s="19" t="s">
        <v>472</v>
      </c>
      <c r="B206" s="20" t="s">
        <v>262</v>
      </c>
      <c r="C206" s="21" t="s">
        <v>17</v>
      </c>
      <c r="D206" s="21" t="s">
        <v>263</v>
      </c>
      <c r="E206" s="22" t="s">
        <v>16</v>
      </c>
      <c r="F206" s="67">
        <v>14.18</v>
      </c>
      <c r="G206" s="75">
        <v>31.24</v>
      </c>
      <c r="H206" s="60">
        <f>'BM 02'!J202</f>
        <v>0</v>
      </c>
      <c r="I206" s="60">
        <f>VLOOKUP(A206,'Memória 03'!$A$6:$E$243,5,FALSE)</f>
        <v>0</v>
      </c>
      <c r="J206" s="76">
        <f t="shared" si="22"/>
        <v>0</v>
      </c>
      <c r="K206" s="77">
        <f t="shared" si="23"/>
        <v>442.98</v>
      </c>
      <c r="L206" s="60">
        <f t="shared" si="24"/>
        <v>0</v>
      </c>
      <c r="M206" s="60">
        <f t="shared" si="25"/>
        <v>0</v>
      </c>
      <c r="N206" s="78">
        <f t="shared" si="26"/>
        <v>0</v>
      </c>
      <c r="O206" s="11"/>
      <c r="P206" s="111">
        <f t="shared" si="21"/>
        <v>0</v>
      </c>
      <c r="Q206" s="17"/>
      <c r="R206" s="18"/>
    </row>
    <row r="207" spans="1:18" ht="38.25" x14ac:dyDescent="0.2">
      <c r="A207" s="19" t="s">
        <v>473</v>
      </c>
      <c r="B207" s="20" t="s">
        <v>474</v>
      </c>
      <c r="C207" s="21" t="s">
        <v>17</v>
      </c>
      <c r="D207" s="21" t="s">
        <v>475</v>
      </c>
      <c r="E207" s="22" t="s">
        <v>16</v>
      </c>
      <c r="F207" s="67">
        <v>136.58000000000001</v>
      </c>
      <c r="G207" s="75">
        <v>12.11</v>
      </c>
      <c r="H207" s="60">
        <f>'BM 02'!J203</f>
        <v>0</v>
      </c>
      <c r="I207" s="60">
        <f>VLOOKUP(A207,'Memória 03'!$A$6:$E$243,5,FALSE)</f>
        <v>0</v>
      </c>
      <c r="J207" s="76">
        <f t="shared" si="22"/>
        <v>0</v>
      </c>
      <c r="K207" s="77">
        <f t="shared" si="23"/>
        <v>1653.98</v>
      </c>
      <c r="L207" s="60">
        <f t="shared" si="24"/>
        <v>0</v>
      </c>
      <c r="M207" s="60">
        <f t="shared" si="25"/>
        <v>0</v>
      </c>
      <c r="N207" s="78">
        <f t="shared" si="26"/>
        <v>0</v>
      </c>
      <c r="O207" s="11"/>
      <c r="P207" s="111">
        <f t="shared" si="21"/>
        <v>0</v>
      </c>
      <c r="Q207" s="17"/>
      <c r="R207" s="18"/>
    </row>
    <row r="208" spans="1:18" x14ac:dyDescent="0.2">
      <c r="A208" s="12" t="s">
        <v>476</v>
      </c>
      <c r="B208" s="3"/>
      <c r="C208" s="3"/>
      <c r="D208" s="3" t="s">
        <v>81</v>
      </c>
      <c r="E208" s="3"/>
      <c r="F208" s="71"/>
      <c r="G208" s="72"/>
      <c r="H208" s="71"/>
      <c r="I208" s="71"/>
      <c r="J208" s="71"/>
      <c r="K208" s="73"/>
      <c r="L208" s="59"/>
      <c r="M208" s="59"/>
      <c r="N208" s="74"/>
      <c r="O208" s="11"/>
      <c r="P208" s="111" t="e">
        <f t="shared" si="21"/>
        <v>#DIV/0!</v>
      </c>
      <c r="Q208" s="17"/>
      <c r="R208" s="18"/>
    </row>
    <row r="209" spans="1:18" ht="38.25" x14ac:dyDescent="0.2">
      <c r="A209" s="19" t="s">
        <v>477</v>
      </c>
      <c r="B209" s="20" t="s">
        <v>478</v>
      </c>
      <c r="C209" s="21" t="s">
        <v>17</v>
      </c>
      <c r="D209" s="21" t="s">
        <v>479</v>
      </c>
      <c r="E209" s="22" t="s">
        <v>16</v>
      </c>
      <c r="F209" s="67">
        <v>43.5</v>
      </c>
      <c r="G209" s="75">
        <v>31.24</v>
      </c>
      <c r="H209" s="60">
        <f>'BM 02'!J205</f>
        <v>0</v>
      </c>
      <c r="I209" s="60">
        <f>VLOOKUP(A209,'Memória 03'!$A$6:$E$243,5,FALSE)</f>
        <v>0</v>
      </c>
      <c r="J209" s="76">
        <f t="shared" si="22"/>
        <v>0</v>
      </c>
      <c r="K209" s="77">
        <f t="shared" si="23"/>
        <v>1358.94</v>
      </c>
      <c r="L209" s="60">
        <f t="shared" si="24"/>
        <v>0</v>
      </c>
      <c r="M209" s="60">
        <f t="shared" si="25"/>
        <v>0</v>
      </c>
      <c r="N209" s="78">
        <f t="shared" si="26"/>
        <v>0</v>
      </c>
      <c r="O209" s="11"/>
      <c r="P209" s="111">
        <f t="shared" si="21"/>
        <v>0</v>
      </c>
      <c r="Q209" s="17"/>
      <c r="R209" s="18"/>
    </row>
    <row r="210" spans="1:18" ht="38.25" x14ac:dyDescent="0.2">
      <c r="A210" s="19" t="s">
        <v>480</v>
      </c>
      <c r="B210" s="20" t="s">
        <v>481</v>
      </c>
      <c r="C210" s="21" t="s">
        <v>17</v>
      </c>
      <c r="D210" s="21" t="s">
        <v>482</v>
      </c>
      <c r="E210" s="22" t="s">
        <v>16</v>
      </c>
      <c r="F210" s="67">
        <v>55.53</v>
      </c>
      <c r="G210" s="75">
        <v>31.24</v>
      </c>
      <c r="H210" s="60">
        <f>'BM 02'!J206</f>
        <v>0</v>
      </c>
      <c r="I210" s="60">
        <f>VLOOKUP(A210,'Memória 03'!$A$6:$E$243,5,FALSE)</f>
        <v>0</v>
      </c>
      <c r="J210" s="76">
        <f t="shared" si="22"/>
        <v>0</v>
      </c>
      <c r="K210" s="77">
        <f t="shared" si="23"/>
        <v>1734.75</v>
      </c>
      <c r="L210" s="60">
        <f t="shared" si="24"/>
        <v>0</v>
      </c>
      <c r="M210" s="60">
        <f t="shared" si="25"/>
        <v>0</v>
      </c>
      <c r="N210" s="78">
        <f t="shared" si="26"/>
        <v>0</v>
      </c>
      <c r="O210" s="11"/>
      <c r="P210" s="111">
        <f t="shared" si="21"/>
        <v>0</v>
      </c>
      <c r="Q210" s="17"/>
      <c r="R210" s="18"/>
    </row>
    <row r="211" spans="1:18" x14ac:dyDescent="0.2">
      <c r="A211" s="12" t="s">
        <v>483</v>
      </c>
      <c r="B211" s="3"/>
      <c r="C211" s="3"/>
      <c r="D211" s="3" t="s">
        <v>189</v>
      </c>
      <c r="E211" s="3"/>
      <c r="F211" s="71"/>
      <c r="G211" s="72"/>
      <c r="H211" s="71"/>
      <c r="I211" s="71"/>
      <c r="J211" s="71"/>
      <c r="K211" s="73"/>
      <c r="L211" s="59"/>
      <c r="M211" s="59"/>
      <c r="N211" s="74"/>
      <c r="O211" s="11"/>
      <c r="P211" s="111" t="e">
        <f t="shared" si="21"/>
        <v>#DIV/0!</v>
      </c>
      <c r="Q211" s="17"/>
      <c r="R211" s="18"/>
    </row>
    <row r="212" spans="1:18" ht="51" x14ac:dyDescent="0.2">
      <c r="A212" s="19" t="s">
        <v>484</v>
      </c>
      <c r="B212" s="20" t="s">
        <v>485</v>
      </c>
      <c r="C212" s="21" t="s">
        <v>17</v>
      </c>
      <c r="D212" s="21" t="s">
        <v>486</v>
      </c>
      <c r="E212" s="22" t="s">
        <v>7</v>
      </c>
      <c r="F212" s="67">
        <v>1037.46</v>
      </c>
      <c r="G212" s="75">
        <v>3</v>
      </c>
      <c r="H212" s="60">
        <f>'BM 02'!J208</f>
        <v>0</v>
      </c>
      <c r="I212" s="60">
        <f>VLOOKUP(A212,'Memória 03'!$A$6:$E$243,5,FALSE)</f>
        <v>0</v>
      </c>
      <c r="J212" s="76">
        <f t="shared" si="22"/>
        <v>0</v>
      </c>
      <c r="K212" s="77">
        <f t="shared" si="23"/>
        <v>3112.38</v>
      </c>
      <c r="L212" s="60">
        <f t="shared" si="24"/>
        <v>0</v>
      </c>
      <c r="M212" s="60">
        <f t="shared" si="25"/>
        <v>0</v>
      </c>
      <c r="N212" s="78">
        <f t="shared" si="26"/>
        <v>0</v>
      </c>
      <c r="O212" s="11"/>
      <c r="P212" s="111">
        <f t="shared" si="21"/>
        <v>0</v>
      </c>
      <c r="Q212" s="17"/>
      <c r="R212" s="18"/>
    </row>
    <row r="213" spans="1:18" ht="51" x14ac:dyDescent="0.2">
      <c r="A213" s="19" t="s">
        <v>487</v>
      </c>
      <c r="B213" s="20" t="s">
        <v>488</v>
      </c>
      <c r="C213" s="21" t="s">
        <v>17</v>
      </c>
      <c r="D213" s="21" t="s">
        <v>489</v>
      </c>
      <c r="E213" s="22" t="s">
        <v>7</v>
      </c>
      <c r="F213" s="67">
        <v>917.8</v>
      </c>
      <c r="G213" s="75">
        <v>2</v>
      </c>
      <c r="H213" s="60">
        <f>'BM 02'!J209</f>
        <v>0</v>
      </c>
      <c r="I213" s="60">
        <f>VLOOKUP(A213,'Memória 03'!$A$6:$E$243,5,FALSE)</f>
        <v>0</v>
      </c>
      <c r="J213" s="76">
        <f t="shared" si="22"/>
        <v>0</v>
      </c>
      <c r="K213" s="77">
        <f t="shared" si="23"/>
        <v>1835.6</v>
      </c>
      <c r="L213" s="60">
        <f t="shared" si="24"/>
        <v>0</v>
      </c>
      <c r="M213" s="60">
        <f t="shared" si="25"/>
        <v>0</v>
      </c>
      <c r="N213" s="78">
        <f t="shared" si="26"/>
        <v>0</v>
      </c>
      <c r="O213" s="11"/>
      <c r="P213" s="111">
        <f t="shared" si="21"/>
        <v>0</v>
      </c>
      <c r="Q213" s="17"/>
      <c r="R213" s="18"/>
    </row>
    <row r="214" spans="1:18" ht="51" x14ac:dyDescent="0.2">
      <c r="A214" s="19" t="s">
        <v>490</v>
      </c>
      <c r="B214" s="20" t="s">
        <v>491</v>
      </c>
      <c r="C214" s="21" t="s">
        <v>17</v>
      </c>
      <c r="D214" s="21" t="s">
        <v>492</v>
      </c>
      <c r="E214" s="22" t="s">
        <v>16</v>
      </c>
      <c r="F214" s="67">
        <v>331.89</v>
      </c>
      <c r="G214" s="75">
        <v>1.2</v>
      </c>
      <c r="H214" s="60">
        <f>'BM 02'!J210</f>
        <v>0</v>
      </c>
      <c r="I214" s="60">
        <f>VLOOKUP(A214,'Memória 03'!$A$6:$E$243,5,FALSE)</f>
        <v>0</v>
      </c>
      <c r="J214" s="76">
        <f t="shared" si="22"/>
        <v>0</v>
      </c>
      <c r="K214" s="77">
        <f t="shared" si="23"/>
        <v>398.26</v>
      </c>
      <c r="L214" s="60">
        <f t="shared" si="24"/>
        <v>0</v>
      </c>
      <c r="M214" s="60">
        <f t="shared" si="25"/>
        <v>0</v>
      </c>
      <c r="N214" s="78">
        <f t="shared" si="26"/>
        <v>0</v>
      </c>
      <c r="O214" s="11"/>
      <c r="P214" s="111">
        <f t="shared" si="21"/>
        <v>0</v>
      </c>
      <c r="Q214" s="17"/>
      <c r="R214" s="18"/>
    </row>
    <row r="215" spans="1:18" ht="51" x14ac:dyDescent="0.2">
      <c r="A215" s="19" t="s">
        <v>493</v>
      </c>
      <c r="B215" s="20" t="s">
        <v>494</v>
      </c>
      <c r="C215" s="21" t="s">
        <v>17</v>
      </c>
      <c r="D215" s="21" t="s">
        <v>495</v>
      </c>
      <c r="E215" s="22" t="s">
        <v>7</v>
      </c>
      <c r="F215" s="67">
        <v>749.08</v>
      </c>
      <c r="G215" s="75">
        <v>6</v>
      </c>
      <c r="H215" s="60">
        <f>'BM 02'!J211</f>
        <v>0</v>
      </c>
      <c r="I215" s="60">
        <f>VLOOKUP(A215,'Memória 03'!$A$6:$E$243,5,FALSE)</f>
        <v>0</v>
      </c>
      <c r="J215" s="76">
        <f t="shared" si="22"/>
        <v>0</v>
      </c>
      <c r="K215" s="77">
        <f t="shared" si="23"/>
        <v>4494.4799999999996</v>
      </c>
      <c r="L215" s="60">
        <f t="shared" si="24"/>
        <v>0</v>
      </c>
      <c r="M215" s="60">
        <f t="shared" si="25"/>
        <v>0</v>
      </c>
      <c r="N215" s="78">
        <f t="shared" si="26"/>
        <v>0</v>
      </c>
      <c r="O215" s="11"/>
      <c r="P215" s="111">
        <f t="shared" si="21"/>
        <v>0</v>
      </c>
      <c r="Q215" s="17"/>
      <c r="R215" s="18"/>
    </row>
    <row r="216" spans="1:18" x14ac:dyDescent="0.2">
      <c r="A216" s="12" t="s">
        <v>496</v>
      </c>
      <c r="B216" s="3"/>
      <c r="C216" s="3"/>
      <c r="D216" s="3" t="s">
        <v>58</v>
      </c>
      <c r="E216" s="3"/>
      <c r="F216" s="71"/>
      <c r="G216" s="72"/>
      <c r="H216" s="71"/>
      <c r="I216" s="71"/>
      <c r="J216" s="71"/>
      <c r="K216" s="73"/>
      <c r="L216" s="59"/>
      <c r="M216" s="59"/>
      <c r="N216" s="74"/>
      <c r="O216" s="11"/>
      <c r="P216" s="111" t="e">
        <f t="shared" si="21"/>
        <v>#DIV/0!</v>
      </c>
      <c r="Q216" s="17"/>
      <c r="R216" s="18"/>
    </row>
    <row r="217" spans="1:18" ht="63.75" x14ac:dyDescent="0.2">
      <c r="A217" s="19" t="s">
        <v>497</v>
      </c>
      <c r="B217" s="20" t="s">
        <v>498</v>
      </c>
      <c r="C217" s="21" t="s">
        <v>14</v>
      </c>
      <c r="D217" s="21" t="s">
        <v>499</v>
      </c>
      <c r="E217" s="22" t="s">
        <v>16</v>
      </c>
      <c r="F217" s="67">
        <v>18.579999999999998</v>
      </c>
      <c r="G217" s="75">
        <v>27.72</v>
      </c>
      <c r="H217" s="60">
        <f>'BM 02'!J213</f>
        <v>0</v>
      </c>
      <c r="I217" s="60">
        <f>VLOOKUP(A217,'Memória 03'!$A$6:$E$243,5,FALSE)</f>
        <v>0</v>
      </c>
      <c r="J217" s="76">
        <f t="shared" ref="J217:J255" si="37">I217+H217</f>
        <v>0</v>
      </c>
      <c r="K217" s="77">
        <f t="shared" ref="K217:K255" si="38">TRUNC(G217*F217,2)</f>
        <v>515.03</v>
      </c>
      <c r="L217" s="60">
        <f t="shared" ref="L217:L255" si="39">TRUNC(H217*F217,2)</f>
        <v>0</v>
      </c>
      <c r="M217" s="60">
        <f t="shared" ref="M217:M255" si="40">TRUNC(I217*F217,2)</f>
        <v>0</v>
      </c>
      <c r="N217" s="78">
        <f t="shared" ref="N217:N255" si="41">M217+L217</f>
        <v>0</v>
      </c>
      <c r="O217" s="11"/>
      <c r="P217" s="111">
        <f t="shared" ref="P217:P256" si="42">N217/K217</f>
        <v>0</v>
      </c>
      <c r="Q217" s="17"/>
      <c r="R217" s="18"/>
    </row>
    <row r="218" spans="1:18" ht="51" x14ac:dyDescent="0.2">
      <c r="A218" s="19" t="s">
        <v>500</v>
      </c>
      <c r="B218" s="20" t="s">
        <v>501</v>
      </c>
      <c r="C218" s="21" t="s">
        <v>17</v>
      </c>
      <c r="D218" s="21" t="s">
        <v>502</v>
      </c>
      <c r="E218" s="22" t="s">
        <v>16</v>
      </c>
      <c r="F218" s="67">
        <v>55.66</v>
      </c>
      <c r="G218" s="75">
        <v>27.72</v>
      </c>
      <c r="H218" s="60">
        <f>'BM 02'!J214</f>
        <v>0</v>
      </c>
      <c r="I218" s="60">
        <f>VLOOKUP(A218,'Memória 03'!$A$6:$E$243,5,FALSE)</f>
        <v>0</v>
      </c>
      <c r="J218" s="76">
        <f t="shared" si="37"/>
        <v>0</v>
      </c>
      <c r="K218" s="77">
        <f t="shared" si="38"/>
        <v>1542.89</v>
      </c>
      <c r="L218" s="60">
        <f t="shared" si="39"/>
        <v>0</v>
      </c>
      <c r="M218" s="60">
        <f t="shared" si="40"/>
        <v>0</v>
      </c>
      <c r="N218" s="78">
        <f t="shared" si="41"/>
        <v>0</v>
      </c>
      <c r="O218" s="11"/>
      <c r="P218" s="111">
        <f t="shared" si="42"/>
        <v>0</v>
      </c>
      <c r="Q218" s="17"/>
      <c r="R218" s="18"/>
    </row>
    <row r="219" spans="1:18" ht="25.5" x14ac:dyDescent="0.2">
      <c r="A219" s="19" t="s">
        <v>503</v>
      </c>
      <c r="B219" s="20" t="s">
        <v>504</v>
      </c>
      <c r="C219" s="21" t="s">
        <v>17</v>
      </c>
      <c r="D219" s="21" t="s">
        <v>505</v>
      </c>
      <c r="E219" s="22" t="s">
        <v>11</v>
      </c>
      <c r="F219" s="67">
        <v>69.52</v>
      </c>
      <c r="G219" s="75">
        <v>14.2</v>
      </c>
      <c r="H219" s="60">
        <f>'BM 02'!J215</f>
        <v>0</v>
      </c>
      <c r="I219" s="60">
        <f>VLOOKUP(A219,'Memória 03'!$A$6:$E$243,5,FALSE)</f>
        <v>0</v>
      </c>
      <c r="J219" s="76">
        <f t="shared" si="37"/>
        <v>0</v>
      </c>
      <c r="K219" s="77">
        <f t="shared" si="38"/>
        <v>987.18</v>
      </c>
      <c r="L219" s="60">
        <f t="shared" si="39"/>
        <v>0</v>
      </c>
      <c r="M219" s="60">
        <f t="shared" si="40"/>
        <v>0</v>
      </c>
      <c r="N219" s="78">
        <f t="shared" si="41"/>
        <v>0</v>
      </c>
      <c r="O219" s="11"/>
      <c r="P219" s="111">
        <f t="shared" si="42"/>
        <v>0</v>
      </c>
      <c r="Q219" s="17"/>
      <c r="R219" s="18"/>
    </row>
    <row r="220" spans="1:18" ht="38.25" x14ac:dyDescent="0.2">
      <c r="A220" s="19" t="s">
        <v>506</v>
      </c>
      <c r="B220" s="20" t="s">
        <v>507</v>
      </c>
      <c r="C220" s="21" t="s">
        <v>17</v>
      </c>
      <c r="D220" s="21" t="s">
        <v>86</v>
      </c>
      <c r="E220" s="22" t="s">
        <v>11</v>
      </c>
      <c r="F220" s="67">
        <v>72.41</v>
      </c>
      <c r="G220" s="75">
        <v>8.8000000000000007</v>
      </c>
      <c r="H220" s="60">
        <f>'BM 02'!J216</f>
        <v>0</v>
      </c>
      <c r="I220" s="60">
        <f>VLOOKUP(A220,'Memória 03'!$A$6:$E$243,5,FALSE)</f>
        <v>0</v>
      </c>
      <c r="J220" s="76">
        <f t="shared" si="37"/>
        <v>0</v>
      </c>
      <c r="K220" s="77">
        <f t="shared" si="38"/>
        <v>637.20000000000005</v>
      </c>
      <c r="L220" s="60">
        <f t="shared" si="39"/>
        <v>0</v>
      </c>
      <c r="M220" s="60">
        <f t="shared" si="40"/>
        <v>0</v>
      </c>
      <c r="N220" s="78">
        <f t="shared" si="41"/>
        <v>0</v>
      </c>
      <c r="O220" s="11"/>
      <c r="P220" s="111">
        <f t="shared" si="42"/>
        <v>0</v>
      </c>
      <c r="Q220" s="17"/>
      <c r="R220" s="18"/>
    </row>
    <row r="221" spans="1:18" x14ac:dyDescent="0.2">
      <c r="A221" s="12" t="s">
        <v>508</v>
      </c>
      <c r="B221" s="3"/>
      <c r="C221" s="3"/>
      <c r="D221" s="3" t="s">
        <v>509</v>
      </c>
      <c r="E221" s="3"/>
      <c r="F221" s="71"/>
      <c r="G221" s="72"/>
      <c r="H221" s="71"/>
      <c r="I221" s="71"/>
      <c r="J221" s="71"/>
      <c r="K221" s="73"/>
      <c r="L221" s="59"/>
      <c r="M221" s="59"/>
      <c r="N221" s="74"/>
      <c r="O221" s="11"/>
      <c r="P221" s="111" t="e">
        <f t="shared" si="42"/>
        <v>#DIV/0!</v>
      </c>
      <c r="Q221" s="17"/>
      <c r="R221" s="18"/>
    </row>
    <row r="222" spans="1:18" ht="51" x14ac:dyDescent="0.2">
      <c r="A222" s="19" t="s">
        <v>510</v>
      </c>
      <c r="B222" s="20" t="s">
        <v>511</v>
      </c>
      <c r="C222" s="21" t="s">
        <v>17</v>
      </c>
      <c r="D222" s="21" t="s">
        <v>512</v>
      </c>
      <c r="E222" s="22" t="s">
        <v>7</v>
      </c>
      <c r="F222" s="67">
        <v>732.09</v>
      </c>
      <c r="G222" s="75">
        <v>2</v>
      </c>
      <c r="H222" s="60">
        <f>'BM 02'!J218</f>
        <v>0</v>
      </c>
      <c r="I222" s="60">
        <f>VLOOKUP(A222,'Memória 03'!$A$6:$E$243,5,FALSE)</f>
        <v>0</v>
      </c>
      <c r="J222" s="76">
        <f t="shared" si="37"/>
        <v>0</v>
      </c>
      <c r="K222" s="77">
        <f t="shared" si="38"/>
        <v>1464.18</v>
      </c>
      <c r="L222" s="60">
        <f t="shared" si="39"/>
        <v>0</v>
      </c>
      <c r="M222" s="60">
        <f t="shared" si="40"/>
        <v>0</v>
      </c>
      <c r="N222" s="78">
        <f t="shared" si="41"/>
        <v>0</v>
      </c>
      <c r="O222" s="11"/>
      <c r="P222" s="111">
        <f t="shared" si="42"/>
        <v>0</v>
      </c>
      <c r="Q222" s="17"/>
      <c r="R222" s="18"/>
    </row>
    <row r="223" spans="1:18" ht="38.25" x14ac:dyDescent="0.2">
      <c r="A223" s="19" t="s">
        <v>513</v>
      </c>
      <c r="B223" s="20" t="s">
        <v>514</v>
      </c>
      <c r="C223" s="21" t="s">
        <v>17</v>
      </c>
      <c r="D223" s="21" t="s">
        <v>515</v>
      </c>
      <c r="E223" s="22" t="s">
        <v>7</v>
      </c>
      <c r="F223" s="67">
        <v>292</v>
      </c>
      <c r="G223" s="75">
        <v>4</v>
      </c>
      <c r="H223" s="60">
        <f>'BM 02'!J219</f>
        <v>0</v>
      </c>
      <c r="I223" s="60">
        <f>VLOOKUP(A223,'Memória 03'!$A$6:$E$243,5,FALSE)</f>
        <v>0</v>
      </c>
      <c r="J223" s="76">
        <f t="shared" si="37"/>
        <v>0</v>
      </c>
      <c r="K223" s="77">
        <f t="shared" si="38"/>
        <v>1168</v>
      </c>
      <c r="L223" s="60">
        <f t="shared" si="39"/>
        <v>0</v>
      </c>
      <c r="M223" s="60">
        <f t="shared" si="40"/>
        <v>0</v>
      </c>
      <c r="N223" s="78">
        <f t="shared" si="41"/>
        <v>0</v>
      </c>
      <c r="O223" s="11"/>
      <c r="P223" s="111">
        <f t="shared" si="42"/>
        <v>0</v>
      </c>
      <c r="Q223" s="17"/>
      <c r="R223" s="18"/>
    </row>
    <row r="224" spans="1:18" ht="25.5" x14ac:dyDescent="0.2">
      <c r="A224" s="19" t="s">
        <v>516</v>
      </c>
      <c r="B224" s="20" t="s">
        <v>517</v>
      </c>
      <c r="C224" s="21" t="s">
        <v>17</v>
      </c>
      <c r="D224" s="21" t="s">
        <v>518</v>
      </c>
      <c r="E224" s="22" t="s">
        <v>7</v>
      </c>
      <c r="F224" s="67">
        <v>658.3</v>
      </c>
      <c r="G224" s="75">
        <v>2</v>
      </c>
      <c r="H224" s="60">
        <f>'BM 02'!J220</f>
        <v>0</v>
      </c>
      <c r="I224" s="60">
        <f>VLOOKUP(A224,'Memória 03'!$A$6:$E$243,5,FALSE)</f>
        <v>0</v>
      </c>
      <c r="J224" s="76">
        <f t="shared" si="37"/>
        <v>0</v>
      </c>
      <c r="K224" s="77">
        <f t="shared" si="38"/>
        <v>1316.6</v>
      </c>
      <c r="L224" s="60">
        <f t="shared" si="39"/>
        <v>0</v>
      </c>
      <c r="M224" s="60">
        <f t="shared" si="40"/>
        <v>0</v>
      </c>
      <c r="N224" s="78">
        <f t="shared" si="41"/>
        <v>0</v>
      </c>
      <c r="O224" s="11"/>
      <c r="P224" s="111">
        <f t="shared" si="42"/>
        <v>0</v>
      </c>
      <c r="Q224" s="17"/>
      <c r="R224" s="18"/>
    </row>
    <row r="225" spans="1:18" ht="51" x14ac:dyDescent="0.2">
      <c r="A225" s="19" t="s">
        <v>519</v>
      </c>
      <c r="B225" s="20" t="s">
        <v>520</v>
      </c>
      <c r="C225" s="21" t="s">
        <v>17</v>
      </c>
      <c r="D225" s="21" t="s">
        <v>521</v>
      </c>
      <c r="E225" s="22" t="s">
        <v>7</v>
      </c>
      <c r="F225" s="67">
        <v>239.99</v>
      </c>
      <c r="G225" s="75">
        <v>2</v>
      </c>
      <c r="H225" s="60">
        <f>'BM 02'!J221</f>
        <v>0</v>
      </c>
      <c r="I225" s="60">
        <f>VLOOKUP(A225,'Memória 03'!$A$6:$E$243,5,FALSE)</f>
        <v>0</v>
      </c>
      <c r="J225" s="76">
        <f t="shared" si="37"/>
        <v>0</v>
      </c>
      <c r="K225" s="77">
        <f t="shared" si="38"/>
        <v>479.98</v>
      </c>
      <c r="L225" s="60">
        <f t="shared" si="39"/>
        <v>0</v>
      </c>
      <c r="M225" s="60">
        <f t="shared" si="40"/>
        <v>0</v>
      </c>
      <c r="N225" s="78">
        <f t="shared" si="41"/>
        <v>0</v>
      </c>
      <c r="O225" s="11"/>
      <c r="P225" s="111">
        <f t="shared" si="42"/>
        <v>0</v>
      </c>
      <c r="Q225" s="17"/>
      <c r="R225" s="18"/>
    </row>
    <row r="226" spans="1:18" ht="38.25" x14ac:dyDescent="0.2">
      <c r="A226" s="19" t="s">
        <v>522</v>
      </c>
      <c r="B226" s="20" t="s">
        <v>523</v>
      </c>
      <c r="C226" s="21" t="s">
        <v>17</v>
      </c>
      <c r="D226" s="21" t="s">
        <v>524</v>
      </c>
      <c r="E226" s="22" t="s">
        <v>7</v>
      </c>
      <c r="F226" s="67">
        <v>379.29</v>
      </c>
      <c r="G226" s="75">
        <v>4</v>
      </c>
      <c r="H226" s="60">
        <f>'BM 02'!J222</f>
        <v>0</v>
      </c>
      <c r="I226" s="60">
        <f>VLOOKUP(A226,'Memória 03'!$A$6:$E$243,5,FALSE)</f>
        <v>0</v>
      </c>
      <c r="J226" s="76">
        <f t="shared" si="37"/>
        <v>0</v>
      </c>
      <c r="K226" s="77">
        <f t="shared" si="38"/>
        <v>1517.16</v>
      </c>
      <c r="L226" s="60">
        <f t="shared" si="39"/>
        <v>0</v>
      </c>
      <c r="M226" s="60">
        <f t="shared" si="40"/>
        <v>0</v>
      </c>
      <c r="N226" s="78">
        <f t="shared" si="41"/>
        <v>0</v>
      </c>
      <c r="O226" s="11"/>
      <c r="P226" s="111">
        <f t="shared" si="42"/>
        <v>0</v>
      </c>
      <c r="Q226" s="17"/>
      <c r="R226" s="18"/>
    </row>
    <row r="227" spans="1:18" ht="25.5" x14ac:dyDescent="0.2">
      <c r="A227" s="19" t="s">
        <v>525</v>
      </c>
      <c r="B227" s="20" t="s">
        <v>526</v>
      </c>
      <c r="C227" s="21" t="s">
        <v>14</v>
      </c>
      <c r="D227" s="21" t="s">
        <v>527</v>
      </c>
      <c r="E227" s="22" t="s">
        <v>82</v>
      </c>
      <c r="F227" s="67">
        <v>611.27</v>
      </c>
      <c r="G227" s="75">
        <v>1.88</v>
      </c>
      <c r="H227" s="60">
        <f>'BM 02'!J223</f>
        <v>0</v>
      </c>
      <c r="I227" s="60">
        <f>VLOOKUP(A227,'Memória 03'!$A$6:$E$243,5,FALSE)</f>
        <v>0</v>
      </c>
      <c r="J227" s="76">
        <f t="shared" si="37"/>
        <v>0</v>
      </c>
      <c r="K227" s="77">
        <f t="shared" si="38"/>
        <v>1149.18</v>
      </c>
      <c r="L227" s="60">
        <f t="shared" si="39"/>
        <v>0</v>
      </c>
      <c r="M227" s="60">
        <f t="shared" si="40"/>
        <v>0</v>
      </c>
      <c r="N227" s="78">
        <f t="shared" si="41"/>
        <v>0</v>
      </c>
      <c r="O227" s="11"/>
      <c r="P227" s="111">
        <f t="shared" si="42"/>
        <v>0</v>
      </c>
      <c r="Q227" s="17"/>
      <c r="R227" s="18"/>
    </row>
    <row r="228" spans="1:18" ht="25.5" x14ac:dyDescent="0.2">
      <c r="A228" s="19" t="s">
        <v>528</v>
      </c>
      <c r="B228" s="20" t="s">
        <v>529</v>
      </c>
      <c r="C228" s="21" t="s">
        <v>17</v>
      </c>
      <c r="D228" s="21" t="s">
        <v>530</v>
      </c>
      <c r="E228" s="22" t="s">
        <v>7</v>
      </c>
      <c r="F228" s="67">
        <v>68.95</v>
      </c>
      <c r="G228" s="75">
        <v>4</v>
      </c>
      <c r="H228" s="60">
        <f>'BM 02'!J224</f>
        <v>0</v>
      </c>
      <c r="I228" s="60">
        <f>VLOOKUP(A228,'Memória 03'!$A$6:$E$243,5,FALSE)</f>
        <v>0</v>
      </c>
      <c r="J228" s="76">
        <f t="shared" si="37"/>
        <v>0</v>
      </c>
      <c r="K228" s="77">
        <f t="shared" si="38"/>
        <v>275.8</v>
      </c>
      <c r="L228" s="60">
        <f t="shared" si="39"/>
        <v>0</v>
      </c>
      <c r="M228" s="60">
        <f t="shared" si="40"/>
        <v>0</v>
      </c>
      <c r="N228" s="78">
        <f t="shared" si="41"/>
        <v>0</v>
      </c>
      <c r="O228" s="11"/>
      <c r="P228" s="111">
        <f t="shared" si="42"/>
        <v>0</v>
      </c>
      <c r="Q228" s="17"/>
      <c r="R228" s="18"/>
    </row>
    <row r="229" spans="1:18" ht="25.5" x14ac:dyDescent="0.2">
      <c r="A229" s="19" t="s">
        <v>531</v>
      </c>
      <c r="B229" s="20" t="s">
        <v>532</v>
      </c>
      <c r="C229" s="21" t="s">
        <v>17</v>
      </c>
      <c r="D229" s="21" t="s">
        <v>533</v>
      </c>
      <c r="E229" s="22" t="s">
        <v>7</v>
      </c>
      <c r="F229" s="67">
        <v>99.68</v>
      </c>
      <c r="G229" s="75">
        <v>2</v>
      </c>
      <c r="H229" s="60">
        <f>'BM 02'!J225</f>
        <v>0</v>
      </c>
      <c r="I229" s="60">
        <f>VLOOKUP(A229,'Memória 03'!$A$6:$E$243,5,FALSE)</f>
        <v>0</v>
      </c>
      <c r="J229" s="76">
        <f t="shared" si="37"/>
        <v>0</v>
      </c>
      <c r="K229" s="77">
        <f t="shared" si="38"/>
        <v>199.36</v>
      </c>
      <c r="L229" s="60">
        <f t="shared" si="39"/>
        <v>0</v>
      </c>
      <c r="M229" s="60">
        <f t="shared" si="40"/>
        <v>0</v>
      </c>
      <c r="N229" s="78">
        <f t="shared" si="41"/>
        <v>0</v>
      </c>
      <c r="O229" s="11"/>
      <c r="P229" s="111">
        <f t="shared" si="42"/>
        <v>0</v>
      </c>
      <c r="Q229" s="17"/>
      <c r="R229" s="18"/>
    </row>
    <row r="230" spans="1:18" x14ac:dyDescent="0.2">
      <c r="A230" s="12" t="s">
        <v>534</v>
      </c>
      <c r="B230" s="3"/>
      <c r="C230" s="3"/>
      <c r="D230" s="3" t="s">
        <v>535</v>
      </c>
      <c r="E230" s="3"/>
      <c r="F230" s="71"/>
      <c r="G230" s="72"/>
      <c r="H230" s="71"/>
      <c r="I230" s="71"/>
      <c r="J230" s="71"/>
      <c r="K230" s="73"/>
      <c r="L230" s="59"/>
      <c r="M230" s="59"/>
      <c r="N230" s="74"/>
      <c r="O230" s="11"/>
      <c r="P230" s="111" t="e">
        <f t="shared" si="42"/>
        <v>#DIV/0!</v>
      </c>
      <c r="Q230" s="17"/>
      <c r="R230" s="18"/>
    </row>
    <row r="231" spans="1:18" ht="38.25" x14ac:dyDescent="0.2">
      <c r="A231" s="19" t="s">
        <v>536</v>
      </c>
      <c r="B231" s="20" t="s">
        <v>537</v>
      </c>
      <c r="C231" s="21" t="s">
        <v>17</v>
      </c>
      <c r="D231" s="21" t="s">
        <v>538</v>
      </c>
      <c r="E231" s="22" t="s">
        <v>7</v>
      </c>
      <c r="F231" s="67">
        <v>95.03</v>
      </c>
      <c r="G231" s="75">
        <v>5</v>
      </c>
      <c r="H231" s="60">
        <f>'BM 02'!J227</f>
        <v>0</v>
      </c>
      <c r="I231" s="60">
        <f>VLOOKUP(A231,'Memória 03'!$A$6:$E$243,5,FALSE)</f>
        <v>0</v>
      </c>
      <c r="J231" s="76">
        <f t="shared" si="37"/>
        <v>0</v>
      </c>
      <c r="K231" s="77">
        <f t="shared" si="38"/>
        <v>475.15</v>
      </c>
      <c r="L231" s="60">
        <f t="shared" si="39"/>
        <v>0</v>
      </c>
      <c r="M231" s="60">
        <f t="shared" si="40"/>
        <v>0</v>
      </c>
      <c r="N231" s="78">
        <f t="shared" si="41"/>
        <v>0</v>
      </c>
      <c r="O231" s="11"/>
      <c r="P231" s="111">
        <f t="shared" si="42"/>
        <v>0</v>
      </c>
      <c r="Q231" s="17"/>
      <c r="R231" s="18"/>
    </row>
    <row r="232" spans="1:18" ht="38.25" x14ac:dyDescent="0.2">
      <c r="A232" s="19" t="s">
        <v>539</v>
      </c>
      <c r="B232" s="20" t="s">
        <v>540</v>
      </c>
      <c r="C232" s="21" t="s">
        <v>17</v>
      </c>
      <c r="D232" s="21" t="s">
        <v>541</v>
      </c>
      <c r="E232" s="22" t="s">
        <v>7</v>
      </c>
      <c r="F232" s="67">
        <v>88.08</v>
      </c>
      <c r="G232" s="75">
        <v>1</v>
      </c>
      <c r="H232" s="60">
        <f>'BM 02'!J228</f>
        <v>0</v>
      </c>
      <c r="I232" s="60">
        <f>VLOOKUP(A232,'Memória 03'!$A$6:$E$243,5,FALSE)</f>
        <v>0</v>
      </c>
      <c r="J232" s="76">
        <f t="shared" si="37"/>
        <v>0</v>
      </c>
      <c r="K232" s="77">
        <f t="shared" si="38"/>
        <v>88.08</v>
      </c>
      <c r="L232" s="60">
        <f t="shared" si="39"/>
        <v>0</v>
      </c>
      <c r="M232" s="60">
        <f t="shared" si="40"/>
        <v>0</v>
      </c>
      <c r="N232" s="78">
        <f t="shared" si="41"/>
        <v>0</v>
      </c>
      <c r="O232" s="11"/>
      <c r="P232" s="111">
        <f t="shared" si="42"/>
        <v>0</v>
      </c>
      <c r="Q232" s="17"/>
      <c r="R232" s="18"/>
    </row>
    <row r="233" spans="1:18" ht="25.5" x14ac:dyDescent="0.2">
      <c r="A233" s="19" t="s">
        <v>542</v>
      </c>
      <c r="B233" s="20" t="s">
        <v>543</v>
      </c>
      <c r="C233" s="21" t="s">
        <v>17</v>
      </c>
      <c r="D233" s="21" t="s">
        <v>544</v>
      </c>
      <c r="E233" s="22" t="s">
        <v>7</v>
      </c>
      <c r="F233" s="67">
        <v>112.33</v>
      </c>
      <c r="G233" s="75">
        <v>1</v>
      </c>
      <c r="H233" s="60">
        <f>'BM 02'!J229</f>
        <v>0</v>
      </c>
      <c r="I233" s="60">
        <f>VLOOKUP(A233,'Memória 03'!$A$6:$E$243,5,FALSE)</f>
        <v>0</v>
      </c>
      <c r="J233" s="76">
        <f t="shared" si="37"/>
        <v>0</v>
      </c>
      <c r="K233" s="77">
        <f t="shared" si="38"/>
        <v>112.33</v>
      </c>
      <c r="L233" s="60">
        <f t="shared" si="39"/>
        <v>0</v>
      </c>
      <c r="M233" s="60">
        <f t="shared" si="40"/>
        <v>0</v>
      </c>
      <c r="N233" s="78">
        <f t="shared" si="41"/>
        <v>0</v>
      </c>
      <c r="O233" s="11"/>
      <c r="P233" s="111">
        <f t="shared" si="42"/>
        <v>0</v>
      </c>
      <c r="Q233" s="17"/>
      <c r="R233" s="18"/>
    </row>
    <row r="234" spans="1:18" ht="25.5" x14ac:dyDescent="0.2">
      <c r="A234" s="19" t="s">
        <v>545</v>
      </c>
      <c r="B234" s="20" t="s">
        <v>546</v>
      </c>
      <c r="C234" s="21" t="s">
        <v>17</v>
      </c>
      <c r="D234" s="21" t="s">
        <v>547</v>
      </c>
      <c r="E234" s="22" t="s">
        <v>11</v>
      </c>
      <c r="F234" s="67">
        <v>23.24</v>
      </c>
      <c r="G234" s="75">
        <v>59.63</v>
      </c>
      <c r="H234" s="60">
        <f>'BM 02'!J230</f>
        <v>0</v>
      </c>
      <c r="I234" s="60">
        <f>VLOOKUP(A234,'Memória 03'!$A$6:$E$243,5,FALSE)</f>
        <v>0</v>
      </c>
      <c r="J234" s="76">
        <f t="shared" si="37"/>
        <v>0</v>
      </c>
      <c r="K234" s="77">
        <f t="shared" si="38"/>
        <v>1385.8</v>
      </c>
      <c r="L234" s="60">
        <f t="shared" si="39"/>
        <v>0</v>
      </c>
      <c r="M234" s="60">
        <f t="shared" si="40"/>
        <v>0</v>
      </c>
      <c r="N234" s="78">
        <f t="shared" si="41"/>
        <v>0</v>
      </c>
      <c r="O234" s="11"/>
      <c r="P234" s="111">
        <f t="shared" si="42"/>
        <v>0</v>
      </c>
      <c r="Q234" s="17"/>
      <c r="R234" s="18"/>
    </row>
    <row r="235" spans="1:18" ht="25.5" x14ac:dyDescent="0.2">
      <c r="A235" s="19" t="s">
        <v>548</v>
      </c>
      <c r="B235" s="20" t="s">
        <v>549</v>
      </c>
      <c r="C235" s="21" t="s">
        <v>17</v>
      </c>
      <c r="D235" s="21" t="s">
        <v>550</v>
      </c>
      <c r="E235" s="22" t="s">
        <v>7</v>
      </c>
      <c r="F235" s="67">
        <v>288.72000000000003</v>
      </c>
      <c r="G235" s="75">
        <v>2</v>
      </c>
      <c r="H235" s="60">
        <f>'BM 02'!J231</f>
        <v>0</v>
      </c>
      <c r="I235" s="60">
        <f>VLOOKUP(A235,'Memória 03'!$A$6:$E$243,5,FALSE)</f>
        <v>0</v>
      </c>
      <c r="J235" s="76">
        <f t="shared" si="37"/>
        <v>0</v>
      </c>
      <c r="K235" s="77">
        <f t="shared" si="38"/>
        <v>577.44000000000005</v>
      </c>
      <c r="L235" s="60">
        <f t="shared" si="39"/>
        <v>0</v>
      </c>
      <c r="M235" s="60">
        <f t="shared" si="40"/>
        <v>0</v>
      </c>
      <c r="N235" s="78">
        <f t="shared" si="41"/>
        <v>0</v>
      </c>
      <c r="O235" s="11"/>
      <c r="P235" s="111">
        <f t="shared" si="42"/>
        <v>0</v>
      </c>
      <c r="Q235" s="17"/>
      <c r="R235" s="18"/>
    </row>
    <row r="236" spans="1:18" x14ac:dyDescent="0.2">
      <c r="A236" s="12" t="s">
        <v>551</v>
      </c>
      <c r="B236" s="3"/>
      <c r="C236" s="3"/>
      <c r="D236" s="3" t="s">
        <v>552</v>
      </c>
      <c r="E236" s="3"/>
      <c r="F236" s="71"/>
      <c r="G236" s="72"/>
      <c r="H236" s="71"/>
      <c r="I236" s="71"/>
      <c r="J236" s="71"/>
      <c r="K236" s="73"/>
      <c r="L236" s="59"/>
      <c r="M236" s="59"/>
      <c r="N236" s="74"/>
      <c r="O236" s="11"/>
      <c r="P236" s="111" t="e">
        <f t="shared" si="42"/>
        <v>#DIV/0!</v>
      </c>
      <c r="Q236" s="17"/>
      <c r="R236" s="18"/>
    </row>
    <row r="237" spans="1:18" ht="38.25" x14ac:dyDescent="0.2">
      <c r="A237" s="19" t="s">
        <v>553</v>
      </c>
      <c r="B237" s="20" t="s">
        <v>554</v>
      </c>
      <c r="C237" s="21" t="s">
        <v>17</v>
      </c>
      <c r="D237" s="21" t="s">
        <v>555</v>
      </c>
      <c r="E237" s="22" t="s">
        <v>7</v>
      </c>
      <c r="F237" s="67">
        <v>172.62</v>
      </c>
      <c r="G237" s="75">
        <v>1</v>
      </c>
      <c r="H237" s="60">
        <f>'BM 02'!J233</f>
        <v>0</v>
      </c>
      <c r="I237" s="60">
        <f>VLOOKUP(A237,'Memória 03'!$A$6:$E$243,5,FALSE)</f>
        <v>0</v>
      </c>
      <c r="J237" s="76">
        <f t="shared" si="37"/>
        <v>0</v>
      </c>
      <c r="K237" s="77">
        <f t="shared" si="38"/>
        <v>172.62</v>
      </c>
      <c r="L237" s="60">
        <f t="shared" si="39"/>
        <v>0</v>
      </c>
      <c r="M237" s="60">
        <f t="shared" si="40"/>
        <v>0</v>
      </c>
      <c r="N237" s="78">
        <f t="shared" si="41"/>
        <v>0</v>
      </c>
      <c r="O237" s="11"/>
      <c r="P237" s="111">
        <f t="shared" si="42"/>
        <v>0</v>
      </c>
      <c r="Q237" s="17"/>
      <c r="R237" s="18"/>
    </row>
    <row r="238" spans="1:18" ht="38.25" x14ac:dyDescent="0.2">
      <c r="A238" s="19" t="s">
        <v>556</v>
      </c>
      <c r="B238" s="20" t="s">
        <v>557</v>
      </c>
      <c r="C238" s="21" t="s">
        <v>17</v>
      </c>
      <c r="D238" s="21" t="s">
        <v>558</v>
      </c>
      <c r="E238" s="22" t="s">
        <v>7</v>
      </c>
      <c r="F238" s="67">
        <v>47.1</v>
      </c>
      <c r="G238" s="75">
        <v>4</v>
      </c>
      <c r="H238" s="60">
        <f>'BM 02'!J234</f>
        <v>0</v>
      </c>
      <c r="I238" s="60">
        <f>VLOOKUP(A238,'Memória 03'!$A$6:$E$243,5,FALSE)</f>
        <v>0</v>
      </c>
      <c r="J238" s="76">
        <f t="shared" si="37"/>
        <v>0</v>
      </c>
      <c r="K238" s="77">
        <f t="shared" si="38"/>
        <v>188.4</v>
      </c>
      <c r="L238" s="60">
        <f t="shared" si="39"/>
        <v>0</v>
      </c>
      <c r="M238" s="60">
        <f t="shared" si="40"/>
        <v>0</v>
      </c>
      <c r="N238" s="78">
        <f t="shared" si="41"/>
        <v>0</v>
      </c>
      <c r="O238" s="11"/>
      <c r="P238" s="111">
        <f t="shared" si="42"/>
        <v>0</v>
      </c>
      <c r="Q238" s="17"/>
      <c r="R238" s="18"/>
    </row>
    <row r="239" spans="1:18" ht="38.25" x14ac:dyDescent="0.2">
      <c r="A239" s="19" t="s">
        <v>559</v>
      </c>
      <c r="B239" s="20" t="s">
        <v>560</v>
      </c>
      <c r="C239" s="21" t="s">
        <v>17</v>
      </c>
      <c r="D239" s="21" t="s">
        <v>561</v>
      </c>
      <c r="E239" s="22" t="s">
        <v>7</v>
      </c>
      <c r="F239" s="67">
        <v>20.66</v>
      </c>
      <c r="G239" s="75">
        <v>2</v>
      </c>
      <c r="H239" s="60">
        <f>'BM 02'!J235</f>
        <v>0</v>
      </c>
      <c r="I239" s="60">
        <f>VLOOKUP(A239,'Memória 03'!$A$6:$E$243,5,FALSE)</f>
        <v>0</v>
      </c>
      <c r="J239" s="76">
        <f t="shared" si="37"/>
        <v>0</v>
      </c>
      <c r="K239" s="77">
        <f t="shared" si="38"/>
        <v>41.32</v>
      </c>
      <c r="L239" s="60">
        <f t="shared" si="39"/>
        <v>0</v>
      </c>
      <c r="M239" s="60">
        <f t="shared" si="40"/>
        <v>0</v>
      </c>
      <c r="N239" s="78">
        <f t="shared" si="41"/>
        <v>0</v>
      </c>
      <c r="O239" s="11"/>
      <c r="P239" s="111">
        <f t="shared" si="42"/>
        <v>0</v>
      </c>
      <c r="Q239" s="17"/>
      <c r="R239" s="18"/>
    </row>
    <row r="240" spans="1:18" ht="38.25" x14ac:dyDescent="0.2">
      <c r="A240" s="19" t="s">
        <v>562</v>
      </c>
      <c r="B240" s="20" t="s">
        <v>563</v>
      </c>
      <c r="C240" s="21" t="s">
        <v>17</v>
      </c>
      <c r="D240" s="21" t="s">
        <v>564</v>
      </c>
      <c r="E240" s="22" t="s">
        <v>11</v>
      </c>
      <c r="F240" s="67">
        <v>20.28</v>
      </c>
      <c r="G240" s="75">
        <v>7.75</v>
      </c>
      <c r="H240" s="60">
        <f>'BM 02'!J236</f>
        <v>0</v>
      </c>
      <c r="I240" s="60">
        <f>VLOOKUP(A240,'Memória 03'!$A$6:$E$243,5,FALSE)</f>
        <v>0</v>
      </c>
      <c r="J240" s="76">
        <f t="shared" si="37"/>
        <v>0</v>
      </c>
      <c r="K240" s="77">
        <f t="shared" si="38"/>
        <v>157.16999999999999</v>
      </c>
      <c r="L240" s="60">
        <f t="shared" si="39"/>
        <v>0</v>
      </c>
      <c r="M240" s="60">
        <f t="shared" si="40"/>
        <v>0</v>
      </c>
      <c r="N240" s="78">
        <f t="shared" si="41"/>
        <v>0</v>
      </c>
      <c r="O240" s="11"/>
      <c r="P240" s="111">
        <f t="shared" si="42"/>
        <v>0</v>
      </c>
      <c r="Q240" s="17"/>
      <c r="R240" s="18"/>
    </row>
    <row r="241" spans="1:18" ht="38.25" x14ac:dyDescent="0.2">
      <c r="A241" s="19" t="s">
        <v>565</v>
      </c>
      <c r="B241" s="20" t="s">
        <v>566</v>
      </c>
      <c r="C241" s="21" t="s">
        <v>17</v>
      </c>
      <c r="D241" s="21" t="s">
        <v>567</v>
      </c>
      <c r="E241" s="22" t="s">
        <v>11</v>
      </c>
      <c r="F241" s="67">
        <v>25.24</v>
      </c>
      <c r="G241" s="75">
        <v>33.659999999999997</v>
      </c>
      <c r="H241" s="60">
        <f>'BM 02'!J237</f>
        <v>0</v>
      </c>
      <c r="I241" s="60">
        <f>VLOOKUP(A241,'Memória 03'!$A$6:$E$243,5,FALSE)</f>
        <v>0</v>
      </c>
      <c r="J241" s="76">
        <f t="shared" si="37"/>
        <v>0</v>
      </c>
      <c r="K241" s="77">
        <f t="shared" si="38"/>
        <v>849.57</v>
      </c>
      <c r="L241" s="60">
        <f t="shared" si="39"/>
        <v>0</v>
      </c>
      <c r="M241" s="60">
        <f t="shared" si="40"/>
        <v>0</v>
      </c>
      <c r="N241" s="78">
        <f t="shared" si="41"/>
        <v>0</v>
      </c>
      <c r="O241" s="11"/>
      <c r="P241" s="111">
        <f t="shared" si="42"/>
        <v>0</v>
      </c>
      <c r="Q241" s="17"/>
      <c r="R241" s="18"/>
    </row>
    <row r="242" spans="1:18" ht="38.25" x14ac:dyDescent="0.2">
      <c r="A242" s="19" t="s">
        <v>568</v>
      </c>
      <c r="B242" s="20" t="s">
        <v>569</v>
      </c>
      <c r="C242" s="21" t="s">
        <v>17</v>
      </c>
      <c r="D242" s="21" t="s">
        <v>570</v>
      </c>
      <c r="E242" s="22" t="s">
        <v>11</v>
      </c>
      <c r="F242" s="67">
        <v>35.19</v>
      </c>
      <c r="G242" s="75">
        <v>23.79</v>
      </c>
      <c r="H242" s="60">
        <f>'BM 02'!J238</f>
        <v>0</v>
      </c>
      <c r="I242" s="60">
        <f>VLOOKUP(A242,'Memória 03'!$A$6:$E$243,5,FALSE)</f>
        <v>0</v>
      </c>
      <c r="J242" s="76">
        <f t="shared" si="37"/>
        <v>0</v>
      </c>
      <c r="K242" s="77">
        <f t="shared" si="38"/>
        <v>837.17</v>
      </c>
      <c r="L242" s="60">
        <f t="shared" si="39"/>
        <v>0</v>
      </c>
      <c r="M242" s="60">
        <f t="shared" si="40"/>
        <v>0</v>
      </c>
      <c r="N242" s="78">
        <f t="shared" si="41"/>
        <v>0</v>
      </c>
      <c r="O242" s="11"/>
      <c r="P242" s="111">
        <f t="shared" si="42"/>
        <v>0</v>
      </c>
      <c r="Q242" s="17"/>
      <c r="R242" s="18"/>
    </row>
    <row r="243" spans="1:18" x14ac:dyDescent="0.2">
      <c r="A243" s="19" t="s">
        <v>571</v>
      </c>
      <c r="B243" s="20" t="s">
        <v>572</v>
      </c>
      <c r="C243" s="21" t="s">
        <v>17</v>
      </c>
      <c r="D243" s="21" t="s">
        <v>573</v>
      </c>
      <c r="E243" s="22" t="s">
        <v>7</v>
      </c>
      <c r="F243" s="67">
        <v>7.55</v>
      </c>
      <c r="G243" s="75">
        <v>4</v>
      </c>
      <c r="H243" s="60">
        <f>'BM 02'!J239</f>
        <v>0</v>
      </c>
      <c r="I243" s="60">
        <f>VLOOKUP(A243,'Memória 03'!$A$6:$E$243,5,FALSE)</f>
        <v>0</v>
      </c>
      <c r="J243" s="76">
        <f t="shared" si="37"/>
        <v>0</v>
      </c>
      <c r="K243" s="77">
        <f t="shared" si="38"/>
        <v>30.2</v>
      </c>
      <c r="L243" s="60">
        <f t="shared" si="39"/>
        <v>0</v>
      </c>
      <c r="M243" s="60">
        <f t="shared" si="40"/>
        <v>0</v>
      </c>
      <c r="N243" s="78">
        <f t="shared" si="41"/>
        <v>0</v>
      </c>
      <c r="O243" s="11"/>
      <c r="P243" s="111">
        <f t="shared" si="42"/>
        <v>0</v>
      </c>
      <c r="Q243" s="17"/>
      <c r="R243" s="18"/>
    </row>
    <row r="244" spans="1:18" x14ac:dyDescent="0.2">
      <c r="A244" s="12" t="s">
        <v>574</v>
      </c>
      <c r="B244" s="3"/>
      <c r="C244" s="3"/>
      <c r="D244" s="3" t="s">
        <v>60</v>
      </c>
      <c r="E244" s="3"/>
      <c r="F244" s="71"/>
      <c r="G244" s="72"/>
      <c r="H244" s="71"/>
      <c r="I244" s="71"/>
      <c r="J244" s="71"/>
      <c r="K244" s="73"/>
      <c r="L244" s="59"/>
      <c r="M244" s="59"/>
      <c r="N244" s="74"/>
      <c r="O244" s="11"/>
      <c r="P244" s="111" t="e">
        <f t="shared" si="42"/>
        <v>#DIV/0!</v>
      </c>
      <c r="Q244" s="17"/>
      <c r="R244" s="18"/>
    </row>
    <row r="245" spans="1:18" ht="25.5" x14ac:dyDescent="0.2">
      <c r="A245" s="19" t="s">
        <v>575</v>
      </c>
      <c r="B245" s="20" t="s">
        <v>65</v>
      </c>
      <c r="C245" s="21" t="s">
        <v>17</v>
      </c>
      <c r="D245" s="21" t="s">
        <v>66</v>
      </c>
      <c r="E245" s="22" t="s">
        <v>11</v>
      </c>
      <c r="F245" s="67">
        <v>3.44</v>
      </c>
      <c r="G245" s="75">
        <v>53.7</v>
      </c>
      <c r="H245" s="60">
        <f>'BM 02'!J241</f>
        <v>0</v>
      </c>
      <c r="I245" s="60">
        <f>VLOOKUP(A245,'Memória 03'!$A$6:$E$243,5,FALSE)</f>
        <v>0</v>
      </c>
      <c r="J245" s="76">
        <f t="shared" si="37"/>
        <v>0</v>
      </c>
      <c r="K245" s="77">
        <f t="shared" si="38"/>
        <v>184.72</v>
      </c>
      <c r="L245" s="60">
        <f t="shared" si="39"/>
        <v>0</v>
      </c>
      <c r="M245" s="60">
        <f t="shared" si="40"/>
        <v>0</v>
      </c>
      <c r="N245" s="78">
        <f t="shared" si="41"/>
        <v>0</v>
      </c>
      <c r="O245" s="11"/>
      <c r="P245" s="111">
        <f t="shared" si="42"/>
        <v>0</v>
      </c>
      <c r="Q245" s="17"/>
      <c r="R245" s="18"/>
    </row>
    <row r="246" spans="1:18" ht="25.5" x14ac:dyDescent="0.2">
      <c r="A246" s="19" t="s">
        <v>576</v>
      </c>
      <c r="B246" s="20" t="s">
        <v>67</v>
      </c>
      <c r="C246" s="21" t="s">
        <v>17</v>
      </c>
      <c r="D246" s="21" t="s">
        <v>68</v>
      </c>
      <c r="E246" s="22" t="s">
        <v>11</v>
      </c>
      <c r="F246" s="67">
        <v>4.6399999999999997</v>
      </c>
      <c r="G246" s="75">
        <v>20.8</v>
      </c>
      <c r="H246" s="60">
        <f>'BM 02'!J242</f>
        <v>0</v>
      </c>
      <c r="I246" s="60">
        <f>VLOOKUP(A246,'Memória 03'!$A$6:$E$243,5,FALSE)</f>
        <v>0</v>
      </c>
      <c r="J246" s="76">
        <f t="shared" si="37"/>
        <v>0</v>
      </c>
      <c r="K246" s="77">
        <f t="shared" si="38"/>
        <v>96.51</v>
      </c>
      <c r="L246" s="60">
        <f t="shared" si="39"/>
        <v>0</v>
      </c>
      <c r="M246" s="60">
        <f t="shared" si="40"/>
        <v>0</v>
      </c>
      <c r="N246" s="78">
        <f t="shared" si="41"/>
        <v>0</v>
      </c>
      <c r="O246" s="11"/>
      <c r="P246" s="111">
        <f t="shared" si="42"/>
        <v>0</v>
      </c>
      <c r="Q246" s="17"/>
      <c r="R246" s="18"/>
    </row>
    <row r="247" spans="1:18" ht="25.5" x14ac:dyDescent="0.2">
      <c r="A247" s="19" t="s">
        <v>577</v>
      </c>
      <c r="B247" s="20" t="s">
        <v>578</v>
      </c>
      <c r="C247" s="21" t="s">
        <v>17</v>
      </c>
      <c r="D247" s="21" t="s">
        <v>579</v>
      </c>
      <c r="E247" s="22" t="s">
        <v>7</v>
      </c>
      <c r="F247" s="67">
        <v>56.68</v>
      </c>
      <c r="G247" s="75">
        <v>1</v>
      </c>
      <c r="H247" s="60">
        <f>'BM 02'!J243</f>
        <v>0</v>
      </c>
      <c r="I247" s="60">
        <f>VLOOKUP(A247,'Memória 03'!$A$6:$E$243,5,FALSE)</f>
        <v>0</v>
      </c>
      <c r="J247" s="76">
        <f t="shared" si="37"/>
        <v>0</v>
      </c>
      <c r="K247" s="77">
        <f t="shared" si="38"/>
        <v>56.68</v>
      </c>
      <c r="L247" s="60">
        <f t="shared" si="39"/>
        <v>0</v>
      </c>
      <c r="M247" s="60">
        <f t="shared" si="40"/>
        <v>0</v>
      </c>
      <c r="N247" s="78">
        <f t="shared" si="41"/>
        <v>0</v>
      </c>
      <c r="O247" s="11"/>
      <c r="P247" s="111">
        <f t="shared" si="42"/>
        <v>0</v>
      </c>
      <c r="Q247" s="17"/>
      <c r="R247" s="18"/>
    </row>
    <row r="248" spans="1:18" ht="25.5" x14ac:dyDescent="0.2">
      <c r="A248" s="19" t="s">
        <v>580</v>
      </c>
      <c r="B248" s="20" t="s">
        <v>581</v>
      </c>
      <c r="C248" s="21" t="s">
        <v>17</v>
      </c>
      <c r="D248" s="21" t="s">
        <v>582</v>
      </c>
      <c r="E248" s="22" t="s">
        <v>7</v>
      </c>
      <c r="F248" s="67">
        <v>27.98</v>
      </c>
      <c r="G248" s="75">
        <v>3</v>
      </c>
      <c r="H248" s="60">
        <f>'BM 02'!J244</f>
        <v>0</v>
      </c>
      <c r="I248" s="60">
        <f>VLOOKUP(A248,'Memória 03'!$A$6:$E$243,5,FALSE)</f>
        <v>0</v>
      </c>
      <c r="J248" s="76">
        <f t="shared" si="37"/>
        <v>0</v>
      </c>
      <c r="K248" s="77">
        <f t="shared" si="38"/>
        <v>83.94</v>
      </c>
      <c r="L248" s="60">
        <f t="shared" si="39"/>
        <v>0</v>
      </c>
      <c r="M248" s="60">
        <f t="shared" si="40"/>
        <v>0</v>
      </c>
      <c r="N248" s="78">
        <f t="shared" si="41"/>
        <v>0</v>
      </c>
      <c r="O248" s="11"/>
      <c r="P248" s="111">
        <f t="shared" si="42"/>
        <v>0</v>
      </c>
      <c r="Q248" s="17"/>
      <c r="R248" s="18"/>
    </row>
    <row r="249" spans="1:18" ht="25.5" x14ac:dyDescent="0.2">
      <c r="A249" s="19" t="s">
        <v>583</v>
      </c>
      <c r="B249" s="20" t="s">
        <v>584</v>
      </c>
      <c r="C249" s="21" t="s">
        <v>17</v>
      </c>
      <c r="D249" s="21" t="s">
        <v>585</v>
      </c>
      <c r="E249" s="22" t="s">
        <v>7</v>
      </c>
      <c r="F249" s="67">
        <v>67.86</v>
      </c>
      <c r="G249" s="75">
        <v>2</v>
      </c>
      <c r="H249" s="60">
        <f>'BM 02'!J245</f>
        <v>0</v>
      </c>
      <c r="I249" s="60">
        <f>VLOOKUP(A249,'Memória 03'!$A$6:$E$243,5,FALSE)</f>
        <v>0</v>
      </c>
      <c r="J249" s="76">
        <f t="shared" si="37"/>
        <v>0</v>
      </c>
      <c r="K249" s="77">
        <f t="shared" si="38"/>
        <v>135.72</v>
      </c>
      <c r="L249" s="60">
        <f t="shared" si="39"/>
        <v>0</v>
      </c>
      <c r="M249" s="60">
        <f t="shared" si="40"/>
        <v>0</v>
      </c>
      <c r="N249" s="78">
        <f t="shared" si="41"/>
        <v>0</v>
      </c>
      <c r="O249" s="11"/>
      <c r="P249" s="111">
        <f t="shared" si="42"/>
        <v>0</v>
      </c>
      <c r="Q249" s="17"/>
      <c r="R249" s="18"/>
    </row>
    <row r="250" spans="1:18" ht="25.5" x14ac:dyDescent="0.2">
      <c r="A250" s="19" t="s">
        <v>586</v>
      </c>
      <c r="B250" s="20" t="s">
        <v>69</v>
      </c>
      <c r="C250" s="21" t="s">
        <v>17</v>
      </c>
      <c r="D250" s="21" t="s">
        <v>70</v>
      </c>
      <c r="E250" s="22" t="s">
        <v>7</v>
      </c>
      <c r="F250" s="67">
        <v>10.38</v>
      </c>
      <c r="G250" s="75">
        <v>1</v>
      </c>
      <c r="H250" s="60">
        <f>'BM 02'!J246</f>
        <v>0</v>
      </c>
      <c r="I250" s="60">
        <f>VLOOKUP(A250,'Memória 03'!$A$6:$E$243,5,FALSE)</f>
        <v>0</v>
      </c>
      <c r="J250" s="76">
        <f t="shared" si="37"/>
        <v>0</v>
      </c>
      <c r="K250" s="77">
        <f t="shared" si="38"/>
        <v>10.38</v>
      </c>
      <c r="L250" s="60">
        <f t="shared" si="39"/>
        <v>0</v>
      </c>
      <c r="M250" s="60">
        <f t="shared" si="40"/>
        <v>0</v>
      </c>
      <c r="N250" s="78">
        <f t="shared" si="41"/>
        <v>0</v>
      </c>
      <c r="O250" s="11"/>
      <c r="P250" s="111">
        <f t="shared" si="42"/>
        <v>0</v>
      </c>
      <c r="Q250" s="17"/>
      <c r="R250" s="18"/>
    </row>
    <row r="251" spans="1:18" ht="38.25" x14ac:dyDescent="0.2">
      <c r="A251" s="19" t="s">
        <v>587</v>
      </c>
      <c r="B251" s="20" t="s">
        <v>588</v>
      </c>
      <c r="C251" s="21" t="s">
        <v>17</v>
      </c>
      <c r="D251" s="21" t="s">
        <v>589</v>
      </c>
      <c r="E251" s="22" t="s">
        <v>11</v>
      </c>
      <c r="F251" s="67">
        <v>7.89</v>
      </c>
      <c r="G251" s="75">
        <v>26.5</v>
      </c>
      <c r="H251" s="60">
        <f>'BM 02'!J247</f>
        <v>0</v>
      </c>
      <c r="I251" s="60">
        <f>VLOOKUP(A251,'Memória 03'!$A$6:$E$243,5,FALSE)</f>
        <v>0</v>
      </c>
      <c r="J251" s="76">
        <f t="shared" si="37"/>
        <v>0</v>
      </c>
      <c r="K251" s="77">
        <f t="shared" si="38"/>
        <v>209.08</v>
      </c>
      <c r="L251" s="60">
        <f t="shared" si="39"/>
        <v>0</v>
      </c>
      <c r="M251" s="60">
        <f t="shared" si="40"/>
        <v>0</v>
      </c>
      <c r="N251" s="78">
        <f t="shared" si="41"/>
        <v>0</v>
      </c>
      <c r="O251" s="11"/>
      <c r="P251" s="111">
        <f t="shared" si="42"/>
        <v>0</v>
      </c>
      <c r="Q251" s="17"/>
      <c r="R251" s="18"/>
    </row>
    <row r="252" spans="1:18" ht="38.25" x14ac:dyDescent="0.2">
      <c r="A252" s="19" t="s">
        <v>590</v>
      </c>
      <c r="B252" s="20" t="s">
        <v>591</v>
      </c>
      <c r="C252" s="21" t="s">
        <v>17</v>
      </c>
      <c r="D252" s="21" t="s">
        <v>592</v>
      </c>
      <c r="E252" s="22" t="s">
        <v>11</v>
      </c>
      <c r="F252" s="67">
        <v>14.78</v>
      </c>
      <c r="G252" s="75">
        <v>10.4</v>
      </c>
      <c r="H252" s="60">
        <f>'BM 02'!J248</f>
        <v>0</v>
      </c>
      <c r="I252" s="60">
        <f>VLOOKUP(A252,'Memória 03'!$A$6:$E$243,5,FALSE)</f>
        <v>0</v>
      </c>
      <c r="J252" s="76">
        <f t="shared" si="37"/>
        <v>0</v>
      </c>
      <c r="K252" s="77">
        <f t="shared" si="38"/>
        <v>153.71</v>
      </c>
      <c r="L252" s="60">
        <f t="shared" si="39"/>
        <v>0</v>
      </c>
      <c r="M252" s="60">
        <f t="shared" si="40"/>
        <v>0</v>
      </c>
      <c r="N252" s="78">
        <f t="shared" si="41"/>
        <v>0</v>
      </c>
      <c r="O252" s="11"/>
      <c r="P252" s="111">
        <f t="shared" si="42"/>
        <v>0</v>
      </c>
      <c r="Q252" s="17"/>
      <c r="R252" s="18"/>
    </row>
    <row r="253" spans="1:18" ht="25.5" x14ac:dyDescent="0.2">
      <c r="A253" s="19" t="s">
        <v>593</v>
      </c>
      <c r="B253" s="20" t="s">
        <v>594</v>
      </c>
      <c r="C253" s="21" t="s">
        <v>17</v>
      </c>
      <c r="D253" s="21" t="s">
        <v>595</v>
      </c>
      <c r="E253" s="22" t="s">
        <v>7</v>
      </c>
      <c r="F253" s="67">
        <v>20.65</v>
      </c>
      <c r="G253" s="75">
        <v>3</v>
      </c>
      <c r="H253" s="60">
        <f>'BM 02'!J249</f>
        <v>0</v>
      </c>
      <c r="I253" s="60">
        <f>VLOOKUP(A253,'Memória 03'!$A$6:$E$243,5,FALSE)</f>
        <v>0</v>
      </c>
      <c r="J253" s="76">
        <f t="shared" si="37"/>
        <v>0</v>
      </c>
      <c r="K253" s="77">
        <f t="shared" si="38"/>
        <v>61.95</v>
      </c>
      <c r="L253" s="60">
        <f t="shared" si="39"/>
        <v>0</v>
      </c>
      <c r="M253" s="60">
        <f t="shared" si="40"/>
        <v>0</v>
      </c>
      <c r="N253" s="78">
        <f t="shared" si="41"/>
        <v>0</v>
      </c>
      <c r="O253" s="11"/>
      <c r="P253" s="111">
        <f t="shared" si="42"/>
        <v>0</v>
      </c>
      <c r="Q253" s="17"/>
      <c r="R253" s="18"/>
    </row>
    <row r="254" spans="1:18" ht="25.5" x14ac:dyDescent="0.2">
      <c r="A254" s="19" t="s">
        <v>596</v>
      </c>
      <c r="B254" s="20" t="s">
        <v>71</v>
      </c>
      <c r="C254" s="21" t="s">
        <v>17</v>
      </c>
      <c r="D254" s="21" t="s">
        <v>72</v>
      </c>
      <c r="E254" s="22" t="s">
        <v>7</v>
      </c>
      <c r="F254" s="67">
        <v>23.32</v>
      </c>
      <c r="G254" s="75">
        <v>2</v>
      </c>
      <c r="H254" s="60">
        <f>'BM 02'!J250</f>
        <v>0</v>
      </c>
      <c r="I254" s="60">
        <f>VLOOKUP(A254,'Memória 03'!$A$6:$E$243,5,FALSE)</f>
        <v>0</v>
      </c>
      <c r="J254" s="76">
        <f t="shared" si="37"/>
        <v>0</v>
      </c>
      <c r="K254" s="77">
        <f t="shared" si="38"/>
        <v>46.64</v>
      </c>
      <c r="L254" s="60">
        <f t="shared" si="39"/>
        <v>0</v>
      </c>
      <c r="M254" s="60">
        <f t="shared" si="40"/>
        <v>0</v>
      </c>
      <c r="N254" s="78">
        <f t="shared" si="41"/>
        <v>0</v>
      </c>
      <c r="O254" s="11"/>
      <c r="P254" s="111">
        <f t="shared" si="42"/>
        <v>0</v>
      </c>
      <c r="Q254" s="17"/>
      <c r="R254" s="18"/>
    </row>
    <row r="255" spans="1:18" ht="38.25" x14ac:dyDescent="0.2">
      <c r="A255" s="25" t="s">
        <v>597</v>
      </c>
      <c r="B255" s="26" t="s">
        <v>598</v>
      </c>
      <c r="C255" s="27" t="s">
        <v>17</v>
      </c>
      <c r="D255" s="27" t="s">
        <v>599</v>
      </c>
      <c r="E255" s="28" t="s">
        <v>7</v>
      </c>
      <c r="F255" s="69">
        <v>443.04</v>
      </c>
      <c r="G255" s="77">
        <v>1</v>
      </c>
      <c r="H255" s="60">
        <f>'BM 02'!J251</f>
        <v>0</v>
      </c>
      <c r="I255" s="60">
        <f>VLOOKUP(A255,'Memória 03'!$A$6:$E$243,5,FALSE)</f>
        <v>0</v>
      </c>
      <c r="J255" s="76">
        <f t="shared" si="37"/>
        <v>0</v>
      </c>
      <c r="K255" s="87">
        <f t="shared" si="38"/>
        <v>443.04</v>
      </c>
      <c r="L255" s="64">
        <f t="shared" si="39"/>
        <v>0</v>
      </c>
      <c r="M255" s="64">
        <f t="shared" si="40"/>
        <v>0</v>
      </c>
      <c r="N255" s="88">
        <f t="shared" si="41"/>
        <v>0</v>
      </c>
      <c r="O255" s="11"/>
      <c r="P255" s="111">
        <f t="shared" si="42"/>
        <v>0</v>
      </c>
      <c r="Q255" s="17"/>
      <c r="R255" s="18"/>
    </row>
    <row r="256" spans="1:18" ht="15" x14ac:dyDescent="0.25">
      <c r="A256" s="187" t="s">
        <v>13</v>
      </c>
      <c r="B256" s="188"/>
      <c r="C256" s="188"/>
      <c r="D256" s="188"/>
      <c r="E256" s="188"/>
      <c r="F256" s="188"/>
      <c r="G256" s="188"/>
      <c r="H256" s="188"/>
      <c r="I256" s="188"/>
      <c r="J256" s="189"/>
      <c r="K256" s="65">
        <f>SUM(K20:K255)+0.1</f>
        <v>714999.99999999977</v>
      </c>
      <c r="L256" s="65">
        <f>SUM(L20:L255)-0.03</f>
        <v>272217.8</v>
      </c>
      <c r="M256" s="65">
        <f>SUM(M20:M255)</f>
        <v>14356.349999999999</v>
      </c>
      <c r="N256" s="65">
        <f>SUM(N20:N255)-0.03</f>
        <v>286574.14999999997</v>
      </c>
      <c r="O256" s="11"/>
      <c r="P256" s="111">
        <f t="shared" si="42"/>
        <v>0.40080300699300708</v>
      </c>
      <c r="Q256" s="17"/>
      <c r="R256" s="18"/>
    </row>
    <row r="257" spans="1:1008" x14ac:dyDescent="0.2">
      <c r="A257" s="9"/>
      <c r="B257" s="9"/>
      <c r="C257" s="9"/>
      <c r="D257" s="10"/>
      <c r="E257" s="9"/>
      <c r="F257" s="9"/>
      <c r="G257" s="9"/>
      <c r="H257" s="9"/>
      <c r="I257" s="9"/>
      <c r="J257" s="9"/>
      <c r="K257" s="9"/>
      <c r="L257" s="11"/>
      <c r="M257" s="11"/>
      <c r="N257" s="11"/>
      <c r="O257" s="11"/>
      <c r="P257" s="112"/>
    </row>
    <row r="260" spans="1:1008" x14ac:dyDescent="0.2">
      <c r="M260" s="122"/>
    </row>
    <row r="261" spans="1:1008" x14ac:dyDescent="0.2">
      <c r="M261" s="17"/>
    </row>
    <row r="266" spans="1:1008" s="111" customFormat="1" x14ac:dyDescent="0.2">
      <c r="A266" s="1"/>
      <c r="B266" s="183" t="s">
        <v>655</v>
      </c>
      <c r="C266" s="183"/>
      <c r="D266" s="183"/>
      <c r="E266" s="183" t="s">
        <v>658</v>
      </c>
      <c r="F266" s="183"/>
      <c r="G266" s="183"/>
      <c r="H266" s="183"/>
      <c r="I266" s="183"/>
      <c r="J266" s="183"/>
      <c r="K266" s="183" t="s">
        <v>659</v>
      </c>
      <c r="L266" s="183"/>
      <c r="M266" s="183"/>
      <c r="N266" s="183"/>
      <c r="O266" s="183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  <c r="AT266" s="1"/>
      <c r="AU266" s="1"/>
      <c r="AV266" s="1"/>
      <c r="AW266" s="1"/>
      <c r="AX266" s="1"/>
      <c r="AY266" s="1"/>
      <c r="AZ266" s="1"/>
      <c r="BA266" s="1"/>
      <c r="BB266" s="1"/>
      <c r="BC266" s="1"/>
      <c r="BD266" s="1"/>
      <c r="BE266" s="1"/>
      <c r="BF266" s="1"/>
      <c r="BG266" s="1"/>
      <c r="BH266" s="1"/>
      <c r="BI266" s="1"/>
      <c r="BJ266" s="1"/>
      <c r="BK266" s="1"/>
      <c r="BL266" s="1"/>
      <c r="BM266" s="1"/>
      <c r="BN266" s="1"/>
      <c r="BO266" s="1"/>
      <c r="BP266" s="1"/>
      <c r="BQ266" s="1"/>
      <c r="BR266" s="1"/>
      <c r="BS266" s="1"/>
      <c r="BT266" s="1"/>
      <c r="BU266" s="1"/>
      <c r="BV266" s="1"/>
      <c r="BW266" s="1"/>
      <c r="BX266" s="1"/>
      <c r="BY266" s="1"/>
      <c r="BZ266" s="1"/>
      <c r="CA266" s="1"/>
      <c r="CB266" s="1"/>
      <c r="CC266" s="1"/>
      <c r="CD266" s="1"/>
      <c r="CE266" s="1"/>
      <c r="CF266" s="1"/>
      <c r="CG266" s="1"/>
      <c r="CH266" s="1"/>
      <c r="CI266" s="1"/>
      <c r="CJ266" s="1"/>
      <c r="CK266" s="1"/>
      <c r="CL266" s="1"/>
      <c r="CM266" s="1"/>
      <c r="CN266" s="1"/>
      <c r="CO266" s="1"/>
      <c r="CP266" s="1"/>
      <c r="CQ266" s="1"/>
      <c r="CR266" s="1"/>
      <c r="CS266" s="1"/>
      <c r="CT266" s="1"/>
      <c r="CU266" s="1"/>
      <c r="CV266" s="1"/>
      <c r="CW266" s="1"/>
      <c r="CX266" s="1"/>
      <c r="CY266" s="1"/>
      <c r="CZ266" s="1"/>
      <c r="DA266" s="1"/>
      <c r="DB266" s="1"/>
      <c r="DC266" s="1"/>
      <c r="DD266" s="1"/>
      <c r="DE266" s="1"/>
      <c r="DF266" s="1"/>
      <c r="DG266" s="1"/>
      <c r="DH266" s="1"/>
      <c r="DI266" s="1"/>
      <c r="DJ266" s="1"/>
      <c r="DK266" s="1"/>
      <c r="DL266" s="1"/>
      <c r="DM266" s="1"/>
      <c r="DN266" s="1"/>
      <c r="DO266" s="1"/>
      <c r="DP266" s="1"/>
      <c r="DQ266" s="1"/>
      <c r="DR266" s="1"/>
      <c r="DS266" s="1"/>
      <c r="DT266" s="1"/>
      <c r="DU266" s="1"/>
      <c r="DV266" s="1"/>
      <c r="DW266" s="1"/>
      <c r="DX266" s="1"/>
      <c r="DY266" s="1"/>
      <c r="DZ266" s="1"/>
      <c r="EA266" s="1"/>
      <c r="EB266" s="1"/>
      <c r="EC266" s="1"/>
      <c r="ED266" s="1"/>
      <c r="EE266" s="1"/>
      <c r="EF266" s="1"/>
      <c r="EG266" s="1"/>
      <c r="EH266" s="1"/>
      <c r="EI266" s="1"/>
      <c r="EJ266" s="1"/>
      <c r="EK266" s="1"/>
      <c r="EL266" s="1"/>
      <c r="EM266" s="1"/>
      <c r="EN266" s="1"/>
      <c r="EO266" s="1"/>
      <c r="EP266" s="1"/>
      <c r="EQ266" s="1"/>
      <c r="ER266" s="1"/>
      <c r="ES266" s="1"/>
      <c r="ET266" s="1"/>
      <c r="EU266" s="1"/>
      <c r="EV266" s="1"/>
      <c r="EW266" s="1"/>
      <c r="EX266" s="1"/>
      <c r="EY266" s="1"/>
      <c r="EZ266" s="1"/>
      <c r="FA266" s="1"/>
      <c r="FB266" s="1"/>
      <c r="FC266" s="1"/>
      <c r="FD266" s="1"/>
      <c r="FE266" s="1"/>
      <c r="FF266" s="1"/>
      <c r="FG266" s="1"/>
      <c r="FH266" s="1"/>
      <c r="FI266" s="1"/>
      <c r="FJ266" s="1"/>
      <c r="FK266" s="1"/>
      <c r="FL266" s="1"/>
      <c r="FM266" s="1"/>
      <c r="FN266" s="1"/>
      <c r="FO266" s="1"/>
      <c r="FP266" s="1"/>
      <c r="FQ266" s="1"/>
      <c r="FR266" s="1"/>
      <c r="FS266" s="1"/>
      <c r="FT266" s="1"/>
      <c r="FU266" s="1"/>
      <c r="FV266" s="1"/>
      <c r="FW266" s="1"/>
      <c r="FX266" s="1"/>
      <c r="FY266" s="1"/>
      <c r="FZ266" s="1"/>
      <c r="GA266" s="1"/>
      <c r="GB266" s="1"/>
      <c r="GC266" s="1"/>
      <c r="GD266" s="1"/>
      <c r="GE266" s="1"/>
      <c r="GF266" s="1"/>
      <c r="GG266" s="1"/>
      <c r="GH266" s="1"/>
      <c r="GI266" s="1"/>
      <c r="GJ266" s="1"/>
      <c r="GK266" s="1"/>
      <c r="GL266" s="1"/>
      <c r="GM266" s="1"/>
      <c r="GN266" s="1"/>
      <c r="GO266" s="1"/>
      <c r="GP266" s="1"/>
      <c r="GQ266" s="1"/>
      <c r="GR266" s="1"/>
      <c r="GS266" s="1"/>
      <c r="GT266" s="1"/>
      <c r="GU266" s="1"/>
      <c r="GV266" s="1"/>
      <c r="GW266" s="1"/>
      <c r="GX266" s="1"/>
      <c r="GY266" s="1"/>
      <c r="GZ266" s="1"/>
      <c r="HA266" s="1"/>
      <c r="HB266" s="1"/>
      <c r="HC266" s="1"/>
      <c r="HD266" s="1"/>
      <c r="HE266" s="1"/>
      <c r="HF266" s="1"/>
      <c r="HG266" s="1"/>
      <c r="HH266" s="1"/>
      <c r="HI266" s="1"/>
      <c r="HJ266" s="1"/>
      <c r="HK266" s="1"/>
      <c r="HL266" s="1"/>
      <c r="HM266" s="1"/>
      <c r="HN266" s="1"/>
      <c r="HO266" s="1"/>
      <c r="HP266" s="1"/>
      <c r="HQ266" s="1"/>
      <c r="HR266" s="1"/>
      <c r="HS266" s="1"/>
      <c r="HT266" s="1"/>
      <c r="HU266" s="1"/>
      <c r="HV266" s="1"/>
      <c r="HW266" s="1"/>
      <c r="HX266" s="1"/>
      <c r="HY266" s="1"/>
      <c r="HZ266" s="1"/>
      <c r="IA266" s="1"/>
      <c r="IB266" s="1"/>
      <c r="IC266" s="1"/>
      <c r="ID266" s="1"/>
      <c r="IE266" s="1"/>
      <c r="IF266" s="1"/>
      <c r="IG266" s="1"/>
      <c r="IH266" s="1"/>
      <c r="II266" s="1"/>
      <c r="IJ266" s="1"/>
      <c r="IK266" s="1"/>
      <c r="IL266" s="1"/>
      <c r="IM266" s="1"/>
      <c r="IN266" s="1"/>
      <c r="IO266" s="1"/>
      <c r="IP266" s="1"/>
      <c r="IQ266" s="1"/>
      <c r="IR266" s="1"/>
      <c r="IS266" s="1"/>
      <c r="IT266" s="1"/>
      <c r="IU266" s="1"/>
      <c r="IV266" s="1"/>
      <c r="IW266" s="1"/>
      <c r="IX266" s="1"/>
      <c r="IY266" s="1"/>
      <c r="IZ266" s="1"/>
      <c r="JA266" s="1"/>
      <c r="JB266" s="1"/>
      <c r="JC266" s="1"/>
      <c r="JD266" s="1"/>
      <c r="JE266" s="1"/>
      <c r="JF266" s="1"/>
      <c r="JG266" s="1"/>
      <c r="JH266" s="1"/>
      <c r="JI266" s="1"/>
      <c r="JJ266" s="1"/>
      <c r="JK266" s="1"/>
      <c r="JL266" s="1"/>
      <c r="JM266" s="1"/>
      <c r="JN266" s="1"/>
      <c r="JO266" s="1"/>
      <c r="JP266" s="1"/>
      <c r="JQ266" s="1"/>
      <c r="JR266" s="1"/>
      <c r="JS266" s="1"/>
      <c r="JT266" s="1"/>
      <c r="JU266" s="1"/>
      <c r="JV266" s="1"/>
      <c r="JW266" s="1"/>
      <c r="JX266" s="1"/>
      <c r="JY266" s="1"/>
      <c r="JZ266" s="1"/>
      <c r="KA266" s="1"/>
      <c r="KB266" s="1"/>
      <c r="KC266" s="1"/>
      <c r="KD266" s="1"/>
      <c r="KE266" s="1"/>
      <c r="KF266" s="1"/>
      <c r="KG266" s="1"/>
      <c r="KH266" s="1"/>
      <c r="KI266" s="1"/>
      <c r="KJ266" s="1"/>
      <c r="KK266" s="1"/>
      <c r="KL266" s="1"/>
      <c r="KM266" s="1"/>
      <c r="KN266" s="1"/>
      <c r="KO266" s="1"/>
      <c r="KP266" s="1"/>
      <c r="KQ266" s="1"/>
      <c r="KR266" s="1"/>
      <c r="KS266" s="1"/>
      <c r="KT266" s="1"/>
      <c r="KU266" s="1"/>
      <c r="KV266" s="1"/>
      <c r="KW266" s="1"/>
      <c r="KX266" s="1"/>
      <c r="KY266" s="1"/>
      <c r="KZ266" s="1"/>
      <c r="LA266" s="1"/>
      <c r="LB266" s="1"/>
      <c r="LC266" s="1"/>
      <c r="LD266" s="1"/>
      <c r="LE266" s="1"/>
      <c r="LF266" s="1"/>
      <c r="LG266" s="1"/>
      <c r="LH266" s="1"/>
      <c r="LI266" s="1"/>
      <c r="LJ266" s="1"/>
      <c r="LK266" s="1"/>
      <c r="LL266" s="1"/>
      <c r="LM266" s="1"/>
      <c r="LN266" s="1"/>
      <c r="LO266" s="1"/>
      <c r="LP266" s="1"/>
      <c r="LQ266" s="1"/>
      <c r="LR266" s="1"/>
      <c r="LS266" s="1"/>
      <c r="LT266" s="1"/>
      <c r="LU266" s="1"/>
      <c r="LV266" s="1"/>
      <c r="LW266" s="1"/>
      <c r="LX266" s="1"/>
      <c r="LY266" s="1"/>
      <c r="LZ266" s="1"/>
      <c r="MA266" s="1"/>
      <c r="MB266" s="1"/>
      <c r="MC266" s="1"/>
      <c r="MD266" s="1"/>
      <c r="ME266" s="1"/>
      <c r="MF266" s="1"/>
      <c r="MG266" s="1"/>
      <c r="MH266" s="1"/>
      <c r="MI266" s="1"/>
      <c r="MJ266" s="1"/>
      <c r="MK266" s="1"/>
      <c r="ML266" s="1"/>
      <c r="MM266" s="1"/>
      <c r="MN266" s="1"/>
      <c r="MO266" s="1"/>
      <c r="MP266" s="1"/>
      <c r="MQ266" s="1"/>
      <c r="MR266" s="1"/>
      <c r="MS266" s="1"/>
      <c r="MT266" s="1"/>
      <c r="MU266" s="1"/>
      <c r="MV266" s="1"/>
      <c r="MW266" s="1"/>
      <c r="MX266" s="1"/>
      <c r="MY266" s="1"/>
      <c r="MZ266" s="1"/>
      <c r="NA266" s="1"/>
      <c r="NB266" s="1"/>
      <c r="NC266" s="1"/>
      <c r="ND266" s="1"/>
      <c r="NE266" s="1"/>
      <c r="NF266" s="1"/>
      <c r="NG266" s="1"/>
      <c r="NH266" s="1"/>
      <c r="NI266" s="1"/>
      <c r="NJ266" s="1"/>
      <c r="NK266" s="1"/>
      <c r="NL266" s="1"/>
      <c r="NM266" s="1"/>
      <c r="NN266" s="1"/>
      <c r="NO266" s="1"/>
      <c r="NP266" s="1"/>
      <c r="NQ266" s="1"/>
      <c r="NR266" s="1"/>
      <c r="NS266" s="1"/>
      <c r="NT266" s="1"/>
      <c r="NU266" s="1"/>
      <c r="NV266" s="1"/>
      <c r="NW266" s="1"/>
      <c r="NX266" s="1"/>
      <c r="NY266" s="1"/>
      <c r="NZ266" s="1"/>
      <c r="OA266" s="1"/>
      <c r="OB266" s="1"/>
      <c r="OC266" s="1"/>
      <c r="OD266" s="1"/>
      <c r="OE266" s="1"/>
      <c r="OF266" s="1"/>
      <c r="OG266" s="1"/>
      <c r="OH266" s="1"/>
      <c r="OI266" s="1"/>
      <c r="OJ266" s="1"/>
      <c r="OK266" s="1"/>
      <c r="OL266" s="1"/>
      <c r="OM266" s="1"/>
      <c r="ON266" s="1"/>
      <c r="OO266" s="1"/>
      <c r="OP266" s="1"/>
      <c r="OQ266" s="1"/>
      <c r="OR266" s="1"/>
      <c r="OS266" s="1"/>
      <c r="OT266" s="1"/>
      <c r="OU266" s="1"/>
      <c r="OV266" s="1"/>
      <c r="OW266" s="1"/>
      <c r="OX266" s="1"/>
      <c r="OY266" s="1"/>
      <c r="OZ266" s="1"/>
      <c r="PA266" s="1"/>
      <c r="PB266" s="1"/>
      <c r="PC266" s="1"/>
      <c r="PD266" s="1"/>
      <c r="PE266" s="1"/>
      <c r="PF266" s="1"/>
      <c r="PG266" s="1"/>
      <c r="PH266" s="1"/>
      <c r="PI266" s="1"/>
      <c r="PJ266" s="1"/>
      <c r="PK266" s="1"/>
      <c r="PL266" s="1"/>
      <c r="PM266" s="1"/>
      <c r="PN266" s="1"/>
      <c r="PO266" s="1"/>
      <c r="PP266" s="1"/>
      <c r="PQ266" s="1"/>
      <c r="PR266" s="1"/>
      <c r="PS266" s="1"/>
      <c r="PT266" s="1"/>
      <c r="PU266" s="1"/>
      <c r="PV266" s="1"/>
      <c r="PW266" s="1"/>
      <c r="PX266" s="1"/>
      <c r="PY266" s="1"/>
      <c r="PZ266" s="1"/>
      <c r="QA266" s="1"/>
      <c r="QB266" s="1"/>
      <c r="QC266" s="1"/>
      <c r="QD266" s="1"/>
      <c r="QE266" s="1"/>
      <c r="QF266" s="1"/>
      <c r="QG266" s="1"/>
      <c r="QH266" s="1"/>
      <c r="QI266" s="1"/>
      <c r="QJ266" s="1"/>
      <c r="QK266" s="1"/>
      <c r="QL266" s="1"/>
      <c r="QM266" s="1"/>
      <c r="QN266" s="1"/>
      <c r="QO266" s="1"/>
      <c r="QP266" s="1"/>
      <c r="QQ266" s="1"/>
      <c r="QR266" s="1"/>
      <c r="QS266" s="1"/>
      <c r="QT266" s="1"/>
      <c r="QU266" s="1"/>
      <c r="QV266" s="1"/>
      <c r="QW266" s="1"/>
      <c r="QX266" s="1"/>
      <c r="QY266" s="1"/>
      <c r="QZ266" s="1"/>
      <c r="RA266" s="1"/>
      <c r="RB266" s="1"/>
      <c r="RC266" s="1"/>
      <c r="RD266" s="1"/>
      <c r="RE266" s="1"/>
      <c r="RF266" s="1"/>
      <c r="RG266" s="1"/>
      <c r="RH266" s="1"/>
      <c r="RI266" s="1"/>
      <c r="RJ266" s="1"/>
      <c r="RK266" s="1"/>
      <c r="RL266" s="1"/>
      <c r="RM266" s="1"/>
      <c r="RN266" s="1"/>
      <c r="RO266" s="1"/>
      <c r="RP266" s="1"/>
      <c r="RQ266" s="1"/>
      <c r="RR266" s="1"/>
      <c r="RS266" s="1"/>
      <c r="RT266" s="1"/>
      <c r="RU266" s="1"/>
      <c r="RV266" s="1"/>
      <c r="RW266" s="1"/>
      <c r="RX266" s="1"/>
      <c r="RY266" s="1"/>
      <c r="RZ266" s="1"/>
      <c r="SA266" s="1"/>
      <c r="SB266" s="1"/>
      <c r="SC266" s="1"/>
      <c r="SD266" s="1"/>
      <c r="SE266" s="1"/>
      <c r="SF266" s="1"/>
      <c r="SG266" s="1"/>
      <c r="SH266" s="1"/>
      <c r="SI266" s="1"/>
      <c r="SJ266" s="1"/>
      <c r="SK266" s="1"/>
      <c r="SL266" s="1"/>
      <c r="SM266" s="1"/>
      <c r="SN266" s="1"/>
      <c r="SO266" s="1"/>
      <c r="SP266" s="1"/>
      <c r="SQ266" s="1"/>
      <c r="SR266" s="1"/>
      <c r="SS266" s="1"/>
      <c r="ST266" s="1"/>
      <c r="SU266" s="1"/>
      <c r="SV266" s="1"/>
      <c r="SW266" s="1"/>
      <c r="SX266" s="1"/>
      <c r="SY266" s="1"/>
      <c r="SZ266" s="1"/>
      <c r="TA266" s="1"/>
      <c r="TB266" s="1"/>
      <c r="TC266" s="1"/>
      <c r="TD266" s="1"/>
      <c r="TE266" s="1"/>
      <c r="TF266" s="1"/>
      <c r="TG266" s="1"/>
      <c r="TH266" s="1"/>
      <c r="TI266" s="1"/>
      <c r="TJ266" s="1"/>
      <c r="TK266" s="1"/>
      <c r="TL266" s="1"/>
      <c r="TM266" s="1"/>
      <c r="TN266" s="1"/>
      <c r="TO266" s="1"/>
      <c r="TP266" s="1"/>
      <c r="TQ266" s="1"/>
      <c r="TR266" s="1"/>
      <c r="TS266" s="1"/>
      <c r="TT266" s="1"/>
      <c r="TU266" s="1"/>
      <c r="TV266" s="1"/>
      <c r="TW266" s="1"/>
      <c r="TX266" s="1"/>
      <c r="TY266" s="1"/>
      <c r="TZ266" s="1"/>
      <c r="UA266" s="1"/>
      <c r="UB266" s="1"/>
      <c r="UC266" s="1"/>
      <c r="UD266" s="1"/>
      <c r="UE266" s="1"/>
      <c r="UF266" s="1"/>
      <c r="UG266" s="1"/>
      <c r="UH266" s="1"/>
      <c r="UI266" s="1"/>
      <c r="UJ266" s="1"/>
      <c r="UK266" s="1"/>
      <c r="UL266" s="1"/>
      <c r="UM266" s="1"/>
      <c r="UN266" s="1"/>
      <c r="UO266" s="1"/>
      <c r="UP266" s="1"/>
      <c r="UQ266" s="1"/>
      <c r="UR266" s="1"/>
      <c r="US266" s="1"/>
      <c r="UT266" s="1"/>
      <c r="UU266" s="1"/>
      <c r="UV266" s="1"/>
      <c r="UW266" s="1"/>
      <c r="UX266" s="1"/>
      <c r="UY266" s="1"/>
      <c r="UZ266" s="1"/>
      <c r="VA266" s="1"/>
      <c r="VB266" s="1"/>
      <c r="VC266" s="1"/>
      <c r="VD266" s="1"/>
      <c r="VE266" s="1"/>
      <c r="VF266" s="1"/>
      <c r="VG266" s="1"/>
      <c r="VH266" s="1"/>
      <c r="VI266" s="1"/>
      <c r="VJ266" s="1"/>
      <c r="VK266" s="1"/>
      <c r="VL266" s="1"/>
      <c r="VM266" s="1"/>
      <c r="VN266" s="1"/>
      <c r="VO266" s="1"/>
      <c r="VP266" s="1"/>
      <c r="VQ266" s="1"/>
      <c r="VR266" s="1"/>
      <c r="VS266" s="1"/>
      <c r="VT266" s="1"/>
      <c r="VU266" s="1"/>
      <c r="VV266" s="1"/>
      <c r="VW266" s="1"/>
      <c r="VX266" s="1"/>
      <c r="VY266" s="1"/>
      <c r="VZ266" s="1"/>
      <c r="WA266" s="1"/>
      <c r="WB266" s="1"/>
      <c r="WC266" s="1"/>
      <c r="WD266" s="1"/>
      <c r="WE266" s="1"/>
      <c r="WF266" s="1"/>
      <c r="WG266" s="1"/>
      <c r="WH266" s="1"/>
      <c r="WI266" s="1"/>
      <c r="WJ266" s="1"/>
      <c r="WK266" s="1"/>
      <c r="WL266" s="1"/>
      <c r="WM266" s="1"/>
      <c r="WN266" s="1"/>
      <c r="WO266" s="1"/>
      <c r="WP266" s="1"/>
      <c r="WQ266" s="1"/>
      <c r="WR266" s="1"/>
      <c r="WS266" s="1"/>
      <c r="WT266" s="1"/>
      <c r="WU266" s="1"/>
      <c r="WV266" s="1"/>
      <c r="WW266" s="1"/>
      <c r="WX266" s="1"/>
      <c r="WY266" s="1"/>
      <c r="WZ266" s="1"/>
      <c r="XA266" s="1"/>
      <c r="XB266" s="1"/>
      <c r="XC266" s="1"/>
      <c r="XD266" s="1"/>
      <c r="XE266" s="1"/>
      <c r="XF266" s="1"/>
      <c r="XG266" s="1"/>
      <c r="XH266" s="1"/>
      <c r="XI266" s="1"/>
      <c r="XJ266" s="1"/>
      <c r="XK266" s="1"/>
      <c r="XL266" s="1"/>
      <c r="XM266" s="1"/>
      <c r="XN266" s="1"/>
      <c r="XO266" s="1"/>
      <c r="XP266" s="1"/>
      <c r="XQ266" s="1"/>
      <c r="XR266" s="1"/>
      <c r="XS266" s="1"/>
      <c r="XT266" s="1"/>
      <c r="XU266" s="1"/>
      <c r="XV266" s="1"/>
      <c r="XW266" s="1"/>
      <c r="XX266" s="1"/>
      <c r="XY266" s="1"/>
      <c r="XZ266" s="1"/>
      <c r="YA266" s="1"/>
      <c r="YB266" s="1"/>
      <c r="YC266" s="1"/>
      <c r="YD266" s="1"/>
      <c r="YE266" s="1"/>
      <c r="YF266" s="1"/>
      <c r="YG266" s="1"/>
      <c r="YH266" s="1"/>
      <c r="YI266" s="1"/>
      <c r="YJ266" s="1"/>
      <c r="YK266" s="1"/>
      <c r="YL266" s="1"/>
      <c r="YM266" s="1"/>
      <c r="YN266" s="1"/>
      <c r="YO266" s="1"/>
      <c r="YP266" s="1"/>
      <c r="YQ266" s="1"/>
      <c r="YR266" s="1"/>
      <c r="YS266" s="1"/>
      <c r="YT266" s="1"/>
      <c r="YU266" s="1"/>
      <c r="YV266" s="1"/>
      <c r="YW266" s="1"/>
      <c r="YX266" s="1"/>
      <c r="YY266" s="1"/>
      <c r="YZ266" s="1"/>
      <c r="ZA266" s="1"/>
      <c r="ZB266" s="1"/>
      <c r="ZC266" s="1"/>
      <c r="ZD266" s="1"/>
      <c r="ZE266" s="1"/>
      <c r="ZF266" s="1"/>
      <c r="ZG266" s="1"/>
      <c r="ZH266" s="1"/>
      <c r="ZI266" s="1"/>
      <c r="ZJ266" s="1"/>
      <c r="ZK266" s="1"/>
      <c r="ZL266" s="1"/>
      <c r="ZM266" s="1"/>
      <c r="ZN266" s="1"/>
      <c r="ZO266" s="1"/>
      <c r="ZP266" s="1"/>
      <c r="ZQ266" s="1"/>
      <c r="ZR266" s="1"/>
      <c r="ZS266" s="1"/>
      <c r="ZT266" s="1"/>
      <c r="ZU266" s="1"/>
      <c r="ZV266" s="1"/>
      <c r="ZW266" s="1"/>
      <c r="ZX266" s="1"/>
      <c r="ZY266" s="1"/>
      <c r="ZZ266" s="1"/>
      <c r="AAA266" s="1"/>
      <c r="AAB266" s="1"/>
      <c r="AAC266" s="1"/>
      <c r="AAD266" s="1"/>
      <c r="AAE266" s="1"/>
      <c r="AAF266" s="1"/>
      <c r="AAG266" s="1"/>
      <c r="AAH266" s="1"/>
      <c r="AAI266" s="1"/>
      <c r="AAJ266" s="1"/>
      <c r="AAK266" s="1"/>
      <c r="AAL266" s="1"/>
      <c r="AAM266" s="1"/>
      <c r="AAN266" s="1"/>
      <c r="AAO266" s="1"/>
      <c r="AAP266" s="1"/>
      <c r="AAQ266" s="1"/>
      <c r="AAR266" s="1"/>
      <c r="AAS266" s="1"/>
      <c r="AAT266" s="1"/>
      <c r="AAU266" s="1"/>
      <c r="AAV266" s="1"/>
      <c r="AAW266" s="1"/>
      <c r="AAX266" s="1"/>
      <c r="AAY266" s="1"/>
      <c r="AAZ266" s="1"/>
      <c r="ABA266" s="1"/>
      <c r="ABB266" s="1"/>
      <c r="ABC266" s="1"/>
      <c r="ABD266" s="1"/>
      <c r="ABE266" s="1"/>
      <c r="ABF266" s="1"/>
      <c r="ABG266" s="1"/>
      <c r="ABH266" s="1"/>
      <c r="ABI266" s="1"/>
      <c r="ABJ266" s="1"/>
      <c r="ABK266" s="1"/>
      <c r="ABL266" s="1"/>
      <c r="ABM266" s="1"/>
      <c r="ABN266" s="1"/>
      <c r="ABO266" s="1"/>
      <c r="ABP266" s="1"/>
      <c r="ABQ266" s="1"/>
      <c r="ABR266" s="1"/>
      <c r="ABS266" s="1"/>
      <c r="ABT266" s="1"/>
      <c r="ABU266" s="1"/>
      <c r="ABV266" s="1"/>
      <c r="ABW266" s="1"/>
      <c r="ABX266" s="1"/>
      <c r="ABY266" s="1"/>
      <c r="ABZ266" s="1"/>
      <c r="ACA266" s="1"/>
      <c r="ACB266" s="1"/>
      <c r="ACC266" s="1"/>
      <c r="ACD266" s="1"/>
      <c r="ACE266" s="1"/>
      <c r="ACF266" s="1"/>
      <c r="ACG266" s="1"/>
      <c r="ACH266" s="1"/>
      <c r="ACI266" s="1"/>
      <c r="ACJ266" s="1"/>
      <c r="ACK266" s="1"/>
      <c r="ACL266" s="1"/>
      <c r="ACM266" s="1"/>
      <c r="ACN266" s="1"/>
      <c r="ACO266" s="1"/>
      <c r="ACP266" s="1"/>
      <c r="ACQ266" s="1"/>
      <c r="ACR266" s="1"/>
      <c r="ACS266" s="1"/>
      <c r="ACT266" s="1"/>
      <c r="ACU266" s="1"/>
      <c r="ACV266" s="1"/>
      <c r="ACW266" s="1"/>
      <c r="ACX266" s="1"/>
      <c r="ACY266" s="1"/>
      <c r="ACZ266" s="1"/>
      <c r="ADA266" s="1"/>
      <c r="ADB266" s="1"/>
      <c r="ADC266" s="1"/>
      <c r="ADD266" s="1"/>
      <c r="ADE266" s="1"/>
      <c r="ADF266" s="1"/>
      <c r="ADG266" s="1"/>
      <c r="ADH266" s="1"/>
      <c r="ADI266" s="1"/>
      <c r="ADJ266" s="1"/>
      <c r="ADK266" s="1"/>
      <c r="ADL266" s="1"/>
      <c r="ADM266" s="1"/>
      <c r="ADN266" s="1"/>
      <c r="ADO266" s="1"/>
      <c r="ADP266" s="1"/>
      <c r="ADQ266" s="1"/>
      <c r="ADR266" s="1"/>
      <c r="ADS266" s="1"/>
      <c r="ADT266" s="1"/>
      <c r="ADU266" s="1"/>
      <c r="ADV266" s="1"/>
      <c r="ADW266" s="1"/>
      <c r="ADX266" s="1"/>
      <c r="ADY266" s="1"/>
      <c r="ADZ266" s="1"/>
      <c r="AEA266" s="1"/>
      <c r="AEB266" s="1"/>
      <c r="AEC266" s="1"/>
      <c r="AED266" s="1"/>
      <c r="AEE266" s="1"/>
      <c r="AEF266" s="1"/>
      <c r="AEG266" s="1"/>
      <c r="AEH266" s="1"/>
      <c r="AEI266" s="1"/>
      <c r="AEJ266" s="1"/>
      <c r="AEK266" s="1"/>
      <c r="AEL266" s="1"/>
      <c r="AEM266" s="1"/>
      <c r="AEN266" s="1"/>
      <c r="AEO266" s="1"/>
      <c r="AEP266" s="1"/>
      <c r="AEQ266" s="1"/>
      <c r="AER266" s="1"/>
      <c r="AES266" s="1"/>
      <c r="AET266" s="1"/>
      <c r="AEU266" s="1"/>
      <c r="AEV266" s="1"/>
      <c r="AEW266" s="1"/>
      <c r="AEX266" s="1"/>
      <c r="AEY266" s="1"/>
      <c r="AEZ266" s="1"/>
      <c r="AFA266" s="1"/>
      <c r="AFB266" s="1"/>
      <c r="AFC266" s="1"/>
      <c r="AFD266" s="1"/>
      <c r="AFE266" s="1"/>
      <c r="AFF266" s="1"/>
      <c r="AFG266" s="1"/>
      <c r="AFH266" s="1"/>
      <c r="AFI266" s="1"/>
      <c r="AFJ266" s="1"/>
      <c r="AFK266" s="1"/>
      <c r="AFL266" s="1"/>
      <c r="AFM266" s="1"/>
      <c r="AFN266" s="1"/>
      <c r="AFO266" s="1"/>
      <c r="AFP266" s="1"/>
      <c r="AFQ266" s="1"/>
      <c r="AFR266" s="1"/>
      <c r="AFS266" s="1"/>
      <c r="AFT266" s="1"/>
      <c r="AFU266" s="1"/>
      <c r="AFV266" s="1"/>
      <c r="AFW266" s="1"/>
      <c r="AFX266" s="1"/>
      <c r="AFY266" s="1"/>
      <c r="AFZ266" s="1"/>
      <c r="AGA266" s="1"/>
      <c r="AGB266" s="1"/>
      <c r="AGC266" s="1"/>
      <c r="AGD266" s="1"/>
      <c r="AGE266" s="1"/>
      <c r="AGF266" s="1"/>
      <c r="AGG266" s="1"/>
      <c r="AGH266" s="1"/>
      <c r="AGI266" s="1"/>
      <c r="AGJ266" s="1"/>
      <c r="AGK266" s="1"/>
      <c r="AGL266" s="1"/>
      <c r="AGM266" s="1"/>
      <c r="AGN266" s="1"/>
      <c r="AGO266" s="1"/>
      <c r="AGP266" s="1"/>
      <c r="AGQ266" s="1"/>
      <c r="AGR266" s="1"/>
      <c r="AGS266" s="1"/>
      <c r="AGT266" s="1"/>
      <c r="AGU266" s="1"/>
      <c r="AGV266" s="1"/>
      <c r="AGW266" s="1"/>
      <c r="AGX266" s="1"/>
      <c r="AGY266" s="1"/>
      <c r="AGZ266" s="1"/>
      <c r="AHA266" s="1"/>
      <c r="AHB266" s="1"/>
      <c r="AHC266" s="1"/>
      <c r="AHD266" s="1"/>
      <c r="AHE266" s="1"/>
      <c r="AHF266" s="1"/>
      <c r="AHG266" s="1"/>
      <c r="AHH266" s="1"/>
      <c r="AHI266" s="1"/>
      <c r="AHJ266" s="1"/>
      <c r="AHK266" s="1"/>
      <c r="AHL266" s="1"/>
      <c r="AHM266" s="1"/>
      <c r="AHN266" s="1"/>
      <c r="AHO266" s="1"/>
      <c r="AHP266" s="1"/>
      <c r="AHQ266" s="1"/>
      <c r="AHR266" s="1"/>
      <c r="AHS266" s="1"/>
      <c r="AHT266" s="1"/>
      <c r="AHU266" s="1"/>
      <c r="AHV266" s="1"/>
      <c r="AHW266" s="1"/>
      <c r="AHX266" s="1"/>
      <c r="AHY266" s="1"/>
      <c r="AHZ266" s="1"/>
      <c r="AIA266" s="1"/>
      <c r="AIB266" s="1"/>
      <c r="AIC266" s="1"/>
      <c r="AID266" s="1"/>
      <c r="AIE266" s="1"/>
      <c r="AIF266" s="1"/>
      <c r="AIG266" s="1"/>
      <c r="AIH266" s="1"/>
      <c r="AII266" s="1"/>
      <c r="AIJ266" s="1"/>
      <c r="AIK266" s="1"/>
      <c r="AIL266" s="1"/>
      <c r="AIM266" s="1"/>
      <c r="AIN266" s="1"/>
      <c r="AIO266" s="1"/>
      <c r="AIP266" s="1"/>
      <c r="AIQ266" s="1"/>
      <c r="AIR266" s="1"/>
      <c r="AIS266" s="1"/>
      <c r="AIT266" s="1"/>
      <c r="AIU266" s="1"/>
      <c r="AIV266" s="1"/>
      <c r="AIW266" s="1"/>
      <c r="AIX266" s="1"/>
      <c r="AIY266" s="1"/>
      <c r="AIZ266" s="1"/>
      <c r="AJA266" s="1"/>
      <c r="AJB266" s="1"/>
      <c r="AJC266" s="1"/>
      <c r="AJD266" s="1"/>
      <c r="AJE266" s="1"/>
      <c r="AJF266" s="1"/>
      <c r="AJG266" s="1"/>
      <c r="AJH266" s="1"/>
      <c r="AJI266" s="1"/>
      <c r="AJJ266" s="1"/>
      <c r="AJK266" s="1"/>
      <c r="AJL266" s="1"/>
      <c r="AJM266" s="1"/>
      <c r="AJN266" s="1"/>
      <c r="AJO266" s="1"/>
      <c r="AJP266" s="1"/>
      <c r="AJQ266" s="1"/>
      <c r="AJR266" s="1"/>
      <c r="AJS266" s="1"/>
      <c r="AJT266" s="1"/>
      <c r="AJU266" s="1"/>
      <c r="AJV266" s="1"/>
      <c r="AJW266" s="1"/>
      <c r="AJX266" s="1"/>
      <c r="AJY266" s="1"/>
      <c r="AJZ266" s="1"/>
      <c r="AKA266" s="1"/>
      <c r="AKB266" s="1"/>
      <c r="AKC266" s="1"/>
      <c r="AKD266" s="1"/>
      <c r="AKE266" s="1"/>
      <c r="AKF266" s="1"/>
      <c r="AKG266" s="1"/>
      <c r="AKH266" s="1"/>
      <c r="AKI266" s="1"/>
      <c r="AKJ266" s="1"/>
      <c r="AKK266" s="1"/>
      <c r="AKL266" s="1"/>
      <c r="AKM266" s="1"/>
      <c r="AKN266" s="1"/>
      <c r="AKO266" s="1"/>
      <c r="AKP266" s="1"/>
      <c r="AKQ266" s="1"/>
      <c r="AKR266" s="1"/>
      <c r="AKS266" s="1"/>
      <c r="AKT266" s="1"/>
      <c r="AKU266" s="1"/>
      <c r="AKV266" s="1"/>
      <c r="AKW266" s="1"/>
      <c r="AKX266" s="1"/>
      <c r="AKY266" s="1"/>
      <c r="AKZ266" s="1"/>
      <c r="ALA266" s="1"/>
      <c r="ALB266" s="1"/>
      <c r="ALC266" s="1"/>
      <c r="ALD266" s="1"/>
      <c r="ALE266" s="1"/>
      <c r="ALF266" s="1"/>
      <c r="ALG266" s="1"/>
      <c r="ALH266" s="1"/>
      <c r="ALI266" s="1"/>
      <c r="ALJ266" s="1"/>
      <c r="ALK266" s="1"/>
      <c r="ALL266" s="1"/>
      <c r="ALM266" s="1"/>
      <c r="ALN266" s="1"/>
      <c r="ALO266" s="1"/>
      <c r="ALP266" s="1"/>
      <c r="ALQ266" s="1"/>
      <c r="ALR266" s="1"/>
      <c r="ALS266" s="1"/>
      <c r="ALT266" s="1"/>
    </row>
    <row r="267" spans="1:1008" s="111" customFormat="1" x14ac:dyDescent="0.2">
      <c r="A267" s="1"/>
      <c r="B267" s="183" t="s">
        <v>656</v>
      </c>
      <c r="C267" s="183"/>
      <c r="D267" s="183"/>
      <c r="E267" s="183" t="s">
        <v>657</v>
      </c>
      <c r="F267" s="183"/>
      <c r="G267" s="183"/>
      <c r="H267" s="183"/>
      <c r="I267" s="183"/>
      <c r="J267" s="183"/>
      <c r="K267" s="183" t="s">
        <v>660</v>
      </c>
      <c r="L267" s="183"/>
      <c r="M267" s="183"/>
      <c r="N267" s="183"/>
      <c r="O267" s="183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  <c r="AT267" s="1"/>
      <c r="AU267" s="1"/>
      <c r="AV267" s="1"/>
      <c r="AW267" s="1"/>
      <c r="AX267" s="1"/>
      <c r="AY267" s="1"/>
      <c r="AZ267" s="1"/>
      <c r="BA267" s="1"/>
      <c r="BB267" s="1"/>
      <c r="BC267" s="1"/>
      <c r="BD267" s="1"/>
      <c r="BE267" s="1"/>
      <c r="BF267" s="1"/>
      <c r="BG267" s="1"/>
      <c r="BH267" s="1"/>
      <c r="BI267" s="1"/>
      <c r="BJ267" s="1"/>
      <c r="BK267" s="1"/>
      <c r="BL267" s="1"/>
      <c r="BM267" s="1"/>
      <c r="BN267" s="1"/>
      <c r="BO267" s="1"/>
      <c r="BP267" s="1"/>
      <c r="BQ267" s="1"/>
      <c r="BR267" s="1"/>
      <c r="BS267" s="1"/>
      <c r="BT267" s="1"/>
      <c r="BU267" s="1"/>
      <c r="BV267" s="1"/>
      <c r="BW267" s="1"/>
      <c r="BX267" s="1"/>
      <c r="BY267" s="1"/>
      <c r="BZ267" s="1"/>
      <c r="CA267" s="1"/>
      <c r="CB267" s="1"/>
      <c r="CC267" s="1"/>
      <c r="CD267" s="1"/>
      <c r="CE267" s="1"/>
      <c r="CF267" s="1"/>
      <c r="CG267" s="1"/>
      <c r="CH267" s="1"/>
      <c r="CI267" s="1"/>
      <c r="CJ267" s="1"/>
      <c r="CK267" s="1"/>
      <c r="CL267" s="1"/>
      <c r="CM267" s="1"/>
      <c r="CN267" s="1"/>
      <c r="CO267" s="1"/>
      <c r="CP267" s="1"/>
      <c r="CQ267" s="1"/>
      <c r="CR267" s="1"/>
      <c r="CS267" s="1"/>
      <c r="CT267" s="1"/>
      <c r="CU267" s="1"/>
      <c r="CV267" s="1"/>
      <c r="CW267" s="1"/>
      <c r="CX267" s="1"/>
      <c r="CY267" s="1"/>
      <c r="CZ267" s="1"/>
      <c r="DA267" s="1"/>
      <c r="DB267" s="1"/>
      <c r="DC267" s="1"/>
      <c r="DD267" s="1"/>
      <c r="DE267" s="1"/>
      <c r="DF267" s="1"/>
      <c r="DG267" s="1"/>
      <c r="DH267" s="1"/>
      <c r="DI267" s="1"/>
      <c r="DJ267" s="1"/>
      <c r="DK267" s="1"/>
      <c r="DL267" s="1"/>
      <c r="DM267" s="1"/>
      <c r="DN267" s="1"/>
      <c r="DO267" s="1"/>
      <c r="DP267" s="1"/>
      <c r="DQ267" s="1"/>
      <c r="DR267" s="1"/>
      <c r="DS267" s="1"/>
      <c r="DT267" s="1"/>
      <c r="DU267" s="1"/>
      <c r="DV267" s="1"/>
      <c r="DW267" s="1"/>
      <c r="DX267" s="1"/>
      <c r="DY267" s="1"/>
      <c r="DZ267" s="1"/>
      <c r="EA267" s="1"/>
      <c r="EB267" s="1"/>
      <c r="EC267" s="1"/>
      <c r="ED267" s="1"/>
      <c r="EE267" s="1"/>
      <c r="EF267" s="1"/>
      <c r="EG267" s="1"/>
      <c r="EH267" s="1"/>
      <c r="EI267" s="1"/>
      <c r="EJ267" s="1"/>
      <c r="EK267" s="1"/>
      <c r="EL267" s="1"/>
      <c r="EM267" s="1"/>
      <c r="EN267" s="1"/>
      <c r="EO267" s="1"/>
      <c r="EP267" s="1"/>
      <c r="EQ267" s="1"/>
      <c r="ER267" s="1"/>
      <c r="ES267" s="1"/>
      <c r="ET267" s="1"/>
      <c r="EU267" s="1"/>
      <c r="EV267" s="1"/>
      <c r="EW267" s="1"/>
      <c r="EX267" s="1"/>
      <c r="EY267" s="1"/>
      <c r="EZ267" s="1"/>
      <c r="FA267" s="1"/>
      <c r="FB267" s="1"/>
      <c r="FC267" s="1"/>
      <c r="FD267" s="1"/>
      <c r="FE267" s="1"/>
      <c r="FF267" s="1"/>
      <c r="FG267" s="1"/>
      <c r="FH267" s="1"/>
      <c r="FI267" s="1"/>
      <c r="FJ267" s="1"/>
      <c r="FK267" s="1"/>
      <c r="FL267" s="1"/>
      <c r="FM267" s="1"/>
      <c r="FN267" s="1"/>
      <c r="FO267" s="1"/>
      <c r="FP267" s="1"/>
      <c r="FQ267" s="1"/>
      <c r="FR267" s="1"/>
      <c r="FS267" s="1"/>
      <c r="FT267" s="1"/>
      <c r="FU267" s="1"/>
      <c r="FV267" s="1"/>
      <c r="FW267" s="1"/>
      <c r="FX267" s="1"/>
      <c r="FY267" s="1"/>
      <c r="FZ267" s="1"/>
      <c r="GA267" s="1"/>
      <c r="GB267" s="1"/>
      <c r="GC267" s="1"/>
      <c r="GD267" s="1"/>
      <c r="GE267" s="1"/>
      <c r="GF267" s="1"/>
      <c r="GG267" s="1"/>
      <c r="GH267" s="1"/>
      <c r="GI267" s="1"/>
      <c r="GJ267" s="1"/>
      <c r="GK267" s="1"/>
      <c r="GL267" s="1"/>
      <c r="GM267" s="1"/>
      <c r="GN267" s="1"/>
      <c r="GO267" s="1"/>
      <c r="GP267" s="1"/>
      <c r="GQ267" s="1"/>
      <c r="GR267" s="1"/>
      <c r="GS267" s="1"/>
      <c r="GT267" s="1"/>
      <c r="GU267" s="1"/>
      <c r="GV267" s="1"/>
      <c r="GW267" s="1"/>
      <c r="GX267" s="1"/>
      <c r="GY267" s="1"/>
      <c r="GZ267" s="1"/>
      <c r="HA267" s="1"/>
      <c r="HB267" s="1"/>
      <c r="HC267" s="1"/>
      <c r="HD267" s="1"/>
      <c r="HE267" s="1"/>
      <c r="HF267" s="1"/>
      <c r="HG267" s="1"/>
      <c r="HH267" s="1"/>
      <c r="HI267" s="1"/>
      <c r="HJ267" s="1"/>
      <c r="HK267" s="1"/>
      <c r="HL267" s="1"/>
      <c r="HM267" s="1"/>
      <c r="HN267" s="1"/>
      <c r="HO267" s="1"/>
      <c r="HP267" s="1"/>
      <c r="HQ267" s="1"/>
      <c r="HR267" s="1"/>
      <c r="HS267" s="1"/>
      <c r="HT267" s="1"/>
      <c r="HU267" s="1"/>
      <c r="HV267" s="1"/>
      <c r="HW267" s="1"/>
      <c r="HX267" s="1"/>
      <c r="HY267" s="1"/>
      <c r="HZ267" s="1"/>
      <c r="IA267" s="1"/>
      <c r="IB267" s="1"/>
      <c r="IC267" s="1"/>
      <c r="ID267" s="1"/>
      <c r="IE267" s="1"/>
      <c r="IF267" s="1"/>
      <c r="IG267" s="1"/>
      <c r="IH267" s="1"/>
      <c r="II267" s="1"/>
      <c r="IJ267" s="1"/>
      <c r="IK267" s="1"/>
      <c r="IL267" s="1"/>
      <c r="IM267" s="1"/>
      <c r="IN267" s="1"/>
      <c r="IO267" s="1"/>
      <c r="IP267" s="1"/>
      <c r="IQ267" s="1"/>
      <c r="IR267" s="1"/>
      <c r="IS267" s="1"/>
      <c r="IT267" s="1"/>
      <c r="IU267" s="1"/>
      <c r="IV267" s="1"/>
      <c r="IW267" s="1"/>
      <c r="IX267" s="1"/>
      <c r="IY267" s="1"/>
      <c r="IZ267" s="1"/>
      <c r="JA267" s="1"/>
      <c r="JB267" s="1"/>
      <c r="JC267" s="1"/>
      <c r="JD267" s="1"/>
      <c r="JE267" s="1"/>
      <c r="JF267" s="1"/>
      <c r="JG267" s="1"/>
      <c r="JH267" s="1"/>
      <c r="JI267" s="1"/>
      <c r="JJ267" s="1"/>
      <c r="JK267" s="1"/>
      <c r="JL267" s="1"/>
      <c r="JM267" s="1"/>
      <c r="JN267" s="1"/>
      <c r="JO267" s="1"/>
      <c r="JP267" s="1"/>
      <c r="JQ267" s="1"/>
      <c r="JR267" s="1"/>
      <c r="JS267" s="1"/>
      <c r="JT267" s="1"/>
      <c r="JU267" s="1"/>
      <c r="JV267" s="1"/>
      <c r="JW267" s="1"/>
      <c r="JX267" s="1"/>
      <c r="JY267" s="1"/>
      <c r="JZ267" s="1"/>
      <c r="KA267" s="1"/>
      <c r="KB267" s="1"/>
      <c r="KC267" s="1"/>
      <c r="KD267" s="1"/>
      <c r="KE267" s="1"/>
      <c r="KF267" s="1"/>
      <c r="KG267" s="1"/>
      <c r="KH267" s="1"/>
      <c r="KI267" s="1"/>
      <c r="KJ267" s="1"/>
      <c r="KK267" s="1"/>
      <c r="KL267" s="1"/>
      <c r="KM267" s="1"/>
      <c r="KN267" s="1"/>
      <c r="KO267" s="1"/>
      <c r="KP267" s="1"/>
      <c r="KQ267" s="1"/>
      <c r="KR267" s="1"/>
      <c r="KS267" s="1"/>
      <c r="KT267" s="1"/>
      <c r="KU267" s="1"/>
      <c r="KV267" s="1"/>
      <c r="KW267" s="1"/>
      <c r="KX267" s="1"/>
      <c r="KY267" s="1"/>
      <c r="KZ267" s="1"/>
      <c r="LA267" s="1"/>
      <c r="LB267" s="1"/>
      <c r="LC267" s="1"/>
      <c r="LD267" s="1"/>
      <c r="LE267" s="1"/>
      <c r="LF267" s="1"/>
      <c r="LG267" s="1"/>
      <c r="LH267" s="1"/>
      <c r="LI267" s="1"/>
      <c r="LJ267" s="1"/>
      <c r="LK267" s="1"/>
      <c r="LL267" s="1"/>
      <c r="LM267" s="1"/>
      <c r="LN267" s="1"/>
      <c r="LO267" s="1"/>
      <c r="LP267" s="1"/>
      <c r="LQ267" s="1"/>
      <c r="LR267" s="1"/>
      <c r="LS267" s="1"/>
      <c r="LT267" s="1"/>
      <c r="LU267" s="1"/>
      <c r="LV267" s="1"/>
      <c r="LW267" s="1"/>
      <c r="LX267" s="1"/>
      <c r="LY267" s="1"/>
      <c r="LZ267" s="1"/>
      <c r="MA267" s="1"/>
      <c r="MB267" s="1"/>
      <c r="MC267" s="1"/>
      <c r="MD267" s="1"/>
      <c r="ME267" s="1"/>
      <c r="MF267" s="1"/>
      <c r="MG267" s="1"/>
      <c r="MH267" s="1"/>
      <c r="MI267" s="1"/>
      <c r="MJ267" s="1"/>
      <c r="MK267" s="1"/>
      <c r="ML267" s="1"/>
      <c r="MM267" s="1"/>
      <c r="MN267" s="1"/>
      <c r="MO267" s="1"/>
      <c r="MP267" s="1"/>
      <c r="MQ267" s="1"/>
      <c r="MR267" s="1"/>
      <c r="MS267" s="1"/>
      <c r="MT267" s="1"/>
      <c r="MU267" s="1"/>
      <c r="MV267" s="1"/>
      <c r="MW267" s="1"/>
      <c r="MX267" s="1"/>
      <c r="MY267" s="1"/>
      <c r="MZ267" s="1"/>
      <c r="NA267" s="1"/>
      <c r="NB267" s="1"/>
      <c r="NC267" s="1"/>
      <c r="ND267" s="1"/>
      <c r="NE267" s="1"/>
      <c r="NF267" s="1"/>
      <c r="NG267" s="1"/>
      <c r="NH267" s="1"/>
      <c r="NI267" s="1"/>
      <c r="NJ267" s="1"/>
      <c r="NK267" s="1"/>
      <c r="NL267" s="1"/>
      <c r="NM267" s="1"/>
      <c r="NN267" s="1"/>
      <c r="NO267" s="1"/>
      <c r="NP267" s="1"/>
      <c r="NQ267" s="1"/>
      <c r="NR267" s="1"/>
      <c r="NS267" s="1"/>
      <c r="NT267" s="1"/>
      <c r="NU267" s="1"/>
      <c r="NV267" s="1"/>
      <c r="NW267" s="1"/>
      <c r="NX267" s="1"/>
      <c r="NY267" s="1"/>
      <c r="NZ267" s="1"/>
      <c r="OA267" s="1"/>
      <c r="OB267" s="1"/>
      <c r="OC267" s="1"/>
      <c r="OD267" s="1"/>
      <c r="OE267" s="1"/>
      <c r="OF267" s="1"/>
      <c r="OG267" s="1"/>
      <c r="OH267" s="1"/>
      <c r="OI267" s="1"/>
      <c r="OJ267" s="1"/>
      <c r="OK267" s="1"/>
      <c r="OL267" s="1"/>
      <c r="OM267" s="1"/>
      <c r="ON267" s="1"/>
      <c r="OO267" s="1"/>
      <c r="OP267" s="1"/>
      <c r="OQ267" s="1"/>
      <c r="OR267" s="1"/>
      <c r="OS267" s="1"/>
      <c r="OT267" s="1"/>
      <c r="OU267" s="1"/>
      <c r="OV267" s="1"/>
      <c r="OW267" s="1"/>
      <c r="OX267" s="1"/>
      <c r="OY267" s="1"/>
      <c r="OZ267" s="1"/>
      <c r="PA267" s="1"/>
      <c r="PB267" s="1"/>
      <c r="PC267" s="1"/>
      <c r="PD267" s="1"/>
      <c r="PE267" s="1"/>
      <c r="PF267" s="1"/>
      <c r="PG267" s="1"/>
      <c r="PH267" s="1"/>
      <c r="PI267" s="1"/>
      <c r="PJ267" s="1"/>
      <c r="PK267" s="1"/>
      <c r="PL267" s="1"/>
      <c r="PM267" s="1"/>
      <c r="PN267" s="1"/>
      <c r="PO267" s="1"/>
      <c r="PP267" s="1"/>
      <c r="PQ267" s="1"/>
      <c r="PR267" s="1"/>
      <c r="PS267" s="1"/>
      <c r="PT267" s="1"/>
      <c r="PU267" s="1"/>
      <c r="PV267" s="1"/>
      <c r="PW267" s="1"/>
      <c r="PX267" s="1"/>
      <c r="PY267" s="1"/>
      <c r="PZ267" s="1"/>
      <c r="QA267" s="1"/>
      <c r="QB267" s="1"/>
      <c r="QC267" s="1"/>
      <c r="QD267" s="1"/>
      <c r="QE267" s="1"/>
      <c r="QF267" s="1"/>
      <c r="QG267" s="1"/>
      <c r="QH267" s="1"/>
      <c r="QI267" s="1"/>
      <c r="QJ267" s="1"/>
      <c r="QK267" s="1"/>
      <c r="QL267" s="1"/>
      <c r="QM267" s="1"/>
      <c r="QN267" s="1"/>
      <c r="QO267" s="1"/>
      <c r="QP267" s="1"/>
      <c r="QQ267" s="1"/>
      <c r="QR267" s="1"/>
      <c r="QS267" s="1"/>
      <c r="QT267" s="1"/>
      <c r="QU267" s="1"/>
      <c r="QV267" s="1"/>
      <c r="QW267" s="1"/>
      <c r="QX267" s="1"/>
      <c r="QY267" s="1"/>
      <c r="QZ267" s="1"/>
      <c r="RA267" s="1"/>
      <c r="RB267" s="1"/>
      <c r="RC267" s="1"/>
      <c r="RD267" s="1"/>
      <c r="RE267" s="1"/>
      <c r="RF267" s="1"/>
      <c r="RG267" s="1"/>
      <c r="RH267" s="1"/>
      <c r="RI267" s="1"/>
      <c r="RJ267" s="1"/>
      <c r="RK267" s="1"/>
      <c r="RL267" s="1"/>
      <c r="RM267" s="1"/>
      <c r="RN267" s="1"/>
      <c r="RO267" s="1"/>
      <c r="RP267" s="1"/>
      <c r="RQ267" s="1"/>
      <c r="RR267" s="1"/>
      <c r="RS267" s="1"/>
      <c r="RT267" s="1"/>
      <c r="RU267" s="1"/>
      <c r="RV267" s="1"/>
      <c r="RW267" s="1"/>
      <c r="RX267" s="1"/>
      <c r="RY267" s="1"/>
      <c r="RZ267" s="1"/>
      <c r="SA267" s="1"/>
      <c r="SB267" s="1"/>
      <c r="SC267" s="1"/>
      <c r="SD267" s="1"/>
      <c r="SE267" s="1"/>
      <c r="SF267" s="1"/>
      <c r="SG267" s="1"/>
      <c r="SH267" s="1"/>
      <c r="SI267" s="1"/>
      <c r="SJ267" s="1"/>
      <c r="SK267" s="1"/>
      <c r="SL267" s="1"/>
      <c r="SM267" s="1"/>
      <c r="SN267" s="1"/>
      <c r="SO267" s="1"/>
      <c r="SP267" s="1"/>
      <c r="SQ267" s="1"/>
      <c r="SR267" s="1"/>
      <c r="SS267" s="1"/>
      <c r="ST267" s="1"/>
      <c r="SU267" s="1"/>
      <c r="SV267" s="1"/>
      <c r="SW267" s="1"/>
      <c r="SX267" s="1"/>
      <c r="SY267" s="1"/>
      <c r="SZ267" s="1"/>
      <c r="TA267" s="1"/>
      <c r="TB267" s="1"/>
      <c r="TC267" s="1"/>
      <c r="TD267" s="1"/>
      <c r="TE267" s="1"/>
      <c r="TF267" s="1"/>
      <c r="TG267" s="1"/>
      <c r="TH267" s="1"/>
      <c r="TI267" s="1"/>
      <c r="TJ267" s="1"/>
      <c r="TK267" s="1"/>
      <c r="TL267" s="1"/>
      <c r="TM267" s="1"/>
      <c r="TN267" s="1"/>
      <c r="TO267" s="1"/>
      <c r="TP267" s="1"/>
      <c r="TQ267" s="1"/>
      <c r="TR267" s="1"/>
      <c r="TS267" s="1"/>
      <c r="TT267" s="1"/>
      <c r="TU267" s="1"/>
      <c r="TV267" s="1"/>
      <c r="TW267" s="1"/>
      <c r="TX267" s="1"/>
      <c r="TY267" s="1"/>
      <c r="TZ267" s="1"/>
      <c r="UA267" s="1"/>
      <c r="UB267" s="1"/>
      <c r="UC267" s="1"/>
      <c r="UD267" s="1"/>
      <c r="UE267" s="1"/>
      <c r="UF267" s="1"/>
      <c r="UG267" s="1"/>
      <c r="UH267" s="1"/>
      <c r="UI267" s="1"/>
      <c r="UJ267" s="1"/>
      <c r="UK267" s="1"/>
      <c r="UL267" s="1"/>
      <c r="UM267" s="1"/>
      <c r="UN267" s="1"/>
      <c r="UO267" s="1"/>
      <c r="UP267" s="1"/>
      <c r="UQ267" s="1"/>
      <c r="UR267" s="1"/>
      <c r="US267" s="1"/>
      <c r="UT267" s="1"/>
      <c r="UU267" s="1"/>
      <c r="UV267" s="1"/>
      <c r="UW267" s="1"/>
      <c r="UX267" s="1"/>
      <c r="UY267" s="1"/>
      <c r="UZ267" s="1"/>
      <c r="VA267" s="1"/>
      <c r="VB267" s="1"/>
      <c r="VC267" s="1"/>
      <c r="VD267" s="1"/>
      <c r="VE267" s="1"/>
      <c r="VF267" s="1"/>
      <c r="VG267" s="1"/>
      <c r="VH267" s="1"/>
      <c r="VI267" s="1"/>
      <c r="VJ267" s="1"/>
      <c r="VK267" s="1"/>
      <c r="VL267" s="1"/>
      <c r="VM267" s="1"/>
      <c r="VN267" s="1"/>
      <c r="VO267" s="1"/>
      <c r="VP267" s="1"/>
      <c r="VQ267" s="1"/>
      <c r="VR267" s="1"/>
      <c r="VS267" s="1"/>
      <c r="VT267" s="1"/>
      <c r="VU267" s="1"/>
      <c r="VV267" s="1"/>
      <c r="VW267" s="1"/>
      <c r="VX267" s="1"/>
      <c r="VY267" s="1"/>
      <c r="VZ267" s="1"/>
      <c r="WA267" s="1"/>
      <c r="WB267" s="1"/>
      <c r="WC267" s="1"/>
      <c r="WD267" s="1"/>
      <c r="WE267" s="1"/>
      <c r="WF267" s="1"/>
      <c r="WG267" s="1"/>
      <c r="WH267" s="1"/>
      <c r="WI267" s="1"/>
      <c r="WJ267" s="1"/>
      <c r="WK267" s="1"/>
      <c r="WL267" s="1"/>
      <c r="WM267" s="1"/>
      <c r="WN267" s="1"/>
      <c r="WO267" s="1"/>
      <c r="WP267" s="1"/>
      <c r="WQ267" s="1"/>
      <c r="WR267" s="1"/>
      <c r="WS267" s="1"/>
      <c r="WT267" s="1"/>
      <c r="WU267" s="1"/>
      <c r="WV267" s="1"/>
      <c r="WW267" s="1"/>
      <c r="WX267" s="1"/>
      <c r="WY267" s="1"/>
      <c r="WZ267" s="1"/>
      <c r="XA267" s="1"/>
      <c r="XB267" s="1"/>
      <c r="XC267" s="1"/>
      <c r="XD267" s="1"/>
      <c r="XE267" s="1"/>
      <c r="XF267" s="1"/>
      <c r="XG267" s="1"/>
      <c r="XH267" s="1"/>
      <c r="XI267" s="1"/>
      <c r="XJ267" s="1"/>
      <c r="XK267" s="1"/>
      <c r="XL267" s="1"/>
      <c r="XM267" s="1"/>
      <c r="XN267" s="1"/>
      <c r="XO267" s="1"/>
      <c r="XP267" s="1"/>
      <c r="XQ267" s="1"/>
      <c r="XR267" s="1"/>
      <c r="XS267" s="1"/>
      <c r="XT267" s="1"/>
      <c r="XU267" s="1"/>
      <c r="XV267" s="1"/>
      <c r="XW267" s="1"/>
      <c r="XX267" s="1"/>
      <c r="XY267" s="1"/>
      <c r="XZ267" s="1"/>
      <c r="YA267" s="1"/>
      <c r="YB267" s="1"/>
      <c r="YC267" s="1"/>
      <c r="YD267" s="1"/>
      <c r="YE267" s="1"/>
      <c r="YF267" s="1"/>
      <c r="YG267" s="1"/>
      <c r="YH267" s="1"/>
      <c r="YI267" s="1"/>
      <c r="YJ267" s="1"/>
      <c r="YK267" s="1"/>
      <c r="YL267" s="1"/>
      <c r="YM267" s="1"/>
      <c r="YN267" s="1"/>
      <c r="YO267" s="1"/>
      <c r="YP267" s="1"/>
      <c r="YQ267" s="1"/>
      <c r="YR267" s="1"/>
      <c r="YS267" s="1"/>
      <c r="YT267" s="1"/>
      <c r="YU267" s="1"/>
      <c r="YV267" s="1"/>
      <c r="YW267" s="1"/>
      <c r="YX267" s="1"/>
      <c r="YY267" s="1"/>
      <c r="YZ267" s="1"/>
      <c r="ZA267" s="1"/>
      <c r="ZB267" s="1"/>
      <c r="ZC267" s="1"/>
      <c r="ZD267" s="1"/>
      <c r="ZE267" s="1"/>
      <c r="ZF267" s="1"/>
      <c r="ZG267" s="1"/>
      <c r="ZH267" s="1"/>
      <c r="ZI267" s="1"/>
      <c r="ZJ267" s="1"/>
      <c r="ZK267" s="1"/>
      <c r="ZL267" s="1"/>
      <c r="ZM267" s="1"/>
      <c r="ZN267" s="1"/>
      <c r="ZO267" s="1"/>
      <c r="ZP267" s="1"/>
      <c r="ZQ267" s="1"/>
      <c r="ZR267" s="1"/>
      <c r="ZS267" s="1"/>
      <c r="ZT267" s="1"/>
      <c r="ZU267" s="1"/>
      <c r="ZV267" s="1"/>
      <c r="ZW267" s="1"/>
      <c r="ZX267" s="1"/>
      <c r="ZY267" s="1"/>
      <c r="ZZ267" s="1"/>
      <c r="AAA267" s="1"/>
      <c r="AAB267" s="1"/>
      <c r="AAC267" s="1"/>
      <c r="AAD267" s="1"/>
      <c r="AAE267" s="1"/>
      <c r="AAF267" s="1"/>
      <c r="AAG267" s="1"/>
      <c r="AAH267" s="1"/>
      <c r="AAI267" s="1"/>
      <c r="AAJ267" s="1"/>
      <c r="AAK267" s="1"/>
      <c r="AAL267" s="1"/>
      <c r="AAM267" s="1"/>
      <c r="AAN267" s="1"/>
      <c r="AAO267" s="1"/>
      <c r="AAP267" s="1"/>
      <c r="AAQ267" s="1"/>
      <c r="AAR267" s="1"/>
      <c r="AAS267" s="1"/>
      <c r="AAT267" s="1"/>
      <c r="AAU267" s="1"/>
      <c r="AAV267" s="1"/>
      <c r="AAW267" s="1"/>
      <c r="AAX267" s="1"/>
      <c r="AAY267" s="1"/>
      <c r="AAZ267" s="1"/>
      <c r="ABA267" s="1"/>
      <c r="ABB267" s="1"/>
      <c r="ABC267" s="1"/>
      <c r="ABD267" s="1"/>
      <c r="ABE267" s="1"/>
      <c r="ABF267" s="1"/>
      <c r="ABG267" s="1"/>
      <c r="ABH267" s="1"/>
      <c r="ABI267" s="1"/>
      <c r="ABJ267" s="1"/>
      <c r="ABK267" s="1"/>
      <c r="ABL267" s="1"/>
      <c r="ABM267" s="1"/>
      <c r="ABN267" s="1"/>
      <c r="ABO267" s="1"/>
      <c r="ABP267" s="1"/>
      <c r="ABQ267" s="1"/>
      <c r="ABR267" s="1"/>
      <c r="ABS267" s="1"/>
      <c r="ABT267" s="1"/>
      <c r="ABU267" s="1"/>
      <c r="ABV267" s="1"/>
      <c r="ABW267" s="1"/>
      <c r="ABX267" s="1"/>
      <c r="ABY267" s="1"/>
      <c r="ABZ267" s="1"/>
      <c r="ACA267" s="1"/>
      <c r="ACB267" s="1"/>
      <c r="ACC267" s="1"/>
      <c r="ACD267" s="1"/>
      <c r="ACE267" s="1"/>
      <c r="ACF267" s="1"/>
      <c r="ACG267" s="1"/>
      <c r="ACH267" s="1"/>
      <c r="ACI267" s="1"/>
      <c r="ACJ267" s="1"/>
      <c r="ACK267" s="1"/>
      <c r="ACL267" s="1"/>
      <c r="ACM267" s="1"/>
      <c r="ACN267" s="1"/>
      <c r="ACO267" s="1"/>
      <c r="ACP267" s="1"/>
      <c r="ACQ267" s="1"/>
      <c r="ACR267" s="1"/>
      <c r="ACS267" s="1"/>
      <c r="ACT267" s="1"/>
      <c r="ACU267" s="1"/>
      <c r="ACV267" s="1"/>
      <c r="ACW267" s="1"/>
      <c r="ACX267" s="1"/>
      <c r="ACY267" s="1"/>
      <c r="ACZ267" s="1"/>
      <c r="ADA267" s="1"/>
      <c r="ADB267" s="1"/>
      <c r="ADC267" s="1"/>
      <c r="ADD267" s="1"/>
      <c r="ADE267" s="1"/>
      <c r="ADF267" s="1"/>
      <c r="ADG267" s="1"/>
      <c r="ADH267" s="1"/>
      <c r="ADI267" s="1"/>
      <c r="ADJ267" s="1"/>
      <c r="ADK267" s="1"/>
      <c r="ADL267" s="1"/>
      <c r="ADM267" s="1"/>
      <c r="ADN267" s="1"/>
      <c r="ADO267" s="1"/>
      <c r="ADP267" s="1"/>
      <c r="ADQ267" s="1"/>
      <c r="ADR267" s="1"/>
      <c r="ADS267" s="1"/>
      <c r="ADT267" s="1"/>
      <c r="ADU267" s="1"/>
      <c r="ADV267" s="1"/>
      <c r="ADW267" s="1"/>
      <c r="ADX267" s="1"/>
      <c r="ADY267" s="1"/>
      <c r="ADZ267" s="1"/>
      <c r="AEA267" s="1"/>
      <c r="AEB267" s="1"/>
      <c r="AEC267" s="1"/>
      <c r="AED267" s="1"/>
      <c r="AEE267" s="1"/>
      <c r="AEF267" s="1"/>
      <c r="AEG267" s="1"/>
      <c r="AEH267" s="1"/>
      <c r="AEI267" s="1"/>
      <c r="AEJ267" s="1"/>
      <c r="AEK267" s="1"/>
      <c r="AEL267" s="1"/>
      <c r="AEM267" s="1"/>
      <c r="AEN267" s="1"/>
      <c r="AEO267" s="1"/>
      <c r="AEP267" s="1"/>
      <c r="AEQ267" s="1"/>
      <c r="AER267" s="1"/>
      <c r="AES267" s="1"/>
      <c r="AET267" s="1"/>
      <c r="AEU267" s="1"/>
      <c r="AEV267" s="1"/>
      <c r="AEW267" s="1"/>
      <c r="AEX267" s="1"/>
      <c r="AEY267" s="1"/>
      <c r="AEZ267" s="1"/>
      <c r="AFA267" s="1"/>
      <c r="AFB267" s="1"/>
      <c r="AFC267" s="1"/>
      <c r="AFD267" s="1"/>
      <c r="AFE267" s="1"/>
      <c r="AFF267" s="1"/>
      <c r="AFG267" s="1"/>
      <c r="AFH267" s="1"/>
      <c r="AFI267" s="1"/>
      <c r="AFJ267" s="1"/>
      <c r="AFK267" s="1"/>
      <c r="AFL267" s="1"/>
      <c r="AFM267" s="1"/>
      <c r="AFN267" s="1"/>
      <c r="AFO267" s="1"/>
      <c r="AFP267" s="1"/>
      <c r="AFQ267" s="1"/>
      <c r="AFR267" s="1"/>
      <c r="AFS267" s="1"/>
      <c r="AFT267" s="1"/>
      <c r="AFU267" s="1"/>
      <c r="AFV267" s="1"/>
      <c r="AFW267" s="1"/>
      <c r="AFX267" s="1"/>
      <c r="AFY267" s="1"/>
      <c r="AFZ267" s="1"/>
      <c r="AGA267" s="1"/>
      <c r="AGB267" s="1"/>
      <c r="AGC267" s="1"/>
      <c r="AGD267" s="1"/>
      <c r="AGE267" s="1"/>
      <c r="AGF267" s="1"/>
      <c r="AGG267" s="1"/>
      <c r="AGH267" s="1"/>
      <c r="AGI267" s="1"/>
      <c r="AGJ267" s="1"/>
      <c r="AGK267" s="1"/>
      <c r="AGL267" s="1"/>
      <c r="AGM267" s="1"/>
      <c r="AGN267" s="1"/>
      <c r="AGO267" s="1"/>
      <c r="AGP267" s="1"/>
      <c r="AGQ267" s="1"/>
      <c r="AGR267" s="1"/>
      <c r="AGS267" s="1"/>
      <c r="AGT267" s="1"/>
      <c r="AGU267" s="1"/>
      <c r="AGV267" s="1"/>
      <c r="AGW267" s="1"/>
      <c r="AGX267" s="1"/>
      <c r="AGY267" s="1"/>
      <c r="AGZ267" s="1"/>
      <c r="AHA267" s="1"/>
      <c r="AHB267" s="1"/>
      <c r="AHC267" s="1"/>
      <c r="AHD267" s="1"/>
      <c r="AHE267" s="1"/>
      <c r="AHF267" s="1"/>
      <c r="AHG267" s="1"/>
      <c r="AHH267" s="1"/>
      <c r="AHI267" s="1"/>
      <c r="AHJ267" s="1"/>
      <c r="AHK267" s="1"/>
      <c r="AHL267" s="1"/>
      <c r="AHM267" s="1"/>
      <c r="AHN267" s="1"/>
      <c r="AHO267" s="1"/>
      <c r="AHP267" s="1"/>
      <c r="AHQ267" s="1"/>
      <c r="AHR267" s="1"/>
      <c r="AHS267" s="1"/>
      <c r="AHT267" s="1"/>
      <c r="AHU267" s="1"/>
      <c r="AHV267" s="1"/>
      <c r="AHW267" s="1"/>
      <c r="AHX267" s="1"/>
      <c r="AHY267" s="1"/>
      <c r="AHZ267" s="1"/>
      <c r="AIA267" s="1"/>
      <c r="AIB267" s="1"/>
      <c r="AIC267" s="1"/>
      <c r="AID267" s="1"/>
      <c r="AIE267" s="1"/>
      <c r="AIF267" s="1"/>
      <c r="AIG267" s="1"/>
      <c r="AIH267" s="1"/>
      <c r="AII267" s="1"/>
      <c r="AIJ267" s="1"/>
      <c r="AIK267" s="1"/>
      <c r="AIL267" s="1"/>
      <c r="AIM267" s="1"/>
      <c r="AIN267" s="1"/>
      <c r="AIO267" s="1"/>
      <c r="AIP267" s="1"/>
      <c r="AIQ267" s="1"/>
      <c r="AIR267" s="1"/>
      <c r="AIS267" s="1"/>
      <c r="AIT267" s="1"/>
      <c r="AIU267" s="1"/>
      <c r="AIV267" s="1"/>
      <c r="AIW267" s="1"/>
      <c r="AIX267" s="1"/>
      <c r="AIY267" s="1"/>
      <c r="AIZ267" s="1"/>
      <c r="AJA267" s="1"/>
      <c r="AJB267" s="1"/>
      <c r="AJC267" s="1"/>
      <c r="AJD267" s="1"/>
      <c r="AJE267" s="1"/>
      <c r="AJF267" s="1"/>
      <c r="AJG267" s="1"/>
      <c r="AJH267" s="1"/>
      <c r="AJI267" s="1"/>
      <c r="AJJ267" s="1"/>
      <c r="AJK267" s="1"/>
      <c r="AJL267" s="1"/>
      <c r="AJM267" s="1"/>
      <c r="AJN267" s="1"/>
      <c r="AJO267" s="1"/>
      <c r="AJP267" s="1"/>
      <c r="AJQ267" s="1"/>
      <c r="AJR267" s="1"/>
      <c r="AJS267" s="1"/>
      <c r="AJT267" s="1"/>
      <c r="AJU267" s="1"/>
      <c r="AJV267" s="1"/>
      <c r="AJW267" s="1"/>
      <c r="AJX267" s="1"/>
      <c r="AJY267" s="1"/>
      <c r="AJZ267" s="1"/>
      <c r="AKA267" s="1"/>
      <c r="AKB267" s="1"/>
      <c r="AKC267" s="1"/>
      <c r="AKD267" s="1"/>
      <c r="AKE267" s="1"/>
      <c r="AKF267" s="1"/>
      <c r="AKG267" s="1"/>
      <c r="AKH267" s="1"/>
      <c r="AKI267" s="1"/>
      <c r="AKJ267" s="1"/>
      <c r="AKK267" s="1"/>
      <c r="AKL267" s="1"/>
      <c r="AKM267" s="1"/>
      <c r="AKN267" s="1"/>
      <c r="AKO267" s="1"/>
      <c r="AKP267" s="1"/>
      <c r="AKQ267" s="1"/>
      <c r="AKR267" s="1"/>
      <c r="AKS267" s="1"/>
      <c r="AKT267" s="1"/>
      <c r="AKU267" s="1"/>
      <c r="AKV267" s="1"/>
      <c r="AKW267" s="1"/>
      <c r="AKX267" s="1"/>
      <c r="AKY267" s="1"/>
      <c r="AKZ267" s="1"/>
      <c r="ALA267" s="1"/>
      <c r="ALB267" s="1"/>
      <c r="ALC267" s="1"/>
      <c r="ALD267" s="1"/>
      <c r="ALE267" s="1"/>
      <c r="ALF267" s="1"/>
      <c r="ALG267" s="1"/>
      <c r="ALH267" s="1"/>
      <c r="ALI267" s="1"/>
      <c r="ALJ267" s="1"/>
      <c r="ALK267" s="1"/>
      <c r="ALL267" s="1"/>
      <c r="ALM267" s="1"/>
      <c r="ALN267" s="1"/>
      <c r="ALO267" s="1"/>
      <c r="ALP267" s="1"/>
      <c r="ALQ267" s="1"/>
      <c r="ALR267" s="1"/>
      <c r="ALS267" s="1"/>
      <c r="ALT267" s="1"/>
    </row>
  </sheetData>
  <mergeCells count="32">
    <mergeCell ref="I6:J6"/>
    <mergeCell ref="K6:L6"/>
    <mergeCell ref="M6:N6"/>
    <mergeCell ref="I7:J7"/>
    <mergeCell ref="K7:L7"/>
    <mergeCell ref="M7:N7"/>
    <mergeCell ref="M8:N8"/>
    <mergeCell ref="B9:G9"/>
    <mergeCell ref="I9:J10"/>
    <mergeCell ref="K9:L9"/>
    <mergeCell ref="M9:N9"/>
    <mergeCell ref="M10:N10"/>
    <mergeCell ref="M11:N11"/>
    <mergeCell ref="A12:N12"/>
    <mergeCell ref="A13:N13"/>
    <mergeCell ref="A14:N14"/>
    <mergeCell ref="A15:A16"/>
    <mergeCell ref="B15:B16"/>
    <mergeCell ref="C15:C16"/>
    <mergeCell ref="D15:D16"/>
    <mergeCell ref="E15:E16"/>
    <mergeCell ref="F15:F16"/>
    <mergeCell ref="Q84:R84"/>
    <mergeCell ref="A256:J256"/>
    <mergeCell ref="B266:D266"/>
    <mergeCell ref="E266:J266"/>
    <mergeCell ref="K266:O266"/>
    <mergeCell ref="B267:D267"/>
    <mergeCell ref="E267:J267"/>
    <mergeCell ref="K267:O267"/>
    <mergeCell ref="G15:J15"/>
    <mergeCell ref="K15:N15"/>
  </mergeCells>
  <printOptions horizontalCentered="1"/>
  <pageMargins left="0.25" right="0.25" top="0.75" bottom="0.75" header="0.3" footer="0.3"/>
  <pageSetup paperSize="9" scale="53" firstPageNumber="0" fitToHeight="0" orientation="landscape" r:id="rId1"/>
  <rowBreaks count="1" manualBreakCount="1">
    <brk id="233" max="14" man="1"/>
  </rowBreaks>
  <drawing r:id="rId2"/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57DADB-41BC-4C93-A21C-97EA08BDED02}">
  <sheetPr>
    <pageSetUpPr fitToPage="1"/>
  </sheetPr>
  <dimension ref="A1:I244"/>
  <sheetViews>
    <sheetView showOutlineSymbols="0" view="pageBreakPreview" topLeftCell="A143" zoomScale="75" zoomScaleNormal="75" zoomScaleSheetLayoutView="75" zoomScalePageLayoutView="85" workbookViewId="0">
      <selection activeCell="D146" sqref="D146"/>
    </sheetView>
  </sheetViews>
  <sheetFormatPr defaultColWidth="9.42578125" defaultRowHeight="12.75" x14ac:dyDescent="0.2"/>
  <cols>
    <col min="1" max="1" width="8.28515625" style="1" bestFit="1" customWidth="1"/>
    <col min="2" max="2" width="72" style="1" bestFit="1" customWidth="1"/>
    <col min="3" max="3" width="11.7109375" style="1" bestFit="1" customWidth="1"/>
    <col min="4" max="4" width="98.140625" style="18" customWidth="1"/>
    <col min="5" max="5" width="19.7109375" style="108" bestFit="1" customWidth="1"/>
    <col min="6" max="6" width="5.7109375" style="1" customWidth="1"/>
    <col min="7" max="8" width="9.42578125" style="1"/>
    <col min="9" max="9" width="12.28515625" style="1" bestFit="1" customWidth="1"/>
    <col min="10" max="998" width="9.42578125" style="1"/>
    <col min="999" max="999" width="11.5703125" style="1" customWidth="1"/>
    <col min="1000" max="16384" width="9.42578125" style="1"/>
  </cols>
  <sheetData>
    <row r="1" spans="1:9" x14ac:dyDescent="0.2">
      <c r="A1" s="171"/>
      <c r="B1" s="172"/>
      <c r="C1" s="172"/>
      <c r="D1" s="172"/>
      <c r="E1" s="173"/>
    </row>
    <row r="2" spans="1:9" ht="18" x14ac:dyDescent="0.2">
      <c r="A2" s="174" t="s">
        <v>701</v>
      </c>
      <c r="B2" s="175"/>
      <c r="C2" s="175"/>
      <c r="D2" s="175"/>
      <c r="E2" s="176"/>
    </row>
    <row r="3" spans="1:9" x14ac:dyDescent="0.2">
      <c r="A3" s="177" t="s">
        <v>0</v>
      </c>
      <c r="B3" s="177" t="s">
        <v>1</v>
      </c>
      <c r="C3" s="179" t="s">
        <v>73</v>
      </c>
      <c r="D3" s="179" t="s">
        <v>607</v>
      </c>
      <c r="E3" s="179" t="s">
        <v>13</v>
      </c>
    </row>
    <row r="4" spans="1:9" x14ac:dyDescent="0.2">
      <c r="A4" s="178"/>
      <c r="B4" s="178"/>
      <c r="C4" s="180"/>
      <c r="D4" s="180"/>
      <c r="E4" s="180"/>
    </row>
    <row r="5" spans="1:9" ht="15" x14ac:dyDescent="0.25">
      <c r="A5" s="23"/>
      <c r="B5" s="24"/>
      <c r="C5" s="24"/>
      <c r="D5" s="51"/>
      <c r="E5" s="102"/>
    </row>
    <row r="6" spans="1:9" x14ac:dyDescent="0.2">
      <c r="A6" s="89" t="s">
        <v>2</v>
      </c>
      <c r="B6" s="89" t="s">
        <v>92</v>
      </c>
      <c r="C6" s="89"/>
      <c r="D6" s="90"/>
      <c r="E6" s="103"/>
    </row>
    <row r="7" spans="1:9" ht="15" x14ac:dyDescent="0.2">
      <c r="A7" s="91" t="s">
        <v>6</v>
      </c>
      <c r="B7" s="91" t="s">
        <v>3</v>
      </c>
      <c r="C7" s="91"/>
      <c r="D7" s="92"/>
      <c r="E7" s="104"/>
    </row>
    <row r="8" spans="1:9" ht="28.5" x14ac:dyDescent="0.2">
      <c r="A8" s="93" t="s">
        <v>19</v>
      </c>
      <c r="B8" s="93" t="s">
        <v>94</v>
      </c>
      <c r="C8" s="94" t="s">
        <v>16</v>
      </c>
      <c r="D8" s="95"/>
      <c r="E8" s="105"/>
      <c r="H8" s="14"/>
      <c r="I8" s="32"/>
    </row>
    <row r="9" spans="1:9" ht="42.75" x14ac:dyDescent="0.2">
      <c r="A9" s="93" t="s">
        <v>20</v>
      </c>
      <c r="B9" s="93" t="s">
        <v>95</v>
      </c>
      <c r="C9" s="94" t="s">
        <v>11</v>
      </c>
      <c r="D9" s="95"/>
      <c r="E9" s="105"/>
      <c r="H9" s="14"/>
    </row>
    <row r="10" spans="1:9" ht="15" x14ac:dyDescent="0.2">
      <c r="A10" s="91" t="s">
        <v>8</v>
      </c>
      <c r="B10" s="91" t="s">
        <v>96</v>
      </c>
      <c r="C10" s="91"/>
      <c r="D10" s="96"/>
      <c r="E10" s="104"/>
      <c r="H10" s="14"/>
      <c r="I10" s="32"/>
    </row>
    <row r="11" spans="1:9" ht="28.5" x14ac:dyDescent="0.2">
      <c r="A11" s="118" t="str">
        <f>'BM 03'!A23</f>
        <v>1.2.1</v>
      </c>
      <c r="B11" s="118" t="str">
        <f>'BM 03'!D23</f>
        <v>Limpeza mecanizada do terreno c/ retroescavadeira (vegetação rasteira) inclusive carga e transporte - dmt até 1km</v>
      </c>
      <c r="C11" s="119" t="str">
        <f>'BM 03'!E23</f>
        <v>M²</v>
      </c>
      <c r="D11" s="120" t="s">
        <v>712</v>
      </c>
      <c r="E11" s="121">
        <f>25*40</f>
        <v>1000</v>
      </c>
      <c r="H11" s="14"/>
      <c r="I11" s="32"/>
    </row>
    <row r="12" spans="1:9" ht="28.5" x14ac:dyDescent="0.2">
      <c r="A12" s="93" t="s">
        <v>21</v>
      </c>
      <c r="B12" s="93" t="s">
        <v>98</v>
      </c>
      <c r="C12" s="94" t="s">
        <v>87</v>
      </c>
      <c r="D12" s="95"/>
      <c r="E12" s="105"/>
      <c r="H12" s="14"/>
    </row>
    <row r="13" spans="1:9" ht="28.5" x14ac:dyDescent="0.2">
      <c r="A13" s="93" t="s">
        <v>24</v>
      </c>
      <c r="B13" s="93" t="s">
        <v>100</v>
      </c>
      <c r="C13" s="94" t="s">
        <v>15</v>
      </c>
      <c r="D13" s="95"/>
      <c r="E13" s="105"/>
      <c r="H13" s="14"/>
    </row>
    <row r="14" spans="1:9" ht="57" x14ac:dyDescent="0.2">
      <c r="A14" s="93" t="s">
        <v>25</v>
      </c>
      <c r="B14" s="93" t="s">
        <v>102</v>
      </c>
      <c r="C14" s="94" t="s">
        <v>15</v>
      </c>
      <c r="D14" s="95"/>
      <c r="E14" s="105"/>
      <c r="G14" s="2">
        <f>672.33-E14</f>
        <v>672.33</v>
      </c>
      <c r="H14" s="14"/>
    </row>
    <row r="15" spans="1:9" ht="15" x14ac:dyDescent="0.2">
      <c r="A15" s="91" t="s">
        <v>9</v>
      </c>
      <c r="B15" s="91" t="s">
        <v>103</v>
      </c>
      <c r="C15" s="91"/>
      <c r="D15" s="96"/>
      <c r="E15" s="104"/>
      <c r="H15" s="14"/>
      <c r="I15" s="32"/>
    </row>
    <row r="16" spans="1:9" ht="28.5" x14ac:dyDescent="0.2">
      <c r="A16" s="93" t="s">
        <v>26</v>
      </c>
      <c r="B16" s="93" t="s">
        <v>50</v>
      </c>
      <c r="C16" s="94" t="s">
        <v>16</v>
      </c>
      <c r="D16" s="95"/>
      <c r="E16" s="105"/>
      <c r="H16" s="14"/>
    </row>
    <row r="17" spans="1:9" ht="57" x14ac:dyDescent="0.2">
      <c r="A17" s="93" t="s">
        <v>27</v>
      </c>
      <c r="B17" s="93" t="s">
        <v>105</v>
      </c>
      <c r="C17" s="94" t="s">
        <v>16</v>
      </c>
      <c r="D17" s="95"/>
      <c r="E17" s="105"/>
      <c r="G17" s="1">
        <f>93.4+25+10</f>
        <v>128.4</v>
      </c>
      <c r="H17" s="14">
        <f>50.4/G17</f>
        <v>0.3925233644859813</v>
      </c>
    </row>
    <row r="18" spans="1:9" ht="28.5" x14ac:dyDescent="0.2">
      <c r="A18" s="93" t="s">
        <v>28</v>
      </c>
      <c r="B18" s="93" t="s">
        <v>107</v>
      </c>
      <c r="C18" s="94" t="s">
        <v>15</v>
      </c>
      <c r="D18" s="95"/>
      <c r="E18" s="105"/>
      <c r="H18" s="14"/>
    </row>
    <row r="19" spans="1:9" ht="42.75" x14ac:dyDescent="0.2">
      <c r="A19" s="93" t="s">
        <v>29</v>
      </c>
      <c r="B19" s="93" t="s">
        <v>109</v>
      </c>
      <c r="C19" s="94" t="s">
        <v>16</v>
      </c>
      <c r="D19" s="95"/>
      <c r="E19" s="105"/>
      <c r="H19" s="14"/>
    </row>
    <row r="20" spans="1:9" ht="42.75" x14ac:dyDescent="0.2">
      <c r="A20" s="93" t="s">
        <v>110</v>
      </c>
      <c r="B20" s="93" t="s">
        <v>111</v>
      </c>
      <c r="C20" s="94" t="s">
        <v>16</v>
      </c>
      <c r="D20" s="95"/>
      <c r="E20" s="105"/>
      <c r="H20" s="14"/>
    </row>
    <row r="21" spans="1:9" ht="28.5" x14ac:dyDescent="0.2">
      <c r="A21" s="93" t="s">
        <v>112</v>
      </c>
      <c r="B21" s="93" t="s">
        <v>113</v>
      </c>
      <c r="C21" s="94" t="s">
        <v>12</v>
      </c>
      <c r="D21" s="95"/>
      <c r="E21" s="105"/>
      <c r="H21" s="14"/>
    </row>
    <row r="22" spans="1:9" ht="28.5" x14ac:dyDescent="0.2">
      <c r="A22" s="93" t="s">
        <v>114</v>
      </c>
      <c r="B22" s="93" t="s">
        <v>115</v>
      </c>
      <c r="C22" s="94" t="s">
        <v>12</v>
      </c>
      <c r="D22" s="95"/>
      <c r="E22" s="105"/>
      <c r="G22" s="1">
        <f>119.1/1.1</f>
        <v>108.27272727272725</v>
      </c>
      <c r="H22" s="14"/>
    </row>
    <row r="23" spans="1:9" ht="57" x14ac:dyDescent="0.2">
      <c r="A23" s="93" t="s">
        <v>116</v>
      </c>
      <c r="B23" s="93" t="s">
        <v>117</v>
      </c>
      <c r="C23" s="94" t="s">
        <v>12</v>
      </c>
      <c r="D23" s="95" t="s">
        <v>713</v>
      </c>
      <c r="E23" s="105">
        <v>9.8699999999999992</v>
      </c>
      <c r="G23" s="1">
        <f>212.4/1.1</f>
        <v>193.09090909090909</v>
      </c>
    </row>
    <row r="24" spans="1:9" ht="57" x14ac:dyDescent="0.2">
      <c r="A24" s="93" t="s">
        <v>118</v>
      </c>
      <c r="B24" s="93" t="s">
        <v>120</v>
      </c>
      <c r="C24" s="94" t="s">
        <v>12</v>
      </c>
      <c r="D24" s="95" t="str">
        <f>D23</f>
        <v>No projeto se paga armação de pilares com altura de 1,50 +- 0,35 m. Como na obra tiveram escavações maiores, faz-se necessário pagar o excedente de 1,85 m, sendo os pilares: P8, P10, P12, P17, P18, P19, P20 e P22  – 1,90 m de profundidade; P11, P13, P14, P15, P16 e P21 – 2,30 m de profundidade;</v>
      </c>
      <c r="E24" s="105">
        <v>1.54</v>
      </c>
      <c r="H24" s="14"/>
    </row>
    <row r="25" spans="1:9" ht="28.5" x14ac:dyDescent="0.2">
      <c r="A25" s="93" t="s">
        <v>121</v>
      </c>
      <c r="B25" s="93" t="s">
        <v>122</v>
      </c>
      <c r="C25" s="94" t="s">
        <v>12</v>
      </c>
      <c r="D25" s="95"/>
      <c r="E25" s="105"/>
      <c r="G25" s="1">
        <f>120.6/1.1</f>
        <v>109.63636363636363</v>
      </c>
    </row>
    <row r="26" spans="1:9" ht="42.75" x14ac:dyDescent="0.2">
      <c r="A26" s="93" t="s">
        <v>123</v>
      </c>
      <c r="B26" s="93" t="s">
        <v>125</v>
      </c>
      <c r="C26" s="94" t="s">
        <v>15</v>
      </c>
      <c r="D26" s="95"/>
      <c r="E26" s="105"/>
      <c r="H26" s="14"/>
    </row>
    <row r="27" spans="1:9" ht="28.5" x14ac:dyDescent="0.2">
      <c r="A27" s="93" t="s">
        <v>126</v>
      </c>
      <c r="B27" s="93" t="s">
        <v>128</v>
      </c>
      <c r="C27" s="94" t="s">
        <v>15</v>
      </c>
      <c r="D27" s="95"/>
      <c r="E27" s="105"/>
      <c r="H27" s="14"/>
    </row>
    <row r="28" spans="1:9" ht="28.5" x14ac:dyDescent="0.2">
      <c r="A28" s="93" t="s">
        <v>129</v>
      </c>
      <c r="B28" s="93" t="s">
        <v>131</v>
      </c>
      <c r="C28" s="94" t="s">
        <v>16</v>
      </c>
      <c r="D28" s="95"/>
      <c r="E28" s="105"/>
      <c r="H28" s="14"/>
    </row>
    <row r="29" spans="1:9" ht="42.75" x14ac:dyDescent="0.2">
      <c r="A29" s="93" t="s">
        <v>132</v>
      </c>
      <c r="B29" s="93" t="s">
        <v>134</v>
      </c>
      <c r="C29" s="94" t="s">
        <v>15</v>
      </c>
      <c r="D29" s="95"/>
      <c r="E29" s="105"/>
      <c r="H29" s="14"/>
    </row>
    <row r="30" spans="1:9" ht="15" x14ac:dyDescent="0.2">
      <c r="A30" s="91" t="s">
        <v>18</v>
      </c>
      <c r="B30" s="91" t="s">
        <v>135</v>
      </c>
      <c r="C30" s="91"/>
      <c r="D30" s="96"/>
      <c r="E30" s="104"/>
      <c r="H30" s="14"/>
    </row>
    <row r="31" spans="1:9" ht="15" x14ac:dyDescent="0.2">
      <c r="A31" s="91" t="s">
        <v>30</v>
      </c>
      <c r="B31" s="91" t="s">
        <v>136</v>
      </c>
      <c r="C31" s="91"/>
      <c r="D31" s="96"/>
      <c r="E31" s="104"/>
      <c r="H31" s="14"/>
      <c r="I31" s="32"/>
    </row>
    <row r="32" spans="1:9" ht="57" x14ac:dyDescent="0.2">
      <c r="A32" s="97" t="s">
        <v>137</v>
      </c>
      <c r="B32" s="97" t="s">
        <v>139</v>
      </c>
      <c r="C32" s="98" t="s">
        <v>16</v>
      </c>
      <c r="D32" s="99"/>
      <c r="E32" s="106"/>
      <c r="H32" s="14"/>
    </row>
    <row r="33" spans="1:8" ht="42.75" x14ac:dyDescent="0.2">
      <c r="A33" s="97" t="s">
        <v>140</v>
      </c>
      <c r="B33" s="97" t="s">
        <v>142</v>
      </c>
      <c r="C33" s="98" t="s">
        <v>12</v>
      </c>
      <c r="D33" s="99"/>
      <c r="E33" s="106"/>
      <c r="H33" s="113"/>
    </row>
    <row r="34" spans="1:8" ht="42.75" x14ac:dyDescent="0.2">
      <c r="A34" s="97" t="s">
        <v>143</v>
      </c>
      <c r="B34" s="97" t="s">
        <v>42</v>
      </c>
      <c r="C34" s="98" t="s">
        <v>12</v>
      </c>
      <c r="D34" s="99"/>
      <c r="E34" s="106"/>
      <c r="H34" s="113"/>
    </row>
    <row r="35" spans="1:8" ht="42.75" x14ac:dyDescent="0.2">
      <c r="A35" s="97" t="s">
        <v>144</v>
      </c>
      <c r="B35" s="97" t="s">
        <v>146</v>
      </c>
      <c r="C35" s="98" t="s">
        <v>12</v>
      </c>
      <c r="D35" s="99"/>
      <c r="E35" s="106"/>
      <c r="H35" s="113"/>
    </row>
    <row r="36" spans="1:8" ht="42.75" x14ac:dyDescent="0.2">
      <c r="A36" s="97" t="s">
        <v>147</v>
      </c>
      <c r="B36" s="97" t="s">
        <v>149</v>
      </c>
      <c r="C36" s="98" t="s">
        <v>12</v>
      </c>
      <c r="D36" s="99"/>
      <c r="E36" s="106"/>
      <c r="H36" s="14"/>
    </row>
    <row r="37" spans="1:8" ht="42.75" x14ac:dyDescent="0.2">
      <c r="A37" s="97" t="s">
        <v>150</v>
      </c>
      <c r="B37" s="97" t="s">
        <v>125</v>
      </c>
      <c r="C37" s="98" t="s">
        <v>15</v>
      </c>
      <c r="D37" s="99"/>
      <c r="E37" s="106"/>
      <c r="H37" s="14"/>
    </row>
    <row r="38" spans="1:8" ht="28.5" x14ac:dyDescent="0.2">
      <c r="A38" s="97" t="s">
        <v>151</v>
      </c>
      <c r="B38" s="97" t="s">
        <v>128</v>
      </c>
      <c r="C38" s="98" t="s">
        <v>15</v>
      </c>
      <c r="D38" s="99"/>
      <c r="E38" s="106"/>
      <c r="H38" s="14"/>
    </row>
    <row r="39" spans="1:8" ht="15" x14ac:dyDescent="0.2">
      <c r="A39" s="91" t="s">
        <v>31</v>
      </c>
      <c r="B39" s="91" t="s">
        <v>152</v>
      </c>
      <c r="C39" s="91"/>
      <c r="D39" s="96"/>
      <c r="E39" s="104"/>
      <c r="H39" s="14"/>
    </row>
    <row r="40" spans="1:8" ht="42.75" x14ac:dyDescent="0.2">
      <c r="A40" s="93" t="s">
        <v>153</v>
      </c>
      <c r="B40" s="93" t="s">
        <v>155</v>
      </c>
      <c r="C40" s="94" t="s">
        <v>16</v>
      </c>
      <c r="D40" s="95" t="s">
        <v>714</v>
      </c>
      <c r="E40" s="105">
        <v>32</v>
      </c>
      <c r="H40" s="14"/>
    </row>
    <row r="41" spans="1:8" ht="42.75" x14ac:dyDescent="0.2">
      <c r="A41" s="93" t="s">
        <v>156</v>
      </c>
      <c r="B41" s="93" t="s">
        <v>142</v>
      </c>
      <c r="C41" s="94" t="s">
        <v>12</v>
      </c>
      <c r="D41" s="95" t="s">
        <v>715</v>
      </c>
      <c r="E41" s="105">
        <v>52</v>
      </c>
      <c r="H41" s="14"/>
    </row>
    <row r="42" spans="1:8" ht="42.75" x14ac:dyDescent="0.2">
      <c r="A42" s="93" t="s">
        <v>157</v>
      </c>
      <c r="B42" s="93" t="s">
        <v>159</v>
      </c>
      <c r="C42" s="94" t="s">
        <v>12</v>
      </c>
      <c r="D42" s="95" t="s">
        <v>716</v>
      </c>
      <c r="E42" s="105">
        <v>85</v>
      </c>
      <c r="H42" s="14"/>
    </row>
    <row r="43" spans="1:8" ht="42.75" x14ac:dyDescent="0.2">
      <c r="A43" s="93" t="s">
        <v>160</v>
      </c>
      <c r="B43" s="93" t="s">
        <v>162</v>
      </c>
      <c r="C43" s="94" t="s">
        <v>12</v>
      </c>
      <c r="D43" s="95"/>
      <c r="E43" s="105"/>
      <c r="H43" s="14"/>
    </row>
    <row r="44" spans="1:8" ht="42.75" x14ac:dyDescent="0.2">
      <c r="A44" s="93" t="s">
        <v>163</v>
      </c>
      <c r="B44" s="93" t="s">
        <v>42</v>
      </c>
      <c r="C44" s="94" t="s">
        <v>12</v>
      </c>
      <c r="D44" s="95"/>
      <c r="E44" s="105"/>
      <c r="H44" s="14"/>
    </row>
    <row r="45" spans="1:8" ht="42.75" x14ac:dyDescent="0.2">
      <c r="A45" s="93" t="s">
        <v>164</v>
      </c>
      <c r="B45" s="93" t="s">
        <v>125</v>
      </c>
      <c r="C45" s="94" t="s">
        <v>15</v>
      </c>
      <c r="D45" s="95" t="s">
        <v>717</v>
      </c>
      <c r="E45" s="105">
        <v>3.2</v>
      </c>
      <c r="H45" s="14"/>
    </row>
    <row r="46" spans="1:8" ht="28.5" x14ac:dyDescent="0.2">
      <c r="A46" s="93" t="s">
        <v>165</v>
      </c>
      <c r="B46" s="93" t="s">
        <v>128</v>
      </c>
      <c r="C46" s="94" t="s">
        <v>15</v>
      </c>
      <c r="D46" s="95" t="str">
        <f>D45</f>
        <v>Cintas superiores da quadra (vigas em arco contidas em projeto separado) - 3,2 m³</v>
      </c>
      <c r="E46" s="105">
        <f>E45</f>
        <v>3.2</v>
      </c>
      <c r="H46" s="14"/>
    </row>
    <row r="47" spans="1:8" ht="15" x14ac:dyDescent="0.2">
      <c r="A47" s="91" t="s">
        <v>32</v>
      </c>
      <c r="B47" s="91" t="s">
        <v>166</v>
      </c>
      <c r="C47" s="91"/>
      <c r="D47" s="96"/>
      <c r="E47" s="104"/>
      <c r="H47" s="14"/>
    </row>
    <row r="48" spans="1:8" ht="42.75" x14ac:dyDescent="0.2">
      <c r="A48" s="93" t="s">
        <v>167</v>
      </c>
      <c r="B48" s="93" t="s">
        <v>169</v>
      </c>
      <c r="C48" s="94" t="s">
        <v>16</v>
      </c>
      <c r="D48" s="95"/>
      <c r="E48" s="105"/>
      <c r="H48" s="14"/>
    </row>
    <row r="49" spans="1:8" ht="42.75" x14ac:dyDescent="0.2">
      <c r="A49" s="93" t="s">
        <v>170</v>
      </c>
      <c r="B49" s="93" t="s">
        <v>172</v>
      </c>
      <c r="C49" s="94" t="s">
        <v>15</v>
      </c>
      <c r="D49" s="95"/>
      <c r="E49" s="105"/>
      <c r="H49" s="14"/>
    </row>
    <row r="50" spans="1:8" ht="28.5" x14ac:dyDescent="0.2">
      <c r="A50" s="93" t="s">
        <v>173</v>
      </c>
      <c r="B50" s="93" t="s">
        <v>128</v>
      </c>
      <c r="C50" s="94" t="s">
        <v>15</v>
      </c>
      <c r="D50" s="95"/>
      <c r="E50" s="105"/>
      <c r="H50" s="14"/>
    </row>
    <row r="51" spans="1:8" ht="42.75" x14ac:dyDescent="0.2">
      <c r="A51" s="93" t="s">
        <v>174</v>
      </c>
      <c r="B51" s="93" t="s">
        <v>159</v>
      </c>
      <c r="C51" s="94" t="s">
        <v>12</v>
      </c>
      <c r="D51" s="95"/>
      <c r="E51" s="105"/>
      <c r="H51" s="14"/>
    </row>
    <row r="52" spans="1:8" ht="42.75" x14ac:dyDescent="0.2">
      <c r="A52" s="93" t="s">
        <v>175</v>
      </c>
      <c r="B52" s="93" t="s">
        <v>162</v>
      </c>
      <c r="C52" s="94" t="s">
        <v>12</v>
      </c>
      <c r="D52" s="95"/>
      <c r="E52" s="105"/>
      <c r="H52" s="14"/>
    </row>
    <row r="53" spans="1:8" ht="42.75" x14ac:dyDescent="0.2">
      <c r="A53" s="93" t="s">
        <v>176</v>
      </c>
      <c r="B53" s="93" t="s">
        <v>142</v>
      </c>
      <c r="C53" s="94" t="s">
        <v>12</v>
      </c>
      <c r="D53" s="95"/>
      <c r="E53" s="105"/>
      <c r="H53" s="14"/>
    </row>
    <row r="54" spans="1:8" ht="42.75" x14ac:dyDescent="0.2">
      <c r="A54" s="93" t="str">
        <f>'BM 03'!A66</f>
        <v>1.4.3.7</v>
      </c>
      <c r="B54" s="93" t="str">
        <f>'BM 03'!D66</f>
        <v>LAJE PRÉ-MOLDADA UNIDIRECIONAL, BIAPOIADA, PARA PISO, ENCHIMENTO EM CERÂMICA, VIGOTA CONVENCIONAL, ALTURA TOTAL DA LAJE (ENCHIMENTO+CAPA) = (8+4). AF_11/2020_PA</v>
      </c>
      <c r="C54" s="94" t="str">
        <f>'BM 03'!E66</f>
        <v>m²</v>
      </c>
      <c r="D54" s="95" t="s">
        <v>718</v>
      </c>
      <c r="E54" s="105">
        <f>1.5*1.25*2 + 2.3*1.25 + 2.3*1.15</f>
        <v>9.27</v>
      </c>
      <c r="H54" s="14"/>
    </row>
    <row r="55" spans="1:8" ht="15" x14ac:dyDescent="0.2">
      <c r="A55" s="91" t="s">
        <v>10</v>
      </c>
      <c r="B55" s="91" t="s">
        <v>177</v>
      </c>
      <c r="C55" s="91"/>
      <c r="D55" s="96"/>
      <c r="E55" s="104"/>
      <c r="H55" s="14"/>
    </row>
    <row r="56" spans="1:8" ht="42.75" x14ac:dyDescent="0.2">
      <c r="A56" s="97" t="s">
        <v>33</v>
      </c>
      <c r="B56" s="97" t="s">
        <v>179</v>
      </c>
      <c r="C56" s="98" t="s">
        <v>16</v>
      </c>
      <c r="D56" s="95"/>
      <c r="E56" s="106"/>
      <c r="H56" s="14"/>
    </row>
    <row r="57" spans="1:8" ht="42.75" x14ac:dyDescent="0.2">
      <c r="A57" s="93" t="s">
        <v>34</v>
      </c>
      <c r="B57" s="93" t="s">
        <v>181</v>
      </c>
      <c r="C57" s="94" t="s">
        <v>82</v>
      </c>
      <c r="D57" s="95"/>
      <c r="E57" s="105"/>
      <c r="H57" s="14"/>
    </row>
    <row r="58" spans="1:8" ht="28.5" x14ac:dyDescent="0.2">
      <c r="A58" s="93" t="s">
        <v>35</v>
      </c>
      <c r="B58" s="93" t="s">
        <v>183</v>
      </c>
      <c r="C58" s="94" t="s">
        <v>11</v>
      </c>
      <c r="D58" s="95"/>
      <c r="E58" s="105"/>
      <c r="H58" s="14"/>
    </row>
    <row r="59" spans="1:8" ht="28.5" x14ac:dyDescent="0.2">
      <c r="A59" s="93" t="s">
        <v>36</v>
      </c>
      <c r="B59" s="93" t="s">
        <v>185</v>
      </c>
      <c r="C59" s="94" t="s">
        <v>11</v>
      </c>
      <c r="D59" s="95"/>
      <c r="E59" s="105"/>
      <c r="H59" s="14"/>
    </row>
    <row r="60" spans="1:8" ht="28.5" x14ac:dyDescent="0.2">
      <c r="A60" s="93" t="s">
        <v>37</v>
      </c>
      <c r="B60" s="93" t="s">
        <v>187</v>
      </c>
      <c r="C60" s="94" t="s">
        <v>11</v>
      </c>
      <c r="D60" s="95"/>
      <c r="E60" s="105"/>
      <c r="H60" s="14"/>
    </row>
    <row r="61" spans="1:8" ht="15" x14ac:dyDescent="0.2">
      <c r="A61" s="91" t="s">
        <v>188</v>
      </c>
      <c r="B61" s="91" t="s">
        <v>189</v>
      </c>
      <c r="C61" s="91"/>
      <c r="D61" s="96"/>
      <c r="E61" s="104"/>
      <c r="H61" s="14"/>
    </row>
    <row r="62" spans="1:8" ht="15" x14ac:dyDescent="0.2">
      <c r="A62" s="91" t="s">
        <v>190</v>
      </c>
      <c r="B62" s="91" t="s">
        <v>191</v>
      </c>
      <c r="C62" s="91"/>
      <c r="D62" s="96"/>
      <c r="E62" s="104"/>
      <c r="H62" s="14"/>
    </row>
    <row r="63" spans="1:8" ht="42.75" x14ac:dyDescent="0.2">
      <c r="A63" s="93" t="s">
        <v>192</v>
      </c>
      <c r="B63" s="93" t="s">
        <v>194</v>
      </c>
      <c r="C63" s="94" t="s">
        <v>16</v>
      </c>
      <c r="D63" s="95"/>
      <c r="E63" s="105"/>
      <c r="H63" s="14"/>
    </row>
    <row r="64" spans="1:8" ht="28.5" x14ac:dyDescent="0.2">
      <c r="A64" s="93" t="s">
        <v>195</v>
      </c>
      <c r="B64" s="93" t="s">
        <v>197</v>
      </c>
      <c r="C64" s="94" t="s">
        <v>82</v>
      </c>
      <c r="D64" s="95"/>
      <c r="E64" s="105"/>
      <c r="H64" s="14"/>
    </row>
    <row r="65" spans="1:9" ht="15" x14ac:dyDescent="0.2">
      <c r="A65" s="91" t="s">
        <v>198</v>
      </c>
      <c r="B65" s="91" t="s">
        <v>199</v>
      </c>
      <c r="C65" s="91"/>
      <c r="D65" s="96"/>
      <c r="E65" s="104"/>
      <c r="H65" s="14"/>
    </row>
    <row r="66" spans="1:9" ht="15" x14ac:dyDescent="0.2">
      <c r="A66" s="91" t="s">
        <v>200</v>
      </c>
      <c r="B66" s="91" t="s">
        <v>201</v>
      </c>
      <c r="C66" s="91"/>
      <c r="D66" s="96"/>
      <c r="E66" s="104"/>
      <c r="H66" s="14"/>
    </row>
    <row r="67" spans="1:9" ht="57" x14ac:dyDescent="0.2">
      <c r="A67" s="93" t="s">
        <v>202</v>
      </c>
      <c r="B67" s="93" t="s">
        <v>204</v>
      </c>
      <c r="C67" s="94" t="s">
        <v>12</v>
      </c>
      <c r="D67" s="95"/>
      <c r="E67" s="105"/>
      <c r="H67" s="14"/>
    </row>
    <row r="68" spans="1:9" ht="28.5" x14ac:dyDescent="0.2">
      <c r="A68" s="93" t="s">
        <v>205</v>
      </c>
      <c r="B68" s="93" t="s">
        <v>207</v>
      </c>
      <c r="C68" s="94" t="s">
        <v>16</v>
      </c>
      <c r="D68" s="95"/>
      <c r="E68" s="105"/>
      <c r="H68" s="14"/>
    </row>
    <row r="69" spans="1:9" ht="57" x14ac:dyDescent="0.2">
      <c r="A69" s="93" t="s">
        <v>208</v>
      </c>
      <c r="B69" s="93" t="s">
        <v>59</v>
      </c>
      <c r="C69" s="94" t="s">
        <v>11</v>
      </c>
      <c r="D69" s="95"/>
      <c r="E69" s="105"/>
      <c r="H69" s="14"/>
    </row>
    <row r="70" spans="1:9" ht="28.5" x14ac:dyDescent="0.2">
      <c r="A70" s="93" t="s">
        <v>209</v>
      </c>
      <c r="B70" s="93" t="s">
        <v>211</v>
      </c>
      <c r="C70" s="94" t="s">
        <v>16</v>
      </c>
      <c r="D70" s="95"/>
      <c r="E70" s="105"/>
      <c r="H70" s="14"/>
    </row>
    <row r="71" spans="1:9" ht="42.75" x14ac:dyDescent="0.2">
      <c r="A71" s="93" t="s">
        <v>212</v>
      </c>
      <c r="B71" s="93" t="s">
        <v>214</v>
      </c>
      <c r="C71" s="94" t="s">
        <v>16</v>
      </c>
      <c r="D71" s="95"/>
      <c r="E71" s="105"/>
    </row>
    <row r="72" spans="1:9" ht="15" x14ac:dyDescent="0.2">
      <c r="A72" s="91" t="s">
        <v>215</v>
      </c>
      <c r="B72" s="91" t="s">
        <v>216</v>
      </c>
      <c r="C72" s="91"/>
      <c r="D72" s="96"/>
      <c r="E72" s="104"/>
      <c r="F72" s="11"/>
      <c r="G72" s="9"/>
      <c r="H72" s="190"/>
      <c r="I72" s="183"/>
    </row>
    <row r="73" spans="1:9" ht="42.75" x14ac:dyDescent="0.2">
      <c r="A73" s="93" t="s">
        <v>217</v>
      </c>
      <c r="B73" s="93" t="s">
        <v>84</v>
      </c>
      <c r="C73" s="94" t="s">
        <v>16</v>
      </c>
      <c r="D73" s="95"/>
      <c r="E73" s="105"/>
      <c r="F73" s="11"/>
      <c r="G73" s="9"/>
      <c r="H73" s="17"/>
      <c r="I73" s="18"/>
    </row>
    <row r="74" spans="1:9" ht="57" x14ac:dyDescent="0.2">
      <c r="A74" s="93" t="s">
        <v>219</v>
      </c>
      <c r="B74" s="93" t="s">
        <v>220</v>
      </c>
      <c r="C74" s="94" t="s">
        <v>16</v>
      </c>
      <c r="D74" s="95"/>
      <c r="E74" s="105"/>
      <c r="F74" s="11"/>
      <c r="G74" s="9"/>
      <c r="H74" s="17"/>
      <c r="I74" s="18"/>
    </row>
    <row r="75" spans="1:9" ht="15" x14ac:dyDescent="0.2">
      <c r="A75" s="91" t="s">
        <v>221</v>
      </c>
      <c r="B75" s="91" t="s">
        <v>222</v>
      </c>
      <c r="C75" s="91"/>
      <c r="D75" s="96"/>
      <c r="E75" s="104"/>
      <c r="F75" s="11"/>
      <c r="G75" s="9"/>
      <c r="H75" s="17"/>
      <c r="I75" s="18"/>
    </row>
    <row r="76" spans="1:9" ht="28.5" x14ac:dyDescent="0.2">
      <c r="A76" s="93" t="s">
        <v>223</v>
      </c>
      <c r="B76" s="93" t="s">
        <v>225</v>
      </c>
      <c r="C76" s="94" t="s">
        <v>16</v>
      </c>
      <c r="D76" s="95"/>
      <c r="E76" s="105"/>
      <c r="F76" s="11"/>
      <c r="G76" s="9"/>
      <c r="H76" s="17"/>
      <c r="I76" s="18"/>
    </row>
    <row r="77" spans="1:9" ht="28.5" x14ac:dyDescent="0.2">
      <c r="A77" s="93" t="s">
        <v>226</v>
      </c>
      <c r="B77" s="93" t="s">
        <v>107</v>
      </c>
      <c r="C77" s="94" t="s">
        <v>15</v>
      </c>
      <c r="D77" s="95"/>
      <c r="E77" s="105"/>
      <c r="F77" s="11"/>
      <c r="G77" s="9"/>
      <c r="H77" s="17"/>
      <c r="I77" s="18"/>
    </row>
    <row r="78" spans="1:9" ht="42.75" x14ac:dyDescent="0.2">
      <c r="A78" s="93" t="s">
        <v>227</v>
      </c>
      <c r="B78" s="93" t="s">
        <v>229</v>
      </c>
      <c r="C78" s="94" t="s">
        <v>16</v>
      </c>
      <c r="D78" s="95"/>
      <c r="E78" s="105"/>
      <c r="F78" s="11"/>
      <c r="G78" s="9"/>
      <c r="H78" s="17"/>
      <c r="I78" s="18"/>
    </row>
    <row r="79" spans="1:9" ht="42.75" x14ac:dyDescent="0.2">
      <c r="A79" s="93" t="s">
        <v>230</v>
      </c>
      <c r="B79" s="93" t="s">
        <v>232</v>
      </c>
      <c r="C79" s="94" t="s">
        <v>16</v>
      </c>
      <c r="D79" s="95"/>
      <c r="E79" s="105"/>
      <c r="F79" s="11"/>
      <c r="G79" s="9"/>
      <c r="H79" s="17"/>
      <c r="I79" s="18"/>
    </row>
    <row r="80" spans="1:9" ht="42.75" x14ac:dyDescent="0.2">
      <c r="A80" s="93" t="s">
        <v>233</v>
      </c>
      <c r="B80" s="93" t="s">
        <v>235</v>
      </c>
      <c r="C80" s="94" t="s">
        <v>7</v>
      </c>
      <c r="D80" s="95"/>
      <c r="E80" s="105"/>
      <c r="F80" s="11"/>
      <c r="G80" s="9"/>
      <c r="H80" s="17"/>
      <c r="I80" s="18"/>
    </row>
    <row r="81" spans="1:9" ht="71.25" x14ac:dyDescent="0.2">
      <c r="A81" s="93" t="s">
        <v>236</v>
      </c>
      <c r="B81" s="93" t="s">
        <v>238</v>
      </c>
      <c r="C81" s="94" t="s">
        <v>16</v>
      </c>
      <c r="D81" s="95"/>
      <c r="E81" s="105"/>
      <c r="F81" s="11"/>
      <c r="G81" s="9"/>
      <c r="H81" s="17"/>
      <c r="I81" s="18"/>
    </row>
    <row r="82" spans="1:9" ht="28.5" x14ac:dyDescent="0.2">
      <c r="A82" s="93" t="s">
        <v>239</v>
      </c>
      <c r="B82" s="93" t="s">
        <v>241</v>
      </c>
      <c r="C82" s="94" t="s">
        <v>15</v>
      </c>
      <c r="D82" s="95"/>
      <c r="E82" s="105"/>
      <c r="F82" s="11"/>
      <c r="G82" s="109">
        <f>E83+E82+E14</f>
        <v>4.3600000000000003</v>
      </c>
      <c r="H82" s="110" t="s">
        <v>616</v>
      </c>
      <c r="I82" s="18"/>
    </row>
    <row r="83" spans="1:9" ht="28.5" x14ac:dyDescent="0.2">
      <c r="A83" s="97" t="s">
        <v>242</v>
      </c>
      <c r="B83" s="97" t="s">
        <v>244</v>
      </c>
      <c r="C83" s="98" t="s">
        <v>15</v>
      </c>
      <c r="D83" s="99" t="s">
        <v>719</v>
      </c>
      <c r="E83" s="106">
        <f>43.6*0.1</f>
        <v>4.3600000000000003</v>
      </c>
      <c r="F83" s="11"/>
      <c r="G83" s="9"/>
      <c r="H83" s="17"/>
      <c r="I83" s="18"/>
    </row>
    <row r="84" spans="1:9" ht="15" x14ac:dyDescent="0.2">
      <c r="A84" s="91" t="s">
        <v>245</v>
      </c>
      <c r="B84" s="91" t="s">
        <v>246</v>
      </c>
      <c r="C84" s="91"/>
      <c r="D84" s="96"/>
      <c r="E84" s="104"/>
      <c r="F84" s="11"/>
      <c r="G84" s="9"/>
      <c r="H84" s="17"/>
      <c r="I84" s="18"/>
    </row>
    <row r="85" spans="1:9" ht="28.5" x14ac:dyDescent="0.2">
      <c r="A85" s="93" t="s">
        <v>247</v>
      </c>
      <c r="B85" s="93" t="s">
        <v>83</v>
      </c>
      <c r="C85" s="94" t="s">
        <v>16</v>
      </c>
      <c r="D85" s="95"/>
      <c r="E85" s="105"/>
      <c r="F85" s="11"/>
      <c r="G85" s="9"/>
      <c r="H85" s="17"/>
      <c r="I85" s="18"/>
    </row>
    <row r="86" spans="1:9" ht="28.5" x14ac:dyDescent="0.2">
      <c r="A86" s="93" t="s">
        <v>249</v>
      </c>
      <c r="B86" s="93" t="s">
        <v>251</v>
      </c>
      <c r="C86" s="94" t="s">
        <v>16</v>
      </c>
      <c r="D86" s="95"/>
      <c r="E86" s="105"/>
      <c r="F86" s="11"/>
      <c r="G86" s="9"/>
      <c r="H86" s="17"/>
      <c r="I86" s="18"/>
    </row>
    <row r="87" spans="1:9" ht="28.5" x14ac:dyDescent="0.2">
      <c r="A87" s="93" t="s">
        <v>252</v>
      </c>
      <c r="B87" s="93" t="s">
        <v>254</v>
      </c>
      <c r="C87" s="94" t="s">
        <v>16</v>
      </c>
      <c r="D87" s="95"/>
      <c r="E87" s="105"/>
      <c r="F87" s="11"/>
      <c r="G87" s="9"/>
      <c r="H87" s="17"/>
      <c r="I87" s="18"/>
    </row>
    <row r="88" spans="1:9" ht="28.5" x14ac:dyDescent="0.2">
      <c r="A88" s="93" t="s">
        <v>255</v>
      </c>
      <c r="B88" s="93" t="s">
        <v>257</v>
      </c>
      <c r="C88" s="94" t="s">
        <v>16</v>
      </c>
      <c r="D88" s="95"/>
      <c r="E88" s="105"/>
      <c r="F88" s="11"/>
      <c r="G88" s="9"/>
      <c r="H88" s="17"/>
      <c r="I88" s="18"/>
    </row>
    <row r="89" spans="1:9" ht="28.5" x14ac:dyDescent="0.2">
      <c r="A89" s="93" t="s">
        <v>258</v>
      </c>
      <c r="B89" s="93" t="s">
        <v>260</v>
      </c>
      <c r="C89" s="94" t="s">
        <v>16</v>
      </c>
      <c r="D89" s="95"/>
      <c r="E89" s="105"/>
      <c r="F89" s="11"/>
      <c r="G89" s="9"/>
      <c r="H89" s="17"/>
      <c r="I89" s="18"/>
    </row>
    <row r="90" spans="1:9" ht="28.5" x14ac:dyDescent="0.2">
      <c r="A90" s="93" t="s">
        <v>261</v>
      </c>
      <c r="B90" s="93" t="s">
        <v>263</v>
      </c>
      <c r="C90" s="94" t="s">
        <v>16</v>
      </c>
      <c r="D90" s="95"/>
      <c r="E90" s="105"/>
      <c r="F90" s="11"/>
      <c r="G90" s="9"/>
      <c r="H90" s="17"/>
      <c r="I90" s="18"/>
    </row>
    <row r="91" spans="1:9" ht="28.5" x14ac:dyDescent="0.2">
      <c r="A91" s="93" t="s">
        <v>264</v>
      </c>
      <c r="B91" s="93" t="s">
        <v>266</v>
      </c>
      <c r="C91" s="94" t="s">
        <v>16</v>
      </c>
      <c r="D91" s="95"/>
      <c r="E91" s="105"/>
      <c r="F91" s="11"/>
      <c r="G91" s="9"/>
      <c r="H91" s="17"/>
      <c r="I91" s="18"/>
    </row>
    <row r="92" spans="1:9" ht="42.75" x14ac:dyDescent="0.2">
      <c r="A92" s="93" t="s">
        <v>267</v>
      </c>
      <c r="B92" s="93" t="s">
        <v>269</v>
      </c>
      <c r="C92" s="94" t="s">
        <v>16</v>
      </c>
      <c r="D92" s="95"/>
      <c r="E92" s="105"/>
      <c r="F92" s="11"/>
      <c r="G92" s="9"/>
      <c r="H92" s="17"/>
      <c r="I92" s="18"/>
    </row>
    <row r="93" spans="1:9" ht="57" x14ac:dyDescent="0.2">
      <c r="A93" s="93" t="s">
        <v>270</v>
      </c>
      <c r="B93" s="93" t="s">
        <v>272</v>
      </c>
      <c r="C93" s="94" t="s">
        <v>16</v>
      </c>
      <c r="D93" s="95"/>
      <c r="E93" s="105"/>
      <c r="F93" s="11"/>
      <c r="G93" s="9"/>
      <c r="H93" s="17"/>
      <c r="I93" s="18"/>
    </row>
    <row r="94" spans="1:9" ht="15" x14ac:dyDescent="0.2">
      <c r="A94" s="91" t="s">
        <v>273</v>
      </c>
      <c r="B94" s="91" t="s">
        <v>274</v>
      </c>
      <c r="C94" s="91"/>
      <c r="D94" s="96"/>
      <c r="E94" s="104"/>
      <c r="F94" s="11"/>
      <c r="G94" s="9"/>
      <c r="H94" s="17"/>
      <c r="I94" s="18"/>
    </row>
    <row r="95" spans="1:9" ht="28.5" x14ac:dyDescent="0.2">
      <c r="A95" s="93" t="s">
        <v>275</v>
      </c>
      <c r="B95" s="93" t="s">
        <v>277</v>
      </c>
      <c r="C95" s="94" t="s">
        <v>7</v>
      </c>
      <c r="D95" s="95"/>
      <c r="E95" s="105"/>
      <c r="F95" s="11"/>
      <c r="G95" s="9"/>
      <c r="H95" s="17"/>
      <c r="I95" s="18"/>
    </row>
    <row r="96" spans="1:9" ht="28.5" x14ac:dyDescent="0.2">
      <c r="A96" s="93" t="s">
        <v>278</v>
      </c>
      <c r="B96" s="93" t="s">
        <v>280</v>
      </c>
      <c r="C96" s="94" t="s">
        <v>7</v>
      </c>
      <c r="D96" s="95"/>
      <c r="E96" s="105"/>
      <c r="F96" s="11"/>
      <c r="G96" s="9"/>
      <c r="H96" s="17"/>
      <c r="I96" s="18"/>
    </row>
    <row r="97" spans="1:9" ht="28.5" x14ac:dyDescent="0.2">
      <c r="A97" s="93" t="s">
        <v>281</v>
      </c>
      <c r="B97" s="93" t="s">
        <v>70</v>
      </c>
      <c r="C97" s="94" t="s">
        <v>7</v>
      </c>
      <c r="D97" s="95"/>
      <c r="E97" s="105"/>
      <c r="F97" s="11"/>
      <c r="G97" s="9"/>
      <c r="H97" s="17"/>
      <c r="I97" s="18"/>
    </row>
    <row r="98" spans="1:9" ht="28.5" x14ac:dyDescent="0.2">
      <c r="A98" s="93" t="s">
        <v>282</v>
      </c>
      <c r="B98" s="93" t="s">
        <v>284</v>
      </c>
      <c r="C98" s="94" t="s">
        <v>7</v>
      </c>
      <c r="D98" s="95"/>
      <c r="E98" s="105"/>
      <c r="F98" s="11"/>
      <c r="G98" s="9"/>
      <c r="H98" s="17"/>
      <c r="I98" s="18"/>
    </row>
    <row r="99" spans="1:9" ht="57" x14ac:dyDescent="0.2">
      <c r="A99" s="93" t="s">
        <v>285</v>
      </c>
      <c r="B99" s="93" t="s">
        <v>287</v>
      </c>
      <c r="C99" s="94" t="s">
        <v>7</v>
      </c>
      <c r="D99" s="95"/>
      <c r="E99" s="105"/>
      <c r="F99" s="11"/>
      <c r="G99" s="9"/>
      <c r="H99" s="17"/>
      <c r="I99" s="18"/>
    </row>
    <row r="100" spans="1:9" ht="15" x14ac:dyDescent="0.2">
      <c r="A100" s="91" t="s">
        <v>288</v>
      </c>
      <c r="B100" s="91" t="s">
        <v>289</v>
      </c>
      <c r="C100" s="91"/>
      <c r="D100" s="96"/>
      <c r="E100" s="104"/>
      <c r="F100" s="11"/>
      <c r="G100" s="9"/>
      <c r="H100" s="17"/>
      <c r="I100" s="18"/>
    </row>
    <row r="101" spans="1:9" ht="28.5" x14ac:dyDescent="0.2">
      <c r="A101" s="93" t="s">
        <v>290</v>
      </c>
      <c r="B101" s="93" t="s">
        <v>292</v>
      </c>
      <c r="C101" s="94" t="s">
        <v>11</v>
      </c>
      <c r="D101" s="95"/>
      <c r="E101" s="105"/>
      <c r="F101" s="11"/>
      <c r="G101" s="9"/>
      <c r="H101" s="17"/>
      <c r="I101" s="18"/>
    </row>
    <row r="102" spans="1:9" ht="42.75" x14ac:dyDescent="0.2">
      <c r="A102" s="93" t="s">
        <v>293</v>
      </c>
      <c r="B102" s="93" t="s">
        <v>295</v>
      </c>
      <c r="C102" s="94" t="s">
        <v>11</v>
      </c>
      <c r="D102" s="95"/>
      <c r="E102" s="105"/>
      <c r="F102" s="11"/>
      <c r="G102" s="9"/>
      <c r="H102" s="17"/>
      <c r="I102" s="18"/>
    </row>
    <row r="103" spans="1:9" ht="42.75" x14ac:dyDescent="0.2">
      <c r="A103" s="93" t="s">
        <v>296</v>
      </c>
      <c r="B103" s="93" t="s">
        <v>298</v>
      </c>
      <c r="C103" s="94" t="s">
        <v>11</v>
      </c>
      <c r="D103" s="95"/>
      <c r="E103" s="105"/>
      <c r="F103" s="11"/>
      <c r="G103" s="9"/>
      <c r="H103" s="17"/>
      <c r="I103" s="18"/>
    </row>
    <row r="104" spans="1:9" ht="28.5" x14ac:dyDescent="0.2">
      <c r="A104" s="93" t="s">
        <v>299</v>
      </c>
      <c r="B104" s="93" t="s">
        <v>64</v>
      </c>
      <c r="C104" s="94" t="s">
        <v>7</v>
      </c>
      <c r="D104" s="95"/>
      <c r="E104" s="105"/>
      <c r="F104" s="11"/>
      <c r="G104" s="9"/>
      <c r="H104" s="17"/>
      <c r="I104" s="18"/>
    </row>
    <row r="105" spans="1:9" ht="28.5" x14ac:dyDescent="0.2">
      <c r="A105" s="93" t="s">
        <v>300</v>
      </c>
      <c r="B105" s="93" t="s">
        <v>302</v>
      </c>
      <c r="C105" s="94" t="s">
        <v>7</v>
      </c>
      <c r="D105" s="95"/>
      <c r="E105" s="105"/>
      <c r="F105" s="11"/>
      <c r="G105" s="9"/>
      <c r="H105" s="17"/>
      <c r="I105" s="18"/>
    </row>
    <row r="106" spans="1:9" ht="42.75" x14ac:dyDescent="0.2">
      <c r="A106" s="93" t="s">
        <v>303</v>
      </c>
      <c r="B106" s="93" t="s">
        <v>62</v>
      </c>
      <c r="C106" s="94" t="s">
        <v>7</v>
      </c>
      <c r="D106" s="95"/>
      <c r="E106" s="105"/>
      <c r="F106" s="11"/>
      <c r="G106" s="9"/>
      <c r="H106" s="17"/>
      <c r="I106" s="18"/>
    </row>
    <row r="107" spans="1:9" ht="42.75" x14ac:dyDescent="0.2">
      <c r="A107" s="93" t="s">
        <v>304</v>
      </c>
      <c r="B107" s="93" t="s">
        <v>306</v>
      </c>
      <c r="C107" s="94" t="s">
        <v>7</v>
      </c>
      <c r="D107" s="95"/>
      <c r="E107" s="105"/>
      <c r="F107" s="11"/>
      <c r="G107" s="9"/>
      <c r="H107" s="17"/>
      <c r="I107" s="18"/>
    </row>
    <row r="108" spans="1:9" ht="15" x14ac:dyDescent="0.2">
      <c r="A108" s="91" t="s">
        <v>307</v>
      </c>
      <c r="B108" s="91" t="s">
        <v>308</v>
      </c>
      <c r="C108" s="91"/>
      <c r="D108" s="96"/>
      <c r="E108" s="104"/>
      <c r="F108" s="11"/>
      <c r="G108" s="9"/>
      <c r="H108" s="17"/>
      <c r="I108" s="18"/>
    </row>
    <row r="109" spans="1:9" ht="42.75" x14ac:dyDescent="0.2">
      <c r="A109" s="93" t="s">
        <v>309</v>
      </c>
      <c r="B109" s="93" t="s">
        <v>311</v>
      </c>
      <c r="C109" s="94" t="s">
        <v>11</v>
      </c>
      <c r="D109" s="95"/>
      <c r="E109" s="105"/>
      <c r="F109" s="11"/>
      <c r="G109" s="9"/>
      <c r="H109" s="17"/>
      <c r="I109" s="18"/>
    </row>
    <row r="110" spans="1:9" ht="42.75" x14ac:dyDescent="0.2">
      <c r="A110" s="93" t="s">
        <v>312</v>
      </c>
      <c r="B110" s="93" t="s">
        <v>314</v>
      </c>
      <c r="C110" s="94" t="s">
        <v>11</v>
      </c>
      <c r="D110" s="95"/>
      <c r="E110" s="105"/>
      <c r="F110" s="11"/>
      <c r="G110" s="9"/>
      <c r="H110" s="17"/>
      <c r="I110" s="18"/>
    </row>
    <row r="111" spans="1:9" ht="15" x14ac:dyDescent="0.2">
      <c r="A111" s="91" t="s">
        <v>315</v>
      </c>
      <c r="B111" s="91" t="s">
        <v>316</v>
      </c>
      <c r="C111" s="91"/>
      <c r="D111" s="96"/>
      <c r="E111" s="104"/>
      <c r="F111" s="11"/>
      <c r="G111" s="9"/>
      <c r="H111" s="17"/>
      <c r="I111" s="18"/>
    </row>
    <row r="112" spans="1:9" ht="28.5" x14ac:dyDescent="0.2">
      <c r="A112" s="93" t="s">
        <v>317</v>
      </c>
      <c r="B112" s="93" t="s">
        <v>319</v>
      </c>
      <c r="C112" s="94" t="s">
        <v>7</v>
      </c>
      <c r="D112" s="95"/>
      <c r="E112" s="105"/>
      <c r="F112" s="11"/>
      <c r="G112" s="9"/>
      <c r="H112" s="17"/>
      <c r="I112" s="18"/>
    </row>
    <row r="113" spans="1:9" ht="28.5" x14ac:dyDescent="0.2">
      <c r="A113" s="93" t="s">
        <v>320</v>
      </c>
      <c r="B113" s="93" t="s">
        <v>322</v>
      </c>
      <c r="C113" s="94" t="s">
        <v>7</v>
      </c>
      <c r="D113" s="95"/>
      <c r="E113" s="105"/>
      <c r="F113" s="11"/>
      <c r="G113" s="9"/>
      <c r="H113" s="17"/>
      <c r="I113" s="18"/>
    </row>
    <row r="114" spans="1:9" ht="28.5" x14ac:dyDescent="0.2">
      <c r="A114" s="93" t="s">
        <v>323</v>
      </c>
      <c r="B114" s="93" t="s">
        <v>325</v>
      </c>
      <c r="C114" s="94" t="s">
        <v>7</v>
      </c>
      <c r="D114" s="95"/>
      <c r="E114" s="105"/>
      <c r="F114" s="11"/>
      <c r="G114" s="9"/>
      <c r="H114" s="17"/>
      <c r="I114" s="18"/>
    </row>
    <row r="115" spans="1:9" ht="28.5" x14ac:dyDescent="0.2">
      <c r="A115" s="93" t="s">
        <v>326</v>
      </c>
      <c r="B115" s="93" t="s">
        <v>328</v>
      </c>
      <c r="C115" s="94" t="s">
        <v>7</v>
      </c>
      <c r="D115" s="95"/>
      <c r="E115" s="105"/>
      <c r="F115" s="11"/>
      <c r="G115" s="9"/>
      <c r="H115" s="17"/>
      <c r="I115" s="18"/>
    </row>
    <row r="116" spans="1:9" ht="28.5" x14ac:dyDescent="0.2">
      <c r="A116" s="93" t="s">
        <v>329</v>
      </c>
      <c r="B116" s="93" t="s">
        <v>331</v>
      </c>
      <c r="C116" s="94" t="s">
        <v>7</v>
      </c>
      <c r="D116" s="95"/>
      <c r="E116" s="105"/>
      <c r="F116" s="11"/>
      <c r="G116" s="9"/>
      <c r="H116" s="17"/>
      <c r="I116" s="18"/>
    </row>
    <row r="117" spans="1:9" ht="15" x14ac:dyDescent="0.2">
      <c r="A117" s="91" t="s">
        <v>332</v>
      </c>
      <c r="B117" s="91" t="s">
        <v>333</v>
      </c>
      <c r="C117" s="91"/>
      <c r="D117" s="96"/>
      <c r="E117" s="104"/>
      <c r="F117" s="11"/>
      <c r="G117" s="9"/>
      <c r="H117" s="17"/>
      <c r="I117" s="18"/>
    </row>
    <row r="118" spans="1:9" ht="57" x14ac:dyDescent="0.2">
      <c r="A118" s="93" t="s">
        <v>334</v>
      </c>
      <c r="B118" s="93" t="s">
        <v>336</v>
      </c>
      <c r="C118" s="94" t="s">
        <v>7</v>
      </c>
      <c r="D118" s="95"/>
      <c r="E118" s="105"/>
      <c r="F118" s="11"/>
      <c r="G118" s="9"/>
      <c r="H118" s="17"/>
      <c r="I118" s="18"/>
    </row>
    <row r="119" spans="1:9" ht="57" x14ac:dyDescent="0.2">
      <c r="A119" s="93" t="s">
        <v>337</v>
      </c>
      <c r="B119" s="93" t="s">
        <v>339</v>
      </c>
      <c r="C119" s="94" t="s">
        <v>7</v>
      </c>
      <c r="D119" s="95"/>
      <c r="E119" s="105"/>
      <c r="F119" s="11"/>
      <c r="G119" s="9"/>
      <c r="H119" s="17"/>
      <c r="I119" s="18"/>
    </row>
    <row r="120" spans="1:9" ht="71.25" x14ac:dyDescent="0.2">
      <c r="A120" s="93" t="s">
        <v>340</v>
      </c>
      <c r="B120" s="93" t="s">
        <v>342</v>
      </c>
      <c r="C120" s="94" t="s">
        <v>7</v>
      </c>
      <c r="D120" s="95"/>
      <c r="E120" s="105"/>
      <c r="F120" s="11"/>
      <c r="G120" s="9"/>
      <c r="H120" s="17"/>
      <c r="I120" s="18"/>
    </row>
    <row r="121" spans="1:9" ht="15" x14ac:dyDescent="0.2">
      <c r="A121" s="91" t="s">
        <v>343</v>
      </c>
      <c r="B121" s="91" t="s">
        <v>344</v>
      </c>
      <c r="C121" s="91"/>
      <c r="D121" s="96"/>
      <c r="E121" s="104"/>
      <c r="F121" s="11"/>
      <c r="G121" s="9"/>
      <c r="H121" s="17"/>
      <c r="I121" s="18"/>
    </row>
    <row r="122" spans="1:9" ht="42.75" x14ac:dyDescent="0.2">
      <c r="A122" s="93" t="s">
        <v>345</v>
      </c>
      <c r="B122" s="93" t="s">
        <v>347</v>
      </c>
      <c r="C122" s="94" t="s">
        <v>7</v>
      </c>
      <c r="D122" s="95"/>
      <c r="E122" s="105"/>
      <c r="F122" s="11"/>
      <c r="G122" s="9"/>
      <c r="H122" s="17"/>
      <c r="I122" s="18"/>
    </row>
    <row r="123" spans="1:9" ht="42.75" x14ac:dyDescent="0.2">
      <c r="A123" s="93" t="s">
        <v>348</v>
      </c>
      <c r="B123" s="93" t="s">
        <v>350</v>
      </c>
      <c r="C123" s="94" t="s">
        <v>7</v>
      </c>
      <c r="D123" s="95"/>
      <c r="E123" s="105"/>
      <c r="F123" s="11"/>
      <c r="G123" s="9"/>
      <c r="H123" s="17"/>
      <c r="I123" s="18"/>
    </row>
    <row r="124" spans="1:9" ht="42.75" x14ac:dyDescent="0.2">
      <c r="A124" s="93" t="s">
        <v>351</v>
      </c>
      <c r="B124" s="93" t="s">
        <v>353</v>
      </c>
      <c r="C124" s="94" t="s">
        <v>11</v>
      </c>
      <c r="D124" s="95"/>
      <c r="E124" s="105"/>
      <c r="F124" s="11"/>
      <c r="G124" s="9"/>
      <c r="H124" s="17"/>
      <c r="I124" s="18"/>
    </row>
    <row r="125" spans="1:9" ht="42.75" x14ac:dyDescent="0.2">
      <c r="A125" s="93" t="s">
        <v>354</v>
      </c>
      <c r="B125" s="93" t="s">
        <v>353</v>
      </c>
      <c r="C125" s="94" t="s">
        <v>11</v>
      </c>
      <c r="D125" s="95"/>
      <c r="E125" s="105"/>
      <c r="F125" s="11"/>
      <c r="G125" s="9"/>
      <c r="H125" s="17"/>
      <c r="I125" s="18"/>
    </row>
    <row r="126" spans="1:9" ht="28.5" x14ac:dyDescent="0.2">
      <c r="A126" s="93" t="s">
        <v>355</v>
      </c>
      <c r="B126" s="93" t="s">
        <v>357</v>
      </c>
      <c r="C126" s="94" t="s">
        <v>7</v>
      </c>
      <c r="D126" s="95"/>
      <c r="E126" s="105"/>
      <c r="F126" s="11"/>
      <c r="G126" s="9"/>
      <c r="H126" s="17"/>
      <c r="I126" s="18"/>
    </row>
    <row r="127" spans="1:9" ht="15" x14ac:dyDescent="0.2">
      <c r="A127" s="91" t="s">
        <v>358</v>
      </c>
      <c r="B127" s="91" t="s">
        <v>359</v>
      </c>
      <c r="C127" s="91"/>
      <c r="D127" s="96"/>
      <c r="E127" s="104"/>
      <c r="F127" s="11"/>
      <c r="G127" s="9"/>
      <c r="H127" s="17"/>
      <c r="I127" s="18"/>
    </row>
    <row r="128" spans="1:9" ht="28.5" x14ac:dyDescent="0.2">
      <c r="A128" s="93" t="s">
        <v>360</v>
      </c>
      <c r="B128" s="93" t="s">
        <v>362</v>
      </c>
      <c r="C128" s="94" t="s">
        <v>7</v>
      </c>
      <c r="D128" s="95"/>
      <c r="E128" s="105"/>
      <c r="F128" s="11"/>
      <c r="G128" s="9"/>
      <c r="H128" s="17"/>
      <c r="I128" s="18"/>
    </row>
    <row r="129" spans="1:9" ht="42.75" x14ac:dyDescent="0.2">
      <c r="A129" s="93" t="s">
        <v>363</v>
      </c>
      <c r="B129" s="93" t="s">
        <v>365</v>
      </c>
      <c r="C129" s="94" t="s">
        <v>7</v>
      </c>
      <c r="D129" s="95"/>
      <c r="E129" s="105"/>
      <c r="F129" s="11"/>
      <c r="G129" s="9"/>
      <c r="H129" s="17"/>
      <c r="I129" s="18"/>
    </row>
    <row r="130" spans="1:9" ht="71.25" x14ac:dyDescent="0.2">
      <c r="A130" s="93" t="s">
        <v>366</v>
      </c>
      <c r="B130" s="93" t="s">
        <v>368</v>
      </c>
      <c r="C130" s="94" t="s">
        <v>7</v>
      </c>
      <c r="D130" s="95"/>
      <c r="E130" s="105"/>
      <c r="F130" s="11"/>
      <c r="G130" s="9"/>
      <c r="H130" s="17"/>
      <c r="I130" s="18"/>
    </row>
    <row r="131" spans="1:9" ht="28.5" x14ac:dyDescent="0.2">
      <c r="A131" s="93" t="s">
        <v>369</v>
      </c>
      <c r="B131" s="93" t="s">
        <v>371</v>
      </c>
      <c r="C131" s="94" t="s">
        <v>7</v>
      </c>
      <c r="D131" s="95"/>
      <c r="E131" s="105"/>
      <c r="F131" s="11"/>
      <c r="G131" s="9"/>
      <c r="H131" s="17"/>
      <c r="I131" s="18"/>
    </row>
    <row r="132" spans="1:9" ht="15" x14ac:dyDescent="0.2">
      <c r="A132" s="91" t="s">
        <v>372</v>
      </c>
      <c r="B132" s="91" t="s">
        <v>373</v>
      </c>
      <c r="C132" s="91"/>
      <c r="D132" s="96"/>
      <c r="E132" s="104"/>
      <c r="F132" s="11"/>
      <c r="G132" s="9"/>
      <c r="H132" s="17"/>
      <c r="I132" s="18"/>
    </row>
    <row r="133" spans="1:9" ht="28.5" x14ac:dyDescent="0.2">
      <c r="A133" s="93" t="s">
        <v>374</v>
      </c>
      <c r="B133" s="93" t="s">
        <v>98</v>
      </c>
      <c r="C133" s="94" t="s">
        <v>87</v>
      </c>
      <c r="D133" s="95"/>
      <c r="E133" s="105"/>
      <c r="F133" s="11"/>
      <c r="G133" s="9"/>
      <c r="H133" s="17"/>
      <c r="I133" s="18"/>
    </row>
    <row r="134" spans="1:9" ht="28.5" x14ac:dyDescent="0.2">
      <c r="A134" s="93" t="s">
        <v>375</v>
      </c>
      <c r="B134" s="93" t="s">
        <v>377</v>
      </c>
      <c r="C134" s="94" t="s">
        <v>15</v>
      </c>
      <c r="D134" s="95"/>
      <c r="E134" s="105"/>
      <c r="F134" s="11"/>
      <c r="G134" s="9"/>
      <c r="H134" s="17"/>
      <c r="I134" s="18"/>
    </row>
    <row r="135" spans="1:9" ht="42.75" x14ac:dyDescent="0.2">
      <c r="A135" s="93" t="s">
        <v>378</v>
      </c>
      <c r="B135" s="93" t="s">
        <v>179</v>
      </c>
      <c r="C135" s="94" t="s">
        <v>16</v>
      </c>
      <c r="D135" s="95"/>
      <c r="E135" s="105"/>
      <c r="F135" s="11"/>
      <c r="G135" s="9"/>
      <c r="H135" s="17"/>
      <c r="I135" s="18"/>
    </row>
    <row r="136" spans="1:9" ht="42.75" x14ac:dyDescent="0.2">
      <c r="A136" s="93" t="s">
        <v>379</v>
      </c>
      <c r="B136" s="93" t="s">
        <v>169</v>
      </c>
      <c r="C136" s="94" t="s">
        <v>16</v>
      </c>
      <c r="D136" s="95"/>
      <c r="E136" s="105"/>
      <c r="F136" s="11"/>
      <c r="G136" s="9"/>
      <c r="H136" s="17"/>
      <c r="I136" s="18"/>
    </row>
    <row r="137" spans="1:9" ht="28.5" x14ac:dyDescent="0.2">
      <c r="A137" s="93" t="s">
        <v>380</v>
      </c>
      <c r="B137" s="93" t="s">
        <v>122</v>
      </c>
      <c r="C137" s="94" t="s">
        <v>12</v>
      </c>
      <c r="D137" s="95"/>
      <c r="E137" s="105"/>
      <c r="F137" s="11"/>
      <c r="G137" s="9"/>
      <c r="H137" s="17"/>
      <c r="I137" s="18"/>
    </row>
    <row r="138" spans="1:9" ht="28.5" x14ac:dyDescent="0.2">
      <c r="A138" s="93" t="s">
        <v>381</v>
      </c>
      <c r="B138" s="93" t="s">
        <v>117</v>
      </c>
      <c r="C138" s="94" t="s">
        <v>12</v>
      </c>
      <c r="D138" s="95"/>
      <c r="E138" s="105"/>
      <c r="F138" s="11"/>
      <c r="G138" s="9"/>
      <c r="H138" s="17"/>
      <c r="I138" s="18"/>
    </row>
    <row r="139" spans="1:9" ht="42.75" x14ac:dyDescent="0.2">
      <c r="A139" s="93" t="s">
        <v>382</v>
      </c>
      <c r="B139" s="93" t="s">
        <v>384</v>
      </c>
      <c r="C139" s="94" t="s">
        <v>15</v>
      </c>
      <c r="D139" s="95"/>
      <c r="E139" s="105"/>
      <c r="F139" s="11"/>
      <c r="G139" s="9"/>
      <c r="H139" s="17"/>
      <c r="I139" s="18"/>
    </row>
    <row r="140" spans="1:9" ht="28.5" x14ac:dyDescent="0.2">
      <c r="A140" s="93" t="s">
        <v>385</v>
      </c>
      <c r="B140" s="93" t="s">
        <v>128</v>
      </c>
      <c r="C140" s="94" t="s">
        <v>15</v>
      </c>
      <c r="D140" s="95"/>
      <c r="E140" s="105"/>
      <c r="F140" s="11"/>
      <c r="G140" s="9"/>
      <c r="H140" s="17"/>
      <c r="I140" s="18"/>
    </row>
    <row r="141" spans="1:9" ht="42.75" x14ac:dyDescent="0.2">
      <c r="A141" s="93" t="s">
        <v>386</v>
      </c>
      <c r="B141" s="93" t="s">
        <v>84</v>
      </c>
      <c r="C141" s="94" t="s">
        <v>16</v>
      </c>
      <c r="D141" s="95"/>
      <c r="E141" s="105"/>
      <c r="F141" s="11"/>
      <c r="G141" s="9"/>
      <c r="H141" s="17"/>
      <c r="I141" s="18"/>
    </row>
    <row r="142" spans="1:9" ht="57" x14ac:dyDescent="0.2">
      <c r="A142" s="93" t="s">
        <v>387</v>
      </c>
      <c r="B142" s="93" t="s">
        <v>220</v>
      </c>
      <c r="C142" s="94" t="s">
        <v>16</v>
      </c>
      <c r="D142" s="95"/>
      <c r="E142" s="105"/>
      <c r="F142" s="11"/>
      <c r="G142" s="9"/>
      <c r="H142" s="17"/>
      <c r="I142" s="18"/>
    </row>
    <row r="143" spans="1:9" ht="28.5" x14ac:dyDescent="0.2">
      <c r="A143" s="93" t="s">
        <v>388</v>
      </c>
      <c r="B143" s="93" t="s">
        <v>83</v>
      </c>
      <c r="C143" s="94" t="s">
        <v>16</v>
      </c>
      <c r="D143" s="95"/>
      <c r="E143" s="105"/>
      <c r="F143" s="11"/>
      <c r="G143" s="9"/>
      <c r="H143" s="17"/>
      <c r="I143" s="18"/>
    </row>
    <row r="144" spans="1:9" ht="28.5" x14ac:dyDescent="0.2">
      <c r="A144" s="93" t="s">
        <v>389</v>
      </c>
      <c r="B144" s="93" t="s">
        <v>251</v>
      </c>
      <c r="C144" s="94" t="s">
        <v>16</v>
      </c>
      <c r="D144" s="95"/>
      <c r="E144" s="105"/>
      <c r="F144" s="11"/>
      <c r="G144" s="9"/>
      <c r="H144" s="17"/>
      <c r="I144" s="18"/>
    </row>
    <row r="145" spans="1:9" ht="28.5" x14ac:dyDescent="0.2">
      <c r="A145" s="93" t="s">
        <v>390</v>
      </c>
      <c r="B145" s="93" t="s">
        <v>254</v>
      </c>
      <c r="C145" s="94" t="s">
        <v>16</v>
      </c>
      <c r="D145" s="95"/>
      <c r="E145" s="105"/>
      <c r="F145" s="11"/>
      <c r="G145" s="9"/>
      <c r="H145" s="17"/>
      <c r="I145" s="18"/>
    </row>
    <row r="146" spans="1:9" ht="42.75" x14ac:dyDescent="0.2">
      <c r="A146" s="93" t="str">
        <f>'BM 03'!A158</f>
        <v xml:space="preserve"> 1.18.14</v>
      </c>
      <c r="B146" s="93" t="str">
        <f>'BM 03'!D158</f>
        <v>PEDRA ARGAMASSADA COM CIMENTO E AREIA 1:3, 40% DE ARGAMASSA EM VOLUME - AREIA E PEDRA DE MÃO COMERCIAIS - FORNECIMENTO E ASSENTAMENTO. AF_08/2022</v>
      </c>
      <c r="C146" s="94" t="str">
        <f>'BM 03'!E158</f>
        <v>m³</v>
      </c>
      <c r="D146" s="95" t="s">
        <v>720</v>
      </c>
      <c r="E146" s="105">
        <f>(9.1+9.1+11.1+9.7)*0.3 *0.3</f>
        <v>3.51</v>
      </c>
      <c r="F146" s="11"/>
      <c r="G146" s="9"/>
      <c r="H146" s="17"/>
      <c r="I146" s="18"/>
    </row>
    <row r="147" spans="1:9" ht="15" x14ac:dyDescent="0.2">
      <c r="A147" s="91" t="s">
        <v>391</v>
      </c>
      <c r="B147" s="91" t="s">
        <v>392</v>
      </c>
      <c r="C147" s="91"/>
      <c r="D147" s="96"/>
      <c r="E147" s="104"/>
      <c r="F147" s="11"/>
      <c r="G147" s="9"/>
      <c r="H147" s="17"/>
      <c r="I147" s="18"/>
    </row>
    <row r="148" spans="1:9" ht="14.25" x14ac:dyDescent="0.2">
      <c r="A148" s="93" t="s">
        <v>393</v>
      </c>
      <c r="B148" s="93" t="s">
        <v>395</v>
      </c>
      <c r="C148" s="94" t="s">
        <v>82</v>
      </c>
      <c r="D148" s="95"/>
      <c r="E148" s="105"/>
      <c r="F148" s="11"/>
      <c r="G148" s="9"/>
      <c r="H148" s="17"/>
      <c r="I148" s="18"/>
    </row>
    <row r="149" spans="1:9" ht="28.5" x14ac:dyDescent="0.2">
      <c r="A149" s="93" t="s">
        <v>396</v>
      </c>
      <c r="B149" s="93" t="s">
        <v>398</v>
      </c>
      <c r="C149" s="94" t="s">
        <v>16</v>
      </c>
      <c r="D149" s="95"/>
      <c r="E149" s="105"/>
      <c r="F149" s="11"/>
      <c r="G149" s="9"/>
      <c r="H149" s="17"/>
      <c r="I149" s="18"/>
    </row>
    <row r="150" spans="1:9" ht="71.25" x14ac:dyDescent="0.2">
      <c r="A150" s="93" t="s">
        <v>399</v>
      </c>
      <c r="B150" s="93" t="s">
        <v>401</v>
      </c>
      <c r="C150" s="94" t="s">
        <v>16</v>
      </c>
      <c r="D150" s="95"/>
      <c r="E150" s="105"/>
      <c r="F150" s="11"/>
      <c r="G150" s="9"/>
      <c r="H150" s="17"/>
      <c r="I150" s="18"/>
    </row>
    <row r="151" spans="1:9" ht="15" x14ac:dyDescent="0.2">
      <c r="A151" s="91" t="s">
        <v>402</v>
      </c>
      <c r="B151" s="91" t="s">
        <v>403</v>
      </c>
      <c r="C151" s="91"/>
      <c r="D151" s="96"/>
      <c r="E151" s="104"/>
      <c r="F151" s="11"/>
      <c r="G151" s="9"/>
      <c r="H151" s="17"/>
      <c r="I151" s="18"/>
    </row>
    <row r="152" spans="1:9" ht="15" x14ac:dyDescent="0.2">
      <c r="A152" s="91" t="s">
        <v>404</v>
      </c>
      <c r="B152" s="91" t="s">
        <v>96</v>
      </c>
      <c r="C152" s="91"/>
      <c r="D152" s="96"/>
      <c r="E152" s="104"/>
      <c r="F152" s="11"/>
      <c r="G152" s="9"/>
      <c r="H152" s="17"/>
      <c r="I152" s="18"/>
    </row>
    <row r="153" spans="1:9" ht="28.5" x14ac:dyDescent="0.2">
      <c r="A153" s="93" t="s">
        <v>405</v>
      </c>
      <c r="B153" s="93" t="s">
        <v>23</v>
      </c>
      <c r="C153" s="94" t="s">
        <v>15</v>
      </c>
      <c r="D153" s="95"/>
      <c r="E153" s="105"/>
      <c r="F153" s="11"/>
      <c r="G153" s="9"/>
      <c r="H153" s="17"/>
      <c r="I153" s="33"/>
    </row>
    <row r="154" spans="1:9" ht="28.5" x14ac:dyDescent="0.2">
      <c r="A154" s="93" t="s">
        <v>406</v>
      </c>
      <c r="B154" s="93" t="s">
        <v>377</v>
      </c>
      <c r="C154" s="94" t="s">
        <v>15</v>
      </c>
      <c r="D154" s="95"/>
      <c r="E154" s="105"/>
      <c r="F154" s="11"/>
      <c r="G154" s="9"/>
      <c r="H154" s="17"/>
      <c r="I154" s="18"/>
    </row>
    <row r="155" spans="1:9" ht="28.5" x14ac:dyDescent="0.2">
      <c r="A155" s="93" t="s">
        <v>407</v>
      </c>
      <c r="B155" s="93" t="s">
        <v>241</v>
      </c>
      <c r="C155" s="94" t="s">
        <v>15</v>
      </c>
      <c r="D155" s="95"/>
      <c r="E155" s="105"/>
      <c r="F155" s="11"/>
      <c r="G155" s="9"/>
      <c r="H155" s="17"/>
      <c r="I155" s="18"/>
    </row>
    <row r="156" spans="1:9" ht="15" x14ac:dyDescent="0.2">
      <c r="A156" s="91" t="s">
        <v>408</v>
      </c>
      <c r="B156" s="91" t="s">
        <v>409</v>
      </c>
      <c r="C156" s="91"/>
      <c r="D156" s="96"/>
      <c r="E156" s="104"/>
      <c r="F156" s="11"/>
      <c r="G156" s="9"/>
      <c r="H156" s="17"/>
      <c r="I156" s="33"/>
    </row>
    <row r="157" spans="1:9" ht="42.75" x14ac:dyDescent="0.2">
      <c r="A157" s="93" t="s">
        <v>410</v>
      </c>
      <c r="B157" s="93" t="s">
        <v>95</v>
      </c>
      <c r="C157" s="94" t="s">
        <v>11</v>
      </c>
      <c r="D157" s="95"/>
      <c r="E157" s="105"/>
      <c r="F157" s="11"/>
      <c r="G157" s="9"/>
      <c r="H157" s="17"/>
      <c r="I157" s="18"/>
    </row>
    <row r="158" spans="1:9" ht="28.5" x14ac:dyDescent="0.2">
      <c r="A158" s="93" t="s">
        <v>411</v>
      </c>
      <c r="B158" s="93" t="s">
        <v>50</v>
      </c>
      <c r="C158" s="94" t="s">
        <v>16</v>
      </c>
      <c r="D158" s="95"/>
      <c r="E158" s="105"/>
      <c r="F158" s="11"/>
      <c r="G158" s="9"/>
      <c r="H158" s="17"/>
      <c r="I158" s="18"/>
    </row>
    <row r="159" spans="1:9" ht="28.5" x14ac:dyDescent="0.2">
      <c r="A159" s="93" t="s">
        <v>412</v>
      </c>
      <c r="B159" s="93" t="s">
        <v>413</v>
      </c>
      <c r="C159" s="94" t="s">
        <v>16</v>
      </c>
      <c r="D159" s="95"/>
      <c r="E159" s="105"/>
      <c r="F159" s="11"/>
      <c r="G159" s="9"/>
      <c r="H159" s="17"/>
      <c r="I159" s="18"/>
    </row>
    <row r="160" spans="1:9" ht="42.75" x14ac:dyDescent="0.2">
      <c r="A160" s="93" t="s">
        <v>414</v>
      </c>
      <c r="B160" s="93" t="s">
        <v>415</v>
      </c>
      <c r="C160" s="94" t="s">
        <v>16</v>
      </c>
      <c r="D160" s="95"/>
      <c r="E160" s="105"/>
      <c r="F160" s="11"/>
      <c r="G160" s="9"/>
      <c r="H160" s="17"/>
      <c r="I160" s="18"/>
    </row>
    <row r="161" spans="1:9" ht="28.5" x14ac:dyDescent="0.2">
      <c r="A161" s="93" t="s">
        <v>416</v>
      </c>
      <c r="B161" s="93" t="s">
        <v>122</v>
      </c>
      <c r="C161" s="94" t="s">
        <v>12</v>
      </c>
      <c r="D161" s="95"/>
      <c r="E161" s="105"/>
      <c r="F161" s="11"/>
      <c r="G161" s="9"/>
      <c r="H161" s="17"/>
      <c r="I161" s="18"/>
    </row>
    <row r="162" spans="1:9" ht="28.5" x14ac:dyDescent="0.2">
      <c r="A162" s="93" t="s">
        <v>417</v>
      </c>
      <c r="B162" s="93" t="s">
        <v>113</v>
      </c>
      <c r="C162" s="94" t="s">
        <v>12</v>
      </c>
      <c r="D162" s="95"/>
      <c r="E162" s="105"/>
      <c r="F162" s="11"/>
      <c r="G162" s="9"/>
      <c r="H162" s="17"/>
      <c r="I162" s="18"/>
    </row>
    <row r="163" spans="1:9" ht="28.5" x14ac:dyDescent="0.2">
      <c r="A163" s="93" t="s">
        <v>418</v>
      </c>
      <c r="B163" s="93" t="s">
        <v>115</v>
      </c>
      <c r="C163" s="94" t="s">
        <v>12</v>
      </c>
      <c r="D163" s="95"/>
      <c r="E163" s="105"/>
      <c r="F163" s="11"/>
      <c r="G163" s="9"/>
      <c r="H163" s="17"/>
      <c r="I163" s="18"/>
    </row>
    <row r="164" spans="1:9" ht="28.5" x14ac:dyDescent="0.2">
      <c r="A164" s="93" t="s">
        <v>419</v>
      </c>
      <c r="B164" s="93" t="s">
        <v>117</v>
      </c>
      <c r="C164" s="94" t="s">
        <v>12</v>
      </c>
      <c r="D164" s="95"/>
      <c r="E164" s="105"/>
      <c r="F164" s="11"/>
      <c r="G164" s="9"/>
      <c r="H164" s="17"/>
      <c r="I164" s="18"/>
    </row>
    <row r="165" spans="1:9" ht="42.75" x14ac:dyDescent="0.2">
      <c r="A165" s="93" t="s">
        <v>420</v>
      </c>
      <c r="B165" s="93" t="s">
        <v>120</v>
      </c>
      <c r="C165" s="94" t="s">
        <v>12</v>
      </c>
      <c r="D165" s="95"/>
      <c r="E165" s="105"/>
      <c r="F165" s="11"/>
      <c r="G165" s="9"/>
      <c r="H165" s="17"/>
      <c r="I165" s="18"/>
    </row>
    <row r="166" spans="1:9" ht="42.75" x14ac:dyDescent="0.2">
      <c r="A166" s="93" t="s">
        <v>421</v>
      </c>
      <c r="B166" s="93" t="s">
        <v>422</v>
      </c>
      <c r="C166" s="94" t="s">
        <v>15</v>
      </c>
      <c r="D166" s="95"/>
      <c r="E166" s="105"/>
      <c r="F166" s="11"/>
      <c r="G166" s="9"/>
      <c r="H166" s="17"/>
      <c r="I166" s="18"/>
    </row>
    <row r="167" spans="1:9" ht="28.5" x14ac:dyDescent="0.2">
      <c r="A167" s="93" t="s">
        <v>423</v>
      </c>
      <c r="B167" s="93" t="s">
        <v>424</v>
      </c>
      <c r="C167" s="94" t="s">
        <v>16</v>
      </c>
      <c r="D167" s="95"/>
      <c r="E167" s="105"/>
      <c r="F167" s="11"/>
      <c r="G167" s="9"/>
      <c r="H167" s="17"/>
      <c r="I167" s="18"/>
    </row>
    <row r="168" spans="1:9" ht="28.5" x14ac:dyDescent="0.2">
      <c r="A168" s="93" t="s">
        <v>425</v>
      </c>
      <c r="B168" s="93" t="s">
        <v>377</v>
      </c>
      <c r="C168" s="94" t="s">
        <v>15</v>
      </c>
      <c r="D168" s="95"/>
      <c r="E168" s="105"/>
      <c r="F168" s="11"/>
      <c r="G168" s="9"/>
      <c r="H168" s="17"/>
      <c r="I168" s="18"/>
    </row>
    <row r="169" spans="1:9" ht="57" x14ac:dyDescent="0.2">
      <c r="A169" s="93" t="str">
        <f>'BM 03'!A181</f>
        <v xml:space="preserve"> 2.2.13</v>
      </c>
      <c r="B169" s="93" t="str">
        <f>'BM 03'!D181</f>
        <v>ALVENARIA EM TIJOLO CERAMICO FURADO 9X19X19CM, 1 VEZ (ESPESSURA 19 CM), ASSENTADO EM ARGAMASSA TRACO 1:4 (CIMENTO E AREIA MEDIA NAO PENEIRADA), PREPARO MANUAL, JUNTA 1 CM [ADAPTADO SINAPI 73935/002]</v>
      </c>
      <c r="C169" s="94" t="str">
        <f>'BM 03'!E181</f>
        <v>m²</v>
      </c>
      <c r="D169" s="95" t="s">
        <v>721</v>
      </c>
      <c r="E169" s="105">
        <f>(3.15*4+9.4*2+1.8) *0.4</f>
        <v>13.28</v>
      </c>
      <c r="F169" s="11"/>
      <c r="G169" s="9"/>
      <c r="H169" s="17"/>
      <c r="I169" s="18"/>
    </row>
    <row r="170" spans="1:9" ht="15" x14ac:dyDescent="0.2">
      <c r="A170" s="91" t="s">
        <v>426</v>
      </c>
      <c r="B170" s="91" t="s">
        <v>57</v>
      </c>
      <c r="C170" s="91"/>
      <c r="D170" s="96"/>
      <c r="E170" s="104"/>
      <c r="F170" s="11"/>
      <c r="G170" s="9"/>
      <c r="H170" s="17"/>
      <c r="I170" s="18"/>
    </row>
    <row r="171" spans="1:9" ht="42.75" x14ac:dyDescent="0.2">
      <c r="A171" s="97" t="s">
        <v>427</v>
      </c>
      <c r="B171" s="97" t="s">
        <v>44</v>
      </c>
      <c r="C171" s="98" t="s">
        <v>12</v>
      </c>
      <c r="D171" s="99"/>
      <c r="E171" s="106"/>
      <c r="F171" s="11"/>
      <c r="G171" s="9"/>
      <c r="H171" s="17"/>
      <c r="I171" s="18"/>
    </row>
    <row r="172" spans="1:9" ht="42.75" x14ac:dyDescent="0.2">
      <c r="A172" s="97" t="s">
        <v>428</v>
      </c>
      <c r="B172" s="97" t="s">
        <v>430</v>
      </c>
      <c r="C172" s="98" t="s">
        <v>16</v>
      </c>
      <c r="D172" s="99"/>
      <c r="E172" s="106"/>
      <c r="F172" s="11"/>
      <c r="G172" s="9"/>
      <c r="H172" s="17"/>
      <c r="I172" s="18"/>
    </row>
    <row r="173" spans="1:9" ht="42.75" x14ac:dyDescent="0.2">
      <c r="A173" s="97" t="s">
        <v>431</v>
      </c>
      <c r="B173" s="97" t="s">
        <v>155</v>
      </c>
      <c r="C173" s="98" t="s">
        <v>16</v>
      </c>
      <c r="D173" s="99"/>
      <c r="E173" s="106"/>
      <c r="F173" s="11"/>
      <c r="G173" s="9"/>
      <c r="H173" s="17"/>
      <c r="I173" s="18"/>
    </row>
    <row r="174" spans="1:9" ht="42.75" x14ac:dyDescent="0.2">
      <c r="A174" s="97" t="s">
        <v>432</v>
      </c>
      <c r="B174" s="97" t="s">
        <v>142</v>
      </c>
      <c r="C174" s="98" t="s">
        <v>12</v>
      </c>
      <c r="D174" s="99"/>
      <c r="E174" s="106"/>
      <c r="F174" s="11"/>
      <c r="G174" s="9"/>
      <c r="H174" s="17"/>
      <c r="I174" s="18"/>
    </row>
    <row r="175" spans="1:9" ht="42.75" x14ac:dyDescent="0.2">
      <c r="A175" s="97" t="s">
        <v>433</v>
      </c>
      <c r="B175" s="97" t="s">
        <v>159</v>
      </c>
      <c r="C175" s="98" t="s">
        <v>12</v>
      </c>
      <c r="D175" s="99"/>
      <c r="E175" s="106"/>
      <c r="F175" s="11"/>
      <c r="G175" s="9"/>
      <c r="H175" s="17"/>
      <c r="I175" s="18"/>
    </row>
    <row r="176" spans="1:9" ht="42.75" x14ac:dyDescent="0.2">
      <c r="A176" s="97" t="s">
        <v>434</v>
      </c>
      <c r="B176" s="97" t="s">
        <v>162</v>
      </c>
      <c r="C176" s="98" t="s">
        <v>12</v>
      </c>
      <c r="D176" s="99"/>
      <c r="E176" s="106"/>
      <c r="F176" s="11"/>
      <c r="G176" s="9"/>
      <c r="H176" s="17"/>
      <c r="I176" s="18"/>
    </row>
    <row r="177" spans="1:9" ht="42.75" x14ac:dyDescent="0.2">
      <c r="A177" s="97" t="s">
        <v>435</v>
      </c>
      <c r="B177" s="97" t="s">
        <v>42</v>
      </c>
      <c r="C177" s="98" t="s">
        <v>12</v>
      </c>
      <c r="D177" s="99"/>
      <c r="E177" s="106"/>
      <c r="F177" s="11"/>
      <c r="G177" s="9"/>
      <c r="H177" s="17"/>
      <c r="I177" s="18"/>
    </row>
    <row r="178" spans="1:9" ht="42.75" x14ac:dyDescent="0.2">
      <c r="A178" s="97" t="s">
        <v>436</v>
      </c>
      <c r="B178" s="97" t="s">
        <v>146</v>
      </c>
      <c r="C178" s="98" t="s">
        <v>12</v>
      </c>
      <c r="D178" s="99"/>
      <c r="E178" s="106"/>
      <c r="F178" s="11"/>
      <c r="G178" s="9"/>
      <c r="H178" s="17"/>
      <c r="I178" s="18"/>
    </row>
    <row r="179" spans="1:9" ht="57" x14ac:dyDescent="0.2">
      <c r="A179" s="97" t="s">
        <v>437</v>
      </c>
      <c r="B179" s="97" t="s">
        <v>439</v>
      </c>
      <c r="C179" s="98" t="s">
        <v>15</v>
      </c>
      <c r="D179" s="99"/>
      <c r="E179" s="106"/>
      <c r="F179" s="11"/>
      <c r="G179" s="9"/>
      <c r="H179" s="17"/>
      <c r="I179" s="18"/>
    </row>
    <row r="180" spans="1:9" ht="15" x14ac:dyDescent="0.2">
      <c r="A180" s="91" t="s">
        <v>440</v>
      </c>
      <c r="B180" s="91" t="s">
        <v>441</v>
      </c>
      <c r="C180" s="91"/>
      <c r="D180" s="96"/>
      <c r="E180" s="104"/>
      <c r="F180" s="11"/>
      <c r="G180" s="9"/>
      <c r="H180" s="17"/>
      <c r="I180" s="18"/>
    </row>
    <row r="181" spans="1:9" ht="42.75" x14ac:dyDescent="0.2">
      <c r="A181" s="97" t="s">
        <v>442</v>
      </c>
      <c r="B181" s="97" t="s">
        <v>179</v>
      </c>
      <c r="C181" s="98" t="s">
        <v>16</v>
      </c>
      <c r="D181" s="99"/>
      <c r="E181" s="106"/>
      <c r="F181" s="11"/>
      <c r="G181" s="9">
        <f>2.6-1.03</f>
        <v>1.57</v>
      </c>
      <c r="H181" s="17"/>
      <c r="I181" s="18"/>
    </row>
    <row r="182" spans="1:9" ht="28.5" x14ac:dyDescent="0.2">
      <c r="A182" s="97" t="s">
        <v>443</v>
      </c>
      <c r="B182" s="97" t="s">
        <v>445</v>
      </c>
      <c r="C182" s="98" t="s">
        <v>11</v>
      </c>
      <c r="D182" s="99"/>
      <c r="E182" s="106"/>
      <c r="F182" s="11"/>
      <c r="G182" s="9"/>
      <c r="H182" s="17"/>
      <c r="I182" s="18"/>
    </row>
    <row r="183" spans="1:9" ht="28.5" x14ac:dyDescent="0.2">
      <c r="A183" s="97" t="s">
        <v>446</v>
      </c>
      <c r="B183" s="97" t="s">
        <v>448</v>
      </c>
      <c r="C183" s="98" t="s">
        <v>11</v>
      </c>
      <c r="D183" s="99"/>
      <c r="E183" s="106"/>
      <c r="F183" s="11"/>
      <c r="G183" s="9"/>
      <c r="H183" s="17"/>
      <c r="I183" s="18"/>
    </row>
    <row r="184" spans="1:9" ht="15" x14ac:dyDescent="0.2">
      <c r="A184" s="100" t="s">
        <v>449</v>
      </c>
      <c r="B184" s="100" t="s">
        <v>450</v>
      </c>
      <c r="C184" s="100"/>
      <c r="D184" s="101"/>
      <c r="E184" s="107"/>
      <c r="F184" s="11"/>
      <c r="G184" s="9"/>
      <c r="H184" s="17"/>
      <c r="I184" s="18"/>
    </row>
    <row r="185" spans="1:9" ht="57" x14ac:dyDescent="0.2">
      <c r="A185" s="97" t="s">
        <v>451</v>
      </c>
      <c r="B185" s="97" t="s">
        <v>453</v>
      </c>
      <c r="C185" s="98" t="s">
        <v>16</v>
      </c>
      <c r="D185" s="99"/>
      <c r="E185" s="106"/>
      <c r="F185" s="11"/>
      <c r="G185" s="9"/>
      <c r="H185" s="17"/>
      <c r="I185" s="18"/>
    </row>
    <row r="186" spans="1:9" ht="42.75" x14ac:dyDescent="0.2">
      <c r="A186" s="93" t="s">
        <v>454</v>
      </c>
      <c r="B186" s="93" t="s">
        <v>84</v>
      </c>
      <c r="C186" s="94" t="s">
        <v>16</v>
      </c>
      <c r="D186" s="95"/>
      <c r="E186" s="105"/>
      <c r="F186" s="11"/>
      <c r="G186" s="9"/>
      <c r="H186" s="17"/>
      <c r="I186" s="18"/>
    </row>
    <row r="187" spans="1:9" ht="57" x14ac:dyDescent="0.2">
      <c r="A187" s="93" t="s">
        <v>455</v>
      </c>
      <c r="B187" s="93" t="s">
        <v>457</v>
      </c>
      <c r="C187" s="94" t="s">
        <v>16</v>
      </c>
      <c r="D187" s="95"/>
      <c r="E187" s="105"/>
      <c r="F187" s="11"/>
      <c r="G187" s="9"/>
      <c r="H187" s="17"/>
      <c r="I187" s="18"/>
    </row>
    <row r="188" spans="1:9" ht="57" x14ac:dyDescent="0.2">
      <c r="A188" s="93" t="s">
        <v>458</v>
      </c>
      <c r="B188" s="93" t="s">
        <v>460</v>
      </c>
      <c r="C188" s="94" t="s">
        <v>16</v>
      </c>
      <c r="D188" s="95"/>
      <c r="E188" s="105"/>
      <c r="F188" s="11"/>
      <c r="G188" s="9"/>
      <c r="H188" s="17"/>
      <c r="I188" s="18"/>
    </row>
    <row r="189" spans="1:9" ht="28.5" x14ac:dyDescent="0.2">
      <c r="A189" s="93" t="s">
        <v>461</v>
      </c>
      <c r="B189" s="93" t="s">
        <v>463</v>
      </c>
      <c r="C189" s="94" t="s">
        <v>16</v>
      </c>
      <c r="D189" s="95"/>
      <c r="E189" s="105"/>
      <c r="F189" s="11"/>
      <c r="G189" s="9"/>
      <c r="H189" s="17"/>
      <c r="I189" s="18"/>
    </row>
    <row r="190" spans="1:9" ht="42.75" x14ac:dyDescent="0.2">
      <c r="A190" s="93" t="s">
        <v>464</v>
      </c>
      <c r="B190" s="93" t="s">
        <v>466</v>
      </c>
      <c r="C190" s="94" t="s">
        <v>16</v>
      </c>
      <c r="D190" s="95"/>
      <c r="E190" s="105"/>
      <c r="F190" s="11"/>
      <c r="G190" s="9"/>
      <c r="H190" s="17"/>
      <c r="I190" s="18"/>
    </row>
    <row r="191" spans="1:9" ht="28.5" x14ac:dyDescent="0.2">
      <c r="A191" s="93" t="s">
        <v>467</v>
      </c>
      <c r="B191" s="93" t="s">
        <v>254</v>
      </c>
      <c r="C191" s="94" t="s">
        <v>16</v>
      </c>
      <c r="D191" s="95"/>
      <c r="E191" s="105"/>
      <c r="F191" s="11"/>
      <c r="G191" s="9"/>
      <c r="H191" s="17"/>
      <c r="I191" s="18"/>
    </row>
    <row r="192" spans="1:9" ht="28.5" x14ac:dyDescent="0.2">
      <c r="A192" s="93" t="s">
        <v>468</v>
      </c>
      <c r="B192" s="93" t="s">
        <v>211</v>
      </c>
      <c r="C192" s="94" t="s">
        <v>16</v>
      </c>
      <c r="D192" s="95"/>
      <c r="E192" s="105"/>
      <c r="F192" s="11"/>
      <c r="G192" s="9"/>
      <c r="H192" s="17"/>
      <c r="I192" s="18"/>
    </row>
    <row r="193" spans="1:9" ht="28.5" x14ac:dyDescent="0.2">
      <c r="A193" s="93" t="s">
        <v>469</v>
      </c>
      <c r="B193" s="93" t="s">
        <v>471</v>
      </c>
      <c r="C193" s="94" t="s">
        <v>16</v>
      </c>
      <c r="D193" s="95"/>
      <c r="E193" s="105"/>
      <c r="F193" s="11"/>
      <c r="G193" s="9"/>
      <c r="H193" s="17"/>
      <c r="I193" s="18"/>
    </row>
    <row r="194" spans="1:9" ht="28.5" x14ac:dyDescent="0.2">
      <c r="A194" s="93" t="s">
        <v>472</v>
      </c>
      <c r="B194" s="93" t="s">
        <v>263</v>
      </c>
      <c r="C194" s="94" t="s">
        <v>16</v>
      </c>
      <c r="D194" s="95"/>
      <c r="E194" s="105"/>
      <c r="F194" s="11"/>
      <c r="G194" s="9"/>
      <c r="H194" s="17"/>
      <c r="I194" s="18"/>
    </row>
    <row r="195" spans="1:9" ht="42.75" x14ac:dyDescent="0.2">
      <c r="A195" s="93" t="s">
        <v>473</v>
      </c>
      <c r="B195" s="93" t="s">
        <v>475</v>
      </c>
      <c r="C195" s="94" t="s">
        <v>16</v>
      </c>
      <c r="D195" s="95"/>
      <c r="E195" s="105"/>
      <c r="F195" s="11"/>
      <c r="G195" s="9"/>
      <c r="H195" s="17"/>
      <c r="I195" s="18"/>
    </row>
    <row r="196" spans="1:9" ht="15" x14ac:dyDescent="0.2">
      <c r="A196" s="91" t="s">
        <v>476</v>
      </c>
      <c r="B196" s="91" t="s">
        <v>81</v>
      </c>
      <c r="C196" s="91"/>
      <c r="D196" s="96"/>
      <c r="E196" s="104"/>
      <c r="F196" s="11"/>
      <c r="G196" s="9"/>
      <c r="H196" s="17"/>
      <c r="I196" s="18"/>
    </row>
    <row r="197" spans="1:9" ht="57" x14ac:dyDescent="0.2">
      <c r="A197" s="93" t="s">
        <v>477</v>
      </c>
      <c r="B197" s="93" t="s">
        <v>479</v>
      </c>
      <c r="C197" s="94" t="s">
        <v>16</v>
      </c>
      <c r="D197" s="95"/>
      <c r="E197" s="105"/>
      <c r="F197" s="11"/>
      <c r="G197" s="9"/>
      <c r="H197" s="17"/>
      <c r="I197" s="18"/>
    </row>
    <row r="198" spans="1:9" ht="42.75" x14ac:dyDescent="0.2">
      <c r="A198" s="93" t="s">
        <v>480</v>
      </c>
      <c r="B198" s="93" t="s">
        <v>482</v>
      </c>
      <c r="C198" s="94" t="s">
        <v>16</v>
      </c>
      <c r="D198" s="95"/>
      <c r="E198" s="105"/>
      <c r="F198" s="11"/>
      <c r="G198" s="9"/>
      <c r="H198" s="17"/>
      <c r="I198" s="18"/>
    </row>
    <row r="199" spans="1:9" ht="15" x14ac:dyDescent="0.2">
      <c r="A199" s="91" t="s">
        <v>483</v>
      </c>
      <c r="B199" s="91" t="s">
        <v>189</v>
      </c>
      <c r="C199" s="91"/>
      <c r="D199" s="96"/>
      <c r="E199" s="104"/>
      <c r="F199" s="11"/>
      <c r="G199" s="9"/>
      <c r="H199" s="17"/>
      <c r="I199" s="18"/>
    </row>
    <row r="200" spans="1:9" ht="71.25" x14ac:dyDescent="0.2">
      <c r="A200" s="93" t="s">
        <v>484</v>
      </c>
      <c r="B200" s="93" t="s">
        <v>486</v>
      </c>
      <c r="C200" s="94" t="s">
        <v>7</v>
      </c>
      <c r="D200" s="95"/>
      <c r="E200" s="105"/>
      <c r="F200" s="11"/>
      <c r="G200" s="9"/>
      <c r="H200" s="17"/>
      <c r="I200" s="18"/>
    </row>
    <row r="201" spans="1:9" ht="71.25" x14ac:dyDescent="0.2">
      <c r="A201" s="93" t="s">
        <v>487</v>
      </c>
      <c r="B201" s="93" t="s">
        <v>489</v>
      </c>
      <c r="C201" s="94" t="s">
        <v>7</v>
      </c>
      <c r="D201" s="95"/>
      <c r="E201" s="105"/>
      <c r="F201" s="11"/>
      <c r="G201" s="9"/>
      <c r="H201" s="17"/>
      <c r="I201" s="18"/>
    </row>
    <row r="202" spans="1:9" ht="57" x14ac:dyDescent="0.2">
      <c r="A202" s="93" t="s">
        <v>490</v>
      </c>
      <c r="B202" s="93" t="s">
        <v>492</v>
      </c>
      <c r="C202" s="94" t="s">
        <v>16</v>
      </c>
      <c r="D202" s="95"/>
      <c r="E202" s="105"/>
      <c r="F202" s="11"/>
      <c r="G202" s="9"/>
      <c r="H202" s="17"/>
      <c r="I202" s="18"/>
    </row>
    <row r="203" spans="1:9" ht="57" x14ac:dyDescent="0.2">
      <c r="A203" s="93" t="s">
        <v>493</v>
      </c>
      <c r="B203" s="93" t="s">
        <v>495</v>
      </c>
      <c r="C203" s="94" t="s">
        <v>7</v>
      </c>
      <c r="D203" s="95"/>
      <c r="E203" s="105"/>
      <c r="F203" s="11"/>
      <c r="G203" s="9"/>
      <c r="H203" s="17"/>
      <c r="I203" s="18"/>
    </row>
    <row r="204" spans="1:9" ht="15" x14ac:dyDescent="0.2">
      <c r="A204" s="91" t="s">
        <v>496</v>
      </c>
      <c r="B204" s="91" t="s">
        <v>58</v>
      </c>
      <c r="C204" s="91"/>
      <c r="D204" s="96"/>
      <c r="E204" s="104"/>
      <c r="F204" s="11"/>
      <c r="G204" s="9"/>
      <c r="H204" s="17"/>
      <c r="I204" s="18"/>
    </row>
    <row r="205" spans="1:9" ht="71.25" x14ac:dyDescent="0.2">
      <c r="A205" s="93" t="s">
        <v>497</v>
      </c>
      <c r="B205" s="93" t="s">
        <v>499</v>
      </c>
      <c r="C205" s="94" t="s">
        <v>16</v>
      </c>
      <c r="D205" s="95"/>
      <c r="E205" s="105"/>
      <c r="F205" s="11"/>
      <c r="G205" s="9"/>
      <c r="H205" s="17"/>
      <c r="I205" s="18"/>
    </row>
    <row r="206" spans="1:9" ht="57" x14ac:dyDescent="0.2">
      <c r="A206" s="93" t="s">
        <v>500</v>
      </c>
      <c r="B206" s="93" t="s">
        <v>502</v>
      </c>
      <c r="C206" s="94" t="s">
        <v>16</v>
      </c>
      <c r="D206" s="95"/>
      <c r="E206" s="105"/>
      <c r="F206" s="11"/>
      <c r="G206" s="9"/>
      <c r="H206" s="17"/>
      <c r="I206" s="18"/>
    </row>
    <row r="207" spans="1:9" ht="42.75" x14ac:dyDescent="0.2">
      <c r="A207" s="93" t="s">
        <v>503</v>
      </c>
      <c r="B207" s="93" t="s">
        <v>505</v>
      </c>
      <c r="C207" s="94" t="s">
        <v>11</v>
      </c>
      <c r="D207" s="95"/>
      <c r="E207" s="105"/>
      <c r="F207" s="11"/>
      <c r="G207" s="9"/>
      <c r="H207" s="17"/>
      <c r="I207" s="18"/>
    </row>
    <row r="208" spans="1:9" ht="42.75" x14ac:dyDescent="0.2">
      <c r="A208" s="93" t="s">
        <v>506</v>
      </c>
      <c r="B208" s="93" t="s">
        <v>86</v>
      </c>
      <c r="C208" s="94" t="s">
        <v>11</v>
      </c>
      <c r="D208" s="95"/>
      <c r="E208" s="105"/>
      <c r="F208" s="11"/>
      <c r="G208" s="9"/>
      <c r="H208" s="17"/>
      <c r="I208" s="18"/>
    </row>
    <row r="209" spans="1:9" ht="15" x14ac:dyDescent="0.2">
      <c r="A209" s="91" t="s">
        <v>508</v>
      </c>
      <c r="B209" s="91" t="s">
        <v>509</v>
      </c>
      <c r="C209" s="91"/>
      <c r="D209" s="96"/>
      <c r="E209" s="104"/>
      <c r="F209" s="11"/>
      <c r="G209" s="9"/>
      <c r="H209" s="17"/>
      <c r="I209" s="18"/>
    </row>
    <row r="210" spans="1:9" ht="57" x14ac:dyDescent="0.2">
      <c r="A210" s="93" t="s">
        <v>510</v>
      </c>
      <c r="B210" s="93" t="s">
        <v>512</v>
      </c>
      <c r="C210" s="94" t="s">
        <v>7</v>
      </c>
      <c r="D210" s="95"/>
      <c r="E210" s="105"/>
      <c r="F210" s="11"/>
      <c r="G210" s="9"/>
      <c r="H210" s="17"/>
      <c r="I210" s="18"/>
    </row>
    <row r="211" spans="1:9" ht="42.75" x14ac:dyDescent="0.2">
      <c r="A211" s="93" t="s">
        <v>513</v>
      </c>
      <c r="B211" s="93" t="s">
        <v>515</v>
      </c>
      <c r="C211" s="94" t="s">
        <v>7</v>
      </c>
      <c r="D211" s="95"/>
      <c r="E211" s="105"/>
      <c r="F211" s="11"/>
      <c r="G211" s="9"/>
      <c r="H211" s="17"/>
      <c r="I211" s="18"/>
    </row>
    <row r="212" spans="1:9" ht="28.5" x14ac:dyDescent="0.2">
      <c r="A212" s="93" t="s">
        <v>516</v>
      </c>
      <c r="B212" s="93" t="s">
        <v>518</v>
      </c>
      <c r="C212" s="94" t="s">
        <v>7</v>
      </c>
      <c r="D212" s="95"/>
      <c r="E212" s="105"/>
      <c r="F212" s="11"/>
      <c r="G212" s="9"/>
      <c r="H212" s="17"/>
      <c r="I212" s="18"/>
    </row>
    <row r="213" spans="1:9" ht="71.25" x14ac:dyDescent="0.2">
      <c r="A213" s="93" t="s">
        <v>519</v>
      </c>
      <c r="B213" s="93" t="s">
        <v>521</v>
      </c>
      <c r="C213" s="94" t="s">
        <v>7</v>
      </c>
      <c r="D213" s="95"/>
      <c r="E213" s="105"/>
      <c r="F213" s="11"/>
      <c r="G213" s="9"/>
      <c r="H213" s="17"/>
      <c r="I213" s="18"/>
    </row>
    <row r="214" spans="1:9" ht="42.75" x14ac:dyDescent="0.2">
      <c r="A214" s="93" t="s">
        <v>522</v>
      </c>
      <c r="B214" s="93" t="s">
        <v>524</v>
      </c>
      <c r="C214" s="94" t="s">
        <v>7</v>
      </c>
      <c r="D214" s="95"/>
      <c r="E214" s="105"/>
      <c r="F214" s="11"/>
      <c r="G214" s="9"/>
      <c r="H214" s="17"/>
      <c r="I214" s="18"/>
    </row>
    <row r="215" spans="1:9" ht="28.5" x14ac:dyDescent="0.2">
      <c r="A215" s="93" t="s">
        <v>525</v>
      </c>
      <c r="B215" s="93" t="s">
        <v>527</v>
      </c>
      <c r="C215" s="94" t="s">
        <v>82</v>
      </c>
      <c r="D215" s="95"/>
      <c r="E215" s="105"/>
      <c r="F215" s="11"/>
      <c r="G215" s="9"/>
      <c r="H215" s="17"/>
      <c r="I215" s="18"/>
    </row>
    <row r="216" spans="1:9" ht="28.5" x14ac:dyDescent="0.2">
      <c r="A216" s="93" t="s">
        <v>528</v>
      </c>
      <c r="B216" s="93" t="s">
        <v>530</v>
      </c>
      <c r="C216" s="94" t="s">
        <v>7</v>
      </c>
      <c r="D216" s="95"/>
      <c r="E216" s="105"/>
      <c r="F216" s="11"/>
      <c r="G216" s="9"/>
      <c r="H216" s="17"/>
      <c r="I216" s="18"/>
    </row>
    <row r="217" spans="1:9" ht="28.5" x14ac:dyDescent="0.2">
      <c r="A217" s="93" t="s">
        <v>531</v>
      </c>
      <c r="B217" s="93" t="s">
        <v>533</v>
      </c>
      <c r="C217" s="94" t="s">
        <v>7</v>
      </c>
      <c r="D217" s="95"/>
      <c r="E217" s="105"/>
      <c r="F217" s="11"/>
      <c r="G217" s="9"/>
      <c r="H217" s="17"/>
      <c r="I217" s="18"/>
    </row>
    <row r="218" spans="1:9" ht="15" x14ac:dyDescent="0.2">
      <c r="A218" s="91" t="s">
        <v>534</v>
      </c>
      <c r="B218" s="91" t="s">
        <v>535</v>
      </c>
      <c r="C218" s="91"/>
      <c r="D218" s="96"/>
      <c r="E218" s="104"/>
      <c r="F218" s="11"/>
      <c r="G218" s="9"/>
      <c r="H218" s="17"/>
      <c r="I218" s="18"/>
    </row>
    <row r="219" spans="1:9" ht="42.75" x14ac:dyDescent="0.2">
      <c r="A219" s="93" t="s">
        <v>536</v>
      </c>
      <c r="B219" s="93" t="s">
        <v>538</v>
      </c>
      <c r="C219" s="94" t="s">
        <v>7</v>
      </c>
      <c r="D219" s="95"/>
      <c r="E219" s="105"/>
      <c r="F219" s="11"/>
      <c r="G219" s="9"/>
      <c r="H219" s="17"/>
      <c r="I219" s="18"/>
    </row>
    <row r="220" spans="1:9" ht="42.75" x14ac:dyDescent="0.2">
      <c r="A220" s="93" t="s">
        <v>539</v>
      </c>
      <c r="B220" s="93" t="s">
        <v>541</v>
      </c>
      <c r="C220" s="94" t="s">
        <v>7</v>
      </c>
      <c r="D220" s="95"/>
      <c r="E220" s="105"/>
      <c r="F220" s="11"/>
      <c r="G220" s="9"/>
      <c r="H220" s="17"/>
      <c r="I220" s="18"/>
    </row>
    <row r="221" spans="1:9" ht="28.5" x14ac:dyDescent="0.2">
      <c r="A221" s="93" t="s">
        <v>542</v>
      </c>
      <c r="B221" s="93" t="s">
        <v>544</v>
      </c>
      <c r="C221" s="94" t="s">
        <v>7</v>
      </c>
      <c r="D221" s="95"/>
      <c r="E221" s="105"/>
      <c r="F221" s="11"/>
      <c r="G221" s="9"/>
      <c r="H221" s="17"/>
      <c r="I221" s="18"/>
    </row>
    <row r="222" spans="1:9" ht="28.5" x14ac:dyDescent="0.2">
      <c r="A222" s="93" t="s">
        <v>545</v>
      </c>
      <c r="B222" s="93" t="s">
        <v>547</v>
      </c>
      <c r="C222" s="94" t="s">
        <v>11</v>
      </c>
      <c r="D222" s="95"/>
      <c r="E222" s="105"/>
      <c r="F222" s="11"/>
      <c r="G222" s="9"/>
      <c r="H222" s="17"/>
      <c r="I222" s="18"/>
    </row>
    <row r="223" spans="1:9" ht="28.5" x14ac:dyDescent="0.2">
      <c r="A223" s="93" t="s">
        <v>548</v>
      </c>
      <c r="B223" s="93" t="s">
        <v>550</v>
      </c>
      <c r="C223" s="94" t="s">
        <v>7</v>
      </c>
      <c r="D223" s="95"/>
      <c r="E223" s="105"/>
      <c r="F223" s="11"/>
      <c r="G223" s="9"/>
      <c r="H223" s="17"/>
      <c r="I223" s="18"/>
    </row>
    <row r="224" spans="1:9" ht="15" x14ac:dyDescent="0.2">
      <c r="A224" s="91" t="s">
        <v>551</v>
      </c>
      <c r="B224" s="91" t="s">
        <v>552</v>
      </c>
      <c r="C224" s="91"/>
      <c r="D224" s="96"/>
      <c r="E224" s="104"/>
      <c r="F224" s="11"/>
      <c r="G224" s="9"/>
      <c r="H224" s="17"/>
      <c r="I224" s="18"/>
    </row>
    <row r="225" spans="1:9" ht="42.75" x14ac:dyDescent="0.2">
      <c r="A225" s="93" t="s">
        <v>553</v>
      </c>
      <c r="B225" s="93" t="s">
        <v>555</v>
      </c>
      <c r="C225" s="94" t="s">
        <v>7</v>
      </c>
      <c r="D225" s="95"/>
      <c r="E225" s="105"/>
      <c r="F225" s="11"/>
      <c r="G225" s="9"/>
      <c r="H225" s="17"/>
      <c r="I225" s="18"/>
    </row>
    <row r="226" spans="1:9" ht="42.75" x14ac:dyDescent="0.2">
      <c r="A226" s="93" t="s">
        <v>556</v>
      </c>
      <c r="B226" s="93" t="s">
        <v>558</v>
      </c>
      <c r="C226" s="94" t="s">
        <v>7</v>
      </c>
      <c r="D226" s="95"/>
      <c r="E226" s="105"/>
      <c r="F226" s="11"/>
      <c r="G226" s="9"/>
      <c r="H226" s="17"/>
      <c r="I226" s="18"/>
    </row>
    <row r="227" spans="1:9" ht="42.75" x14ac:dyDescent="0.2">
      <c r="A227" s="93" t="s">
        <v>559</v>
      </c>
      <c r="B227" s="93" t="s">
        <v>561</v>
      </c>
      <c r="C227" s="94" t="s">
        <v>7</v>
      </c>
      <c r="D227" s="95"/>
      <c r="E227" s="105"/>
      <c r="F227" s="11"/>
      <c r="G227" s="9"/>
      <c r="H227" s="17"/>
      <c r="I227" s="18"/>
    </row>
    <row r="228" spans="1:9" ht="42.75" x14ac:dyDescent="0.2">
      <c r="A228" s="93" t="s">
        <v>562</v>
      </c>
      <c r="B228" s="93" t="s">
        <v>564</v>
      </c>
      <c r="C228" s="94" t="s">
        <v>11</v>
      </c>
      <c r="D228" s="95"/>
      <c r="E228" s="105"/>
      <c r="F228" s="11"/>
      <c r="G228" s="9"/>
      <c r="H228" s="17"/>
      <c r="I228" s="18"/>
    </row>
    <row r="229" spans="1:9" ht="42.75" x14ac:dyDescent="0.2">
      <c r="A229" s="93" t="s">
        <v>565</v>
      </c>
      <c r="B229" s="93" t="s">
        <v>567</v>
      </c>
      <c r="C229" s="94" t="s">
        <v>11</v>
      </c>
      <c r="D229" s="95"/>
      <c r="E229" s="105"/>
      <c r="F229" s="11"/>
      <c r="G229" s="9"/>
      <c r="H229" s="17"/>
      <c r="I229" s="18"/>
    </row>
    <row r="230" spans="1:9" ht="42.75" x14ac:dyDescent="0.2">
      <c r="A230" s="93" t="s">
        <v>568</v>
      </c>
      <c r="B230" s="93" t="s">
        <v>570</v>
      </c>
      <c r="C230" s="94" t="s">
        <v>11</v>
      </c>
      <c r="D230" s="95"/>
      <c r="E230" s="105"/>
      <c r="F230" s="11"/>
      <c r="G230" s="9"/>
      <c r="H230" s="17"/>
      <c r="I230" s="18"/>
    </row>
    <row r="231" spans="1:9" ht="28.5" x14ac:dyDescent="0.2">
      <c r="A231" s="93" t="s">
        <v>571</v>
      </c>
      <c r="B231" s="93" t="s">
        <v>573</v>
      </c>
      <c r="C231" s="94" t="s">
        <v>7</v>
      </c>
      <c r="D231" s="95"/>
      <c r="E231" s="105"/>
      <c r="F231" s="11"/>
      <c r="G231" s="9"/>
      <c r="H231" s="17"/>
      <c r="I231" s="18"/>
    </row>
    <row r="232" spans="1:9" ht="15" x14ac:dyDescent="0.2">
      <c r="A232" s="91" t="s">
        <v>574</v>
      </c>
      <c r="B232" s="91" t="s">
        <v>60</v>
      </c>
      <c r="C232" s="91"/>
      <c r="D232" s="96"/>
      <c r="E232" s="104"/>
      <c r="F232" s="11"/>
      <c r="G232" s="9"/>
      <c r="H232" s="17"/>
      <c r="I232" s="18"/>
    </row>
    <row r="233" spans="1:9" ht="42.75" x14ac:dyDescent="0.2">
      <c r="A233" s="93" t="s">
        <v>575</v>
      </c>
      <c r="B233" s="93" t="s">
        <v>66</v>
      </c>
      <c r="C233" s="94" t="s">
        <v>11</v>
      </c>
      <c r="D233" s="95"/>
      <c r="E233" s="105"/>
      <c r="F233" s="11"/>
      <c r="G233" s="9"/>
      <c r="H233" s="17"/>
      <c r="I233" s="18"/>
    </row>
    <row r="234" spans="1:9" ht="42.75" x14ac:dyDescent="0.2">
      <c r="A234" s="93" t="s">
        <v>576</v>
      </c>
      <c r="B234" s="93" t="s">
        <v>68</v>
      </c>
      <c r="C234" s="94" t="s">
        <v>11</v>
      </c>
      <c r="D234" s="95"/>
      <c r="E234" s="105"/>
      <c r="F234" s="11"/>
      <c r="G234" s="9"/>
      <c r="H234" s="17"/>
      <c r="I234" s="18"/>
    </row>
    <row r="235" spans="1:9" ht="28.5" x14ac:dyDescent="0.2">
      <c r="A235" s="93" t="s">
        <v>577</v>
      </c>
      <c r="B235" s="93" t="s">
        <v>579</v>
      </c>
      <c r="C235" s="94" t="s">
        <v>7</v>
      </c>
      <c r="D235" s="95"/>
      <c r="E235" s="105"/>
      <c r="F235" s="11"/>
      <c r="G235" s="9"/>
      <c r="H235" s="17"/>
      <c r="I235" s="18"/>
    </row>
    <row r="236" spans="1:9" ht="28.5" x14ac:dyDescent="0.2">
      <c r="A236" s="93" t="s">
        <v>580</v>
      </c>
      <c r="B236" s="93" t="s">
        <v>582</v>
      </c>
      <c r="C236" s="94" t="s">
        <v>7</v>
      </c>
      <c r="D236" s="95"/>
      <c r="E236" s="105"/>
      <c r="F236" s="11"/>
      <c r="G236" s="9"/>
      <c r="H236" s="17"/>
      <c r="I236" s="18"/>
    </row>
    <row r="237" spans="1:9" ht="28.5" x14ac:dyDescent="0.2">
      <c r="A237" s="93" t="s">
        <v>583</v>
      </c>
      <c r="B237" s="93" t="s">
        <v>585</v>
      </c>
      <c r="C237" s="94" t="s">
        <v>7</v>
      </c>
      <c r="D237" s="95"/>
      <c r="E237" s="105"/>
      <c r="F237" s="11"/>
      <c r="G237" s="9"/>
      <c r="H237" s="17"/>
      <c r="I237" s="18"/>
    </row>
    <row r="238" spans="1:9" ht="28.5" x14ac:dyDescent="0.2">
      <c r="A238" s="93" t="s">
        <v>586</v>
      </c>
      <c r="B238" s="93" t="s">
        <v>70</v>
      </c>
      <c r="C238" s="94" t="s">
        <v>7</v>
      </c>
      <c r="D238" s="95"/>
      <c r="E238" s="105"/>
      <c r="F238" s="11"/>
      <c r="G238" s="9"/>
      <c r="H238" s="17"/>
      <c r="I238" s="18"/>
    </row>
    <row r="239" spans="1:9" ht="42.75" x14ac:dyDescent="0.2">
      <c r="A239" s="93" t="s">
        <v>587</v>
      </c>
      <c r="B239" s="93" t="s">
        <v>589</v>
      </c>
      <c r="C239" s="94" t="s">
        <v>11</v>
      </c>
      <c r="D239" s="95"/>
      <c r="E239" s="105"/>
      <c r="F239" s="11"/>
      <c r="G239" s="9"/>
      <c r="H239" s="17"/>
      <c r="I239" s="18"/>
    </row>
    <row r="240" spans="1:9" ht="42.75" x14ac:dyDescent="0.2">
      <c r="A240" s="93" t="s">
        <v>590</v>
      </c>
      <c r="B240" s="93" t="s">
        <v>592</v>
      </c>
      <c r="C240" s="94" t="s">
        <v>11</v>
      </c>
      <c r="D240" s="95"/>
      <c r="E240" s="105"/>
      <c r="F240" s="11"/>
      <c r="G240" s="9"/>
      <c r="H240" s="17"/>
      <c r="I240" s="18"/>
    </row>
    <row r="241" spans="1:9" ht="28.5" x14ac:dyDescent="0.2">
      <c r="A241" s="93" t="s">
        <v>593</v>
      </c>
      <c r="B241" s="93" t="s">
        <v>595</v>
      </c>
      <c r="C241" s="94" t="s">
        <v>7</v>
      </c>
      <c r="D241" s="95"/>
      <c r="E241" s="105"/>
      <c r="F241" s="11"/>
      <c r="G241" s="9"/>
      <c r="H241" s="17"/>
      <c r="I241" s="18"/>
    </row>
    <row r="242" spans="1:9" ht="28.5" x14ac:dyDescent="0.2">
      <c r="A242" s="93" t="s">
        <v>596</v>
      </c>
      <c r="B242" s="93" t="s">
        <v>72</v>
      </c>
      <c r="C242" s="94" t="s">
        <v>7</v>
      </c>
      <c r="D242" s="95"/>
      <c r="E242" s="105"/>
      <c r="F242" s="11"/>
      <c r="G242" s="9"/>
      <c r="H242" s="17"/>
      <c r="I242" s="18"/>
    </row>
    <row r="243" spans="1:9" ht="57" x14ac:dyDescent="0.2">
      <c r="A243" s="93" t="s">
        <v>597</v>
      </c>
      <c r="B243" s="93" t="s">
        <v>599</v>
      </c>
      <c r="C243" s="94" t="s">
        <v>7</v>
      </c>
      <c r="D243" s="95"/>
      <c r="E243" s="105"/>
      <c r="F243" s="11"/>
      <c r="G243" s="9"/>
      <c r="H243" s="17"/>
      <c r="I243" s="18"/>
    </row>
    <row r="244" spans="1:9" x14ac:dyDescent="0.2">
      <c r="A244" s="9"/>
      <c r="B244" s="10"/>
      <c r="C244" s="9"/>
      <c r="D244" s="11"/>
      <c r="E244" s="11"/>
      <c r="F244" s="11"/>
      <c r="G244" s="9"/>
    </row>
  </sheetData>
  <mergeCells count="8">
    <mergeCell ref="H72:I72"/>
    <mergeCell ref="A1:E1"/>
    <mergeCell ref="A2:E2"/>
    <mergeCell ref="A3:A4"/>
    <mergeCell ref="B3:B4"/>
    <mergeCell ref="C3:C4"/>
    <mergeCell ref="D3:D4"/>
    <mergeCell ref="E3:E4"/>
  </mergeCells>
  <printOptions horizontalCentered="1"/>
  <pageMargins left="0.25" right="0.25" top="0.75" bottom="0.75" header="0.3" footer="0.3"/>
  <pageSetup paperSize="9" scale="46" firstPageNumber="0" fitToHeight="0" orientation="portrait" r:id="rId1"/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08FB3D-B8BF-4FB4-B9F6-5132682FD628}">
  <sheetPr>
    <pageSetUpPr fitToPage="1"/>
  </sheetPr>
  <dimension ref="A1:ALT267"/>
  <sheetViews>
    <sheetView showOutlineSymbols="0" view="pageBreakPreview" topLeftCell="D181" zoomScale="75" zoomScaleNormal="75" zoomScaleSheetLayoutView="75" zoomScalePageLayoutView="85" workbookViewId="0">
      <selection activeCell="I184" sqref="I184"/>
    </sheetView>
  </sheetViews>
  <sheetFormatPr defaultColWidth="9.42578125" defaultRowHeight="12.75" x14ac:dyDescent="0.2"/>
  <cols>
    <col min="1" max="1" width="8.28515625" style="1" bestFit="1" customWidth="1"/>
    <col min="2" max="2" width="11" style="1" bestFit="1" customWidth="1"/>
    <col min="3" max="3" width="9.28515625" style="1" bestFit="1" customWidth="1"/>
    <col min="4" max="4" width="72" style="1" bestFit="1" customWidth="1"/>
    <col min="5" max="5" width="11.7109375" style="1" bestFit="1" customWidth="1"/>
    <col min="6" max="6" width="13.28515625" style="70" customWidth="1"/>
    <col min="7" max="7" width="16.7109375" style="18" customWidth="1"/>
    <col min="8" max="8" width="17.140625" style="18" customWidth="1"/>
    <col min="9" max="9" width="11.85546875" style="18" customWidth="1"/>
    <col min="10" max="10" width="15.42578125" style="18" customWidth="1"/>
    <col min="11" max="11" width="18.28515625" style="18" bestFit="1" customWidth="1"/>
    <col min="12" max="12" width="16.85546875" style="18" customWidth="1"/>
    <col min="13" max="14" width="19.7109375" style="18" bestFit="1" customWidth="1"/>
    <col min="15" max="15" width="5.7109375" style="1" customWidth="1"/>
    <col min="16" max="16" width="9.42578125" style="111"/>
    <col min="17" max="17" width="14.7109375" style="1" customWidth="1"/>
    <col min="18" max="18" width="12.28515625" style="1" bestFit="1" customWidth="1"/>
    <col min="19" max="1007" width="9.42578125" style="1"/>
    <col min="1008" max="1008" width="11.5703125" style="1" customWidth="1"/>
    <col min="1009" max="16384" width="9.42578125" style="1"/>
  </cols>
  <sheetData>
    <row r="1" spans="1:14" x14ac:dyDescent="0.2">
      <c r="A1" s="16"/>
      <c r="F1" s="18"/>
      <c r="N1" s="42"/>
    </row>
    <row r="2" spans="1:14" x14ac:dyDescent="0.2">
      <c r="A2" s="16"/>
      <c r="F2" s="18"/>
      <c r="N2" s="42"/>
    </row>
    <row r="3" spans="1:14" x14ac:dyDescent="0.2">
      <c r="A3" s="16"/>
      <c r="F3" s="18"/>
      <c r="N3" s="42"/>
    </row>
    <row r="4" spans="1:14" x14ac:dyDescent="0.2">
      <c r="A4" s="16"/>
      <c r="F4" s="18"/>
      <c r="N4" s="42"/>
    </row>
    <row r="5" spans="1:14" x14ac:dyDescent="0.2">
      <c r="A5" s="16"/>
      <c r="F5" s="18"/>
      <c r="N5" s="42"/>
    </row>
    <row r="6" spans="1:14" ht="15.75" x14ac:dyDescent="0.2">
      <c r="A6" s="4"/>
      <c r="B6" s="5"/>
      <c r="C6" s="5"/>
      <c r="D6" s="6"/>
      <c r="E6" s="7"/>
      <c r="F6" s="43"/>
      <c r="G6" s="43"/>
      <c r="H6" s="43"/>
      <c r="I6" s="154" t="s">
        <v>600</v>
      </c>
      <c r="J6" s="154"/>
      <c r="K6" s="154" t="s">
        <v>90</v>
      </c>
      <c r="L6" s="154"/>
      <c r="M6" s="154" t="s">
        <v>89</v>
      </c>
      <c r="N6" s="154"/>
    </row>
    <row r="7" spans="1:14" ht="15.6" customHeight="1" x14ac:dyDescent="0.25">
      <c r="A7" s="4"/>
      <c r="B7" s="5"/>
      <c r="C7" s="5"/>
      <c r="D7" s="6"/>
      <c r="E7" s="7"/>
      <c r="F7" s="43"/>
      <c r="G7" s="43"/>
      <c r="H7" s="43"/>
      <c r="I7" s="155" t="s">
        <v>722</v>
      </c>
      <c r="J7" s="155"/>
      <c r="K7" s="156" t="s">
        <v>733</v>
      </c>
      <c r="L7" s="156"/>
      <c r="M7" s="157">
        <f>M256</f>
        <v>142691.66999999998</v>
      </c>
      <c r="N7" s="158"/>
    </row>
    <row r="8" spans="1:14" ht="15.6" customHeight="1" x14ac:dyDescent="0.2">
      <c r="A8" s="4"/>
      <c r="B8" s="5"/>
      <c r="C8" s="5"/>
      <c r="D8" s="6"/>
      <c r="E8" s="7"/>
      <c r="F8" s="43"/>
      <c r="G8" s="43"/>
      <c r="H8" s="43"/>
      <c r="I8" s="44" t="s">
        <v>38</v>
      </c>
      <c r="J8" s="45"/>
      <c r="K8" s="44" t="s">
        <v>39</v>
      </c>
      <c r="L8" s="45"/>
      <c r="M8" s="159" t="s">
        <v>40</v>
      </c>
      <c r="N8" s="160"/>
    </row>
    <row r="9" spans="1:14" ht="15.6" customHeight="1" x14ac:dyDescent="0.2">
      <c r="A9" s="29"/>
      <c r="B9" s="161" t="s">
        <v>601</v>
      </c>
      <c r="C9" s="161"/>
      <c r="D9" s="161"/>
      <c r="E9" s="161"/>
      <c r="F9" s="161"/>
      <c r="G9" s="161"/>
      <c r="H9" s="43"/>
      <c r="I9" s="162" t="s">
        <v>602</v>
      </c>
      <c r="J9" s="163"/>
      <c r="K9" s="164">
        <v>0.21149999999999999</v>
      </c>
      <c r="L9" s="165"/>
      <c r="M9" s="162" t="s">
        <v>603</v>
      </c>
      <c r="N9" s="163"/>
    </row>
    <row r="10" spans="1:14" ht="15.75" x14ac:dyDescent="0.2">
      <c r="A10" s="15"/>
      <c r="B10" s="29"/>
      <c r="C10" s="29"/>
      <c r="D10" s="29"/>
      <c r="E10" s="7"/>
      <c r="F10" s="43"/>
      <c r="G10" s="43"/>
      <c r="H10" s="43"/>
      <c r="I10" s="162"/>
      <c r="J10" s="163"/>
      <c r="K10" s="40"/>
      <c r="L10" s="41"/>
      <c r="M10" s="162"/>
      <c r="N10" s="163"/>
    </row>
    <row r="11" spans="1:14" ht="15.75" x14ac:dyDescent="0.2">
      <c r="A11" s="4"/>
      <c r="B11" s="5"/>
      <c r="C11" s="5"/>
      <c r="D11" s="6"/>
      <c r="E11" s="7"/>
      <c r="F11" s="43"/>
      <c r="G11" s="43"/>
      <c r="H11" s="43"/>
      <c r="I11" s="46"/>
      <c r="J11" s="47"/>
      <c r="K11" s="48"/>
      <c r="L11" s="49"/>
      <c r="M11" s="166"/>
      <c r="N11" s="167"/>
    </row>
    <row r="12" spans="1:14" x14ac:dyDescent="0.2">
      <c r="A12" s="168"/>
      <c r="B12" s="169"/>
      <c r="C12" s="169"/>
      <c r="D12" s="169"/>
      <c r="E12" s="169"/>
      <c r="F12" s="169"/>
      <c r="G12" s="169"/>
      <c r="H12" s="169"/>
      <c r="I12" s="169"/>
      <c r="J12" s="169"/>
      <c r="K12" s="169"/>
      <c r="L12" s="169"/>
      <c r="M12" s="169"/>
      <c r="N12" s="170"/>
    </row>
    <row r="13" spans="1:14" x14ac:dyDescent="0.2">
      <c r="A13" s="171"/>
      <c r="B13" s="172"/>
      <c r="C13" s="172"/>
      <c r="D13" s="172"/>
      <c r="E13" s="172"/>
      <c r="F13" s="172"/>
      <c r="G13" s="172"/>
      <c r="H13" s="172"/>
      <c r="I13" s="172"/>
      <c r="J13" s="172"/>
      <c r="K13" s="172"/>
      <c r="L13" s="172"/>
      <c r="M13" s="172"/>
      <c r="N13" s="173"/>
    </row>
    <row r="14" spans="1:14" ht="18" x14ac:dyDescent="0.2">
      <c r="A14" s="174" t="s">
        <v>724</v>
      </c>
      <c r="B14" s="175"/>
      <c r="C14" s="175"/>
      <c r="D14" s="175"/>
      <c r="E14" s="175"/>
      <c r="F14" s="175"/>
      <c r="G14" s="175"/>
      <c r="H14" s="175"/>
      <c r="I14" s="175"/>
      <c r="J14" s="175"/>
      <c r="K14" s="175"/>
      <c r="L14" s="175"/>
      <c r="M14" s="175"/>
      <c r="N14" s="176"/>
    </row>
    <row r="15" spans="1:14" x14ac:dyDescent="0.2">
      <c r="A15" s="177" t="s">
        <v>0</v>
      </c>
      <c r="B15" s="177" t="s">
        <v>4</v>
      </c>
      <c r="C15" s="177" t="s">
        <v>5</v>
      </c>
      <c r="D15" s="177" t="s">
        <v>1</v>
      </c>
      <c r="E15" s="179" t="s">
        <v>73</v>
      </c>
      <c r="F15" s="181" t="s">
        <v>74</v>
      </c>
      <c r="G15" s="184" t="s">
        <v>75</v>
      </c>
      <c r="H15" s="185"/>
      <c r="I15" s="185"/>
      <c r="J15" s="186"/>
      <c r="K15" s="184" t="s">
        <v>76</v>
      </c>
      <c r="L15" s="185"/>
      <c r="M15" s="185"/>
      <c r="N15" s="186"/>
    </row>
    <row r="16" spans="1:14" ht="25.5" x14ac:dyDescent="0.2">
      <c r="A16" s="178"/>
      <c r="B16" s="178"/>
      <c r="C16" s="178"/>
      <c r="D16" s="178"/>
      <c r="E16" s="180"/>
      <c r="F16" s="182"/>
      <c r="G16" s="8" t="s">
        <v>77</v>
      </c>
      <c r="H16" s="13" t="s">
        <v>78</v>
      </c>
      <c r="I16" s="8" t="s">
        <v>79</v>
      </c>
      <c r="J16" s="8" t="s">
        <v>80</v>
      </c>
      <c r="K16" s="13" t="s">
        <v>77</v>
      </c>
      <c r="L16" s="13" t="s">
        <v>78</v>
      </c>
      <c r="M16" s="13" t="s">
        <v>79</v>
      </c>
      <c r="N16" s="13" t="s">
        <v>80</v>
      </c>
    </row>
    <row r="17" spans="1:18" ht="15" x14ac:dyDescent="0.25">
      <c r="A17" s="23"/>
      <c r="B17" s="24"/>
      <c r="C17" s="24"/>
      <c r="D17" s="24"/>
      <c r="E17" s="24"/>
      <c r="F17" s="51"/>
      <c r="G17" s="50"/>
      <c r="H17" s="51"/>
      <c r="I17" s="51"/>
      <c r="J17" s="52"/>
      <c r="K17" s="50"/>
      <c r="L17" s="51"/>
      <c r="M17" s="51"/>
      <c r="N17" s="52"/>
    </row>
    <row r="18" spans="1:18" x14ac:dyDescent="0.2">
      <c r="A18" s="30" t="s">
        <v>2</v>
      </c>
      <c r="B18" s="31"/>
      <c r="C18" s="31"/>
      <c r="D18" s="31" t="s">
        <v>92</v>
      </c>
      <c r="E18" s="31"/>
      <c r="F18" s="66"/>
      <c r="G18" s="53"/>
      <c r="H18" s="54"/>
      <c r="I18" s="55"/>
      <c r="J18" s="56"/>
      <c r="K18" s="53"/>
      <c r="L18" s="54"/>
      <c r="M18" s="55"/>
      <c r="N18" s="57"/>
    </row>
    <row r="19" spans="1:18" x14ac:dyDescent="0.2">
      <c r="A19" s="12" t="s">
        <v>6</v>
      </c>
      <c r="B19" s="3"/>
      <c r="C19" s="3"/>
      <c r="D19" s="3" t="s">
        <v>3</v>
      </c>
      <c r="E19" s="3"/>
      <c r="F19" s="71"/>
      <c r="G19" s="72"/>
      <c r="H19" s="58"/>
      <c r="I19" s="58"/>
      <c r="J19" s="71"/>
      <c r="K19" s="73"/>
      <c r="L19" s="59"/>
      <c r="M19" s="59"/>
      <c r="N19" s="74"/>
    </row>
    <row r="20" spans="1:18" ht="25.5" x14ac:dyDescent="0.2">
      <c r="A20" s="19" t="s">
        <v>19</v>
      </c>
      <c r="B20" s="20" t="s">
        <v>93</v>
      </c>
      <c r="C20" s="21" t="s">
        <v>14</v>
      </c>
      <c r="D20" s="21" t="s">
        <v>94</v>
      </c>
      <c r="E20" s="22" t="s">
        <v>16</v>
      </c>
      <c r="F20" s="67">
        <v>357.21</v>
      </c>
      <c r="G20" s="75">
        <v>8</v>
      </c>
      <c r="H20" s="60">
        <f>'BM 03'!J20</f>
        <v>8</v>
      </c>
      <c r="I20" s="60">
        <f>VLOOKUP(A20,'Memória 04'!$A$6:$E$243,5,FALSE)</f>
        <v>0</v>
      </c>
      <c r="J20" s="76">
        <f>I20+H20</f>
        <v>8</v>
      </c>
      <c r="K20" s="77">
        <f>TRUNC(G20*F20,2)</f>
        <v>2857.68</v>
      </c>
      <c r="L20" s="60">
        <f>TRUNC(H20*F20,2)</f>
        <v>2857.68</v>
      </c>
      <c r="M20" s="60">
        <f>TRUNC(I20*F20,2)</f>
        <v>0</v>
      </c>
      <c r="N20" s="78">
        <f>M20+L20</f>
        <v>2857.68</v>
      </c>
      <c r="P20" s="111">
        <f>N20/K20</f>
        <v>1</v>
      </c>
      <c r="Q20" s="14"/>
      <c r="R20" s="32"/>
    </row>
    <row r="21" spans="1:18" ht="25.5" x14ac:dyDescent="0.2">
      <c r="A21" s="19" t="s">
        <v>20</v>
      </c>
      <c r="B21" s="20" t="s">
        <v>48</v>
      </c>
      <c r="C21" s="21" t="s">
        <v>17</v>
      </c>
      <c r="D21" s="21" t="s">
        <v>95</v>
      </c>
      <c r="E21" s="22" t="s">
        <v>11</v>
      </c>
      <c r="F21" s="67">
        <v>62.24</v>
      </c>
      <c r="G21" s="75">
        <v>98.4</v>
      </c>
      <c r="H21" s="60">
        <f>'BM 03'!J21</f>
        <v>98.399999999999991</v>
      </c>
      <c r="I21" s="60">
        <f>VLOOKUP(A21,'Memória 04'!$A$6:$E$243,5,FALSE)</f>
        <v>0</v>
      </c>
      <c r="J21" s="76">
        <f t="shared" ref="J21:J86" si="0">I21+H21</f>
        <v>98.399999999999991</v>
      </c>
      <c r="K21" s="77">
        <f t="shared" ref="K21:K86" si="1">TRUNC(G21*F21,2)</f>
        <v>6124.41</v>
      </c>
      <c r="L21" s="60">
        <f t="shared" ref="L21:L86" si="2">TRUNC(H21*F21,2)</f>
        <v>6124.41</v>
      </c>
      <c r="M21" s="60">
        <f t="shared" ref="M21:M86" si="3">TRUNC(I21*F21,2)</f>
        <v>0</v>
      </c>
      <c r="N21" s="78">
        <f t="shared" ref="N21:N86" si="4">M21+L21</f>
        <v>6124.41</v>
      </c>
      <c r="P21" s="111">
        <f t="shared" ref="P21:P86" si="5">N21/K21</f>
        <v>1</v>
      </c>
      <c r="Q21" s="14"/>
      <c r="R21" s="32"/>
    </row>
    <row r="22" spans="1:18" x14ac:dyDescent="0.2">
      <c r="A22" s="12" t="s">
        <v>8</v>
      </c>
      <c r="B22" s="3"/>
      <c r="C22" s="3"/>
      <c r="D22" s="3" t="s">
        <v>96</v>
      </c>
      <c r="E22" s="3"/>
      <c r="F22" s="71"/>
      <c r="G22" s="72"/>
      <c r="H22" s="71"/>
      <c r="I22" s="71"/>
      <c r="J22" s="71"/>
      <c r="K22" s="73"/>
      <c r="L22" s="59"/>
      <c r="M22" s="59"/>
      <c r="N22" s="74"/>
      <c r="P22" s="111" t="e">
        <f t="shared" si="5"/>
        <v>#DIV/0!</v>
      </c>
      <c r="Q22" s="14"/>
      <c r="R22" s="32"/>
    </row>
    <row r="23" spans="1:18" ht="25.5" x14ac:dyDescent="0.2">
      <c r="A23" s="114" t="s">
        <v>705</v>
      </c>
      <c r="B23" s="20">
        <v>9937</v>
      </c>
      <c r="C23" s="115" t="s">
        <v>706</v>
      </c>
      <c r="D23" s="115" t="s">
        <v>707</v>
      </c>
      <c r="E23" s="22" t="s">
        <v>82</v>
      </c>
      <c r="F23" s="116">
        <v>1.9076581875</v>
      </c>
      <c r="G23" s="117">
        <v>1000</v>
      </c>
      <c r="H23" s="60">
        <f>'BM 03'!J23</f>
        <v>1000</v>
      </c>
      <c r="I23" s="60">
        <f>VLOOKUP(A23,'Memória 04'!$A$6:$E$243,5,FALSE)</f>
        <v>0</v>
      </c>
      <c r="J23" s="76">
        <f t="shared" si="0"/>
        <v>1000</v>
      </c>
      <c r="K23" s="77">
        <f t="shared" ref="K23" si="6">TRUNC(G23*F23,2)</f>
        <v>1907.65</v>
      </c>
      <c r="L23" s="60">
        <f t="shared" ref="L23" si="7">TRUNC(H23*F23,2)</f>
        <v>1907.65</v>
      </c>
      <c r="M23" s="60">
        <f t="shared" ref="M23" si="8">TRUNC(I23*F23,2)</f>
        <v>0</v>
      </c>
      <c r="N23" s="78">
        <f t="shared" ref="N23" si="9">M23+L23</f>
        <v>1907.65</v>
      </c>
      <c r="Q23" s="14"/>
      <c r="R23" s="32"/>
    </row>
    <row r="24" spans="1:18" ht="25.5" x14ac:dyDescent="0.2">
      <c r="A24" s="19" t="s">
        <v>21</v>
      </c>
      <c r="B24" s="20" t="s">
        <v>97</v>
      </c>
      <c r="C24" s="21" t="s">
        <v>14</v>
      </c>
      <c r="D24" s="21" t="s">
        <v>98</v>
      </c>
      <c r="E24" s="22" t="s">
        <v>87</v>
      </c>
      <c r="F24" s="67">
        <v>36.130000000000003</v>
      </c>
      <c r="G24" s="75">
        <v>74.739999999999995</v>
      </c>
      <c r="H24" s="60">
        <f>'BM 03'!J24</f>
        <v>74.739999999999995</v>
      </c>
      <c r="I24" s="60">
        <f>VLOOKUP(A24,'Memória 04'!$A$6:$E$243,5,FALSE)</f>
        <v>0</v>
      </c>
      <c r="J24" s="76">
        <f t="shared" si="0"/>
        <v>74.739999999999995</v>
      </c>
      <c r="K24" s="77">
        <f t="shared" si="1"/>
        <v>2700.35</v>
      </c>
      <c r="L24" s="60">
        <f t="shared" si="2"/>
        <v>2700.35</v>
      </c>
      <c r="M24" s="60">
        <f t="shared" si="3"/>
        <v>0</v>
      </c>
      <c r="N24" s="78">
        <f t="shared" si="4"/>
        <v>2700.35</v>
      </c>
      <c r="P24" s="111">
        <f t="shared" si="5"/>
        <v>1</v>
      </c>
      <c r="Q24" s="14"/>
      <c r="R24" s="32"/>
    </row>
    <row r="25" spans="1:18" ht="25.5" x14ac:dyDescent="0.2">
      <c r="A25" s="19" t="s">
        <v>24</v>
      </c>
      <c r="B25" s="20" t="s">
        <v>99</v>
      </c>
      <c r="C25" s="21" t="s">
        <v>17</v>
      </c>
      <c r="D25" s="21" t="s">
        <v>100</v>
      </c>
      <c r="E25" s="22" t="s">
        <v>15</v>
      </c>
      <c r="F25" s="67">
        <v>21.81</v>
      </c>
      <c r="G25" s="75">
        <v>59.900000000000006</v>
      </c>
      <c r="H25" s="60">
        <f>'BM 03'!J25</f>
        <v>59.900000000000006</v>
      </c>
      <c r="I25" s="60">
        <f>VLOOKUP(A25,'Memória 04'!$A$6:$E$243,5,FALSE)</f>
        <v>0</v>
      </c>
      <c r="J25" s="76">
        <f t="shared" si="0"/>
        <v>59.900000000000006</v>
      </c>
      <c r="K25" s="77">
        <f t="shared" si="1"/>
        <v>1306.4100000000001</v>
      </c>
      <c r="L25" s="60">
        <f t="shared" si="2"/>
        <v>1306.4100000000001</v>
      </c>
      <c r="M25" s="60">
        <f t="shared" si="3"/>
        <v>0</v>
      </c>
      <c r="N25" s="78">
        <f t="shared" si="4"/>
        <v>1306.4100000000001</v>
      </c>
      <c r="P25" s="111">
        <f t="shared" si="5"/>
        <v>1</v>
      </c>
      <c r="Q25" s="14"/>
      <c r="R25" s="32"/>
    </row>
    <row r="26" spans="1:18" ht="38.25" x14ac:dyDescent="0.2">
      <c r="A26" s="19" t="s">
        <v>25</v>
      </c>
      <c r="B26" s="20" t="s">
        <v>101</v>
      </c>
      <c r="C26" s="21" t="s">
        <v>17</v>
      </c>
      <c r="D26" s="21" t="s">
        <v>102</v>
      </c>
      <c r="E26" s="22" t="s">
        <v>15</v>
      </c>
      <c r="F26" s="67">
        <v>65.11</v>
      </c>
      <c r="G26" s="75">
        <v>459</v>
      </c>
      <c r="H26" s="60">
        <f>'BM 03'!J26</f>
        <v>459</v>
      </c>
      <c r="I26" s="60">
        <f>VLOOKUP(A26,'Memória 04'!$A$6:$E$243,5,FALSE)</f>
        <v>0</v>
      </c>
      <c r="J26" s="76">
        <f t="shared" si="0"/>
        <v>459</v>
      </c>
      <c r="K26" s="77">
        <f t="shared" si="1"/>
        <v>29885.49</v>
      </c>
      <c r="L26" s="60">
        <f t="shared" si="2"/>
        <v>29885.49</v>
      </c>
      <c r="M26" s="60">
        <f t="shared" si="3"/>
        <v>0</v>
      </c>
      <c r="N26" s="78">
        <f t="shared" si="4"/>
        <v>29885.49</v>
      </c>
      <c r="P26" s="111">
        <f t="shared" si="5"/>
        <v>1</v>
      </c>
      <c r="Q26" s="14"/>
      <c r="R26" s="32"/>
    </row>
    <row r="27" spans="1:18" x14ac:dyDescent="0.2">
      <c r="A27" s="12" t="s">
        <v>9</v>
      </c>
      <c r="B27" s="3"/>
      <c r="C27" s="3"/>
      <c r="D27" s="3" t="s">
        <v>103</v>
      </c>
      <c r="E27" s="3"/>
      <c r="F27" s="71"/>
      <c r="G27" s="72"/>
      <c r="H27" s="71"/>
      <c r="I27" s="71"/>
      <c r="J27" s="71"/>
      <c r="K27" s="73"/>
      <c r="L27" s="59"/>
      <c r="M27" s="59"/>
      <c r="N27" s="74"/>
      <c r="P27" s="111" t="e">
        <f t="shared" si="5"/>
        <v>#DIV/0!</v>
      </c>
      <c r="Q27" s="14"/>
      <c r="R27" s="32"/>
    </row>
    <row r="28" spans="1:18" ht="25.5" x14ac:dyDescent="0.2">
      <c r="A28" s="19" t="s">
        <v>26</v>
      </c>
      <c r="B28" s="20" t="s">
        <v>49</v>
      </c>
      <c r="C28" s="21" t="s">
        <v>17</v>
      </c>
      <c r="D28" s="21" t="s">
        <v>50</v>
      </c>
      <c r="E28" s="22" t="s">
        <v>16</v>
      </c>
      <c r="F28" s="67">
        <v>6.46</v>
      </c>
      <c r="G28" s="75">
        <v>43.589999999999996</v>
      </c>
      <c r="H28" s="60">
        <f>'BM 03'!J28</f>
        <v>43.594999999999999</v>
      </c>
      <c r="I28" s="60">
        <f>VLOOKUP(A28,'Memória 04'!$A$6:$E$243,5,FALSE)</f>
        <v>0</v>
      </c>
      <c r="J28" s="76">
        <f t="shared" si="0"/>
        <v>43.594999999999999</v>
      </c>
      <c r="K28" s="77">
        <f t="shared" si="1"/>
        <v>281.58999999999997</v>
      </c>
      <c r="L28" s="60">
        <f t="shared" si="2"/>
        <v>281.62</v>
      </c>
      <c r="M28" s="60">
        <f t="shared" si="3"/>
        <v>0</v>
      </c>
      <c r="N28" s="78">
        <f t="shared" si="4"/>
        <v>281.62</v>
      </c>
      <c r="P28" s="111">
        <f t="shared" si="5"/>
        <v>1.0001065378742144</v>
      </c>
      <c r="Q28" s="14"/>
      <c r="R28" s="32"/>
    </row>
    <row r="29" spans="1:18" ht="51" x14ac:dyDescent="0.2">
      <c r="A29" s="19" t="s">
        <v>27</v>
      </c>
      <c r="B29" s="20" t="s">
        <v>104</v>
      </c>
      <c r="C29" s="21" t="s">
        <v>14</v>
      </c>
      <c r="D29" s="21" t="s">
        <v>105</v>
      </c>
      <c r="E29" s="22" t="s">
        <v>16</v>
      </c>
      <c r="F29" s="67">
        <v>86.62</v>
      </c>
      <c r="G29" s="75">
        <v>50.04</v>
      </c>
      <c r="H29" s="60">
        <f>'BM 03'!J29</f>
        <v>50.04</v>
      </c>
      <c r="I29" s="60">
        <f>VLOOKUP(A29,'Memória 04'!$A$6:$E$243,5,FALSE)</f>
        <v>0</v>
      </c>
      <c r="J29" s="76">
        <f t="shared" si="0"/>
        <v>50.04</v>
      </c>
      <c r="K29" s="77">
        <f t="shared" si="1"/>
        <v>4334.46</v>
      </c>
      <c r="L29" s="60">
        <f t="shared" si="2"/>
        <v>4334.46</v>
      </c>
      <c r="M29" s="60">
        <f t="shared" si="3"/>
        <v>0</v>
      </c>
      <c r="N29" s="78">
        <f t="shared" si="4"/>
        <v>4334.46</v>
      </c>
      <c r="P29" s="111">
        <f t="shared" si="5"/>
        <v>1</v>
      </c>
      <c r="Q29" s="14"/>
      <c r="R29" s="32"/>
    </row>
    <row r="30" spans="1:18" ht="25.5" x14ac:dyDescent="0.2">
      <c r="A30" s="19" t="s">
        <v>28</v>
      </c>
      <c r="B30" s="20" t="s">
        <v>106</v>
      </c>
      <c r="C30" s="21" t="s">
        <v>17</v>
      </c>
      <c r="D30" s="21" t="s">
        <v>107</v>
      </c>
      <c r="E30" s="22" t="s">
        <v>15</v>
      </c>
      <c r="F30" s="67">
        <v>681.06</v>
      </c>
      <c r="G30" s="75">
        <v>3.0500000000000003</v>
      </c>
      <c r="H30" s="60">
        <f>'BM 03'!J30</f>
        <v>3.0516500000000004</v>
      </c>
      <c r="I30" s="60">
        <f>VLOOKUP(A30,'Memória 04'!$A$6:$E$243,5,FALSE)</f>
        <v>0</v>
      </c>
      <c r="J30" s="76">
        <f t="shared" si="0"/>
        <v>3.0516500000000004</v>
      </c>
      <c r="K30" s="77">
        <f t="shared" si="1"/>
        <v>2077.23</v>
      </c>
      <c r="L30" s="60">
        <f t="shared" si="2"/>
        <v>2078.35</v>
      </c>
      <c r="M30" s="60">
        <f t="shared" si="3"/>
        <v>0</v>
      </c>
      <c r="N30" s="78">
        <f t="shared" si="4"/>
        <v>2078.35</v>
      </c>
      <c r="P30" s="111">
        <f t="shared" si="5"/>
        <v>1.000539179580499</v>
      </c>
      <c r="Q30" s="14"/>
      <c r="R30" s="32"/>
    </row>
    <row r="31" spans="1:18" ht="25.5" x14ac:dyDescent="0.2">
      <c r="A31" s="19" t="s">
        <v>29</v>
      </c>
      <c r="B31" s="20" t="s">
        <v>108</v>
      </c>
      <c r="C31" s="21" t="s">
        <v>17</v>
      </c>
      <c r="D31" s="21" t="s">
        <v>109</v>
      </c>
      <c r="E31" s="22" t="s">
        <v>16</v>
      </c>
      <c r="F31" s="67">
        <v>146.54</v>
      </c>
      <c r="G31" s="75">
        <v>57.41</v>
      </c>
      <c r="H31" s="60">
        <f>'BM 03'!J31</f>
        <v>57.41</v>
      </c>
      <c r="I31" s="60">
        <f>VLOOKUP(A31,'Memória 04'!$A$6:$E$243,5,FALSE)</f>
        <v>0</v>
      </c>
      <c r="J31" s="76">
        <f t="shared" si="0"/>
        <v>57.41</v>
      </c>
      <c r="K31" s="77">
        <f t="shared" si="1"/>
        <v>8412.86</v>
      </c>
      <c r="L31" s="60">
        <f t="shared" si="2"/>
        <v>8412.86</v>
      </c>
      <c r="M31" s="60">
        <f t="shared" si="3"/>
        <v>0</v>
      </c>
      <c r="N31" s="78">
        <f t="shared" si="4"/>
        <v>8412.86</v>
      </c>
      <c r="P31" s="111">
        <f t="shared" si="5"/>
        <v>1</v>
      </c>
      <c r="Q31" s="14"/>
      <c r="R31" s="32"/>
    </row>
    <row r="32" spans="1:18" ht="25.5" x14ac:dyDescent="0.2">
      <c r="A32" s="19" t="s">
        <v>110</v>
      </c>
      <c r="B32" s="20" t="s">
        <v>53</v>
      </c>
      <c r="C32" s="21" t="s">
        <v>17</v>
      </c>
      <c r="D32" s="21" t="s">
        <v>111</v>
      </c>
      <c r="E32" s="22" t="s">
        <v>16</v>
      </c>
      <c r="F32" s="67">
        <v>80.31</v>
      </c>
      <c r="G32" s="75">
        <v>111.16</v>
      </c>
      <c r="H32" s="60">
        <f>'BM 03'!J32</f>
        <v>111.16</v>
      </c>
      <c r="I32" s="60">
        <f>VLOOKUP(A32,'Memória 04'!$A$6:$E$243,5,FALSE)</f>
        <v>0</v>
      </c>
      <c r="J32" s="76">
        <f t="shared" si="0"/>
        <v>111.16</v>
      </c>
      <c r="K32" s="77">
        <f t="shared" si="1"/>
        <v>8927.25</v>
      </c>
      <c r="L32" s="60">
        <f t="shared" si="2"/>
        <v>8927.25</v>
      </c>
      <c r="M32" s="60">
        <f t="shared" si="3"/>
        <v>0</v>
      </c>
      <c r="N32" s="78">
        <f t="shared" si="4"/>
        <v>8927.25</v>
      </c>
      <c r="P32" s="111">
        <f t="shared" si="5"/>
        <v>1</v>
      </c>
      <c r="Q32" s="14"/>
      <c r="R32" s="32"/>
    </row>
    <row r="33" spans="1:18" ht="25.5" x14ac:dyDescent="0.2">
      <c r="A33" s="19" t="s">
        <v>112</v>
      </c>
      <c r="B33" s="20" t="s">
        <v>46</v>
      </c>
      <c r="C33" s="21" t="s">
        <v>17</v>
      </c>
      <c r="D33" s="21" t="s">
        <v>113</v>
      </c>
      <c r="E33" s="22" t="s">
        <v>12</v>
      </c>
      <c r="F33" s="67">
        <v>16.87</v>
      </c>
      <c r="G33" s="75">
        <v>88.636363636363626</v>
      </c>
      <c r="H33" s="60">
        <f>'BM 03'!J33</f>
        <v>88.636363636363626</v>
      </c>
      <c r="I33" s="60">
        <f>VLOOKUP(A33,'Memória 04'!$A$6:$E$243,5,FALSE)</f>
        <v>0</v>
      </c>
      <c r="J33" s="76">
        <f t="shared" si="0"/>
        <v>88.636363636363626</v>
      </c>
      <c r="K33" s="77">
        <f t="shared" si="1"/>
        <v>1495.29</v>
      </c>
      <c r="L33" s="60">
        <f t="shared" si="2"/>
        <v>1495.29</v>
      </c>
      <c r="M33" s="60">
        <f t="shared" si="3"/>
        <v>0</v>
      </c>
      <c r="N33" s="78">
        <f t="shared" si="4"/>
        <v>1495.29</v>
      </c>
      <c r="P33" s="111">
        <f t="shared" si="5"/>
        <v>1</v>
      </c>
      <c r="Q33" s="14"/>
      <c r="R33" s="32"/>
    </row>
    <row r="34" spans="1:18" ht="25.5" x14ac:dyDescent="0.2">
      <c r="A34" s="19" t="s">
        <v>114</v>
      </c>
      <c r="B34" s="20" t="s">
        <v>54</v>
      </c>
      <c r="C34" s="21" t="s">
        <v>17</v>
      </c>
      <c r="D34" s="21" t="s">
        <v>115</v>
      </c>
      <c r="E34" s="22" t="s">
        <v>12</v>
      </c>
      <c r="F34" s="67">
        <v>14.98</v>
      </c>
      <c r="G34" s="75">
        <v>342.36090909090905</v>
      </c>
      <c r="H34" s="60">
        <f>'BM 03'!J34</f>
        <v>342.36090909090905</v>
      </c>
      <c r="I34" s="60">
        <f>VLOOKUP(A34,'Memória 04'!$A$6:$E$243,5,FALSE)</f>
        <v>0</v>
      </c>
      <c r="J34" s="76">
        <f t="shared" si="0"/>
        <v>342.36090909090905</v>
      </c>
      <c r="K34" s="77">
        <f t="shared" si="1"/>
        <v>5128.5600000000004</v>
      </c>
      <c r="L34" s="60">
        <f t="shared" si="2"/>
        <v>5128.5600000000004</v>
      </c>
      <c r="M34" s="60">
        <f t="shared" si="3"/>
        <v>0</v>
      </c>
      <c r="N34" s="78">
        <f t="shared" si="4"/>
        <v>5128.5600000000004</v>
      </c>
      <c r="P34" s="111">
        <f t="shared" si="5"/>
        <v>1</v>
      </c>
      <c r="Q34" s="14"/>
      <c r="R34" s="32"/>
    </row>
    <row r="35" spans="1:18" ht="25.5" x14ac:dyDescent="0.2">
      <c r="A35" s="19" t="s">
        <v>116</v>
      </c>
      <c r="B35" s="20" t="s">
        <v>47</v>
      </c>
      <c r="C35" s="21" t="s">
        <v>17</v>
      </c>
      <c r="D35" s="21" t="s">
        <v>117</v>
      </c>
      <c r="E35" s="22" t="s">
        <v>12</v>
      </c>
      <c r="F35" s="67">
        <v>12.98</v>
      </c>
      <c r="G35" s="75">
        <v>314.96000000000004</v>
      </c>
      <c r="H35" s="60">
        <f>ROUND('BM 03'!J35,2)</f>
        <v>314.95999999999998</v>
      </c>
      <c r="I35" s="60">
        <f>VLOOKUP(A35,'Memória 04'!$A$6:$E$243,5,FALSE)</f>
        <v>0</v>
      </c>
      <c r="J35" s="76">
        <f t="shared" si="0"/>
        <v>314.95999999999998</v>
      </c>
      <c r="K35" s="77">
        <f>ROUND(G35*F35,2)</f>
        <v>4088.18</v>
      </c>
      <c r="L35" s="60">
        <f>ROUND(H35*F35,2)</f>
        <v>4088.18</v>
      </c>
      <c r="M35" s="60">
        <f t="shared" si="3"/>
        <v>0</v>
      </c>
      <c r="N35" s="78">
        <f t="shared" si="4"/>
        <v>4088.18</v>
      </c>
      <c r="P35" s="111">
        <f t="shared" si="5"/>
        <v>1</v>
      </c>
      <c r="Q35" s="14"/>
      <c r="R35" s="32"/>
    </row>
    <row r="36" spans="1:18" ht="25.5" x14ac:dyDescent="0.2">
      <c r="A36" s="19" t="s">
        <v>118</v>
      </c>
      <c r="B36" s="20" t="s">
        <v>119</v>
      </c>
      <c r="C36" s="21" t="s">
        <v>17</v>
      </c>
      <c r="D36" s="21" t="s">
        <v>120</v>
      </c>
      <c r="E36" s="22" t="s">
        <v>12</v>
      </c>
      <c r="F36" s="67">
        <v>9.89</v>
      </c>
      <c r="G36" s="75">
        <v>155.99454545454543</v>
      </c>
      <c r="H36" s="60">
        <f>'BM 03'!J36</f>
        <v>155.99454545454543</v>
      </c>
      <c r="I36" s="60">
        <f>VLOOKUP(A36,'Memória 04'!$A$6:$E$243,5,FALSE)</f>
        <v>0</v>
      </c>
      <c r="J36" s="76">
        <f t="shared" si="0"/>
        <v>155.99454545454543</v>
      </c>
      <c r="K36" s="77">
        <f t="shared" si="1"/>
        <v>1542.78</v>
      </c>
      <c r="L36" s="60">
        <f t="shared" si="2"/>
        <v>1542.78</v>
      </c>
      <c r="M36" s="60">
        <f t="shared" si="3"/>
        <v>0</v>
      </c>
      <c r="N36" s="78">
        <f t="shared" si="4"/>
        <v>1542.78</v>
      </c>
      <c r="P36" s="111">
        <f t="shared" si="5"/>
        <v>1</v>
      </c>
      <c r="Q36" s="14"/>
      <c r="R36" s="32"/>
    </row>
    <row r="37" spans="1:18" ht="25.5" x14ac:dyDescent="0.2">
      <c r="A37" s="19" t="s">
        <v>121</v>
      </c>
      <c r="B37" s="20" t="s">
        <v>45</v>
      </c>
      <c r="C37" s="21" t="s">
        <v>17</v>
      </c>
      <c r="D37" s="21" t="s">
        <v>122</v>
      </c>
      <c r="E37" s="22" t="s">
        <v>12</v>
      </c>
      <c r="F37" s="67">
        <v>19.05</v>
      </c>
      <c r="G37" s="75">
        <v>165.72090909090909</v>
      </c>
      <c r="H37" s="60">
        <f>'BM 03'!J37</f>
        <v>165.72090909090909</v>
      </c>
      <c r="I37" s="60">
        <f>VLOOKUP(A37,'Memória 04'!$A$6:$E$243,5,FALSE)</f>
        <v>0</v>
      </c>
      <c r="J37" s="76">
        <f t="shared" si="0"/>
        <v>165.72090909090909</v>
      </c>
      <c r="K37" s="77">
        <f t="shared" si="1"/>
        <v>3156.98</v>
      </c>
      <c r="L37" s="60">
        <f t="shared" si="2"/>
        <v>3156.98</v>
      </c>
      <c r="M37" s="60">
        <f t="shared" si="3"/>
        <v>0</v>
      </c>
      <c r="N37" s="78">
        <f t="shared" si="4"/>
        <v>3156.98</v>
      </c>
      <c r="P37" s="111">
        <f t="shared" si="5"/>
        <v>1</v>
      </c>
      <c r="Q37" s="14"/>
      <c r="R37" s="32"/>
    </row>
    <row r="38" spans="1:18" ht="38.25" x14ac:dyDescent="0.2">
      <c r="A38" s="19" t="s">
        <v>123</v>
      </c>
      <c r="B38" s="20" t="s">
        <v>124</v>
      </c>
      <c r="C38" s="21" t="s">
        <v>17</v>
      </c>
      <c r="D38" s="21" t="s">
        <v>125</v>
      </c>
      <c r="E38" s="22" t="s">
        <v>15</v>
      </c>
      <c r="F38" s="67">
        <v>450.18</v>
      </c>
      <c r="G38" s="75">
        <v>11.04</v>
      </c>
      <c r="H38" s="60">
        <f>'BM 03'!J38</f>
        <v>11.04</v>
      </c>
      <c r="I38" s="60">
        <f>VLOOKUP(A38,'Memória 04'!$A$6:$E$243,5,FALSE)</f>
        <v>0</v>
      </c>
      <c r="J38" s="76">
        <f t="shared" si="0"/>
        <v>11.04</v>
      </c>
      <c r="K38" s="77">
        <f t="shared" si="1"/>
        <v>4969.9799999999996</v>
      </c>
      <c r="L38" s="60">
        <f t="shared" si="2"/>
        <v>4969.9799999999996</v>
      </c>
      <c r="M38" s="60">
        <f t="shared" si="3"/>
        <v>0</v>
      </c>
      <c r="N38" s="78">
        <f t="shared" si="4"/>
        <v>4969.9799999999996</v>
      </c>
      <c r="P38" s="111">
        <f t="shared" si="5"/>
        <v>1</v>
      </c>
      <c r="Q38" s="14"/>
      <c r="R38" s="32"/>
    </row>
    <row r="39" spans="1:18" ht="25.5" x14ac:dyDescent="0.2">
      <c r="A39" s="19" t="s">
        <v>126</v>
      </c>
      <c r="B39" s="20" t="s">
        <v>127</v>
      </c>
      <c r="C39" s="21" t="s">
        <v>17</v>
      </c>
      <c r="D39" s="21" t="s">
        <v>128</v>
      </c>
      <c r="E39" s="22" t="s">
        <v>15</v>
      </c>
      <c r="F39" s="67">
        <v>302.18</v>
      </c>
      <c r="G39" s="75">
        <v>21.64</v>
      </c>
      <c r="H39" s="60">
        <f>'BM 03'!J39</f>
        <v>21.64</v>
      </c>
      <c r="I39" s="60">
        <f>VLOOKUP(A39,'Memória 04'!$A$6:$E$243,5,FALSE)</f>
        <v>0</v>
      </c>
      <c r="J39" s="76">
        <f t="shared" si="0"/>
        <v>21.64</v>
      </c>
      <c r="K39" s="77">
        <f t="shared" si="1"/>
        <v>6539.17</v>
      </c>
      <c r="L39" s="60">
        <f t="shared" si="2"/>
        <v>6539.17</v>
      </c>
      <c r="M39" s="60">
        <f t="shared" si="3"/>
        <v>0</v>
      </c>
      <c r="N39" s="78">
        <f t="shared" si="4"/>
        <v>6539.17</v>
      </c>
      <c r="P39" s="111">
        <f t="shared" si="5"/>
        <v>1</v>
      </c>
      <c r="Q39" s="14"/>
      <c r="R39" s="32"/>
    </row>
    <row r="40" spans="1:18" ht="25.5" x14ac:dyDescent="0.2">
      <c r="A40" s="19" t="s">
        <v>129</v>
      </c>
      <c r="B40" s="20" t="s">
        <v>130</v>
      </c>
      <c r="C40" s="21" t="s">
        <v>14</v>
      </c>
      <c r="D40" s="21" t="s">
        <v>131</v>
      </c>
      <c r="E40" s="22" t="s">
        <v>16</v>
      </c>
      <c r="F40" s="67">
        <v>12.82</v>
      </c>
      <c r="G40" s="75">
        <v>112.92</v>
      </c>
      <c r="H40" s="60">
        <f>'BM 03'!J40</f>
        <v>112.92</v>
      </c>
      <c r="I40" s="60">
        <f>VLOOKUP(A40,'Memória 04'!$A$6:$E$243,5,FALSE)</f>
        <v>0</v>
      </c>
      <c r="J40" s="76">
        <f t="shared" si="0"/>
        <v>112.92</v>
      </c>
      <c r="K40" s="77">
        <f t="shared" si="1"/>
        <v>1447.63</v>
      </c>
      <c r="L40" s="60">
        <f t="shared" si="2"/>
        <v>1447.63</v>
      </c>
      <c r="M40" s="60">
        <f t="shared" si="3"/>
        <v>0</v>
      </c>
      <c r="N40" s="78">
        <f t="shared" si="4"/>
        <v>1447.63</v>
      </c>
      <c r="P40" s="111">
        <f t="shared" si="5"/>
        <v>1</v>
      </c>
      <c r="Q40" s="14"/>
      <c r="R40" s="32"/>
    </row>
    <row r="41" spans="1:18" ht="38.25" x14ac:dyDescent="0.2">
      <c r="A41" s="19" t="s">
        <v>132</v>
      </c>
      <c r="B41" s="20" t="s">
        <v>133</v>
      </c>
      <c r="C41" s="21" t="s">
        <v>17</v>
      </c>
      <c r="D41" s="21" t="s">
        <v>134</v>
      </c>
      <c r="E41" s="22" t="s">
        <v>15</v>
      </c>
      <c r="F41" s="67">
        <v>464.63</v>
      </c>
      <c r="G41" s="75">
        <v>10.6</v>
      </c>
      <c r="H41" s="60">
        <f>'BM 03'!J41</f>
        <v>10.6</v>
      </c>
      <c r="I41" s="60">
        <f>VLOOKUP(A41,'Memória 04'!$A$6:$E$243,5,FALSE)</f>
        <v>0</v>
      </c>
      <c r="J41" s="76">
        <f t="shared" si="0"/>
        <v>10.6</v>
      </c>
      <c r="K41" s="77">
        <f t="shared" si="1"/>
        <v>4925.07</v>
      </c>
      <c r="L41" s="60">
        <f t="shared" si="2"/>
        <v>4925.07</v>
      </c>
      <c r="M41" s="60">
        <f t="shared" si="3"/>
        <v>0</v>
      </c>
      <c r="N41" s="78">
        <f t="shared" si="4"/>
        <v>4925.07</v>
      </c>
      <c r="P41" s="111">
        <f t="shared" si="5"/>
        <v>1</v>
      </c>
      <c r="Q41" s="14"/>
      <c r="R41" s="32"/>
    </row>
    <row r="42" spans="1:18" x14ac:dyDescent="0.2">
      <c r="A42" s="12" t="s">
        <v>18</v>
      </c>
      <c r="B42" s="3"/>
      <c r="C42" s="3"/>
      <c r="D42" s="3" t="s">
        <v>135</v>
      </c>
      <c r="E42" s="3"/>
      <c r="F42" s="71"/>
      <c r="G42" s="72"/>
      <c r="H42" s="71"/>
      <c r="I42" s="71"/>
      <c r="J42" s="71"/>
      <c r="K42" s="73"/>
      <c r="L42" s="59"/>
      <c r="M42" s="59"/>
      <c r="N42" s="74"/>
      <c r="P42" s="111" t="e">
        <f t="shared" si="5"/>
        <v>#DIV/0!</v>
      </c>
      <c r="Q42" s="14"/>
      <c r="R42" s="32"/>
    </row>
    <row r="43" spans="1:18" x14ac:dyDescent="0.2">
      <c r="A43" s="12" t="s">
        <v>30</v>
      </c>
      <c r="B43" s="3"/>
      <c r="C43" s="3"/>
      <c r="D43" s="3" t="s">
        <v>136</v>
      </c>
      <c r="E43" s="3"/>
      <c r="F43" s="71"/>
      <c r="G43" s="72"/>
      <c r="H43" s="71"/>
      <c r="I43" s="71"/>
      <c r="J43" s="71"/>
      <c r="K43" s="73"/>
      <c r="L43" s="59"/>
      <c r="M43" s="59"/>
      <c r="N43" s="74"/>
      <c r="P43" s="111" t="e">
        <f t="shared" si="5"/>
        <v>#DIV/0!</v>
      </c>
      <c r="Q43" s="14"/>
      <c r="R43" s="32"/>
    </row>
    <row r="44" spans="1:18" ht="38.25" x14ac:dyDescent="0.2">
      <c r="A44" s="34" t="s">
        <v>137</v>
      </c>
      <c r="B44" s="35" t="s">
        <v>138</v>
      </c>
      <c r="C44" s="36" t="s">
        <v>17</v>
      </c>
      <c r="D44" s="36" t="s">
        <v>139</v>
      </c>
      <c r="E44" s="37" t="s">
        <v>16</v>
      </c>
      <c r="F44" s="68">
        <v>44.81</v>
      </c>
      <c r="G44" s="79">
        <v>90.78</v>
      </c>
      <c r="H44" s="60">
        <f>'BM 03'!J44</f>
        <v>90.8</v>
      </c>
      <c r="I44" s="60">
        <f>VLOOKUP(A44,'Memória 04'!$A$6:$E$243,5,FALSE)</f>
        <v>0</v>
      </c>
      <c r="J44" s="80">
        <f t="shared" si="0"/>
        <v>90.8</v>
      </c>
      <c r="K44" s="81">
        <f t="shared" si="1"/>
        <v>4067.85</v>
      </c>
      <c r="L44" s="61">
        <f t="shared" si="2"/>
        <v>4068.74</v>
      </c>
      <c r="M44" s="61">
        <f t="shared" si="3"/>
        <v>0</v>
      </c>
      <c r="N44" s="82">
        <f t="shared" si="4"/>
        <v>4068.74</v>
      </c>
      <c r="P44" s="111">
        <f t="shared" si="5"/>
        <v>1.0002187887950638</v>
      </c>
      <c r="Q44" s="14"/>
      <c r="R44" s="32"/>
    </row>
    <row r="45" spans="1:18" ht="38.25" x14ac:dyDescent="0.2">
      <c r="A45" s="34" t="s">
        <v>140</v>
      </c>
      <c r="B45" s="35" t="s">
        <v>141</v>
      </c>
      <c r="C45" s="36" t="s">
        <v>17</v>
      </c>
      <c r="D45" s="36" t="s">
        <v>142</v>
      </c>
      <c r="E45" s="37" t="s">
        <v>12</v>
      </c>
      <c r="F45" s="68">
        <v>13.18</v>
      </c>
      <c r="G45" s="79">
        <v>149.54272727272726</v>
      </c>
      <c r="H45" s="60">
        <f>'BM 03'!J45</f>
        <v>149.54272727272726</v>
      </c>
      <c r="I45" s="60">
        <f>VLOOKUP(A45,'Memória 04'!$A$6:$E$243,5,FALSE)</f>
        <v>0</v>
      </c>
      <c r="J45" s="80">
        <f t="shared" si="0"/>
        <v>149.54272727272726</v>
      </c>
      <c r="K45" s="81">
        <f t="shared" si="1"/>
        <v>1970.97</v>
      </c>
      <c r="L45" s="61">
        <f t="shared" si="2"/>
        <v>1970.97</v>
      </c>
      <c r="M45" s="61">
        <f t="shared" si="3"/>
        <v>0</v>
      </c>
      <c r="N45" s="82">
        <f t="shared" si="4"/>
        <v>1970.97</v>
      </c>
      <c r="P45" s="111">
        <f t="shared" si="5"/>
        <v>1</v>
      </c>
      <c r="Q45" s="14"/>
      <c r="R45" s="32"/>
    </row>
    <row r="46" spans="1:18" ht="38.25" x14ac:dyDescent="0.2">
      <c r="A46" s="34" t="s">
        <v>143</v>
      </c>
      <c r="B46" s="35" t="s">
        <v>41</v>
      </c>
      <c r="C46" s="36" t="s">
        <v>17</v>
      </c>
      <c r="D46" s="36" t="s">
        <v>42</v>
      </c>
      <c r="E46" s="37" t="s">
        <v>12</v>
      </c>
      <c r="F46" s="68">
        <v>9.99</v>
      </c>
      <c r="G46" s="79">
        <v>324.08545454545458</v>
      </c>
      <c r="H46" s="60">
        <f>'BM 03'!J46</f>
        <v>324.08545454545458</v>
      </c>
      <c r="I46" s="60">
        <f>VLOOKUP(A46,'Memória 04'!$A$6:$E$243,5,FALSE)</f>
        <v>0</v>
      </c>
      <c r="J46" s="80">
        <f t="shared" si="0"/>
        <v>324.08545454545458</v>
      </c>
      <c r="K46" s="81">
        <f t="shared" si="1"/>
        <v>3237.61</v>
      </c>
      <c r="L46" s="61">
        <f t="shared" si="2"/>
        <v>3237.61</v>
      </c>
      <c r="M46" s="61">
        <f t="shared" si="3"/>
        <v>0</v>
      </c>
      <c r="N46" s="82">
        <f t="shared" si="4"/>
        <v>3237.61</v>
      </c>
      <c r="P46" s="111">
        <f t="shared" si="5"/>
        <v>1</v>
      </c>
      <c r="Q46" s="14"/>
      <c r="R46" s="32"/>
    </row>
    <row r="47" spans="1:18" ht="38.25" x14ac:dyDescent="0.2">
      <c r="A47" s="34" t="s">
        <v>144</v>
      </c>
      <c r="B47" s="35" t="s">
        <v>145</v>
      </c>
      <c r="C47" s="36" t="s">
        <v>17</v>
      </c>
      <c r="D47" s="36" t="s">
        <v>146</v>
      </c>
      <c r="E47" s="37" t="s">
        <v>12</v>
      </c>
      <c r="F47" s="68">
        <v>8.34</v>
      </c>
      <c r="G47" s="79">
        <v>49.180000000000007</v>
      </c>
      <c r="H47" s="60">
        <f>'BM 03'!J47</f>
        <v>49.180000000000007</v>
      </c>
      <c r="I47" s="60">
        <f>VLOOKUP(A47,'Memória 04'!$A$6:$E$243,5,FALSE)</f>
        <v>0</v>
      </c>
      <c r="J47" s="80">
        <f t="shared" si="0"/>
        <v>49.180000000000007</v>
      </c>
      <c r="K47" s="81">
        <f t="shared" si="1"/>
        <v>410.16</v>
      </c>
      <c r="L47" s="61">
        <f t="shared" si="2"/>
        <v>410.16</v>
      </c>
      <c r="M47" s="61">
        <f t="shared" si="3"/>
        <v>0</v>
      </c>
      <c r="N47" s="82">
        <f t="shared" si="4"/>
        <v>410.16</v>
      </c>
      <c r="P47" s="111">
        <f t="shared" si="5"/>
        <v>1</v>
      </c>
      <c r="Q47" s="14"/>
      <c r="R47" s="32"/>
    </row>
    <row r="48" spans="1:18" ht="38.25" x14ac:dyDescent="0.2">
      <c r="A48" s="34" t="s">
        <v>147</v>
      </c>
      <c r="B48" s="35" t="s">
        <v>148</v>
      </c>
      <c r="C48" s="36" t="s">
        <v>17</v>
      </c>
      <c r="D48" s="36" t="s">
        <v>149</v>
      </c>
      <c r="E48" s="37" t="s">
        <v>12</v>
      </c>
      <c r="F48" s="68">
        <v>8.0399999999999991</v>
      </c>
      <c r="G48" s="79">
        <v>380.36</v>
      </c>
      <c r="H48" s="60">
        <f>'BM 03'!J48</f>
        <v>380.36</v>
      </c>
      <c r="I48" s="60">
        <f>VLOOKUP(A48,'Memória 04'!$A$6:$E$243,5,FALSE)</f>
        <v>0</v>
      </c>
      <c r="J48" s="80">
        <f t="shared" si="0"/>
        <v>380.36</v>
      </c>
      <c r="K48" s="81">
        <f t="shared" si="1"/>
        <v>3058.09</v>
      </c>
      <c r="L48" s="61">
        <f t="shared" si="2"/>
        <v>3058.09</v>
      </c>
      <c r="M48" s="61">
        <f t="shared" si="3"/>
        <v>0</v>
      </c>
      <c r="N48" s="82">
        <f t="shared" si="4"/>
        <v>3058.09</v>
      </c>
      <c r="P48" s="111">
        <f t="shared" si="5"/>
        <v>1</v>
      </c>
      <c r="Q48" s="14"/>
      <c r="R48" s="32"/>
    </row>
    <row r="49" spans="1:18" ht="38.25" x14ac:dyDescent="0.2">
      <c r="A49" s="34" t="s">
        <v>150</v>
      </c>
      <c r="B49" s="35" t="s">
        <v>124</v>
      </c>
      <c r="C49" s="36" t="s">
        <v>17</v>
      </c>
      <c r="D49" s="36" t="s">
        <v>125</v>
      </c>
      <c r="E49" s="37" t="s">
        <v>15</v>
      </c>
      <c r="F49" s="68">
        <v>450.18</v>
      </c>
      <c r="G49" s="79">
        <v>5.82</v>
      </c>
      <c r="H49" s="60">
        <f>'BM 03'!J49</f>
        <v>5.82</v>
      </c>
      <c r="I49" s="60">
        <f>VLOOKUP(A49,'Memória 04'!$A$6:$E$243,5,FALSE)</f>
        <v>0</v>
      </c>
      <c r="J49" s="80">
        <f t="shared" si="0"/>
        <v>5.82</v>
      </c>
      <c r="K49" s="81">
        <f t="shared" si="1"/>
        <v>2620.04</v>
      </c>
      <c r="L49" s="61">
        <f t="shared" si="2"/>
        <v>2620.04</v>
      </c>
      <c r="M49" s="61">
        <f t="shared" si="3"/>
        <v>0</v>
      </c>
      <c r="N49" s="82">
        <f t="shared" si="4"/>
        <v>2620.04</v>
      </c>
      <c r="P49" s="111">
        <f t="shared" si="5"/>
        <v>1</v>
      </c>
      <c r="Q49" s="14"/>
      <c r="R49" s="32"/>
    </row>
    <row r="50" spans="1:18" ht="25.5" x14ac:dyDescent="0.2">
      <c r="A50" s="34" t="s">
        <v>151</v>
      </c>
      <c r="B50" s="35" t="s">
        <v>127</v>
      </c>
      <c r="C50" s="36" t="s">
        <v>17</v>
      </c>
      <c r="D50" s="36" t="s">
        <v>128</v>
      </c>
      <c r="E50" s="37" t="s">
        <v>15</v>
      </c>
      <c r="F50" s="68">
        <v>302.18</v>
      </c>
      <c r="G50" s="79">
        <v>5.82</v>
      </c>
      <c r="H50" s="60">
        <f>'BM 03'!J50</f>
        <v>5.82</v>
      </c>
      <c r="I50" s="60">
        <f>VLOOKUP(A50,'Memória 04'!$A$6:$E$243,5,FALSE)</f>
        <v>0</v>
      </c>
      <c r="J50" s="80">
        <f t="shared" si="0"/>
        <v>5.82</v>
      </c>
      <c r="K50" s="81">
        <f t="shared" si="1"/>
        <v>1758.68</v>
      </c>
      <c r="L50" s="61">
        <f t="shared" si="2"/>
        <v>1758.68</v>
      </c>
      <c r="M50" s="61">
        <f t="shared" si="3"/>
        <v>0</v>
      </c>
      <c r="N50" s="82">
        <f t="shared" si="4"/>
        <v>1758.68</v>
      </c>
      <c r="P50" s="111">
        <f t="shared" si="5"/>
        <v>1</v>
      </c>
      <c r="Q50" s="14"/>
      <c r="R50" s="32"/>
    </row>
    <row r="51" spans="1:18" x14ac:dyDescent="0.2">
      <c r="A51" s="12" t="s">
        <v>31</v>
      </c>
      <c r="B51" s="3"/>
      <c r="C51" s="3"/>
      <c r="D51" s="3" t="s">
        <v>152</v>
      </c>
      <c r="E51" s="3"/>
      <c r="F51" s="71"/>
      <c r="G51" s="72"/>
      <c r="H51" s="71"/>
      <c r="I51" s="71"/>
      <c r="J51" s="71"/>
      <c r="K51" s="73"/>
      <c r="L51" s="59"/>
      <c r="M51" s="59"/>
      <c r="N51" s="74"/>
      <c r="P51" s="111" t="e">
        <f t="shared" si="5"/>
        <v>#DIV/0!</v>
      </c>
      <c r="Q51" s="14"/>
      <c r="R51" s="32"/>
    </row>
    <row r="52" spans="1:18" ht="38.25" x14ac:dyDescent="0.2">
      <c r="A52" s="19" t="s">
        <v>153</v>
      </c>
      <c r="B52" s="20" t="s">
        <v>154</v>
      </c>
      <c r="C52" s="21" t="s">
        <v>17</v>
      </c>
      <c r="D52" s="21" t="s">
        <v>155</v>
      </c>
      <c r="E52" s="22" t="s">
        <v>16</v>
      </c>
      <c r="F52" s="67">
        <v>79.14</v>
      </c>
      <c r="G52" s="75">
        <v>143.05000000000001</v>
      </c>
      <c r="H52" s="60">
        <f>'BM 03'!J52</f>
        <v>143.05000000000001</v>
      </c>
      <c r="I52" s="60">
        <f>VLOOKUP(A52,'Memória 04'!$A$6:$E$243,5,FALSE)</f>
        <v>0</v>
      </c>
      <c r="J52" s="76">
        <f t="shared" si="0"/>
        <v>143.05000000000001</v>
      </c>
      <c r="K52" s="77">
        <f t="shared" si="1"/>
        <v>11320.97</v>
      </c>
      <c r="L52" s="60">
        <f t="shared" si="2"/>
        <v>11320.97</v>
      </c>
      <c r="M52" s="60">
        <f t="shared" si="3"/>
        <v>0</v>
      </c>
      <c r="N52" s="78">
        <f t="shared" si="4"/>
        <v>11320.97</v>
      </c>
      <c r="P52" s="111">
        <f t="shared" si="5"/>
        <v>1</v>
      </c>
      <c r="Q52" s="14"/>
      <c r="R52" s="32"/>
    </row>
    <row r="53" spans="1:18" ht="38.25" x14ac:dyDescent="0.2">
      <c r="A53" s="19" t="s">
        <v>156</v>
      </c>
      <c r="B53" s="20" t="s">
        <v>141</v>
      </c>
      <c r="C53" s="21" t="s">
        <v>17</v>
      </c>
      <c r="D53" s="21" t="s">
        <v>142</v>
      </c>
      <c r="E53" s="22" t="s">
        <v>12</v>
      </c>
      <c r="F53" s="67">
        <v>13.18</v>
      </c>
      <c r="G53" s="75">
        <v>164.27272727272725</v>
      </c>
      <c r="H53" s="60">
        <f>'BM 03'!J53</f>
        <v>164.27272727272725</v>
      </c>
      <c r="I53" s="60">
        <f>VLOOKUP(A53,'Memória 04'!$A$6:$E$243,5,FALSE)</f>
        <v>0</v>
      </c>
      <c r="J53" s="76">
        <f t="shared" si="0"/>
        <v>164.27272727272725</v>
      </c>
      <c r="K53" s="77">
        <f t="shared" si="1"/>
        <v>2165.11</v>
      </c>
      <c r="L53" s="60">
        <f t="shared" si="2"/>
        <v>2165.11</v>
      </c>
      <c r="M53" s="60">
        <f t="shared" si="3"/>
        <v>0</v>
      </c>
      <c r="N53" s="78">
        <f t="shared" si="4"/>
        <v>2165.11</v>
      </c>
      <c r="P53" s="111">
        <f t="shared" si="5"/>
        <v>1</v>
      </c>
      <c r="Q53" s="14"/>
      <c r="R53" s="32"/>
    </row>
    <row r="54" spans="1:18" ht="38.25" x14ac:dyDescent="0.2">
      <c r="A54" s="19" t="s">
        <v>157</v>
      </c>
      <c r="B54" s="20" t="s">
        <v>158</v>
      </c>
      <c r="C54" s="21" t="s">
        <v>17</v>
      </c>
      <c r="D54" s="21" t="s">
        <v>159</v>
      </c>
      <c r="E54" s="22" t="s">
        <v>12</v>
      </c>
      <c r="F54" s="67">
        <v>12.18</v>
      </c>
      <c r="G54" s="75">
        <v>52.36363636363636</v>
      </c>
      <c r="H54" s="60">
        <f>'BM 03'!J54</f>
        <v>85.36363636363636</v>
      </c>
      <c r="I54" s="60">
        <f>VLOOKUP(A54,'Memória 04'!$A$6:$E$243,5,FALSE)</f>
        <v>0</v>
      </c>
      <c r="J54" s="76">
        <f t="shared" si="0"/>
        <v>85.36363636363636</v>
      </c>
      <c r="K54" s="77">
        <f t="shared" si="1"/>
        <v>637.78</v>
      </c>
      <c r="L54" s="60">
        <f t="shared" si="2"/>
        <v>1039.72</v>
      </c>
      <c r="M54" s="60">
        <f t="shared" si="3"/>
        <v>0</v>
      </c>
      <c r="N54" s="78">
        <f t="shared" si="4"/>
        <v>1039.72</v>
      </c>
      <c r="P54" s="111">
        <f t="shared" si="5"/>
        <v>1.6302173163159712</v>
      </c>
      <c r="Q54" s="14"/>
      <c r="R54" s="32"/>
    </row>
    <row r="55" spans="1:18" ht="38.25" x14ac:dyDescent="0.2">
      <c r="A55" s="19" t="s">
        <v>160</v>
      </c>
      <c r="B55" s="20" t="s">
        <v>161</v>
      </c>
      <c r="C55" s="21" t="s">
        <v>17</v>
      </c>
      <c r="D55" s="21" t="s">
        <v>162</v>
      </c>
      <c r="E55" s="22" t="s">
        <v>12</v>
      </c>
      <c r="F55" s="67">
        <v>11.27</v>
      </c>
      <c r="G55" s="75">
        <v>86.090909090909093</v>
      </c>
      <c r="H55" s="60">
        <f>'BM 03'!J55</f>
        <v>86.090909090909093</v>
      </c>
      <c r="I55" s="60">
        <f>VLOOKUP(A55,'Memória 04'!$A$6:$E$243,5,FALSE)</f>
        <v>0</v>
      </c>
      <c r="J55" s="76">
        <f t="shared" si="0"/>
        <v>86.090909090909093</v>
      </c>
      <c r="K55" s="77">
        <f t="shared" si="1"/>
        <v>970.24</v>
      </c>
      <c r="L55" s="60">
        <f t="shared" si="2"/>
        <v>970.24</v>
      </c>
      <c r="M55" s="60">
        <f t="shared" si="3"/>
        <v>0</v>
      </c>
      <c r="N55" s="78">
        <f t="shared" si="4"/>
        <v>970.24</v>
      </c>
      <c r="P55" s="111">
        <f t="shared" si="5"/>
        <v>1</v>
      </c>
      <c r="Q55" s="14"/>
      <c r="R55" s="32"/>
    </row>
    <row r="56" spans="1:18" ht="38.25" x14ac:dyDescent="0.2">
      <c r="A56" s="19" t="s">
        <v>163</v>
      </c>
      <c r="B56" s="20" t="s">
        <v>41</v>
      </c>
      <c r="C56" s="21" t="s">
        <v>17</v>
      </c>
      <c r="D56" s="21" t="s">
        <v>42</v>
      </c>
      <c r="E56" s="22" t="s">
        <v>12</v>
      </c>
      <c r="F56" s="67">
        <v>9.99</v>
      </c>
      <c r="G56" s="75">
        <v>334.45454545454538</v>
      </c>
      <c r="H56" s="60">
        <f>'BM 03'!J56</f>
        <v>334.45454545454538</v>
      </c>
      <c r="I56" s="60">
        <f>VLOOKUP(A56,'Memória 04'!$A$6:$E$243,5,FALSE)</f>
        <v>0</v>
      </c>
      <c r="J56" s="76">
        <f t="shared" si="0"/>
        <v>334.45454545454538</v>
      </c>
      <c r="K56" s="77">
        <f t="shared" si="1"/>
        <v>3341.2</v>
      </c>
      <c r="L56" s="60">
        <f t="shared" si="2"/>
        <v>3341.2</v>
      </c>
      <c r="M56" s="60">
        <f t="shared" si="3"/>
        <v>0</v>
      </c>
      <c r="N56" s="78">
        <f t="shared" si="4"/>
        <v>3341.2</v>
      </c>
      <c r="P56" s="111">
        <f t="shared" si="5"/>
        <v>1</v>
      </c>
      <c r="Q56" s="14"/>
      <c r="R56" s="32"/>
    </row>
    <row r="57" spans="1:18" ht="38.25" x14ac:dyDescent="0.2">
      <c r="A57" s="19" t="s">
        <v>164</v>
      </c>
      <c r="B57" s="20" t="s">
        <v>124</v>
      </c>
      <c r="C57" s="21" t="s">
        <v>17</v>
      </c>
      <c r="D57" s="21" t="s">
        <v>125</v>
      </c>
      <c r="E57" s="22" t="s">
        <v>15</v>
      </c>
      <c r="F57" s="67">
        <v>450.18</v>
      </c>
      <c r="G57" s="75">
        <v>11.780000000000001</v>
      </c>
      <c r="H57" s="60">
        <f>'BM 03'!J57</f>
        <v>11.780000000000001</v>
      </c>
      <c r="I57" s="60">
        <f>VLOOKUP(A57,'Memória 04'!$A$6:$E$243,5,FALSE)</f>
        <v>0</v>
      </c>
      <c r="J57" s="76">
        <f t="shared" si="0"/>
        <v>11.780000000000001</v>
      </c>
      <c r="K57" s="77">
        <f t="shared" si="1"/>
        <v>5303.12</v>
      </c>
      <c r="L57" s="60">
        <f>ROUND(H57*F57,2)</f>
        <v>5303.12</v>
      </c>
      <c r="M57" s="60">
        <f t="shared" si="3"/>
        <v>0</v>
      </c>
      <c r="N57" s="78">
        <f t="shared" si="4"/>
        <v>5303.12</v>
      </c>
      <c r="P57" s="111">
        <f t="shared" si="5"/>
        <v>1</v>
      </c>
      <c r="Q57" s="14"/>
      <c r="R57" s="32"/>
    </row>
    <row r="58" spans="1:18" ht="25.5" x14ac:dyDescent="0.2">
      <c r="A58" s="19" t="s">
        <v>165</v>
      </c>
      <c r="B58" s="20" t="s">
        <v>127</v>
      </c>
      <c r="C58" s="21" t="s">
        <v>17</v>
      </c>
      <c r="D58" s="21" t="s">
        <v>128</v>
      </c>
      <c r="E58" s="22" t="s">
        <v>15</v>
      </c>
      <c r="F58" s="67">
        <v>302.18</v>
      </c>
      <c r="G58" s="75">
        <v>11.780000000000001</v>
      </c>
      <c r="H58" s="60">
        <f>'BM 03'!J58</f>
        <v>11.780000000000001</v>
      </c>
      <c r="I58" s="60">
        <f>VLOOKUP(A58,'Memória 04'!$A$6:$E$243,5,FALSE)</f>
        <v>0</v>
      </c>
      <c r="J58" s="76">
        <f t="shared" si="0"/>
        <v>11.780000000000001</v>
      </c>
      <c r="K58" s="77">
        <f t="shared" si="1"/>
        <v>3559.68</v>
      </c>
      <c r="L58" s="60">
        <f t="shared" si="2"/>
        <v>3559.68</v>
      </c>
      <c r="M58" s="60">
        <f t="shared" si="3"/>
        <v>0</v>
      </c>
      <c r="N58" s="78">
        <f t="shared" si="4"/>
        <v>3559.68</v>
      </c>
      <c r="P58" s="111">
        <f t="shared" si="5"/>
        <v>1</v>
      </c>
      <c r="Q58" s="14"/>
      <c r="R58" s="32"/>
    </row>
    <row r="59" spans="1:18" x14ac:dyDescent="0.2">
      <c r="A59" s="12" t="s">
        <v>32</v>
      </c>
      <c r="B59" s="3"/>
      <c r="C59" s="3"/>
      <c r="D59" s="3" t="s">
        <v>166</v>
      </c>
      <c r="E59" s="3"/>
      <c r="F59" s="71"/>
      <c r="G59" s="72"/>
      <c r="H59" s="71"/>
      <c r="I59" s="71"/>
      <c r="J59" s="71"/>
      <c r="K59" s="73"/>
      <c r="L59" s="59"/>
      <c r="M59" s="59"/>
      <c r="N59" s="74"/>
      <c r="P59" s="111" t="e">
        <f t="shared" si="5"/>
        <v>#DIV/0!</v>
      </c>
      <c r="Q59" s="14"/>
      <c r="R59" s="32"/>
    </row>
    <row r="60" spans="1:18" ht="38.25" x14ac:dyDescent="0.2">
      <c r="A60" s="19" t="s">
        <v>167</v>
      </c>
      <c r="B60" s="20" t="s">
        <v>168</v>
      </c>
      <c r="C60" s="21" t="s">
        <v>17</v>
      </c>
      <c r="D60" s="21" t="s">
        <v>169</v>
      </c>
      <c r="E60" s="22" t="s">
        <v>16</v>
      </c>
      <c r="F60" s="67">
        <v>33.58</v>
      </c>
      <c r="G60" s="75">
        <v>22.69</v>
      </c>
      <c r="H60" s="60">
        <f>'BM 03'!J60</f>
        <v>22.69</v>
      </c>
      <c r="I60" s="60">
        <f>VLOOKUP(A60,'Memória 04'!$A$6:$E$243,5,FALSE)</f>
        <v>0</v>
      </c>
      <c r="J60" s="76">
        <f t="shared" si="0"/>
        <v>22.69</v>
      </c>
      <c r="K60" s="77">
        <f t="shared" si="1"/>
        <v>761.93</v>
      </c>
      <c r="L60" s="60">
        <f t="shared" si="2"/>
        <v>761.93</v>
      </c>
      <c r="M60" s="60">
        <f t="shared" si="3"/>
        <v>0</v>
      </c>
      <c r="N60" s="78">
        <f t="shared" si="4"/>
        <v>761.93</v>
      </c>
      <c r="P60" s="111">
        <f t="shared" si="5"/>
        <v>1</v>
      </c>
      <c r="Q60" s="14"/>
      <c r="R60" s="32"/>
    </row>
    <row r="61" spans="1:18" ht="38.25" x14ac:dyDescent="0.2">
      <c r="A61" s="19" t="s">
        <v>170</v>
      </c>
      <c r="B61" s="20" t="s">
        <v>171</v>
      </c>
      <c r="C61" s="21" t="s">
        <v>17</v>
      </c>
      <c r="D61" s="21" t="s">
        <v>172</v>
      </c>
      <c r="E61" s="22" t="s">
        <v>15</v>
      </c>
      <c r="F61" s="67">
        <v>443.71</v>
      </c>
      <c r="G61" s="75">
        <v>3.8</v>
      </c>
      <c r="H61" s="60">
        <f>'BM 03'!J61</f>
        <v>3.8</v>
      </c>
      <c r="I61" s="60">
        <f>VLOOKUP(A61,'Memória 04'!$A$6:$E$243,5,FALSE)</f>
        <v>0</v>
      </c>
      <c r="J61" s="76">
        <f t="shared" si="0"/>
        <v>3.8</v>
      </c>
      <c r="K61" s="77">
        <f t="shared" si="1"/>
        <v>1686.09</v>
      </c>
      <c r="L61" s="60">
        <f t="shared" si="2"/>
        <v>1686.09</v>
      </c>
      <c r="M61" s="60">
        <f t="shared" si="3"/>
        <v>0</v>
      </c>
      <c r="N61" s="78">
        <f t="shared" si="4"/>
        <v>1686.09</v>
      </c>
      <c r="P61" s="111">
        <f t="shared" si="5"/>
        <v>1</v>
      </c>
      <c r="Q61" s="14"/>
      <c r="R61" s="32"/>
    </row>
    <row r="62" spans="1:18" ht="25.5" x14ac:dyDescent="0.2">
      <c r="A62" s="19" t="s">
        <v>173</v>
      </c>
      <c r="B62" s="20" t="s">
        <v>127</v>
      </c>
      <c r="C62" s="21" t="s">
        <v>17</v>
      </c>
      <c r="D62" s="21" t="s">
        <v>128</v>
      </c>
      <c r="E62" s="22" t="s">
        <v>15</v>
      </c>
      <c r="F62" s="67">
        <v>302.18</v>
      </c>
      <c r="G62" s="75">
        <v>3.8</v>
      </c>
      <c r="H62" s="60">
        <f>'BM 03'!J62</f>
        <v>3.8</v>
      </c>
      <c r="I62" s="60">
        <f>VLOOKUP(A62,'Memória 04'!$A$6:$E$243,5,FALSE)</f>
        <v>0</v>
      </c>
      <c r="J62" s="76">
        <f t="shared" si="0"/>
        <v>3.8</v>
      </c>
      <c r="K62" s="77">
        <f t="shared" si="1"/>
        <v>1148.28</v>
      </c>
      <c r="L62" s="60">
        <f t="shared" si="2"/>
        <v>1148.28</v>
      </c>
      <c r="M62" s="60">
        <f t="shared" si="3"/>
        <v>0</v>
      </c>
      <c r="N62" s="78">
        <f t="shared" si="4"/>
        <v>1148.28</v>
      </c>
      <c r="P62" s="111">
        <f t="shared" si="5"/>
        <v>1</v>
      </c>
      <c r="Q62" s="14"/>
      <c r="R62" s="32"/>
    </row>
    <row r="63" spans="1:18" ht="38.25" x14ac:dyDescent="0.2">
      <c r="A63" s="19" t="s">
        <v>174</v>
      </c>
      <c r="B63" s="20" t="s">
        <v>158</v>
      </c>
      <c r="C63" s="21" t="s">
        <v>17</v>
      </c>
      <c r="D63" s="21" t="s">
        <v>159</v>
      </c>
      <c r="E63" s="22" t="s">
        <v>12</v>
      </c>
      <c r="F63" s="67">
        <v>12.18</v>
      </c>
      <c r="G63" s="75">
        <v>47.54545454545454</v>
      </c>
      <c r="H63" s="60">
        <f>'BM 03'!J63</f>
        <v>47.54545454545454</v>
      </c>
      <c r="I63" s="60">
        <f>VLOOKUP(A63,'Memória 04'!$A$6:$E$243,5,FALSE)</f>
        <v>0</v>
      </c>
      <c r="J63" s="76">
        <f t="shared" si="0"/>
        <v>47.54545454545454</v>
      </c>
      <c r="K63" s="77">
        <f t="shared" si="1"/>
        <v>579.1</v>
      </c>
      <c r="L63" s="60">
        <f t="shared" si="2"/>
        <v>579.1</v>
      </c>
      <c r="M63" s="60">
        <f t="shared" si="3"/>
        <v>0</v>
      </c>
      <c r="N63" s="78">
        <f t="shared" si="4"/>
        <v>579.1</v>
      </c>
      <c r="P63" s="111">
        <f t="shared" si="5"/>
        <v>1</v>
      </c>
      <c r="Q63" s="14"/>
      <c r="R63" s="32"/>
    </row>
    <row r="64" spans="1:18" ht="38.25" x14ac:dyDescent="0.2">
      <c r="A64" s="19" t="s">
        <v>175</v>
      </c>
      <c r="B64" s="20" t="s">
        <v>161</v>
      </c>
      <c r="C64" s="21" t="s">
        <v>17</v>
      </c>
      <c r="D64" s="21" t="s">
        <v>162</v>
      </c>
      <c r="E64" s="22" t="s">
        <v>12</v>
      </c>
      <c r="F64" s="67">
        <v>11.27</v>
      </c>
      <c r="G64" s="75">
        <v>46.636363636363633</v>
      </c>
      <c r="H64" s="60">
        <f>'BM 03'!J64</f>
        <v>46.636363636363633</v>
      </c>
      <c r="I64" s="60">
        <f>VLOOKUP(A64,'Memória 04'!$A$6:$E$243,5,FALSE)</f>
        <v>0</v>
      </c>
      <c r="J64" s="76">
        <f t="shared" si="0"/>
        <v>46.636363636363633</v>
      </c>
      <c r="K64" s="77">
        <f t="shared" si="1"/>
        <v>525.59</v>
      </c>
      <c r="L64" s="60">
        <f t="shared" si="2"/>
        <v>525.59</v>
      </c>
      <c r="M64" s="60">
        <f t="shared" si="3"/>
        <v>0</v>
      </c>
      <c r="N64" s="78">
        <f t="shared" si="4"/>
        <v>525.59</v>
      </c>
      <c r="P64" s="111">
        <f t="shared" si="5"/>
        <v>1</v>
      </c>
      <c r="Q64" s="14"/>
      <c r="R64" s="32"/>
    </row>
    <row r="65" spans="1:18" ht="38.25" x14ac:dyDescent="0.2">
      <c r="A65" s="19" t="s">
        <v>176</v>
      </c>
      <c r="B65" s="20" t="s">
        <v>141</v>
      </c>
      <c r="C65" s="21" t="s">
        <v>17</v>
      </c>
      <c r="D65" s="21" t="s">
        <v>142</v>
      </c>
      <c r="E65" s="22" t="s">
        <v>12</v>
      </c>
      <c r="F65" s="67">
        <v>13.18</v>
      </c>
      <c r="G65" s="75">
        <v>19.09090909090909</v>
      </c>
      <c r="H65" s="60">
        <f>'BM 03'!J65</f>
        <v>19.09090909090909</v>
      </c>
      <c r="I65" s="60">
        <f>VLOOKUP(A65,'Memória 04'!$A$6:$E$243,5,FALSE)</f>
        <v>0</v>
      </c>
      <c r="J65" s="76">
        <f t="shared" si="0"/>
        <v>19.09090909090909</v>
      </c>
      <c r="K65" s="77">
        <f t="shared" si="1"/>
        <v>251.61</v>
      </c>
      <c r="L65" s="60">
        <f t="shared" si="2"/>
        <v>251.61</v>
      </c>
      <c r="M65" s="60">
        <f t="shared" si="3"/>
        <v>0</v>
      </c>
      <c r="N65" s="78">
        <f t="shared" si="4"/>
        <v>251.61</v>
      </c>
      <c r="P65" s="111">
        <f t="shared" si="5"/>
        <v>1</v>
      </c>
      <c r="Q65" s="14"/>
      <c r="R65" s="32"/>
    </row>
    <row r="66" spans="1:18" ht="38.25" x14ac:dyDescent="0.2">
      <c r="A66" s="19" t="s">
        <v>708</v>
      </c>
      <c r="B66" s="20">
        <v>101963</v>
      </c>
      <c r="C66" s="21" t="s">
        <v>17</v>
      </c>
      <c r="D66" s="21" t="s">
        <v>430</v>
      </c>
      <c r="E66" s="22" t="s">
        <v>16</v>
      </c>
      <c r="F66" s="67">
        <v>169.7</v>
      </c>
      <c r="G66" s="75">
        <v>9.27</v>
      </c>
      <c r="H66" s="60">
        <f>'BM 03'!J66</f>
        <v>9.27</v>
      </c>
      <c r="I66" s="60">
        <f>VLOOKUP(A66,'Memória 04'!$A$6:$E$243,5,FALSE)</f>
        <v>0</v>
      </c>
      <c r="J66" s="76">
        <f t="shared" si="0"/>
        <v>9.27</v>
      </c>
      <c r="K66" s="77">
        <f t="shared" si="1"/>
        <v>1573.11</v>
      </c>
      <c r="L66" s="60">
        <f t="shared" si="2"/>
        <v>1573.11</v>
      </c>
      <c r="M66" s="60">
        <f t="shared" si="3"/>
        <v>0</v>
      </c>
      <c r="N66" s="78">
        <f t="shared" si="4"/>
        <v>1573.11</v>
      </c>
      <c r="Q66" s="14"/>
      <c r="R66" s="32"/>
    </row>
    <row r="67" spans="1:18" x14ac:dyDescent="0.2">
      <c r="A67" s="12" t="s">
        <v>10</v>
      </c>
      <c r="B67" s="3"/>
      <c r="C67" s="3"/>
      <c r="D67" s="3" t="s">
        <v>177</v>
      </c>
      <c r="E67" s="3"/>
      <c r="F67" s="71"/>
      <c r="G67" s="72"/>
      <c r="H67" s="71"/>
      <c r="I67" s="71"/>
      <c r="J67" s="71"/>
      <c r="K67" s="73"/>
      <c r="L67" s="59"/>
      <c r="M67" s="59"/>
      <c r="N67" s="74"/>
      <c r="P67" s="111" t="e">
        <f t="shared" si="5"/>
        <v>#DIV/0!</v>
      </c>
      <c r="Q67" s="14"/>
      <c r="R67" s="32"/>
    </row>
    <row r="68" spans="1:18" ht="38.25" x14ac:dyDescent="0.2">
      <c r="A68" s="34" t="s">
        <v>33</v>
      </c>
      <c r="B68" s="35" t="s">
        <v>178</v>
      </c>
      <c r="C68" s="36" t="s">
        <v>17</v>
      </c>
      <c r="D68" s="36" t="s">
        <v>179</v>
      </c>
      <c r="E68" s="37" t="s">
        <v>16</v>
      </c>
      <c r="F68" s="68">
        <v>52.85</v>
      </c>
      <c r="G68" s="79">
        <v>143.05879999999999</v>
      </c>
      <c r="H68" s="60">
        <f>'BM 03'!J68</f>
        <v>143.05879999999999</v>
      </c>
      <c r="I68" s="60">
        <f>VLOOKUP(A68,'Memória 04'!$A$6:$E$243,5,FALSE)</f>
        <v>0</v>
      </c>
      <c r="J68" s="80">
        <f t="shared" si="0"/>
        <v>143.05879999999999</v>
      </c>
      <c r="K68" s="81">
        <f t="shared" si="1"/>
        <v>7560.65</v>
      </c>
      <c r="L68" s="61">
        <f t="shared" si="2"/>
        <v>7560.65</v>
      </c>
      <c r="M68" s="61">
        <f t="shared" si="3"/>
        <v>0</v>
      </c>
      <c r="N68" s="82">
        <f t="shared" si="4"/>
        <v>7560.65</v>
      </c>
      <c r="P68" s="111">
        <f t="shared" si="5"/>
        <v>1</v>
      </c>
      <c r="Q68" s="14"/>
      <c r="R68" s="32"/>
    </row>
    <row r="69" spans="1:18" ht="38.25" x14ac:dyDescent="0.2">
      <c r="A69" s="19" t="s">
        <v>34</v>
      </c>
      <c r="B69" s="20" t="s">
        <v>180</v>
      </c>
      <c r="C69" s="21" t="s">
        <v>14</v>
      </c>
      <c r="D69" s="21" t="s">
        <v>181</v>
      </c>
      <c r="E69" s="22" t="s">
        <v>82</v>
      </c>
      <c r="F69" s="67">
        <v>163.24</v>
      </c>
      <c r="G69" s="75">
        <v>191.54</v>
      </c>
      <c r="H69" s="60">
        <f>'BM 03'!J69</f>
        <v>59.892799999999994</v>
      </c>
      <c r="I69" s="60">
        <f>VLOOKUP(A69,'Memória 04'!$A$6:$E$243,5,FALSE)</f>
        <v>0</v>
      </c>
      <c r="J69" s="76">
        <f t="shared" si="0"/>
        <v>59.892799999999994</v>
      </c>
      <c r="K69" s="77">
        <f t="shared" si="1"/>
        <v>31266.98</v>
      </c>
      <c r="L69" s="60">
        <f t="shared" si="2"/>
        <v>9776.9</v>
      </c>
      <c r="M69" s="60">
        <f t="shared" si="3"/>
        <v>0</v>
      </c>
      <c r="N69" s="78">
        <f t="shared" si="4"/>
        <v>9776.9</v>
      </c>
      <c r="P69" s="111">
        <f t="shared" si="5"/>
        <v>0.31269089627460023</v>
      </c>
      <c r="Q69" s="14"/>
      <c r="R69" s="32"/>
    </row>
    <row r="70" spans="1:18" ht="25.5" x14ac:dyDescent="0.2">
      <c r="A70" s="19" t="s">
        <v>35</v>
      </c>
      <c r="B70" s="20" t="s">
        <v>182</v>
      </c>
      <c r="C70" s="21" t="s">
        <v>17</v>
      </c>
      <c r="D70" s="21" t="s">
        <v>183</v>
      </c>
      <c r="E70" s="22" t="s">
        <v>11</v>
      </c>
      <c r="F70" s="67">
        <v>45.27</v>
      </c>
      <c r="G70" s="75">
        <v>2.12</v>
      </c>
      <c r="H70" s="60">
        <f>'BM 03'!J70</f>
        <v>5.41</v>
      </c>
      <c r="I70" s="60">
        <f>VLOOKUP(A70,'Memória 04'!$A$6:$E$243,5,FALSE)</f>
        <v>0</v>
      </c>
      <c r="J70" s="76">
        <f t="shared" si="0"/>
        <v>5.41</v>
      </c>
      <c r="K70" s="77">
        <f t="shared" si="1"/>
        <v>95.97</v>
      </c>
      <c r="L70" s="60">
        <f t="shared" si="2"/>
        <v>244.91</v>
      </c>
      <c r="M70" s="60">
        <f t="shared" si="3"/>
        <v>0</v>
      </c>
      <c r="N70" s="78">
        <f t="shared" si="4"/>
        <v>244.91</v>
      </c>
      <c r="P70" s="111">
        <f t="shared" si="5"/>
        <v>2.5519433156194644</v>
      </c>
      <c r="Q70" s="14"/>
      <c r="R70" s="32"/>
    </row>
    <row r="71" spans="1:18" ht="25.5" x14ac:dyDescent="0.2">
      <c r="A71" s="19" t="s">
        <v>36</v>
      </c>
      <c r="B71" s="20" t="s">
        <v>184</v>
      </c>
      <c r="C71" s="21" t="s">
        <v>17</v>
      </c>
      <c r="D71" s="21" t="s">
        <v>185</v>
      </c>
      <c r="E71" s="22" t="s">
        <v>11</v>
      </c>
      <c r="F71" s="67">
        <v>25.38</v>
      </c>
      <c r="G71" s="75">
        <v>15.95</v>
      </c>
      <c r="H71" s="60">
        <f>'BM 03'!J71</f>
        <v>0</v>
      </c>
      <c r="I71" s="60">
        <f>VLOOKUP(A71,'Memória 04'!$A$6:$E$243,5,FALSE)</f>
        <v>0</v>
      </c>
      <c r="J71" s="76">
        <f t="shared" si="0"/>
        <v>0</v>
      </c>
      <c r="K71" s="77">
        <f t="shared" si="1"/>
        <v>404.81</v>
      </c>
      <c r="L71" s="60">
        <f t="shared" si="2"/>
        <v>0</v>
      </c>
      <c r="M71" s="60">
        <f t="shared" si="3"/>
        <v>0</v>
      </c>
      <c r="N71" s="78">
        <f t="shared" si="4"/>
        <v>0</v>
      </c>
      <c r="P71" s="111">
        <f t="shared" si="5"/>
        <v>0</v>
      </c>
      <c r="Q71" s="14"/>
      <c r="R71" s="32"/>
    </row>
    <row r="72" spans="1:18" x14ac:dyDescent="0.2">
      <c r="A72" s="19" t="s">
        <v>37</v>
      </c>
      <c r="B72" s="20" t="s">
        <v>186</v>
      </c>
      <c r="C72" s="21" t="s">
        <v>17</v>
      </c>
      <c r="D72" s="21" t="s">
        <v>187</v>
      </c>
      <c r="E72" s="22" t="s">
        <v>11</v>
      </c>
      <c r="F72" s="67">
        <v>24.72</v>
      </c>
      <c r="G72" s="75">
        <v>2.12</v>
      </c>
      <c r="H72" s="60">
        <f>'BM 03'!J72</f>
        <v>0</v>
      </c>
      <c r="I72" s="60">
        <f>VLOOKUP(A72,'Memória 04'!$A$6:$E$243,5,FALSE)</f>
        <v>0</v>
      </c>
      <c r="J72" s="76">
        <f t="shared" si="0"/>
        <v>0</v>
      </c>
      <c r="K72" s="77">
        <f t="shared" si="1"/>
        <v>52.4</v>
      </c>
      <c r="L72" s="60">
        <f t="shared" si="2"/>
        <v>0</v>
      </c>
      <c r="M72" s="60">
        <f t="shared" si="3"/>
        <v>0</v>
      </c>
      <c r="N72" s="78">
        <f t="shared" si="4"/>
        <v>0</v>
      </c>
      <c r="P72" s="111">
        <f t="shared" si="5"/>
        <v>0</v>
      </c>
      <c r="Q72" s="14"/>
      <c r="R72" s="32"/>
    </row>
    <row r="73" spans="1:18" x14ac:dyDescent="0.2">
      <c r="A73" s="12" t="s">
        <v>188</v>
      </c>
      <c r="B73" s="3"/>
      <c r="C73" s="3"/>
      <c r="D73" s="3" t="s">
        <v>189</v>
      </c>
      <c r="E73" s="3"/>
      <c r="F73" s="71"/>
      <c r="G73" s="72"/>
      <c r="H73" s="71"/>
      <c r="I73" s="71"/>
      <c r="J73" s="71"/>
      <c r="K73" s="73"/>
      <c r="L73" s="59"/>
      <c r="M73" s="59"/>
      <c r="N73" s="74"/>
      <c r="P73" s="111" t="e">
        <f t="shared" si="5"/>
        <v>#DIV/0!</v>
      </c>
      <c r="Q73" s="14"/>
      <c r="R73" s="32"/>
    </row>
    <row r="74" spans="1:18" x14ac:dyDescent="0.2">
      <c r="A74" s="12" t="s">
        <v>190</v>
      </c>
      <c r="B74" s="3"/>
      <c r="C74" s="3"/>
      <c r="D74" s="3" t="s">
        <v>191</v>
      </c>
      <c r="E74" s="3"/>
      <c r="F74" s="71"/>
      <c r="G74" s="72"/>
      <c r="H74" s="71"/>
      <c r="I74" s="71"/>
      <c r="J74" s="71"/>
      <c r="K74" s="73"/>
      <c r="L74" s="59"/>
      <c r="M74" s="59"/>
      <c r="N74" s="74"/>
      <c r="P74" s="111" t="e">
        <f t="shared" si="5"/>
        <v>#DIV/0!</v>
      </c>
      <c r="Q74" s="14"/>
      <c r="R74" s="32"/>
    </row>
    <row r="75" spans="1:18" ht="25.5" x14ac:dyDescent="0.2">
      <c r="A75" s="19" t="s">
        <v>192</v>
      </c>
      <c r="B75" s="20" t="s">
        <v>193</v>
      </c>
      <c r="C75" s="21" t="s">
        <v>17</v>
      </c>
      <c r="D75" s="21" t="s">
        <v>194</v>
      </c>
      <c r="E75" s="22" t="s">
        <v>16</v>
      </c>
      <c r="F75" s="67">
        <v>639.61</v>
      </c>
      <c r="G75" s="75">
        <v>1.49</v>
      </c>
      <c r="H75" s="60">
        <f>'BM 03'!J75</f>
        <v>0</v>
      </c>
      <c r="I75" s="60">
        <f>VLOOKUP(A75,'Memória 04'!$A$6:$E$243,5,FALSE)</f>
        <v>0</v>
      </c>
      <c r="J75" s="76">
        <f t="shared" si="0"/>
        <v>0</v>
      </c>
      <c r="K75" s="77">
        <f t="shared" si="1"/>
        <v>953.01</v>
      </c>
      <c r="L75" s="60">
        <f t="shared" si="2"/>
        <v>0</v>
      </c>
      <c r="M75" s="60">
        <f t="shared" si="3"/>
        <v>0</v>
      </c>
      <c r="N75" s="78">
        <f t="shared" si="4"/>
        <v>0</v>
      </c>
      <c r="P75" s="111">
        <f t="shared" si="5"/>
        <v>0</v>
      </c>
      <c r="Q75" s="14"/>
      <c r="R75" s="32"/>
    </row>
    <row r="76" spans="1:18" ht="25.5" x14ac:dyDescent="0.2">
      <c r="A76" s="19" t="s">
        <v>195</v>
      </c>
      <c r="B76" s="20" t="s">
        <v>196</v>
      </c>
      <c r="C76" s="21" t="s">
        <v>14</v>
      </c>
      <c r="D76" s="21" t="s">
        <v>197</v>
      </c>
      <c r="E76" s="22" t="s">
        <v>82</v>
      </c>
      <c r="F76" s="67">
        <v>215.31</v>
      </c>
      <c r="G76" s="75">
        <v>27.75</v>
      </c>
      <c r="H76" s="60">
        <f>'BM 03'!J76</f>
        <v>0</v>
      </c>
      <c r="I76" s="60">
        <f>VLOOKUP(A76,'Memória 04'!$A$6:$E$243,5,FALSE)</f>
        <v>0</v>
      </c>
      <c r="J76" s="76">
        <f t="shared" si="0"/>
        <v>0</v>
      </c>
      <c r="K76" s="77">
        <f t="shared" si="1"/>
        <v>5974.85</v>
      </c>
      <c r="L76" s="60">
        <f t="shared" si="2"/>
        <v>0</v>
      </c>
      <c r="M76" s="60">
        <f t="shared" si="3"/>
        <v>0</v>
      </c>
      <c r="N76" s="78">
        <f t="shared" si="4"/>
        <v>0</v>
      </c>
      <c r="P76" s="111">
        <f t="shared" si="5"/>
        <v>0</v>
      </c>
      <c r="Q76" s="14"/>
      <c r="R76" s="32"/>
    </row>
    <row r="77" spans="1:18" x14ac:dyDescent="0.2">
      <c r="A77" s="12" t="s">
        <v>198</v>
      </c>
      <c r="B77" s="3"/>
      <c r="C77" s="3"/>
      <c r="D77" s="3" t="s">
        <v>199</v>
      </c>
      <c r="E77" s="3"/>
      <c r="F77" s="71"/>
      <c r="G77" s="72"/>
      <c r="H77" s="71"/>
      <c r="I77" s="71"/>
      <c r="J77" s="71"/>
      <c r="K77" s="73"/>
      <c r="L77" s="59"/>
      <c r="M77" s="59"/>
      <c r="N77" s="74"/>
      <c r="P77" s="111" t="e">
        <f t="shared" si="5"/>
        <v>#DIV/0!</v>
      </c>
      <c r="Q77" s="14"/>
      <c r="R77" s="32"/>
    </row>
    <row r="78" spans="1:18" x14ac:dyDescent="0.2">
      <c r="A78" s="12" t="s">
        <v>200</v>
      </c>
      <c r="B78" s="3"/>
      <c r="C78" s="3"/>
      <c r="D78" s="3" t="s">
        <v>201</v>
      </c>
      <c r="E78" s="3"/>
      <c r="F78" s="71"/>
      <c r="G78" s="72"/>
      <c r="H78" s="71"/>
      <c r="I78" s="71"/>
      <c r="J78" s="71"/>
      <c r="K78" s="73"/>
      <c r="L78" s="59"/>
      <c r="M78" s="59"/>
      <c r="N78" s="74"/>
      <c r="P78" s="111" t="e">
        <f t="shared" si="5"/>
        <v>#DIV/0!</v>
      </c>
      <c r="Q78" s="14"/>
      <c r="R78" s="32"/>
    </row>
    <row r="79" spans="1:18" ht="51" x14ac:dyDescent="0.2">
      <c r="A79" s="19" t="s">
        <v>202</v>
      </c>
      <c r="B79" s="20" t="s">
        <v>203</v>
      </c>
      <c r="C79" s="21" t="s">
        <v>17</v>
      </c>
      <c r="D79" s="21" t="s">
        <v>204</v>
      </c>
      <c r="E79" s="22" t="s">
        <v>12</v>
      </c>
      <c r="F79" s="67">
        <v>17.59</v>
      </c>
      <c r="G79" s="75">
        <v>4972</v>
      </c>
      <c r="H79" s="60">
        <f>'BM 03'!J79</f>
        <v>0</v>
      </c>
      <c r="I79" s="60">
        <f>VLOOKUP(A79,'Memória 04'!$A$6:$E$243,5,FALSE)</f>
        <v>4972</v>
      </c>
      <c r="J79" s="76">
        <f t="shared" si="0"/>
        <v>4972</v>
      </c>
      <c r="K79" s="77">
        <f t="shared" si="1"/>
        <v>87457.48</v>
      </c>
      <c r="L79" s="60">
        <f t="shared" si="2"/>
        <v>0</v>
      </c>
      <c r="M79" s="60">
        <f t="shared" si="3"/>
        <v>87457.48</v>
      </c>
      <c r="N79" s="78">
        <f t="shared" si="4"/>
        <v>87457.48</v>
      </c>
      <c r="P79" s="111">
        <f t="shared" si="5"/>
        <v>1</v>
      </c>
      <c r="Q79" s="14"/>
      <c r="R79" s="32"/>
    </row>
    <row r="80" spans="1:18" ht="25.5" x14ac:dyDescent="0.2">
      <c r="A80" s="19" t="s">
        <v>205</v>
      </c>
      <c r="B80" s="20" t="s">
        <v>206</v>
      </c>
      <c r="C80" s="21" t="s">
        <v>17</v>
      </c>
      <c r="D80" s="21" t="s">
        <v>207</v>
      </c>
      <c r="E80" s="22" t="s">
        <v>16</v>
      </c>
      <c r="F80" s="67">
        <v>61.84</v>
      </c>
      <c r="G80" s="75">
        <v>690.98</v>
      </c>
      <c r="H80" s="60">
        <f>'BM 03'!J80</f>
        <v>0</v>
      </c>
      <c r="I80" s="60">
        <f>VLOOKUP(A80,'Memória 04'!$A$6:$E$243,5,FALSE)</f>
        <v>663.78000000000009</v>
      </c>
      <c r="J80" s="76">
        <f t="shared" si="0"/>
        <v>663.78000000000009</v>
      </c>
      <c r="K80" s="77">
        <f t="shared" si="1"/>
        <v>42730.2</v>
      </c>
      <c r="L80" s="60">
        <f t="shared" si="2"/>
        <v>0</v>
      </c>
      <c r="M80" s="60">
        <f t="shared" si="3"/>
        <v>41048.15</v>
      </c>
      <c r="N80" s="78">
        <f t="shared" si="4"/>
        <v>41048.15</v>
      </c>
      <c r="P80" s="111">
        <f t="shared" si="5"/>
        <v>0.96063556922270443</v>
      </c>
      <c r="Q80" s="14"/>
      <c r="R80" s="32"/>
    </row>
    <row r="81" spans="1:18" ht="38.25" x14ac:dyDescent="0.2">
      <c r="A81" s="19" t="s">
        <v>208</v>
      </c>
      <c r="B81" s="20" t="s">
        <v>88</v>
      </c>
      <c r="C81" s="21" t="s">
        <v>17</v>
      </c>
      <c r="D81" s="21" t="s">
        <v>59</v>
      </c>
      <c r="E81" s="22" t="s">
        <v>11</v>
      </c>
      <c r="F81" s="67">
        <v>135.54</v>
      </c>
      <c r="G81" s="75">
        <v>36</v>
      </c>
      <c r="H81" s="60">
        <f>'BM 03'!J81</f>
        <v>0</v>
      </c>
      <c r="I81" s="60">
        <f>VLOOKUP(A81,'Memória 04'!$A$6:$E$243,5,FALSE)</f>
        <v>0</v>
      </c>
      <c r="J81" s="76">
        <f t="shared" si="0"/>
        <v>0</v>
      </c>
      <c r="K81" s="77">
        <f t="shared" si="1"/>
        <v>4879.4399999999996</v>
      </c>
      <c r="L81" s="60">
        <f t="shared" si="2"/>
        <v>0</v>
      </c>
      <c r="M81" s="60">
        <f t="shared" si="3"/>
        <v>0</v>
      </c>
      <c r="N81" s="78">
        <f t="shared" si="4"/>
        <v>0</v>
      </c>
      <c r="P81" s="111">
        <f t="shared" si="5"/>
        <v>0</v>
      </c>
      <c r="Q81" s="14"/>
      <c r="R81" s="32"/>
    </row>
    <row r="82" spans="1:18" ht="25.5" x14ac:dyDescent="0.2">
      <c r="A82" s="19" t="s">
        <v>209</v>
      </c>
      <c r="B82" s="20" t="s">
        <v>210</v>
      </c>
      <c r="C82" s="21" t="s">
        <v>17</v>
      </c>
      <c r="D82" s="21" t="s">
        <v>211</v>
      </c>
      <c r="E82" s="22" t="s">
        <v>16</v>
      </c>
      <c r="F82" s="67">
        <v>45.89</v>
      </c>
      <c r="G82" s="75">
        <v>6.48</v>
      </c>
      <c r="H82" s="60">
        <f>'BM 03'!J82</f>
        <v>0</v>
      </c>
      <c r="I82" s="60">
        <f>VLOOKUP(A82,'Memória 04'!$A$6:$E$243,5,FALSE)</f>
        <v>0</v>
      </c>
      <c r="J82" s="76">
        <f t="shared" si="0"/>
        <v>0</v>
      </c>
      <c r="K82" s="77">
        <f t="shared" si="1"/>
        <v>297.36</v>
      </c>
      <c r="L82" s="60">
        <f t="shared" si="2"/>
        <v>0</v>
      </c>
      <c r="M82" s="60">
        <f t="shared" si="3"/>
        <v>0</v>
      </c>
      <c r="N82" s="78">
        <f t="shared" si="4"/>
        <v>0</v>
      </c>
      <c r="P82" s="111">
        <f t="shared" si="5"/>
        <v>0</v>
      </c>
      <c r="Q82" s="14"/>
      <c r="R82" s="32"/>
    </row>
    <row r="83" spans="1:18" ht="25.5" x14ac:dyDescent="0.2">
      <c r="A83" s="19" t="s">
        <v>212</v>
      </c>
      <c r="B83" s="20" t="s">
        <v>213</v>
      </c>
      <c r="C83" s="21" t="s">
        <v>17</v>
      </c>
      <c r="D83" s="21" t="s">
        <v>214</v>
      </c>
      <c r="E83" s="22" t="s">
        <v>16</v>
      </c>
      <c r="F83" s="67">
        <v>48.96</v>
      </c>
      <c r="G83" s="75">
        <v>29.12</v>
      </c>
      <c r="H83" s="60">
        <f>'BM 03'!J83</f>
        <v>0</v>
      </c>
      <c r="I83" s="60">
        <f>VLOOKUP(A83,'Memória 04'!$A$6:$E$243,5,FALSE)</f>
        <v>0</v>
      </c>
      <c r="J83" s="76">
        <f t="shared" si="0"/>
        <v>0</v>
      </c>
      <c r="K83" s="77">
        <f t="shared" si="1"/>
        <v>1425.71</v>
      </c>
      <c r="L83" s="60">
        <f t="shared" si="2"/>
        <v>0</v>
      </c>
      <c r="M83" s="60">
        <f t="shared" si="3"/>
        <v>0</v>
      </c>
      <c r="N83" s="78">
        <f t="shared" si="4"/>
        <v>0</v>
      </c>
      <c r="P83" s="111">
        <f t="shared" si="5"/>
        <v>0</v>
      </c>
      <c r="R83" s="32"/>
    </row>
    <row r="84" spans="1:18" x14ac:dyDescent="0.2">
      <c r="A84" s="12" t="s">
        <v>215</v>
      </c>
      <c r="B84" s="3"/>
      <c r="C84" s="3"/>
      <c r="D84" s="3" t="s">
        <v>216</v>
      </c>
      <c r="E84" s="3"/>
      <c r="F84" s="71"/>
      <c r="G84" s="72"/>
      <c r="H84" s="71"/>
      <c r="I84" s="71"/>
      <c r="J84" s="71"/>
      <c r="K84" s="73"/>
      <c r="L84" s="59"/>
      <c r="M84" s="59"/>
      <c r="N84" s="74"/>
      <c r="O84" s="11"/>
      <c r="P84" s="111" t="e">
        <f t="shared" si="5"/>
        <v>#DIV/0!</v>
      </c>
      <c r="Q84" s="123"/>
      <c r="R84" s="32"/>
    </row>
    <row r="85" spans="1:18" ht="38.25" x14ac:dyDescent="0.2">
      <c r="A85" s="19" t="s">
        <v>217</v>
      </c>
      <c r="B85" s="20" t="s">
        <v>218</v>
      </c>
      <c r="C85" s="21" t="s">
        <v>17</v>
      </c>
      <c r="D85" s="21" t="s">
        <v>84</v>
      </c>
      <c r="E85" s="22" t="s">
        <v>16</v>
      </c>
      <c r="F85" s="67">
        <v>4.21</v>
      </c>
      <c r="G85" s="75">
        <v>286.13</v>
      </c>
      <c r="H85" s="60">
        <f>'BM 03'!J85</f>
        <v>286.12</v>
      </c>
      <c r="I85" s="60">
        <f>VLOOKUP(A85,'Memória 04'!$A$6:$E$243,5,FALSE)</f>
        <v>0</v>
      </c>
      <c r="J85" s="76">
        <f t="shared" si="0"/>
        <v>286.12</v>
      </c>
      <c r="K85" s="77">
        <f t="shared" si="1"/>
        <v>1204.5999999999999</v>
      </c>
      <c r="L85" s="60">
        <f t="shared" si="2"/>
        <v>1204.56</v>
      </c>
      <c r="M85" s="60">
        <f t="shared" si="3"/>
        <v>0</v>
      </c>
      <c r="N85" s="78">
        <f t="shared" si="4"/>
        <v>1204.56</v>
      </c>
      <c r="O85" s="11"/>
      <c r="P85" s="111">
        <f t="shared" si="5"/>
        <v>0.99996679395650012</v>
      </c>
      <c r="Q85" s="17"/>
      <c r="R85" s="32"/>
    </row>
    <row r="86" spans="1:18" ht="38.25" x14ac:dyDescent="0.2">
      <c r="A86" s="19" t="s">
        <v>219</v>
      </c>
      <c r="B86" s="20" t="s">
        <v>85</v>
      </c>
      <c r="C86" s="21" t="s">
        <v>17</v>
      </c>
      <c r="D86" s="21" t="s">
        <v>220</v>
      </c>
      <c r="E86" s="22" t="s">
        <v>16</v>
      </c>
      <c r="F86" s="67">
        <v>34.450000000000003</v>
      </c>
      <c r="G86" s="75">
        <v>340.77</v>
      </c>
      <c r="H86" s="60">
        <f>'BM 03'!J86</f>
        <v>286.12</v>
      </c>
      <c r="I86" s="60">
        <f>VLOOKUP(A86,'Memória 04'!$A$6:$E$243,5,FALSE)</f>
        <v>0</v>
      </c>
      <c r="J86" s="76">
        <f t="shared" si="0"/>
        <v>286.12</v>
      </c>
      <c r="K86" s="77">
        <f t="shared" si="1"/>
        <v>11739.52</v>
      </c>
      <c r="L86" s="60">
        <f t="shared" si="2"/>
        <v>9856.83</v>
      </c>
      <c r="M86" s="60">
        <f t="shared" si="3"/>
        <v>0</v>
      </c>
      <c r="N86" s="78">
        <f t="shared" si="4"/>
        <v>9856.83</v>
      </c>
      <c r="O86" s="11"/>
      <c r="P86" s="111">
        <f t="shared" si="5"/>
        <v>0.83962802567737005</v>
      </c>
      <c r="Q86" s="17"/>
      <c r="R86" s="32"/>
    </row>
    <row r="87" spans="1:18" x14ac:dyDescent="0.2">
      <c r="A87" s="12" t="s">
        <v>221</v>
      </c>
      <c r="B87" s="3"/>
      <c r="C87" s="3"/>
      <c r="D87" s="3" t="s">
        <v>222</v>
      </c>
      <c r="E87" s="3"/>
      <c r="F87" s="71"/>
      <c r="G87" s="72"/>
      <c r="H87" s="71"/>
      <c r="I87" s="71"/>
      <c r="J87" s="71"/>
      <c r="K87" s="73"/>
      <c r="L87" s="59"/>
      <c r="M87" s="59"/>
      <c r="N87" s="74"/>
      <c r="O87" s="11"/>
      <c r="P87" s="111" t="e">
        <f t="shared" ref="P87:P150" si="10">N87/K87</f>
        <v>#DIV/0!</v>
      </c>
      <c r="Q87" s="17"/>
      <c r="R87" s="32"/>
    </row>
    <row r="88" spans="1:18" ht="25.5" x14ac:dyDescent="0.2">
      <c r="A88" s="19" t="s">
        <v>223</v>
      </c>
      <c r="B88" s="20" t="s">
        <v>224</v>
      </c>
      <c r="C88" s="21" t="s">
        <v>14</v>
      </c>
      <c r="D88" s="21" t="s">
        <v>225</v>
      </c>
      <c r="E88" s="22" t="s">
        <v>16</v>
      </c>
      <c r="F88" s="67">
        <v>18.579999999999998</v>
      </c>
      <c r="G88" s="75">
        <v>450.65</v>
      </c>
      <c r="H88" s="60">
        <f>'BM 03'!J88</f>
        <v>450.65</v>
      </c>
      <c r="I88" s="60">
        <f>VLOOKUP(A88,'Memória 04'!$A$6:$E$243,5,FALSE)</f>
        <v>0</v>
      </c>
      <c r="J88" s="76">
        <f t="shared" ref="J88:J151" si="11">I88+H88</f>
        <v>450.65</v>
      </c>
      <c r="K88" s="77">
        <f t="shared" ref="K88:K151" si="12">TRUNC(G88*F88,2)</f>
        <v>8373.07</v>
      </c>
      <c r="L88" s="60">
        <f t="shared" ref="L88:L151" si="13">TRUNC(H88*F88,2)</f>
        <v>8373.07</v>
      </c>
      <c r="M88" s="60">
        <f t="shared" ref="M88:M151" si="14">TRUNC(I88*F88,2)</f>
        <v>0</v>
      </c>
      <c r="N88" s="78">
        <f t="shared" ref="N88:N151" si="15">M88+L88</f>
        <v>8373.07</v>
      </c>
      <c r="O88" s="11"/>
      <c r="P88" s="111">
        <f t="shared" si="10"/>
        <v>1</v>
      </c>
      <c r="Q88" s="17"/>
      <c r="R88" s="32"/>
    </row>
    <row r="89" spans="1:18" ht="25.5" x14ac:dyDescent="0.2">
      <c r="A89" s="19" t="s">
        <v>226</v>
      </c>
      <c r="B89" s="20" t="s">
        <v>106</v>
      </c>
      <c r="C89" s="21" t="s">
        <v>17</v>
      </c>
      <c r="D89" s="21" t="s">
        <v>107</v>
      </c>
      <c r="E89" s="22" t="s">
        <v>15</v>
      </c>
      <c r="F89" s="67">
        <v>681.06</v>
      </c>
      <c r="G89" s="75">
        <v>22.53</v>
      </c>
      <c r="H89" s="60">
        <f>'BM 03'!J89</f>
        <v>22.532499999999999</v>
      </c>
      <c r="I89" s="60">
        <f>VLOOKUP(A89,'Memória 04'!$A$6:$E$243,5,FALSE)</f>
        <v>0</v>
      </c>
      <c r="J89" s="76">
        <f t="shared" si="11"/>
        <v>22.532499999999999</v>
      </c>
      <c r="K89" s="77">
        <f t="shared" si="12"/>
        <v>15344.28</v>
      </c>
      <c r="L89" s="60">
        <f t="shared" si="13"/>
        <v>15345.98</v>
      </c>
      <c r="M89" s="60">
        <f t="shared" si="14"/>
        <v>0</v>
      </c>
      <c r="N89" s="78">
        <f t="shared" si="15"/>
        <v>15345.98</v>
      </c>
      <c r="O89" s="11"/>
      <c r="P89" s="111">
        <f t="shared" si="10"/>
        <v>1.0001107904704554</v>
      </c>
      <c r="Q89" s="17"/>
      <c r="R89" s="32"/>
    </row>
    <row r="90" spans="1:18" ht="38.25" x14ac:dyDescent="0.2">
      <c r="A90" s="19" t="s">
        <v>227</v>
      </c>
      <c r="B90" s="20" t="s">
        <v>228</v>
      </c>
      <c r="C90" s="21" t="s">
        <v>17</v>
      </c>
      <c r="D90" s="21" t="s">
        <v>229</v>
      </c>
      <c r="E90" s="22" t="s">
        <v>16</v>
      </c>
      <c r="F90" s="67">
        <v>106.63</v>
      </c>
      <c r="G90" s="75">
        <v>6.48</v>
      </c>
      <c r="H90" s="60">
        <f>'BM 03'!J90</f>
        <v>0</v>
      </c>
      <c r="I90" s="60">
        <f>VLOOKUP(A90,'Memória 04'!$A$6:$E$243,5,FALSE)</f>
        <v>0</v>
      </c>
      <c r="J90" s="76">
        <f t="shared" si="11"/>
        <v>0</v>
      </c>
      <c r="K90" s="77">
        <f t="shared" si="12"/>
        <v>690.96</v>
      </c>
      <c r="L90" s="60">
        <f t="shared" si="13"/>
        <v>0</v>
      </c>
      <c r="M90" s="60">
        <f t="shared" si="14"/>
        <v>0</v>
      </c>
      <c r="N90" s="78">
        <f t="shared" si="15"/>
        <v>0</v>
      </c>
      <c r="O90" s="11"/>
      <c r="P90" s="111">
        <f t="shared" si="10"/>
        <v>0</v>
      </c>
      <c r="Q90" s="17"/>
      <c r="R90" s="32"/>
    </row>
    <row r="91" spans="1:18" ht="25.5" x14ac:dyDescent="0.2">
      <c r="A91" s="19" t="s">
        <v>230</v>
      </c>
      <c r="B91" s="20" t="s">
        <v>231</v>
      </c>
      <c r="C91" s="21" t="s">
        <v>14</v>
      </c>
      <c r="D91" s="21" t="s">
        <v>232</v>
      </c>
      <c r="E91" s="22" t="s">
        <v>16</v>
      </c>
      <c r="F91" s="67">
        <v>93.74</v>
      </c>
      <c r="G91" s="75">
        <v>450.65</v>
      </c>
      <c r="H91" s="60">
        <f>'BM 03'!J91</f>
        <v>0</v>
      </c>
      <c r="I91" s="60">
        <f>VLOOKUP(A91,'Memória 04'!$A$6:$E$243,5,FALSE)</f>
        <v>0</v>
      </c>
      <c r="J91" s="76">
        <f t="shared" si="11"/>
        <v>0</v>
      </c>
      <c r="K91" s="77">
        <f t="shared" si="12"/>
        <v>42243.93</v>
      </c>
      <c r="L91" s="60">
        <f t="shared" si="13"/>
        <v>0</v>
      </c>
      <c r="M91" s="60">
        <f t="shared" si="14"/>
        <v>0</v>
      </c>
      <c r="N91" s="78">
        <f t="shared" si="15"/>
        <v>0</v>
      </c>
      <c r="O91" s="11"/>
      <c r="P91" s="111">
        <f t="shared" si="10"/>
        <v>0</v>
      </c>
      <c r="Q91" s="17"/>
      <c r="R91" s="32"/>
    </row>
    <row r="92" spans="1:18" ht="25.5" x14ac:dyDescent="0.2">
      <c r="A92" s="19" t="s">
        <v>233</v>
      </c>
      <c r="B92" s="20" t="s">
        <v>234</v>
      </c>
      <c r="C92" s="21" t="s">
        <v>14</v>
      </c>
      <c r="D92" s="21" t="s">
        <v>235</v>
      </c>
      <c r="E92" s="22" t="s">
        <v>7</v>
      </c>
      <c r="F92" s="67">
        <v>111.04666592699435</v>
      </c>
      <c r="G92" s="75">
        <v>450.65</v>
      </c>
      <c r="H92" s="60">
        <f>'BM 03'!J92</f>
        <v>0</v>
      </c>
      <c r="I92" s="60">
        <f>VLOOKUP(A92,'Memória 04'!$A$6:$E$243,5,FALSE)</f>
        <v>0</v>
      </c>
      <c r="J92" s="76">
        <f t="shared" si="11"/>
        <v>0</v>
      </c>
      <c r="K92" s="77">
        <f t="shared" si="12"/>
        <v>50043.18</v>
      </c>
      <c r="L92" s="60">
        <f t="shared" si="13"/>
        <v>0</v>
      </c>
      <c r="M92" s="60">
        <f t="shared" si="14"/>
        <v>0</v>
      </c>
      <c r="N92" s="78">
        <f t="shared" si="15"/>
        <v>0</v>
      </c>
      <c r="O92" s="11"/>
      <c r="P92" s="111">
        <f t="shared" si="10"/>
        <v>0</v>
      </c>
      <c r="Q92" s="17"/>
      <c r="R92" s="32"/>
    </row>
    <row r="93" spans="1:18" ht="51" x14ac:dyDescent="0.2">
      <c r="A93" s="19" t="s">
        <v>236</v>
      </c>
      <c r="B93" s="20" t="s">
        <v>237</v>
      </c>
      <c r="C93" s="21" t="s">
        <v>14</v>
      </c>
      <c r="D93" s="21" t="s">
        <v>238</v>
      </c>
      <c r="E93" s="22" t="s">
        <v>16</v>
      </c>
      <c r="F93" s="67">
        <v>86.28</v>
      </c>
      <c r="G93" s="75">
        <v>19.100000000000001</v>
      </c>
      <c r="H93" s="60">
        <f>'BM 03'!J93</f>
        <v>0</v>
      </c>
      <c r="I93" s="60">
        <f>VLOOKUP(A93,'Memória 04'!$A$6:$E$243,5,FALSE)</f>
        <v>0</v>
      </c>
      <c r="J93" s="76">
        <f t="shared" si="11"/>
        <v>0</v>
      </c>
      <c r="K93" s="77">
        <f t="shared" si="12"/>
        <v>1647.94</v>
      </c>
      <c r="L93" s="60">
        <f t="shared" si="13"/>
        <v>0</v>
      </c>
      <c r="M93" s="60">
        <f t="shared" si="14"/>
        <v>0</v>
      </c>
      <c r="N93" s="78">
        <f t="shared" si="15"/>
        <v>0</v>
      </c>
      <c r="O93" s="11"/>
      <c r="P93" s="111">
        <f t="shared" si="10"/>
        <v>0</v>
      </c>
      <c r="Q93" s="17"/>
      <c r="R93" s="32"/>
    </row>
    <row r="94" spans="1:18" x14ac:dyDescent="0.2">
      <c r="A94" s="19" t="s">
        <v>239</v>
      </c>
      <c r="B94" s="20" t="s">
        <v>240</v>
      </c>
      <c r="C94" s="21" t="s">
        <v>17</v>
      </c>
      <c r="D94" s="21" t="s">
        <v>241</v>
      </c>
      <c r="E94" s="22" t="s">
        <v>15</v>
      </c>
      <c r="F94" s="67">
        <v>74.2</v>
      </c>
      <c r="G94" s="75">
        <v>180.26</v>
      </c>
      <c r="H94" s="60">
        <f>'BM 03'!J94</f>
        <v>180.26</v>
      </c>
      <c r="I94" s="60">
        <f>VLOOKUP(A94,'Memória 04'!$A$6:$E$243,5,FALSE)</f>
        <v>0</v>
      </c>
      <c r="J94" s="76">
        <f t="shared" si="11"/>
        <v>180.26</v>
      </c>
      <c r="K94" s="77">
        <f t="shared" si="12"/>
        <v>13375.29</v>
      </c>
      <c r="L94" s="60">
        <f t="shared" si="13"/>
        <v>13375.29</v>
      </c>
      <c r="M94" s="60">
        <f t="shared" si="14"/>
        <v>0</v>
      </c>
      <c r="N94" s="78">
        <f t="shared" si="15"/>
        <v>13375.29</v>
      </c>
      <c r="O94" s="11"/>
      <c r="P94" s="111">
        <f t="shared" si="10"/>
        <v>1</v>
      </c>
      <c r="Q94" s="17"/>
      <c r="R94" s="32"/>
    </row>
    <row r="95" spans="1:18" ht="25.5" x14ac:dyDescent="0.2">
      <c r="A95" s="34" t="s">
        <v>242</v>
      </c>
      <c r="B95" s="35" t="s">
        <v>243</v>
      </c>
      <c r="C95" s="36" t="s">
        <v>14</v>
      </c>
      <c r="D95" s="36" t="s">
        <v>244</v>
      </c>
      <c r="E95" s="37" t="s">
        <v>15</v>
      </c>
      <c r="F95" s="68">
        <v>312.27999999999997</v>
      </c>
      <c r="G95" s="79">
        <v>38.39</v>
      </c>
      <c r="H95" s="60">
        <f>'BM 03'!J95</f>
        <v>38.393300000000004</v>
      </c>
      <c r="I95" s="60">
        <f>VLOOKUP(A95,'Memória 04'!$A$6:$E$243,5,FALSE)</f>
        <v>0</v>
      </c>
      <c r="J95" s="80">
        <f t="shared" si="11"/>
        <v>38.393300000000004</v>
      </c>
      <c r="K95" s="81">
        <f t="shared" si="12"/>
        <v>11988.42</v>
      </c>
      <c r="L95" s="61">
        <f t="shared" si="13"/>
        <v>11989.45</v>
      </c>
      <c r="M95" s="61">
        <f t="shared" si="14"/>
        <v>0</v>
      </c>
      <c r="N95" s="82">
        <f t="shared" si="15"/>
        <v>11989.45</v>
      </c>
      <c r="O95" s="11"/>
      <c r="P95" s="111">
        <f t="shared" si="10"/>
        <v>1.0000859162425073</v>
      </c>
      <c r="Q95" s="17"/>
      <c r="R95" s="32"/>
    </row>
    <row r="96" spans="1:18" x14ac:dyDescent="0.2">
      <c r="A96" s="12" t="s">
        <v>245</v>
      </c>
      <c r="B96" s="3"/>
      <c r="C96" s="3"/>
      <c r="D96" s="3" t="s">
        <v>246</v>
      </c>
      <c r="E96" s="3"/>
      <c r="F96" s="71"/>
      <c r="G96" s="72"/>
      <c r="H96" s="71"/>
      <c r="I96" s="71"/>
      <c r="J96" s="71"/>
      <c r="K96" s="73"/>
      <c r="L96" s="59"/>
      <c r="M96" s="59"/>
      <c r="N96" s="74"/>
      <c r="O96" s="11"/>
      <c r="P96" s="111" t="e">
        <f t="shared" si="10"/>
        <v>#DIV/0!</v>
      </c>
      <c r="Q96" s="17"/>
      <c r="R96" s="32"/>
    </row>
    <row r="97" spans="1:18" ht="25.5" x14ac:dyDescent="0.2">
      <c r="A97" s="19" t="s">
        <v>247</v>
      </c>
      <c r="B97" s="20" t="s">
        <v>248</v>
      </c>
      <c r="C97" s="21" t="s">
        <v>17</v>
      </c>
      <c r="D97" s="21" t="s">
        <v>83</v>
      </c>
      <c r="E97" s="22" t="s">
        <v>16</v>
      </c>
      <c r="F97" s="67">
        <v>4.01</v>
      </c>
      <c r="G97" s="75">
        <v>463.11</v>
      </c>
      <c r="H97" s="60">
        <f>'BM 03'!J97</f>
        <v>0</v>
      </c>
      <c r="I97" s="60">
        <f>VLOOKUP(A97,'Memória 04'!$A$6:$E$243,5,FALSE)</f>
        <v>0</v>
      </c>
      <c r="J97" s="76">
        <f t="shared" si="11"/>
        <v>0</v>
      </c>
      <c r="K97" s="77">
        <f t="shared" si="12"/>
        <v>1857.07</v>
      </c>
      <c r="L97" s="60">
        <f t="shared" si="13"/>
        <v>0</v>
      </c>
      <c r="M97" s="60">
        <f t="shared" si="14"/>
        <v>0</v>
      </c>
      <c r="N97" s="78">
        <f t="shared" si="15"/>
        <v>0</v>
      </c>
      <c r="O97" s="11"/>
      <c r="P97" s="111">
        <f t="shared" si="10"/>
        <v>0</v>
      </c>
      <c r="Q97" s="17"/>
      <c r="R97" s="32"/>
    </row>
    <row r="98" spans="1:18" ht="25.5" x14ac:dyDescent="0.2">
      <c r="A98" s="19" t="s">
        <v>249</v>
      </c>
      <c r="B98" s="20" t="s">
        <v>250</v>
      </c>
      <c r="C98" s="21" t="s">
        <v>17</v>
      </c>
      <c r="D98" s="21" t="s">
        <v>251</v>
      </c>
      <c r="E98" s="22" t="s">
        <v>16</v>
      </c>
      <c r="F98" s="67">
        <v>11.29</v>
      </c>
      <c r="G98" s="75">
        <v>463.11</v>
      </c>
      <c r="H98" s="60">
        <f>'BM 03'!J98</f>
        <v>0</v>
      </c>
      <c r="I98" s="60">
        <f>VLOOKUP(A98,'Memória 04'!$A$6:$E$243,5,FALSE)</f>
        <v>0</v>
      </c>
      <c r="J98" s="76">
        <f t="shared" si="11"/>
        <v>0</v>
      </c>
      <c r="K98" s="77">
        <f t="shared" si="12"/>
        <v>5228.51</v>
      </c>
      <c r="L98" s="60">
        <f t="shared" si="13"/>
        <v>0</v>
      </c>
      <c r="M98" s="60">
        <f t="shared" si="14"/>
        <v>0</v>
      </c>
      <c r="N98" s="78">
        <f t="shared" si="15"/>
        <v>0</v>
      </c>
      <c r="O98" s="11"/>
      <c r="P98" s="111">
        <f t="shared" si="10"/>
        <v>0</v>
      </c>
      <c r="Q98" s="17"/>
      <c r="R98" s="32"/>
    </row>
    <row r="99" spans="1:18" ht="25.5" x14ac:dyDescent="0.2">
      <c r="A99" s="19" t="s">
        <v>252</v>
      </c>
      <c r="B99" s="20" t="s">
        <v>253</v>
      </c>
      <c r="C99" s="21" t="s">
        <v>17</v>
      </c>
      <c r="D99" s="21" t="s">
        <v>254</v>
      </c>
      <c r="E99" s="22" t="s">
        <v>16</v>
      </c>
      <c r="F99" s="67">
        <v>11.78</v>
      </c>
      <c r="G99" s="75">
        <v>463.11</v>
      </c>
      <c r="H99" s="60">
        <f>'BM 03'!J99</f>
        <v>0</v>
      </c>
      <c r="I99" s="60">
        <f>VLOOKUP(A99,'Memória 04'!$A$6:$E$243,5,FALSE)</f>
        <v>0</v>
      </c>
      <c r="J99" s="76">
        <f t="shared" si="11"/>
        <v>0</v>
      </c>
      <c r="K99" s="77">
        <f t="shared" si="12"/>
        <v>5455.43</v>
      </c>
      <c r="L99" s="60">
        <f t="shared" si="13"/>
        <v>0</v>
      </c>
      <c r="M99" s="60">
        <f t="shared" si="14"/>
        <v>0</v>
      </c>
      <c r="N99" s="78">
        <f t="shared" si="15"/>
        <v>0</v>
      </c>
      <c r="O99" s="11"/>
      <c r="P99" s="111">
        <f t="shared" si="10"/>
        <v>0</v>
      </c>
      <c r="Q99" s="17"/>
      <c r="R99" s="32"/>
    </row>
    <row r="100" spans="1:18" ht="25.5" x14ac:dyDescent="0.2">
      <c r="A100" s="19" t="s">
        <v>255</v>
      </c>
      <c r="B100" s="20" t="s">
        <v>256</v>
      </c>
      <c r="C100" s="21" t="s">
        <v>14</v>
      </c>
      <c r="D100" s="21" t="s">
        <v>257</v>
      </c>
      <c r="E100" s="22" t="s">
        <v>16</v>
      </c>
      <c r="F100" s="67">
        <v>23.05</v>
      </c>
      <c r="G100" s="75">
        <v>6.48</v>
      </c>
      <c r="H100" s="60">
        <f>'BM 03'!J100</f>
        <v>0</v>
      </c>
      <c r="I100" s="60">
        <f>VLOOKUP(A100,'Memória 04'!$A$6:$E$243,5,FALSE)</f>
        <v>0</v>
      </c>
      <c r="J100" s="76">
        <f t="shared" si="11"/>
        <v>0</v>
      </c>
      <c r="K100" s="77">
        <f t="shared" si="12"/>
        <v>149.36000000000001</v>
      </c>
      <c r="L100" s="60">
        <f t="shared" si="13"/>
        <v>0</v>
      </c>
      <c r="M100" s="60">
        <f t="shared" si="14"/>
        <v>0</v>
      </c>
      <c r="N100" s="78">
        <f t="shared" si="15"/>
        <v>0</v>
      </c>
      <c r="O100" s="11"/>
      <c r="P100" s="111">
        <f t="shared" si="10"/>
        <v>0</v>
      </c>
      <c r="Q100" s="17"/>
      <c r="R100" s="32"/>
    </row>
    <row r="101" spans="1:18" ht="25.5" x14ac:dyDescent="0.2">
      <c r="A101" s="19" t="s">
        <v>258</v>
      </c>
      <c r="B101" s="20" t="s">
        <v>259</v>
      </c>
      <c r="C101" s="21" t="s">
        <v>17</v>
      </c>
      <c r="D101" s="21" t="s">
        <v>260</v>
      </c>
      <c r="E101" s="22" t="s">
        <v>16</v>
      </c>
      <c r="F101" s="67">
        <v>31.64</v>
      </c>
      <c r="G101" s="75">
        <v>6.48</v>
      </c>
      <c r="H101" s="60">
        <f>'BM 03'!J101</f>
        <v>0</v>
      </c>
      <c r="I101" s="60">
        <f>VLOOKUP(A101,'Memória 04'!$A$6:$E$243,5,FALSE)</f>
        <v>0</v>
      </c>
      <c r="J101" s="76">
        <f t="shared" si="11"/>
        <v>0</v>
      </c>
      <c r="K101" s="77">
        <f t="shared" si="12"/>
        <v>205.02</v>
      </c>
      <c r="L101" s="60">
        <f t="shared" si="13"/>
        <v>0</v>
      </c>
      <c r="M101" s="60">
        <f t="shared" si="14"/>
        <v>0</v>
      </c>
      <c r="N101" s="78">
        <f t="shared" si="15"/>
        <v>0</v>
      </c>
      <c r="O101" s="11"/>
      <c r="P101" s="111">
        <f t="shared" si="10"/>
        <v>0</v>
      </c>
      <c r="Q101" s="17"/>
      <c r="R101" s="32"/>
    </row>
    <row r="102" spans="1:18" ht="25.5" x14ac:dyDescent="0.2">
      <c r="A102" s="19" t="s">
        <v>261</v>
      </c>
      <c r="B102" s="20" t="s">
        <v>262</v>
      </c>
      <c r="C102" s="21" t="s">
        <v>17</v>
      </c>
      <c r="D102" s="21" t="s">
        <v>263</v>
      </c>
      <c r="E102" s="22" t="s">
        <v>16</v>
      </c>
      <c r="F102" s="67">
        <v>14.18</v>
      </c>
      <c r="G102" s="75">
        <v>6.48</v>
      </c>
      <c r="H102" s="60">
        <f>'BM 03'!J102</f>
        <v>0</v>
      </c>
      <c r="I102" s="60">
        <f>VLOOKUP(A102,'Memória 04'!$A$6:$E$243,5,FALSE)</f>
        <v>0</v>
      </c>
      <c r="J102" s="76">
        <f t="shared" si="11"/>
        <v>0</v>
      </c>
      <c r="K102" s="77">
        <f t="shared" si="12"/>
        <v>91.88</v>
      </c>
      <c r="L102" s="60">
        <f t="shared" si="13"/>
        <v>0</v>
      </c>
      <c r="M102" s="60">
        <f t="shared" si="14"/>
        <v>0</v>
      </c>
      <c r="N102" s="78">
        <f t="shared" si="15"/>
        <v>0</v>
      </c>
      <c r="O102" s="11"/>
      <c r="P102" s="111">
        <f t="shared" si="10"/>
        <v>0</v>
      </c>
      <c r="Q102" s="17"/>
      <c r="R102" s="32"/>
    </row>
    <row r="103" spans="1:18" ht="25.5" x14ac:dyDescent="0.2">
      <c r="A103" s="19" t="s">
        <v>264</v>
      </c>
      <c r="B103" s="20" t="s">
        <v>265</v>
      </c>
      <c r="C103" s="21" t="s">
        <v>17</v>
      </c>
      <c r="D103" s="21" t="s">
        <v>266</v>
      </c>
      <c r="E103" s="22" t="s">
        <v>16</v>
      </c>
      <c r="F103" s="67">
        <v>50.22</v>
      </c>
      <c r="G103" s="75">
        <v>340.38</v>
      </c>
      <c r="H103" s="60">
        <f>'BM 03'!J103</f>
        <v>0</v>
      </c>
      <c r="I103" s="60">
        <f>VLOOKUP(A103,'Memória 04'!$A$6:$E$243,5,FALSE)</f>
        <v>0</v>
      </c>
      <c r="J103" s="76">
        <f t="shared" si="11"/>
        <v>0</v>
      </c>
      <c r="K103" s="77">
        <f t="shared" si="12"/>
        <v>17093.88</v>
      </c>
      <c r="L103" s="60">
        <f t="shared" si="13"/>
        <v>0</v>
      </c>
      <c r="M103" s="60">
        <f t="shared" si="14"/>
        <v>0</v>
      </c>
      <c r="N103" s="78">
        <f t="shared" si="15"/>
        <v>0</v>
      </c>
      <c r="O103" s="11"/>
      <c r="P103" s="111">
        <f t="shared" si="10"/>
        <v>0</v>
      </c>
      <c r="Q103" s="17"/>
      <c r="R103" s="32"/>
    </row>
    <row r="104" spans="1:18" ht="38.25" x14ac:dyDescent="0.2">
      <c r="A104" s="19" t="s">
        <v>267</v>
      </c>
      <c r="B104" s="20" t="s">
        <v>268</v>
      </c>
      <c r="C104" s="21" t="s">
        <v>14</v>
      </c>
      <c r="D104" s="21" t="s">
        <v>269</v>
      </c>
      <c r="E104" s="22" t="s">
        <v>16</v>
      </c>
      <c r="F104" s="67">
        <v>14.45</v>
      </c>
      <c r="G104" s="75">
        <v>340.38</v>
      </c>
      <c r="H104" s="60">
        <f>'BM 03'!J104</f>
        <v>0</v>
      </c>
      <c r="I104" s="60">
        <f>VLOOKUP(A104,'Memória 04'!$A$6:$E$243,5,FALSE)</f>
        <v>0</v>
      </c>
      <c r="J104" s="76">
        <f t="shared" si="11"/>
        <v>0</v>
      </c>
      <c r="K104" s="77">
        <f t="shared" si="12"/>
        <v>4918.49</v>
      </c>
      <c r="L104" s="60">
        <f t="shared" si="13"/>
        <v>0</v>
      </c>
      <c r="M104" s="60">
        <f t="shared" si="14"/>
        <v>0</v>
      </c>
      <c r="N104" s="78">
        <f t="shared" si="15"/>
        <v>0</v>
      </c>
      <c r="O104" s="11"/>
      <c r="P104" s="111">
        <f t="shared" si="10"/>
        <v>0</v>
      </c>
      <c r="Q104" s="17"/>
      <c r="R104" s="32"/>
    </row>
    <row r="105" spans="1:18" ht="38.25" x14ac:dyDescent="0.2">
      <c r="A105" s="19" t="s">
        <v>270</v>
      </c>
      <c r="B105" s="20" t="s">
        <v>271</v>
      </c>
      <c r="C105" s="21" t="s">
        <v>14</v>
      </c>
      <c r="D105" s="21" t="s">
        <v>272</v>
      </c>
      <c r="E105" s="22" t="s">
        <v>16</v>
      </c>
      <c r="F105" s="67">
        <v>18.68</v>
      </c>
      <c r="G105" s="75">
        <v>340.38</v>
      </c>
      <c r="H105" s="60">
        <f>'BM 03'!J105</f>
        <v>0</v>
      </c>
      <c r="I105" s="60">
        <f>VLOOKUP(A105,'Memória 04'!$A$6:$E$243,5,FALSE)</f>
        <v>340.38</v>
      </c>
      <c r="J105" s="76">
        <f t="shared" si="11"/>
        <v>340.38</v>
      </c>
      <c r="K105" s="77">
        <f t="shared" si="12"/>
        <v>6358.29</v>
      </c>
      <c r="L105" s="60">
        <f t="shared" si="13"/>
        <v>0</v>
      </c>
      <c r="M105" s="60">
        <f t="shared" si="14"/>
        <v>6358.29</v>
      </c>
      <c r="N105" s="78">
        <f t="shared" si="15"/>
        <v>6358.29</v>
      </c>
      <c r="O105" s="11"/>
      <c r="P105" s="111">
        <f t="shared" si="10"/>
        <v>1</v>
      </c>
      <c r="Q105" s="17"/>
      <c r="R105" s="32"/>
    </row>
    <row r="106" spans="1:18" x14ac:dyDescent="0.2">
      <c r="A106" s="12" t="s">
        <v>273</v>
      </c>
      <c r="B106" s="3"/>
      <c r="C106" s="3"/>
      <c r="D106" s="3" t="s">
        <v>274</v>
      </c>
      <c r="E106" s="3"/>
      <c r="F106" s="71"/>
      <c r="G106" s="72"/>
      <c r="H106" s="71"/>
      <c r="I106" s="71"/>
      <c r="J106" s="71"/>
      <c r="K106" s="73"/>
      <c r="L106" s="59"/>
      <c r="M106" s="59"/>
      <c r="N106" s="74"/>
      <c r="O106" s="11"/>
      <c r="P106" s="111" t="e">
        <f t="shared" si="10"/>
        <v>#DIV/0!</v>
      </c>
      <c r="Q106" s="17"/>
      <c r="R106" s="32"/>
    </row>
    <row r="107" spans="1:18" x14ac:dyDescent="0.2">
      <c r="A107" s="19" t="s">
        <v>275</v>
      </c>
      <c r="B107" s="20" t="s">
        <v>276</v>
      </c>
      <c r="C107" s="21" t="s">
        <v>17</v>
      </c>
      <c r="D107" s="21" t="s">
        <v>277</v>
      </c>
      <c r="E107" s="22" t="s">
        <v>7</v>
      </c>
      <c r="F107" s="67">
        <v>66.069999999999993</v>
      </c>
      <c r="G107" s="75">
        <v>1</v>
      </c>
      <c r="H107" s="60">
        <f>'BM 03'!J107</f>
        <v>0</v>
      </c>
      <c r="I107" s="60">
        <f>VLOOKUP(A107,'Memória 04'!$A$6:$E$243,5,FALSE)</f>
        <v>0</v>
      </c>
      <c r="J107" s="76">
        <f t="shared" si="11"/>
        <v>0</v>
      </c>
      <c r="K107" s="77">
        <f t="shared" si="12"/>
        <v>66.069999999999993</v>
      </c>
      <c r="L107" s="60">
        <f t="shared" si="13"/>
        <v>0</v>
      </c>
      <c r="M107" s="60">
        <f t="shared" si="14"/>
        <v>0</v>
      </c>
      <c r="N107" s="78">
        <f t="shared" si="15"/>
        <v>0</v>
      </c>
      <c r="O107" s="11"/>
      <c r="P107" s="111">
        <f t="shared" si="10"/>
        <v>0</v>
      </c>
      <c r="Q107" s="17"/>
      <c r="R107" s="32"/>
    </row>
    <row r="108" spans="1:18" ht="25.5" x14ac:dyDescent="0.2">
      <c r="A108" s="19" t="s">
        <v>278</v>
      </c>
      <c r="B108" s="20" t="s">
        <v>279</v>
      </c>
      <c r="C108" s="21" t="s">
        <v>17</v>
      </c>
      <c r="D108" s="21" t="s">
        <v>280</v>
      </c>
      <c r="E108" s="22" t="s">
        <v>7</v>
      </c>
      <c r="F108" s="67">
        <v>12.29</v>
      </c>
      <c r="G108" s="75">
        <v>1</v>
      </c>
      <c r="H108" s="60">
        <f>'BM 03'!J108</f>
        <v>0</v>
      </c>
      <c r="I108" s="60">
        <f>VLOOKUP(A108,'Memória 04'!$A$6:$E$243,5,FALSE)</f>
        <v>1</v>
      </c>
      <c r="J108" s="76">
        <f t="shared" si="11"/>
        <v>1</v>
      </c>
      <c r="K108" s="77">
        <f t="shared" si="12"/>
        <v>12.29</v>
      </c>
      <c r="L108" s="60">
        <f t="shared" si="13"/>
        <v>0</v>
      </c>
      <c r="M108" s="60">
        <f t="shared" si="14"/>
        <v>12.29</v>
      </c>
      <c r="N108" s="78">
        <f t="shared" si="15"/>
        <v>12.29</v>
      </c>
      <c r="O108" s="11"/>
      <c r="P108" s="111">
        <f t="shared" si="10"/>
        <v>1</v>
      </c>
      <c r="Q108" s="17"/>
      <c r="R108" s="32"/>
    </row>
    <row r="109" spans="1:18" ht="25.5" x14ac:dyDescent="0.2">
      <c r="A109" s="19" t="s">
        <v>281</v>
      </c>
      <c r="B109" s="20" t="s">
        <v>69</v>
      </c>
      <c r="C109" s="21" t="s">
        <v>17</v>
      </c>
      <c r="D109" s="21" t="s">
        <v>70</v>
      </c>
      <c r="E109" s="22" t="s">
        <v>7</v>
      </c>
      <c r="F109" s="67">
        <v>10.38</v>
      </c>
      <c r="G109" s="75">
        <v>7</v>
      </c>
      <c r="H109" s="60">
        <f>'BM 03'!J109</f>
        <v>0</v>
      </c>
      <c r="I109" s="60">
        <f>VLOOKUP(A109,'Memória 04'!$A$6:$E$243,5,FALSE)</f>
        <v>2</v>
      </c>
      <c r="J109" s="76">
        <f t="shared" si="11"/>
        <v>2</v>
      </c>
      <c r="K109" s="77">
        <f t="shared" si="12"/>
        <v>72.66</v>
      </c>
      <c r="L109" s="60">
        <f t="shared" si="13"/>
        <v>0</v>
      </c>
      <c r="M109" s="60">
        <f t="shared" si="14"/>
        <v>20.76</v>
      </c>
      <c r="N109" s="78">
        <f t="shared" si="15"/>
        <v>20.76</v>
      </c>
      <c r="O109" s="11"/>
      <c r="P109" s="111">
        <f t="shared" si="10"/>
        <v>0.28571428571428575</v>
      </c>
      <c r="Q109" s="17"/>
      <c r="R109" s="32"/>
    </row>
    <row r="110" spans="1:18" ht="25.5" x14ac:dyDescent="0.2">
      <c r="A110" s="19" t="s">
        <v>282</v>
      </c>
      <c r="B110" s="20" t="s">
        <v>283</v>
      </c>
      <c r="C110" s="21" t="s">
        <v>17</v>
      </c>
      <c r="D110" s="21" t="s">
        <v>284</v>
      </c>
      <c r="E110" s="22" t="s">
        <v>7</v>
      </c>
      <c r="F110" s="67">
        <v>11.03</v>
      </c>
      <c r="G110" s="75">
        <v>2</v>
      </c>
      <c r="H110" s="60">
        <f>'BM 03'!J110</f>
        <v>0</v>
      </c>
      <c r="I110" s="60">
        <f>VLOOKUP(A110,'Memória 04'!$A$6:$E$243,5,FALSE)</f>
        <v>1</v>
      </c>
      <c r="J110" s="76">
        <f t="shared" si="11"/>
        <v>1</v>
      </c>
      <c r="K110" s="77">
        <f t="shared" si="12"/>
        <v>22.06</v>
      </c>
      <c r="L110" s="60">
        <f t="shared" si="13"/>
        <v>0</v>
      </c>
      <c r="M110" s="60">
        <f t="shared" si="14"/>
        <v>11.03</v>
      </c>
      <c r="N110" s="78">
        <f t="shared" si="15"/>
        <v>11.03</v>
      </c>
      <c r="O110" s="11"/>
      <c r="P110" s="111">
        <f t="shared" si="10"/>
        <v>0.5</v>
      </c>
      <c r="Q110" s="17"/>
      <c r="R110" s="32"/>
    </row>
    <row r="111" spans="1:18" ht="38.25" x14ac:dyDescent="0.2">
      <c r="A111" s="19" t="s">
        <v>285</v>
      </c>
      <c r="B111" s="20" t="s">
        <v>286</v>
      </c>
      <c r="C111" s="21" t="s">
        <v>17</v>
      </c>
      <c r="D111" s="21" t="s">
        <v>287</v>
      </c>
      <c r="E111" s="22" t="s">
        <v>7</v>
      </c>
      <c r="F111" s="67">
        <v>313.2</v>
      </c>
      <c r="G111" s="75">
        <v>1</v>
      </c>
      <c r="H111" s="60">
        <f>'BM 03'!J111</f>
        <v>0</v>
      </c>
      <c r="I111" s="60">
        <f>VLOOKUP(A111,'Memória 04'!$A$6:$E$243,5,FALSE)</f>
        <v>1</v>
      </c>
      <c r="J111" s="76">
        <f t="shared" si="11"/>
        <v>1</v>
      </c>
      <c r="K111" s="77">
        <f t="shared" si="12"/>
        <v>313.2</v>
      </c>
      <c r="L111" s="60">
        <f t="shared" si="13"/>
        <v>0</v>
      </c>
      <c r="M111" s="60">
        <f t="shared" si="14"/>
        <v>313.2</v>
      </c>
      <c r="N111" s="78">
        <f t="shared" si="15"/>
        <v>313.2</v>
      </c>
      <c r="O111" s="11"/>
      <c r="P111" s="111">
        <f t="shared" si="10"/>
        <v>1</v>
      </c>
      <c r="Q111" s="17"/>
      <c r="R111" s="32"/>
    </row>
    <row r="112" spans="1:18" x14ac:dyDescent="0.2">
      <c r="A112" s="12" t="s">
        <v>288</v>
      </c>
      <c r="B112" s="3"/>
      <c r="C112" s="3"/>
      <c r="D112" s="3" t="s">
        <v>289</v>
      </c>
      <c r="E112" s="3"/>
      <c r="F112" s="71"/>
      <c r="G112" s="72"/>
      <c r="H112" s="71"/>
      <c r="I112" s="71"/>
      <c r="J112" s="71"/>
      <c r="K112" s="73"/>
      <c r="L112" s="59"/>
      <c r="M112" s="59"/>
      <c r="N112" s="74"/>
      <c r="O112" s="11"/>
      <c r="P112" s="111" t="e">
        <f t="shared" si="10"/>
        <v>#DIV/0!</v>
      </c>
      <c r="Q112" s="17"/>
      <c r="R112" s="32"/>
    </row>
    <row r="113" spans="1:18" ht="25.5" x14ac:dyDescent="0.2">
      <c r="A113" s="19" t="s">
        <v>290</v>
      </c>
      <c r="B113" s="20" t="s">
        <v>291</v>
      </c>
      <c r="C113" s="21" t="s">
        <v>17</v>
      </c>
      <c r="D113" s="21" t="s">
        <v>292</v>
      </c>
      <c r="E113" s="22" t="s">
        <v>11</v>
      </c>
      <c r="F113" s="67">
        <v>8.2899999999999991</v>
      </c>
      <c r="G113" s="75">
        <v>147.97999999999999</v>
      </c>
      <c r="H113" s="60">
        <f>'BM 03'!J113</f>
        <v>0</v>
      </c>
      <c r="I113" s="60">
        <f>VLOOKUP(A113,'Memória 04'!$A$6:$E$243,5,FALSE)</f>
        <v>147.97999999999999</v>
      </c>
      <c r="J113" s="76">
        <f t="shared" si="11"/>
        <v>147.97999999999999</v>
      </c>
      <c r="K113" s="77">
        <f t="shared" si="12"/>
        <v>1226.75</v>
      </c>
      <c r="L113" s="60">
        <f t="shared" si="13"/>
        <v>0</v>
      </c>
      <c r="M113" s="60">
        <f t="shared" si="14"/>
        <v>1226.75</v>
      </c>
      <c r="N113" s="78">
        <f t="shared" si="15"/>
        <v>1226.75</v>
      </c>
      <c r="O113" s="11"/>
      <c r="P113" s="111">
        <f t="shared" si="10"/>
        <v>1</v>
      </c>
      <c r="Q113" s="17"/>
      <c r="R113" s="32"/>
    </row>
    <row r="114" spans="1:18" ht="38.25" x14ac:dyDescent="0.2">
      <c r="A114" s="19" t="s">
        <v>293</v>
      </c>
      <c r="B114" s="20" t="s">
        <v>294</v>
      </c>
      <c r="C114" s="21" t="s">
        <v>17</v>
      </c>
      <c r="D114" s="21" t="s">
        <v>295</v>
      </c>
      <c r="E114" s="22" t="s">
        <v>11</v>
      </c>
      <c r="F114" s="67">
        <v>12.56</v>
      </c>
      <c r="G114" s="75">
        <v>36.9</v>
      </c>
      <c r="H114" s="60">
        <f>'BM 03'!J114</f>
        <v>0</v>
      </c>
      <c r="I114" s="60">
        <f>VLOOKUP(A114,'Memória 04'!$A$6:$E$243,5,FALSE)</f>
        <v>36.9</v>
      </c>
      <c r="J114" s="76">
        <f t="shared" si="11"/>
        <v>36.9</v>
      </c>
      <c r="K114" s="77">
        <f t="shared" si="12"/>
        <v>463.46</v>
      </c>
      <c r="L114" s="60">
        <f t="shared" si="13"/>
        <v>0</v>
      </c>
      <c r="M114" s="60">
        <f t="shared" si="14"/>
        <v>463.46</v>
      </c>
      <c r="N114" s="78">
        <f t="shared" si="15"/>
        <v>463.46</v>
      </c>
      <c r="O114" s="11"/>
      <c r="P114" s="111">
        <f t="shared" si="10"/>
        <v>1</v>
      </c>
      <c r="Q114" s="17"/>
      <c r="R114" s="32"/>
    </row>
    <row r="115" spans="1:18" ht="38.25" x14ac:dyDescent="0.2">
      <c r="A115" s="19" t="s">
        <v>296</v>
      </c>
      <c r="B115" s="20" t="s">
        <v>297</v>
      </c>
      <c r="C115" s="21" t="s">
        <v>17</v>
      </c>
      <c r="D115" s="21" t="s">
        <v>298</v>
      </c>
      <c r="E115" s="22" t="s">
        <v>11</v>
      </c>
      <c r="F115" s="67">
        <v>12.11</v>
      </c>
      <c r="G115" s="75">
        <v>147.97999999999999</v>
      </c>
      <c r="H115" s="60">
        <f>'BM 03'!J115</f>
        <v>0</v>
      </c>
      <c r="I115" s="60">
        <f>VLOOKUP(A115,'Memória 04'!$A$6:$E$243,5,FALSE)</f>
        <v>147.97999999999999</v>
      </c>
      <c r="J115" s="76">
        <f t="shared" si="11"/>
        <v>147.97999999999999</v>
      </c>
      <c r="K115" s="77">
        <f t="shared" si="12"/>
        <v>1792.03</v>
      </c>
      <c r="L115" s="60">
        <f t="shared" si="13"/>
        <v>0</v>
      </c>
      <c r="M115" s="60">
        <f t="shared" si="14"/>
        <v>1792.03</v>
      </c>
      <c r="N115" s="78">
        <f t="shared" si="15"/>
        <v>1792.03</v>
      </c>
      <c r="O115" s="11"/>
      <c r="P115" s="111">
        <f t="shared" si="10"/>
        <v>1</v>
      </c>
      <c r="Q115" s="17"/>
      <c r="R115" s="32"/>
    </row>
    <row r="116" spans="1:18" ht="25.5" x14ac:dyDescent="0.2">
      <c r="A116" s="19" t="s">
        <v>299</v>
      </c>
      <c r="B116" s="20" t="s">
        <v>63</v>
      </c>
      <c r="C116" s="21" t="s">
        <v>17</v>
      </c>
      <c r="D116" s="21" t="s">
        <v>64</v>
      </c>
      <c r="E116" s="22" t="s">
        <v>7</v>
      </c>
      <c r="F116" s="67">
        <v>13.62</v>
      </c>
      <c r="G116" s="75">
        <v>3</v>
      </c>
      <c r="H116" s="60">
        <f>'BM 03'!J116</f>
        <v>0</v>
      </c>
      <c r="I116" s="60">
        <f>VLOOKUP(A116,'Memória 04'!$A$6:$E$243,5,FALSE)</f>
        <v>2</v>
      </c>
      <c r="J116" s="76">
        <f t="shared" si="11"/>
        <v>2</v>
      </c>
      <c r="K116" s="77">
        <f t="shared" si="12"/>
        <v>40.86</v>
      </c>
      <c r="L116" s="60">
        <f t="shared" si="13"/>
        <v>0</v>
      </c>
      <c r="M116" s="60">
        <f t="shared" si="14"/>
        <v>27.24</v>
      </c>
      <c r="N116" s="78">
        <f t="shared" si="15"/>
        <v>27.24</v>
      </c>
      <c r="O116" s="11"/>
      <c r="P116" s="111">
        <f t="shared" si="10"/>
        <v>0.66666666666666663</v>
      </c>
      <c r="Q116" s="17"/>
      <c r="R116" s="32"/>
    </row>
    <row r="117" spans="1:18" ht="25.5" x14ac:dyDescent="0.2">
      <c r="A117" s="19" t="s">
        <v>300</v>
      </c>
      <c r="B117" s="20" t="s">
        <v>301</v>
      </c>
      <c r="C117" s="21" t="s">
        <v>17</v>
      </c>
      <c r="D117" s="21" t="s">
        <v>302</v>
      </c>
      <c r="E117" s="22" t="s">
        <v>7</v>
      </c>
      <c r="F117" s="67">
        <v>30.4</v>
      </c>
      <c r="G117" s="75">
        <v>2</v>
      </c>
      <c r="H117" s="60">
        <f>'BM 03'!J117</f>
        <v>0</v>
      </c>
      <c r="I117" s="60">
        <f>VLOOKUP(A117,'Memória 04'!$A$6:$E$243,5,FALSE)</f>
        <v>1</v>
      </c>
      <c r="J117" s="76">
        <f t="shared" si="11"/>
        <v>1</v>
      </c>
      <c r="K117" s="77">
        <f t="shared" si="12"/>
        <v>60.8</v>
      </c>
      <c r="L117" s="60">
        <f t="shared" si="13"/>
        <v>0</v>
      </c>
      <c r="M117" s="60">
        <f t="shared" si="14"/>
        <v>30.4</v>
      </c>
      <c r="N117" s="78">
        <f t="shared" si="15"/>
        <v>30.4</v>
      </c>
      <c r="O117" s="11"/>
      <c r="P117" s="111">
        <f t="shared" si="10"/>
        <v>0.5</v>
      </c>
      <c r="Q117" s="17"/>
      <c r="R117" s="32"/>
    </row>
    <row r="118" spans="1:18" ht="25.5" x14ac:dyDescent="0.2">
      <c r="A118" s="19" t="s">
        <v>303</v>
      </c>
      <c r="B118" s="20" t="s">
        <v>61</v>
      </c>
      <c r="C118" s="21" t="s">
        <v>17</v>
      </c>
      <c r="D118" s="21" t="s">
        <v>62</v>
      </c>
      <c r="E118" s="22" t="s">
        <v>7</v>
      </c>
      <c r="F118" s="67">
        <v>16.88</v>
      </c>
      <c r="G118" s="75">
        <v>1</v>
      </c>
      <c r="H118" s="60">
        <f>'BM 03'!J118</f>
        <v>0</v>
      </c>
      <c r="I118" s="60">
        <f>VLOOKUP(A118,'Memória 04'!$A$6:$E$243,5,FALSE)</f>
        <v>1</v>
      </c>
      <c r="J118" s="76">
        <f t="shared" si="11"/>
        <v>1</v>
      </c>
      <c r="K118" s="77">
        <f t="shared" si="12"/>
        <v>16.88</v>
      </c>
      <c r="L118" s="60">
        <f t="shared" si="13"/>
        <v>0</v>
      </c>
      <c r="M118" s="60">
        <f t="shared" si="14"/>
        <v>16.88</v>
      </c>
      <c r="N118" s="78">
        <f t="shared" si="15"/>
        <v>16.88</v>
      </c>
      <c r="O118" s="11"/>
      <c r="P118" s="111">
        <f t="shared" si="10"/>
        <v>1</v>
      </c>
      <c r="Q118" s="17"/>
      <c r="R118" s="32"/>
    </row>
    <row r="119" spans="1:18" ht="25.5" x14ac:dyDescent="0.2">
      <c r="A119" s="19" t="s">
        <v>304</v>
      </c>
      <c r="B119" s="20" t="s">
        <v>305</v>
      </c>
      <c r="C119" s="21" t="s">
        <v>17</v>
      </c>
      <c r="D119" s="21" t="s">
        <v>306</v>
      </c>
      <c r="E119" s="22" t="s">
        <v>7</v>
      </c>
      <c r="F119" s="67">
        <v>10.26</v>
      </c>
      <c r="G119" s="75">
        <v>2</v>
      </c>
      <c r="H119" s="60">
        <f>'BM 03'!J119</f>
        <v>0</v>
      </c>
      <c r="I119" s="60">
        <f>VLOOKUP(A119,'Memória 04'!$A$6:$E$243,5,FALSE)</f>
        <v>2</v>
      </c>
      <c r="J119" s="76">
        <f t="shared" si="11"/>
        <v>2</v>
      </c>
      <c r="K119" s="77">
        <f t="shared" si="12"/>
        <v>20.52</v>
      </c>
      <c r="L119" s="60">
        <f t="shared" si="13"/>
        <v>0</v>
      </c>
      <c r="M119" s="60">
        <f t="shared" si="14"/>
        <v>20.52</v>
      </c>
      <c r="N119" s="78">
        <f t="shared" si="15"/>
        <v>20.52</v>
      </c>
      <c r="O119" s="11"/>
      <c r="P119" s="111">
        <f t="shared" si="10"/>
        <v>1</v>
      </c>
      <c r="Q119" s="17"/>
      <c r="R119" s="32"/>
    </row>
    <row r="120" spans="1:18" x14ac:dyDescent="0.2">
      <c r="A120" s="12" t="s">
        <v>307</v>
      </c>
      <c r="B120" s="3"/>
      <c r="C120" s="3"/>
      <c r="D120" s="3" t="s">
        <v>308</v>
      </c>
      <c r="E120" s="3"/>
      <c r="F120" s="71"/>
      <c r="G120" s="72"/>
      <c r="H120" s="71"/>
      <c r="I120" s="71"/>
      <c r="J120" s="71"/>
      <c r="K120" s="73"/>
      <c r="L120" s="59"/>
      <c r="M120" s="59"/>
      <c r="N120" s="74"/>
      <c r="O120" s="11"/>
      <c r="P120" s="111" t="e">
        <f t="shared" si="10"/>
        <v>#DIV/0!</v>
      </c>
      <c r="Q120" s="17"/>
      <c r="R120" s="32"/>
    </row>
    <row r="121" spans="1:18" ht="25.5" x14ac:dyDescent="0.2">
      <c r="A121" s="19" t="s">
        <v>309</v>
      </c>
      <c r="B121" s="20" t="s">
        <v>310</v>
      </c>
      <c r="C121" s="21" t="s">
        <v>17</v>
      </c>
      <c r="D121" s="21" t="s">
        <v>311</v>
      </c>
      <c r="E121" s="22" t="s">
        <v>11</v>
      </c>
      <c r="F121" s="67">
        <v>2.88</v>
      </c>
      <c r="G121" s="75">
        <v>40.71</v>
      </c>
      <c r="H121" s="60">
        <f>'BM 03'!J121</f>
        <v>0</v>
      </c>
      <c r="I121" s="60">
        <f>VLOOKUP(A121,'Memória 04'!$A$6:$E$243,5,FALSE)</f>
        <v>40.71</v>
      </c>
      <c r="J121" s="76">
        <f t="shared" si="11"/>
        <v>40.71</v>
      </c>
      <c r="K121" s="77">
        <f t="shared" si="12"/>
        <v>117.24</v>
      </c>
      <c r="L121" s="60">
        <f t="shared" si="13"/>
        <v>0</v>
      </c>
      <c r="M121" s="60">
        <f t="shared" si="14"/>
        <v>117.24</v>
      </c>
      <c r="N121" s="78">
        <f t="shared" si="15"/>
        <v>117.24</v>
      </c>
      <c r="O121" s="11"/>
      <c r="P121" s="111">
        <f t="shared" si="10"/>
        <v>1</v>
      </c>
      <c r="Q121" s="17"/>
      <c r="R121" s="32"/>
    </row>
    <row r="122" spans="1:18" ht="25.5" x14ac:dyDescent="0.2">
      <c r="A122" s="19" t="s">
        <v>312</v>
      </c>
      <c r="B122" s="20" t="s">
        <v>313</v>
      </c>
      <c r="C122" s="21" t="s">
        <v>17</v>
      </c>
      <c r="D122" s="21" t="s">
        <v>314</v>
      </c>
      <c r="E122" s="22" t="s">
        <v>11</v>
      </c>
      <c r="F122" s="67">
        <v>4.1500000000000004</v>
      </c>
      <c r="G122" s="75">
        <v>666.97</v>
      </c>
      <c r="H122" s="60">
        <f>'BM 03'!J122</f>
        <v>0</v>
      </c>
      <c r="I122" s="60">
        <f>VLOOKUP(A122,'Memória 04'!$A$6:$E$243,5,FALSE)</f>
        <v>0</v>
      </c>
      <c r="J122" s="76">
        <f t="shared" si="11"/>
        <v>0</v>
      </c>
      <c r="K122" s="77">
        <f t="shared" si="12"/>
        <v>2767.92</v>
      </c>
      <c r="L122" s="60">
        <f t="shared" si="13"/>
        <v>0</v>
      </c>
      <c r="M122" s="60">
        <f t="shared" si="14"/>
        <v>0</v>
      </c>
      <c r="N122" s="78">
        <f t="shared" si="15"/>
        <v>0</v>
      </c>
      <c r="O122" s="11"/>
      <c r="P122" s="111">
        <f t="shared" si="10"/>
        <v>0</v>
      </c>
      <c r="Q122" s="17"/>
      <c r="R122" s="32"/>
    </row>
    <row r="123" spans="1:18" x14ac:dyDescent="0.2">
      <c r="A123" s="12" t="s">
        <v>315</v>
      </c>
      <c r="B123" s="3"/>
      <c r="C123" s="3"/>
      <c r="D123" s="3" t="s">
        <v>316</v>
      </c>
      <c r="E123" s="3"/>
      <c r="F123" s="71"/>
      <c r="G123" s="71"/>
      <c r="H123" s="71"/>
      <c r="I123" s="71"/>
      <c r="J123" s="71"/>
      <c r="K123" s="73"/>
      <c r="L123" s="59"/>
      <c r="M123" s="59"/>
      <c r="N123" s="74"/>
      <c r="O123" s="11"/>
      <c r="P123" s="111" t="e">
        <f t="shared" si="10"/>
        <v>#DIV/0!</v>
      </c>
      <c r="Q123" s="17"/>
      <c r="R123" s="32"/>
    </row>
    <row r="124" spans="1:18" ht="25.5" x14ac:dyDescent="0.2">
      <c r="A124" s="19" t="s">
        <v>317</v>
      </c>
      <c r="B124" s="20" t="s">
        <v>318</v>
      </c>
      <c r="C124" s="21" t="s">
        <v>17</v>
      </c>
      <c r="D124" s="21" t="s">
        <v>319</v>
      </c>
      <c r="E124" s="22" t="s">
        <v>7</v>
      </c>
      <c r="F124" s="67">
        <v>43.32</v>
      </c>
      <c r="G124" s="75">
        <v>2</v>
      </c>
      <c r="H124" s="60">
        <f>'BM 03'!J124</f>
        <v>0</v>
      </c>
      <c r="I124" s="60">
        <f>VLOOKUP(A124,'Memória 04'!$A$6:$E$243,5,FALSE)</f>
        <v>2</v>
      </c>
      <c r="J124" s="76">
        <f t="shared" si="11"/>
        <v>2</v>
      </c>
      <c r="K124" s="77">
        <f t="shared" si="12"/>
        <v>86.64</v>
      </c>
      <c r="L124" s="60">
        <f t="shared" si="13"/>
        <v>0</v>
      </c>
      <c r="M124" s="60">
        <f t="shared" si="14"/>
        <v>86.64</v>
      </c>
      <c r="N124" s="78">
        <f t="shared" si="15"/>
        <v>86.64</v>
      </c>
      <c r="O124" s="11"/>
      <c r="P124" s="111">
        <f t="shared" si="10"/>
        <v>1</v>
      </c>
      <c r="Q124" s="17"/>
      <c r="R124" s="32"/>
    </row>
    <row r="125" spans="1:18" ht="25.5" x14ac:dyDescent="0.2">
      <c r="A125" s="19" t="s">
        <v>320</v>
      </c>
      <c r="B125" s="20" t="s">
        <v>321</v>
      </c>
      <c r="C125" s="21" t="s">
        <v>17</v>
      </c>
      <c r="D125" s="21" t="s">
        <v>322</v>
      </c>
      <c r="E125" s="22" t="s">
        <v>7</v>
      </c>
      <c r="F125" s="67">
        <v>29.26</v>
      </c>
      <c r="G125" s="75">
        <v>2</v>
      </c>
      <c r="H125" s="60">
        <f>'BM 03'!J125</f>
        <v>0</v>
      </c>
      <c r="I125" s="60">
        <f>VLOOKUP(A125,'Memória 04'!$A$6:$E$243,5,FALSE)</f>
        <v>1</v>
      </c>
      <c r="J125" s="76">
        <f t="shared" si="11"/>
        <v>1</v>
      </c>
      <c r="K125" s="77">
        <f t="shared" si="12"/>
        <v>58.52</v>
      </c>
      <c r="L125" s="60">
        <f t="shared" si="13"/>
        <v>0</v>
      </c>
      <c r="M125" s="60">
        <f t="shared" si="14"/>
        <v>29.26</v>
      </c>
      <c r="N125" s="78">
        <f t="shared" si="15"/>
        <v>29.26</v>
      </c>
      <c r="O125" s="11"/>
      <c r="P125" s="111">
        <f t="shared" si="10"/>
        <v>0.5</v>
      </c>
      <c r="Q125" s="17"/>
      <c r="R125" s="32"/>
    </row>
    <row r="126" spans="1:18" ht="25.5" x14ac:dyDescent="0.2">
      <c r="A126" s="19" t="s">
        <v>323</v>
      </c>
      <c r="B126" s="20" t="s">
        <v>324</v>
      </c>
      <c r="C126" s="21" t="s">
        <v>17</v>
      </c>
      <c r="D126" s="21" t="s">
        <v>325</v>
      </c>
      <c r="E126" s="22" t="s">
        <v>7</v>
      </c>
      <c r="F126" s="67">
        <v>46.66</v>
      </c>
      <c r="G126" s="75">
        <v>1</v>
      </c>
      <c r="H126" s="60">
        <f>'BM 03'!J126</f>
        <v>0</v>
      </c>
      <c r="I126" s="60">
        <f>VLOOKUP(A126,'Memória 04'!$A$6:$E$243,5,FALSE)</f>
        <v>1</v>
      </c>
      <c r="J126" s="76">
        <f t="shared" si="11"/>
        <v>1</v>
      </c>
      <c r="K126" s="77">
        <f t="shared" si="12"/>
        <v>46.66</v>
      </c>
      <c r="L126" s="60">
        <f t="shared" si="13"/>
        <v>0</v>
      </c>
      <c r="M126" s="60">
        <f t="shared" si="14"/>
        <v>46.66</v>
      </c>
      <c r="N126" s="78">
        <f t="shared" si="15"/>
        <v>46.66</v>
      </c>
      <c r="O126" s="11"/>
      <c r="P126" s="111">
        <f t="shared" si="10"/>
        <v>1</v>
      </c>
      <c r="Q126" s="17"/>
      <c r="R126" s="32"/>
    </row>
    <row r="127" spans="1:18" ht="25.5" x14ac:dyDescent="0.2">
      <c r="A127" s="19" t="s">
        <v>326</v>
      </c>
      <c r="B127" s="20" t="s">
        <v>327</v>
      </c>
      <c r="C127" s="21" t="s">
        <v>17</v>
      </c>
      <c r="D127" s="21" t="s">
        <v>328</v>
      </c>
      <c r="E127" s="22" t="s">
        <v>7</v>
      </c>
      <c r="F127" s="67">
        <v>29.86</v>
      </c>
      <c r="G127" s="75">
        <v>3</v>
      </c>
      <c r="H127" s="60">
        <f>'BM 03'!J127</f>
        <v>0</v>
      </c>
      <c r="I127" s="60">
        <f>VLOOKUP(A127,'Memória 04'!$A$6:$E$243,5,FALSE)</f>
        <v>0</v>
      </c>
      <c r="J127" s="76">
        <f t="shared" si="11"/>
        <v>0</v>
      </c>
      <c r="K127" s="77">
        <f t="shared" si="12"/>
        <v>89.58</v>
      </c>
      <c r="L127" s="60">
        <f t="shared" si="13"/>
        <v>0</v>
      </c>
      <c r="M127" s="60">
        <f t="shared" si="14"/>
        <v>0</v>
      </c>
      <c r="N127" s="78">
        <f t="shared" si="15"/>
        <v>0</v>
      </c>
      <c r="O127" s="11"/>
      <c r="P127" s="111">
        <f t="shared" si="10"/>
        <v>0</v>
      </c>
      <c r="Q127" s="17"/>
      <c r="R127" s="32"/>
    </row>
    <row r="128" spans="1:18" ht="25.5" x14ac:dyDescent="0.2">
      <c r="A128" s="19" t="s">
        <v>329</v>
      </c>
      <c r="B128" s="20" t="s">
        <v>330</v>
      </c>
      <c r="C128" s="21" t="s">
        <v>17</v>
      </c>
      <c r="D128" s="21" t="s">
        <v>331</v>
      </c>
      <c r="E128" s="22" t="s">
        <v>7</v>
      </c>
      <c r="F128" s="67">
        <v>831.88</v>
      </c>
      <c r="G128" s="75">
        <v>16</v>
      </c>
      <c r="H128" s="60">
        <f>'BM 03'!J128</f>
        <v>0</v>
      </c>
      <c r="I128" s="60">
        <f>VLOOKUP(A128,'Memória 04'!$A$6:$E$243,5,FALSE)</f>
        <v>0</v>
      </c>
      <c r="J128" s="76">
        <f t="shared" si="11"/>
        <v>0</v>
      </c>
      <c r="K128" s="77">
        <f t="shared" si="12"/>
        <v>13310.08</v>
      </c>
      <c r="L128" s="60">
        <f t="shared" si="13"/>
        <v>0</v>
      </c>
      <c r="M128" s="60">
        <f t="shared" si="14"/>
        <v>0</v>
      </c>
      <c r="N128" s="78">
        <f t="shared" si="15"/>
        <v>0</v>
      </c>
      <c r="O128" s="11"/>
      <c r="P128" s="111">
        <f t="shared" si="10"/>
        <v>0</v>
      </c>
      <c r="Q128" s="17"/>
      <c r="R128" s="32"/>
    </row>
    <row r="129" spans="1:18" x14ac:dyDescent="0.2">
      <c r="A129" s="12" t="s">
        <v>332</v>
      </c>
      <c r="B129" s="3"/>
      <c r="C129" s="3"/>
      <c r="D129" s="3" t="s">
        <v>333</v>
      </c>
      <c r="E129" s="3"/>
      <c r="F129" s="71"/>
      <c r="G129" s="72"/>
      <c r="H129" s="71"/>
      <c r="I129" s="71"/>
      <c r="J129" s="71"/>
      <c r="K129" s="73"/>
      <c r="L129" s="59"/>
      <c r="M129" s="59"/>
      <c r="N129" s="74"/>
      <c r="O129" s="11"/>
      <c r="P129" s="111" t="e">
        <f t="shared" si="10"/>
        <v>#DIV/0!</v>
      </c>
      <c r="Q129" s="17"/>
      <c r="R129" s="32"/>
    </row>
    <row r="130" spans="1:18" ht="51" x14ac:dyDescent="0.2">
      <c r="A130" s="19" t="s">
        <v>334</v>
      </c>
      <c r="B130" s="20" t="s">
        <v>335</v>
      </c>
      <c r="C130" s="21" t="s">
        <v>17</v>
      </c>
      <c r="D130" s="21" t="s">
        <v>336</v>
      </c>
      <c r="E130" s="22" t="s">
        <v>7</v>
      </c>
      <c r="F130" s="67">
        <v>3335.41</v>
      </c>
      <c r="G130" s="75">
        <v>1</v>
      </c>
      <c r="H130" s="60">
        <f>'BM 03'!J130</f>
        <v>0</v>
      </c>
      <c r="I130" s="60">
        <f>VLOOKUP(A130,'Memória 04'!$A$6:$E$243,5,FALSE)</f>
        <v>0</v>
      </c>
      <c r="J130" s="76">
        <f t="shared" si="11"/>
        <v>0</v>
      </c>
      <c r="K130" s="77">
        <f t="shared" si="12"/>
        <v>3335.41</v>
      </c>
      <c r="L130" s="60">
        <f t="shared" si="13"/>
        <v>0</v>
      </c>
      <c r="M130" s="60">
        <f t="shared" si="14"/>
        <v>0</v>
      </c>
      <c r="N130" s="78">
        <f t="shared" si="15"/>
        <v>0</v>
      </c>
      <c r="O130" s="11"/>
      <c r="P130" s="111">
        <f t="shared" si="10"/>
        <v>0</v>
      </c>
      <c r="Q130" s="17"/>
      <c r="R130" s="32"/>
    </row>
    <row r="131" spans="1:18" ht="38.25" x14ac:dyDescent="0.2">
      <c r="A131" s="19" t="s">
        <v>337</v>
      </c>
      <c r="B131" s="20" t="s">
        <v>338</v>
      </c>
      <c r="C131" s="21" t="s">
        <v>14</v>
      </c>
      <c r="D131" s="21" t="s">
        <v>339</v>
      </c>
      <c r="E131" s="22" t="s">
        <v>7</v>
      </c>
      <c r="F131" s="67">
        <v>6223.62</v>
      </c>
      <c r="G131" s="75">
        <v>1</v>
      </c>
      <c r="H131" s="60">
        <f>'BM 03'!J131</f>
        <v>0</v>
      </c>
      <c r="I131" s="60">
        <f>VLOOKUP(A131,'Memória 04'!$A$6:$E$243,5,FALSE)</f>
        <v>0</v>
      </c>
      <c r="J131" s="76">
        <f t="shared" si="11"/>
        <v>0</v>
      </c>
      <c r="K131" s="77">
        <f t="shared" si="12"/>
        <v>6223.62</v>
      </c>
      <c r="L131" s="60">
        <f t="shared" si="13"/>
        <v>0</v>
      </c>
      <c r="M131" s="60">
        <f t="shared" si="14"/>
        <v>0</v>
      </c>
      <c r="N131" s="78">
        <f t="shared" si="15"/>
        <v>0</v>
      </c>
      <c r="O131" s="11"/>
      <c r="P131" s="111">
        <f t="shared" si="10"/>
        <v>0</v>
      </c>
      <c r="Q131" s="17"/>
      <c r="R131" s="32"/>
    </row>
    <row r="132" spans="1:18" ht="51" x14ac:dyDescent="0.2">
      <c r="A132" s="19" t="s">
        <v>340</v>
      </c>
      <c r="B132" s="20" t="s">
        <v>341</v>
      </c>
      <c r="C132" s="21" t="s">
        <v>17</v>
      </c>
      <c r="D132" s="21" t="s">
        <v>342</v>
      </c>
      <c r="E132" s="22" t="s">
        <v>7</v>
      </c>
      <c r="F132" s="67">
        <v>2024.88</v>
      </c>
      <c r="G132" s="75">
        <v>1</v>
      </c>
      <c r="H132" s="60">
        <f>'BM 03'!J132</f>
        <v>0</v>
      </c>
      <c r="I132" s="60">
        <f>VLOOKUP(A132,'Memória 04'!$A$6:$E$243,5,FALSE)</f>
        <v>0</v>
      </c>
      <c r="J132" s="76">
        <f t="shared" si="11"/>
        <v>0</v>
      </c>
      <c r="K132" s="77">
        <f t="shared" si="12"/>
        <v>2024.88</v>
      </c>
      <c r="L132" s="60">
        <f t="shared" si="13"/>
        <v>0</v>
      </c>
      <c r="M132" s="60">
        <f t="shared" si="14"/>
        <v>0</v>
      </c>
      <c r="N132" s="78">
        <f t="shared" si="15"/>
        <v>0</v>
      </c>
      <c r="O132" s="11"/>
      <c r="P132" s="111">
        <f t="shared" si="10"/>
        <v>0</v>
      </c>
      <c r="Q132" s="17"/>
      <c r="R132" s="32"/>
    </row>
    <row r="133" spans="1:18" x14ac:dyDescent="0.2">
      <c r="A133" s="12" t="s">
        <v>343</v>
      </c>
      <c r="B133" s="3"/>
      <c r="C133" s="3"/>
      <c r="D133" s="3" t="s">
        <v>344</v>
      </c>
      <c r="E133" s="3"/>
      <c r="F133" s="71"/>
      <c r="G133" s="72"/>
      <c r="H133" s="71"/>
      <c r="I133" s="71"/>
      <c r="J133" s="71"/>
      <c r="K133" s="73"/>
      <c r="L133" s="59"/>
      <c r="M133" s="59"/>
      <c r="N133" s="74"/>
      <c r="O133" s="11"/>
      <c r="P133" s="111" t="e">
        <f t="shared" si="10"/>
        <v>#DIV/0!</v>
      </c>
      <c r="Q133" s="17"/>
      <c r="R133" s="32"/>
    </row>
    <row r="134" spans="1:18" ht="38.25" x14ac:dyDescent="0.2">
      <c r="A134" s="19" t="s">
        <v>345</v>
      </c>
      <c r="B134" s="20" t="s">
        <v>346</v>
      </c>
      <c r="C134" s="21" t="s">
        <v>17</v>
      </c>
      <c r="D134" s="21" t="s">
        <v>347</v>
      </c>
      <c r="E134" s="22" t="s">
        <v>7</v>
      </c>
      <c r="F134" s="67">
        <v>32.479999999999997</v>
      </c>
      <c r="G134" s="75">
        <v>6</v>
      </c>
      <c r="H134" s="60">
        <f>'BM 03'!J134</f>
        <v>0</v>
      </c>
      <c r="I134" s="60">
        <f>VLOOKUP(A134,'Memória 04'!$A$6:$E$243,5,FALSE)</f>
        <v>0</v>
      </c>
      <c r="J134" s="76">
        <f t="shared" si="11"/>
        <v>0</v>
      </c>
      <c r="K134" s="77">
        <f t="shared" si="12"/>
        <v>194.88</v>
      </c>
      <c r="L134" s="60">
        <f t="shared" si="13"/>
        <v>0</v>
      </c>
      <c r="M134" s="60">
        <f t="shared" si="14"/>
        <v>0</v>
      </c>
      <c r="N134" s="78">
        <f t="shared" si="15"/>
        <v>0</v>
      </c>
      <c r="O134" s="11"/>
      <c r="P134" s="111">
        <f t="shared" si="10"/>
        <v>0</v>
      </c>
      <c r="Q134" s="17"/>
      <c r="R134" s="32"/>
    </row>
    <row r="135" spans="1:18" ht="38.25" x14ac:dyDescent="0.2">
      <c r="A135" s="19" t="s">
        <v>348</v>
      </c>
      <c r="B135" s="20" t="s">
        <v>349</v>
      </c>
      <c r="C135" s="21" t="s">
        <v>17</v>
      </c>
      <c r="D135" s="21" t="s">
        <v>350</v>
      </c>
      <c r="E135" s="22" t="s">
        <v>7</v>
      </c>
      <c r="F135" s="67">
        <v>33.32</v>
      </c>
      <c r="G135" s="75">
        <v>6</v>
      </c>
      <c r="H135" s="60">
        <f>'BM 03'!J135</f>
        <v>0</v>
      </c>
      <c r="I135" s="60">
        <f>VLOOKUP(A135,'Memória 04'!$A$6:$E$243,5,FALSE)</f>
        <v>0</v>
      </c>
      <c r="J135" s="76">
        <f t="shared" si="11"/>
        <v>0</v>
      </c>
      <c r="K135" s="77">
        <f t="shared" si="12"/>
        <v>199.92</v>
      </c>
      <c r="L135" s="60">
        <f t="shared" si="13"/>
        <v>0</v>
      </c>
      <c r="M135" s="60">
        <f t="shared" si="14"/>
        <v>0</v>
      </c>
      <c r="N135" s="78">
        <f t="shared" si="15"/>
        <v>0</v>
      </c>
      <c r="O135" s="11"/>
      <c r="P135" s="111">
        <f t="shared" si="10"/>
        <v>0</v>
      </c>
      <c r="Q135" s="17"/>
      <c r="R135" s="32"/>
    </row>
    <row r="136" spans="1:18" ht="25.5" x14ac:dyDescent="0.2">
      <c r="A136" s="19" t="s">
        <v>351</v>
      </c>
      <c r="B136" s="20" t="s">
        <v>352</v>
      </c>
      <c r="C136" s="21" t="s">
        <v>17</v>
      </c>
      <c r="D136" s="21" t="s">
        <v>353</v>
      </c>
      <c r="E136" s="22" t="s">
        <v>11</v>
      </c>
      <c r="F136" s="67">
        <v>27.88</v>
      </c>
      <c r="G136" s="75">
        <v>32.380000000000003</v>
      </c>
      <c r="H136" s="60">
        <f>'BM 03'!J136</f>
        <v>0</v>
      </c>
      <c r="I136" s="60">
        <f>VLOOKUP(A136,'Memória 04'!$A$6:$E$243,5,FALSE)</f>
        <v>0</v>
      </c>
      <c r="J136" s="76">
        <f t="shared" si="11"/>
        <v>0</v>
      </c>
      <c r="K136" s="77">
        <f t="shared" si="12"/>
        <v>902.75</v>
      </c>
      <c r="L136" s="60">
        <f t="shared" si="13"/>
        <v>0</v>
      </c>
      <c r="M136" s="60">
        <f t="shared" si="14"/>
        <v>0</v>
      </c>
      <c r="N136" s="78">
        <f t="shared" si="15"/>
        <v>0</v>
      </c>
      <c r="O136" s="11"/>
      <c r="P136" s="111">
        <f t="shared" si="10"/>
        <v>0</v>
      </c>
      <c r="Q136" s="17"/>
      <c r="R136" s="32"/>
    </row>
    <row r="137" spans="1:18" ht="25.5" x14ac:dyDescent="0.2">
      <c r="A137" s="19" t="s">
        <v>354</v>
      </c>
      <c r="B137" s="20" t="s">
        <v>352</v>
      </c>
      <c r="C137" s="21" t="s">
        <v>17</v>
      </c>
      <c r="D137" s="21" t="s">
        <v>353</v>
      </c>
      <c r="E137" s="22" t="s">
        <v>11</v>
      </c>
      <c r="F137" s="67">
        <v>27.88</v>
      </c>
      <c r="G137" s="75">
        <v>1</v>
      </c>
      <c r="H137" s="60">
        <f>'BM 03'!J137</f>
        <v>0</v>
      </c>
      <c r="I137" s="60">
        <f>VLOOKUP(A137,'Memória 04'!$A$6:$E$243,5,FALSE)</f>
        <v>0</v>
      </c>
      <c r="J137" s="76">
        <f t="shared" si="11"/>
        <v>0</v>
      </c>
      <c r="K137" s="77">
        <f t="shared" si="12"/>
        <v>27.88</v>
      </c>
      <c r="L137" s="60">
        <f t="shared" si="13"/>
        <v>0</v>
      </c>
      <c r="M137" s="60">
        <f t="shared" si="14"/>
        <v>0</v>
      </c>
      <c r="N137" s="78">
        <f t="shared" si="15"/>
        <v>0</v>
      </c>
      <c r="O137" s="11"/>
      <c r="P137" s="111">
        <f t="shared" si="10"/>
        <v>0</v>
      </c>
      <c r="Q137" s="17"/>
      <c r="R137" s="32"/>
    </row>
    <row r="138" spans="1:18" ht="25.5" x14ac:dyDescent="0.2">
      <c r="A138" s="19" t="s">
        <v>355</v>
      </c>
      <c r="B138" s="20" t="s">
        <v>356</v>
      </c>
      <c r="C138" s="21" t="s">
        <v>14</v>
      </c>
      <c r="D138" s="21" t="s">
        <v>357</v>
      </c>
      <c r="E138" s="22" t="s">
        <v>7</v>
      </c>
      <c r="F138" s="67">
        <v>389.47</v>
      </c>
      <c r="G138" s="75">
        <v>1</v>
      </c>
      <c r="H138" s="60">
        <f>'BM 03'!J138</f>
        <v>0</v>
      </c>
      <c r="I138" s="60">
        <f>VLOOKUP(A138,'Memória 04'!$A$6:$E$243,5,FALSE)</f>
        <v>0</v>
      </c>
      <c r="J138" s="76">
        <f t="shared" si="11"/>
        <v>0</v>
      </c>
      <c r="K138" s="77">
        <f t="shared" si="12"/>
        <v>389.47</v>
      </c>
      <c r="L138" s="60">
        <f t="shared" si="13"/>
        <v>0</v>
      </c>
      <c r="M138" s="60">
        <f t="shared" si="14"/>
        <v>0</v>
      </c>
      <c r="N138" s="78">
        <f t="shared" si="15"/>
        <v>0</v>
      </c>
      <c r="O138" s="11"/>
      <c r="P138" s="111">
        <f t="shared" si="10"/>
        <v>0</v>
      </c>
      <c r="Q138" s="17"/>
      <c r="R138" s="32"/>
    </row>
    <row r="139" spans="1:18" x14ac:dyDescent="0.2">
      <c r="A139" s="12" t="s">
        <v>358</v>
      </c>
      <c r="B139" s="3"/>
      <c r="C139" s="3"/>
      <c r="D139" s="3" t="s">
        <v>359</v>
      </c>
      <c r="E139" s="3"/>
      <c r="F139" s="71"/>
      <c r="G139" s="72"/>
      <c r="H139" s="71"/>
      <c r="I139" s="71"/>
      <c r="J139" s="71"/>
      <c r="K139" s="73"/>
      <c r="L139" s="59"/>
      <c r="M139" s="59"/>
      <c r="N139" s="74"/>
      <c r="O139" s="11"/>
      <c r="P139" s="111" t="e">
        <f t="shared" si="10"/>
        <v>#DIV/0!</v>
      </c>
      <c r="Q139" s="17"/>
      <c r="R139" s="32"/>
    </row>
    <row r="140" spans="1:18" ht="25.5" x14ac:dyDescent="0.2">
      <c r="A140" s="19" t="s">
        <v>360</v>
      </c>
      <c r="B140" s="20" t="s">
        <v>361</v>
      </c>
      <c r="C140" s="21" t="s">
        <v>14</v>
      </c>
      <c r="D140" s="21" t="s">
        <v>362</v>
      </c>
      <c r="E140" s="22" t="s">
        <v>7</v>
      </c>
      <c r="F140" s="67">
        <v>256.19</v>
      </c>
      <c r="G140" s="75">
        <v>2</v>
      </c>
      <c r="H140" s="60">
        <f>'BM 03'!J140</f>
        <v>0</v>
      </c>
      <c r="I140" s="60">
        <f>VLOOKUP(A140,'Memória 04'!$A$6:$E$243,5,FALSE)</f>
        <v>0</v>
      </c>
      <c r="J140" s="76">
        <f t="shared" si="11"/>
        <v>0</v>
      </c>
      <c r="K140" s="77">
        <f t="shared" si="12"/>
        <v>512.38</v>
      </c>
      <c r="L140" s="60">
        <f t="shared" si="13"/>
        <v>0</v>
      </c>
      <c r="M140" s="60">
        <f t="shared" si="14"/>
        <v>0</v>
      </c>
      <c r="N140" s="78">
        <f t="shared" si="15"/>
        <v>0</v>
      </c>
      <c r="O140" s="11"/>
      <c r="P140" s="111">
        <f t="shared" si="10"/>
        <v>0</v>
      </c>
      <c r="Q140" s="17"/>
      <c r="R140" s="32"/>
    </row>
    <row r="141" spans="1:18" ht="25.5" x14ac:dyDescent="0.2">
      <c r="A141" s="19" t="s">
        <v>363</v>
      </c>
      <c r="B141" s="20" t="s">
        <v>364</v>
      </c>
      <c r="C141" s="21" t="s">
        <v>14</v>
      </c>
      <c r="D141" s="21" t="s">
        <v>365</v>
      </c>
      <c r="E141" s="22" t="s">
        <v>7</v>
      </c>
      <c r="F141" s="67">
        <v>264.08999999999997</v>
      </c>
      <c r="G141" s="75">
        <v>2</v>
      </c>
      <c r="H141" s="60">
        <f>'BM 03'!J141</f>
        <v>0</v>
      </c>
      <c r="I141" s="60">
        <f>VLOOKUP(A141,'Memória 04'!$A$6:$E$243,5,FALSE)</f>
        <v>0</v>
      </c>
      <c r="J141" s="76">
        <f t="shared" si="11"/>
        <v>0</v>
      </c>
      <c r="K141" s="77">
        <f t="shared" si="12"/>
        <v>528.17999999999995</v>
      </c>
      <c r="L141" s="60">
        <f t="shared" si="13"/>
        <v>0</v>
      </c>
      <c r="M141" s="60">
        <f t="shared" si="14"/>
        <v>0</v>
      </c>
      <c r="N141" s="78">
        <f t="shared" si="15"/>
        <v>0</v>
      </c>
      <c r="O141" s="11"/>
      <c r="P141" s="111">
        <f t="shared" si="10"/>
        <v>0</v>
      </c>
      <c r="Q141" s="17"/>
      <c r="R141" s="32"/>
    </row>
    <row r="142" spans="1:18" ht="51" x14ac:dyDescent="0.2">
      <c r="A142" s="19" t="s">
        <v>366</v>
      </c>
      <c r="B142" s="20" t="s">
        <v>367</v>
      </c>
      <c r="C142" s="21" t="s">
        <v>14</v>
      </c>
      <c r="D142" s="21" t="s">
        <v>368</v>
      </c>
      <c r="E142" s="22" t="s">
        <v>7</v>
      </c>
      <c r="F142" s="67">
        <v>26.15</v>
      </c>
      <c r="G142" s="75">
        <v>13</v>
      </c>
      <c r="H142" s="60">
        <f>'BM 03'!J142</f>
        <v>0</v>
      </c>
      <c r="I142" s="60">
        <f>VLOOKUP(A142,'Memória 04'!$A$6:$E$243,5,FALSE)</f>
        <v>0</v>
      </c>
      <c r="J142" s="76">
        <f t="shared" si="11"/>
        <v>0</v>
      </c>
      <c r="K142" s="77">
        <f t="shared" si="12"/>
        <v>339.95</v>
      </c>
      <c r="L142" s="60">
        <f t="shared" si="13"/>
        <v>0</v>
      </c>
      <c r="M142" s="60">
        <f t="shared" si="14"/>
        <v>0</v>
      </c>
      <c r="N142" s="78">
        <f t="shared" si="15"/>
        <v>0</v>
      </c>
      <c r="O142" s="11"/>
      <c r="P142" s="111">
        <f t="shared" si="10"/>
        <v>0</v>
      </c>
      <c r="Q142" s="17"/>
      <c r="R142" s="32"/>
    </row>
    <row r="143" spans="1:18" ht="25.5" x14ac:dyDescent="0.2">
      <c r="A143" s="19" t="s">
        <v>369</v>
      </c>
      <c r="B143" s="20" t="s">
        <v>370</v>
      </c>
      <c r="C143" s="21" t="s">
        <v>17</v>
      </c>
      <c r="D143" s="21" t="s">
        <v>371</v>
      </c>
      <c r="E143" s="22" t="s">
        <v>7</v>
      </c>
      <c r="F143" s="67">
        <v>18.46</v>
      </c>
      <c r="G143" s="75">
        <v>2</v>
      </c>
      <c r="H143" s="60">
        <f>'BM 03'!J143</f>
        <v>0</v>
      </c>
      <c r="I143" s="60">
        <f>VLOOKUP(A143,'Memória 04'!$A$6:$E$243,5,FALSE)</f>
        <v>0</v>
      </c>
      <c r="J143" s="76">
        <f t="shared" si="11"/>
        <v>0</v>
      </c>
      <c r="K143" s="77">
        <f t="shared" si="12"/>
        <v>36.92</v>
      </c>
      <c r="L143" s="60">
        <f t="shared" si="13"/>
        <v>0</v>
      </c>
      <c r="M143" s="60">
        <f t="shared" si="14"/>
        <v>0</v>
      </c>
      <c r="N143" s="78">
        <f t="shared" si="15"/>
        <v>0</v>
      </c>
      <c r="O143" s="11"/>
      <c r="P143" s="111">
        <f t="shared" si="10"/>
        <v>0</v>
      </c>
      <c r="Q143" s="17"/>
      <c r="R143" s="32"/>
    </row>
    <row r="144" spans="1:18" x14ac:dyDescent="0.2">
      <c r="A144" s="12" t="s">
        <v>372</v>
      </c>
      <c r="B144" s="3"/>
      <c r="C144" s="3"/>
      <c r="D144" s="3" t="s">
        <v>373</v>
      </c>
      <c r="E144" s="3"/>
      <c r="F144" s="71"/>
      <c r="G144" s="72"/>
      <c r="H144" s="71"/>
      <c r="I144" s="71"/>
      <c r="J144" s="71"/>
      <c r="K144" s="73"/>
      <c r="L144" s="59"/>
      <c r="M144" s="59"/>
      <c r="N144" s="74"/>
      <c r="O144" s="11"/>
      <c r="P144" s="111" t="e">
        <f t="shared" si="10"/>
        <v>#DIV/0!</v>
      </c>
      <c r="Q144" s="17"/>
      <c r="R144" s="32"/>
    </row>
    <row r="145" spans="1:18" ht="25.5" x14ac:dyDescent="0.2">
      <c r="A145" s="19" t="s">
        <v>374</v>
      </c>
      <c r="B145" s="20" t="s">
        <v>97</v>
      </c>
      <c r="C145" s="21" t="s">
        <v>14</v>
      </c>
      <c r="D145" s="21" t="s">
        <v>98</v>
      </c>
      <c r="E145" s="22" t="s">
        <v>87</v>
      </c>
      <c r="F145" s="67">
        <v>36.130000000000003</v>
      </c>
      <c r="G145" s="75">
        <v>4.32</v>
      </c>
      <c r="H145" s="60">
        <f>'BM 03'!J145</f>
        <v>0</v>
      </c>
      <c r="I145" s="60">
        <f>VLOOKUP(A145,'Memória 04'!$A$6:$E$243,5,FALSE)</f>
        <v>0</v>
      </c>
      <c r="J145" s="76">
        <f t="shared" si="11"/>
        <v>0</v>
      </c>
      <c r="K145" s="77">
        <f t="shared" si="12"/>
        <v>156.08000000000001</v>
      </c>
      <c r="L145" s="60">
        <f t="shared" si="13"/>
        <v>0</v>
      </c>
      <c r="M145" s="60">
        <f t="shared" si="14"/>
        <v>0</v>
      </c>
      <c r="N145" s="78">
        <f t="shared" si="15"/>
        <v>0</v>
      </c>
      <c r="O145" s="11"/>
      <c r="P145" s="111">
        <f t="shared" si="10"/>
        <v>0</v>
      </c>
      <c r="Q145" s="17"/>
      <c r="R145" s="32"/>
    </row>
    <row r="146" spans="1:18" x14ac:dyDescent="0.2">
      <c r="A146" s="19" t="s">
        <v>375</v>
      </c>
      <c r="B146" s="20" t="s">
        <v>376</v>
      </c>
      <c r="C146" s="21" t="s">
        <v>17</v>
      </c>
      <c r="D146" s="21" t="s">
        <v>377</v>
      </c>
      <c r="E146" s="22" t="s">
        <v>15</v>
      </c>
      <c r="F146" s="67">
        <v>21.8</v>
      </c>
      <c r="G146" s="75">
        <v>2.04</v>
      </c>
      <c r="H146" s="60">
        <f>'BM 03'!J146</f>
        <v>0</v>
      </c>
      <c r="I146" s="60">
        <f>VLOOKUP(A146,'Memória 04'!$A$6:$E$243,5,FALSE)</f>
        <v>0</v>
      </c>
      <c r="J146" s="76">
        <f t="shared" si="11"/>
        <v>0</v>
      </c>
      <c r="K146" s="77">
        <f t="shared" si="12"/>
        <v>44.47</v>
      </c>
      <c r="L146" s="60">
        <f t="shared" si="13"/>
        <v>0</v>
      </c>
      <c r="M146" s="60">
        <f t="shared" si="14"/>
        <v>0</v>
      </c>
      <c r="N146" s="78">
        <f t="shared" si="15"/>
        <v>0</v>
      </c>
      <c r="O146" s="11"/>
      <c r="P146" s="111">
        <f t="shared" si="10"/>
        <v>0</v>
      </c>
      <c r="Q146" s="17"/>
      <c r="R146" s="32"/>
    </row>
    <row r="147" spans="1:18" ht="38.25" x14ac:dyDescent="0.2">
      <c r="A147" s="19" t="s">
        <v>378</v>
      </c>
      <c r="B147" s="20" t="s">
        <v>178</v>
      </c>
      <c r="C147" s="21" t="s">
        <v>17</v>
      </c>
      <c r="D147" s="21" t="s">
        <v>179</v>
      </c>
      <c r="E147" s="22" t="s">
        <v>16</v>
      </c>
      <c r="F147" s="67">
        <v>52.85</v>
      </c>
      <c r="G147" s="75">
        <v>60.12</v>
      </c>
      <c r="H147" s="60">
        <f>'BM 03'!J147</f>
        <v>46.8</v>
      </c>
      <c r="I147" s="60">
        <f>VLOOKUP(A147,'Memória 04'!$A$6:$E$243,5,FALSE)</f>
        <v>0</v>
      </c>
      <c r="J147" s="76">
        <f t="shared" si="11"/>
        <v>46.8</v>
      </c>
      <c r="K147" s="77">
        <f t="shared" si="12"/>
        <v>3177.34</v>
      </c>
      <c r="L147" s="60">
        <f t="shared" si="13"/>
        <v>2473.38</v>
      </c>
      <c r="M147" s="60">
        <f t="shared" si="14"/>
        <v>0</v>
      </c>
      <c r="N147" s="78">
        <f t="shared" si="15"/>
        <v>2473.38</v>
      </c>
      <c r="O147" s="11"/>
      <c r="P147" s="111">
        <f t="shared" si="10"/>
        <v>0.77844360376919053</v>
      </c>
      <c r="Q147" s="17"/>
      <c r="R147" s="32"/>
    </row>
    <row r="148" spans="1:18" ht="38.25" x14ac:dyDescent="0.2">
      <c r="A148" s="19" t="s">
        <v>379</v>
      </c>
      <c r="B148" s="20" t="s">
        <v>168</v>
      </c>
      <c r="C148" s="21" t="s">
        <v>17</v>
      </c>
      <c r="D148" s="21" t="s">
        <v>169</v>
      </c>
      <c r="E148" s="22" t="s">
        <v>16</v>
      </c>
      <c r="F148" s="67">
        <v>33.58</v>
      </c>
      <c r="G148" s="75">
        <v>57.6</v>
      </c>
      <c r="H148" s="60">
        <f>'BM 03'!J148</f>
        <v>57.6</v>
      </c>
      <c r="I148" s="60">
        <f>VLOOKUP(A148,'Memória 04'!$A$6:$E$243,5,FALSE)</f>
        <v>0</v>
      </c>
      <c r="J148" s="76">
        <f t="shared" si="11"/>
        <v>57.6</v>
      </c>
      <c r="K148" s="77">
        <f t="shared" si="12"/>
        <v>1934.2</v>
      </c>
      <c r="L148" s="60">
        <f t="shared" si="13"/>
        <v>1934.2</v>
      </c>
      <c r="M148" s="60">
        <f t="shared" si="14"/>
        <v>0</v>
      </c>
      <c r="N148" s="78">
        <f t="shared" si="15"/>
        <v>1934.2</v>
      </c>
      <c r="O148" s="11"/>
      <c r="P148" s="111">
        <f t="shared" si="10"/>
        <v>1</v>
      </c>
      <c r="Q148" s="17"/>
      <c r="R148" s="32"/>
    </row>
    <row r="149" spans="1:18" ht="25.5" x14ac:dyDescent="0.2">
      <c r="A149" s="19" t="s">
        <v>380</v>
      </c>
      <c r="B149" s="20" t="s">
        <v>45</v>
      </c>
      <c r="C149" s="21" t="s">
        <v>17</v>
      </c>
      <c r="D149" s="21" t="s">
        <v>122</v>
      </c>
      <c r="E149" s="22" t="s">
        <v>12</v>
      </c>
      <c r="F149" s="67">
        <v>19.05</v>
      </c>
      <c r="G149" s="75">
        <v>124</v>
      </c>
      <c r="H149" s="60">
        <f>'BM 03'!J149</f>
        <v>124</v>
      </c>
      <c r="I149" s="60">
        <f>VLOOKUP(A149,'Memória 04'!$A$6:$E$243,5,FALSE)</f>
        <v>0</v>
      </c>
      <c r="J149" s="76">
        <f t="shared" si="11"/>
        <v>124</v>
      </c>
      <c r="K149" s="77">
        <f t="shared" si="12"/>
        <v>2362.1999999999998</v>
      </c>
      <c r="L149" s="60">
        <f t="shared" si="13"/>
        <v>2362.1999999999998</v>
      </c>
      <c r="M149" s="60">
        <f t="shared" si="14"/>
        <v>0</v>
      </c>
      <c r="N149" s="78">
        <f t="shared" si="15"/>
        <v>2362.1999999999998</v>
      </c>
      <c r="O149" s="11"/>
      <c r="P149" s="111">
        <f t="shared" si="10"/>
        <v>1</v>
      </c>
      <c r="Q149" s="17"/>
      <c r="R149" s="32"/>
    </row>
    <row r="150" spans="1:18" ht="25.5" x14ac:dyDescent="0.2">
      <c r="A150" s="19" t="s">
        <v>381</v>
      </c>
      <c r="B150" s="20" t="s">
        <v>47</v>
      </c>
      <c r="C150" s="21" t="s">
        <v>17</v>
      </c>
      <c r="D150" s="21" t="s">
        <v>117</v>
      </c>
      <c r="E150" s="22" t="s">
        <v>12</v>
      </c>
      <c r="F150" s="67">
        <v>12.98</v>
      </c>
      <c r="G150" s="75">
        <v>308</v>
      </c>
      <c r="H150" s="60">
        <f>'BM 03'!J150</f>
        <v>308</v>
      </c>
      <c r="I150" s="60">
        <f>VLOOKUP(A150,'Memória 04'!$A$6:$E$243,5,FALSE)</f>
        <v>0</v>
      </c>
      <c r="J150" s="76">
        <f t="shared" si="11"/>
        <v>308</v>
      </c>
      <c r="K150" s="77">
        <f t="shared" si="12"/>
        <v>3997.84</v>
      </c>
      <c r="L150" s="60">
        <f t="shared" si="13"/>
        <v>3997.84</v>
      </c>
      <c r="M150" s="60">
        <f t="shared" si="14"/>
        <v>0</v>
      </c>
      <c r="N150" s="78">
        <f t="shared" si="15"/>
        <v>3997.84</v>
      </c>
      <c r="O150" s="11"/>
      <c r="P150" s="111">
        <f t="shared" si="10"/>
        <v>1</v>
      </c>
      <c r="Q150" s="17"/>
      <c r="R150" s="32"/>
    </row>
    <row r="151" spans="1:18" ht="38.25" x14ac:dyDescent="0.2">
      <c r="A151" s="19" t="s">
        <v>382</v>
      </c>
      <c r="B151" s="20" t="s">
        <v>383</v>
      </c>
      <c r="C151" s="21" t="s">
        <v>17</v>
      </c>
      <c r="D151" s="21" t="s">
        <v>384</v>
      </c>
      <c r="E151" s="22" t="s">
        <v>15</v>
      </c>
      <c r="F151" s="67">
        <v>399.96</v>
      </c>
      <c r="G151" s="75">
        <v>2.2799999999999998</v>
      </c>
      <c r="H151" s="60">
        <f>'BM 03'!J151</f>
        <v>2.2799999999999998</v>
      </c>
      <c r="I151" s="60">
        <f>VLOOKUP(A151,'Memória 04'!$A$6:$E$243,5,FALSE)</f>
        <v>0</v>
      </c>
      <c r="J151" s="76">
        <f t="shared" si="11"/>
        <v>2.2799999999999998</v>
      </c>
      <c r="K151" s="77">
        <f t="shared" si="12"/>
        <v>911.9</v>
      </c>
      <c r="L151" s="60">
        <f t="shared" si="13"/>
        <v>911.9</v>
      </c>
      <c r="M151" s="60">
        <f t="shared" si="14"/>
        <v>0</v>
      </c>
      <c r="N151" s="78">
        <f t="shared" si="15"/>
        <v>911.9</v>
      </c>
      <c r="O151" s="11"/>
      <c r="P151" s="111">
        <f t="shared" ref="P151:P216" si="16">N151/K151</f>
        <v>1</v>
      </c>
      <c r="Q151" s="17"/>
      <c r="R151" s="32"/>
    </row>
    <row r="152" spans="1:18" ht="25.5" x14ac:dyDescent="0.2">
      <c r="A152" s="19" t="s">
        <v>385</v>
      </c>
      <c r="B152" s="20" t="s">
        <v>127</v>
      </c>
      <c r="C152" s="21" t="s">
        <v>17</v>
      </c>
      <c r="D152" s="21" t="s">
        <v>128</v>
      </c>
      <c r="E152" s="22" t="s">
        <v>15</v>
      </c>
      <c r="F152" s="67">
        <v>302.18</v>
      </c>
      <c r="G152" s="75">
        <v>2.2799999999999998</v>
      </c>
      <c r="H152" s="60">
        <f>'BM 03'!J152</f>
        <v>2.2799999999999998</v>
      </c>
      <c r="I152" s="60">
        <f>VLOOKUP(A152,'Memória 04'!$A$6:$E$243,5,FALSE)</f>
        <v>0</v>
      </c>
      <c r="J152" s="76">
        <f t="shared" ref="J152:J215" si="17">I152+H152</f>
        <v>2.2799999999999998</v>
      </c>
      <c r="K152" s="77">
        <f t="shared" ref="K152:K215" si="18">TRUNC(G152*F152,2)</f>
        <v>688.97</v>
      </c>
      <c r="L152" s="60">
        <f t="shared" ref="L152:L215" si="19">TRUNC(H152*F152,2)</f>
        <v>688.97</v>
      </c>
      <c r="M152" s="60">
        <f t="shared" ref="M152:M215" si="20">TRUNC(I152*F152,2)</f>
        <v>0</v>
      </c>
      <c r="N152" s="78">
        <f t="shared" ref="N152:N215" si="21">M152+L152</f>
        <v>688.97</v>
      </c>
      <c r="O152" s="11"/>
      <c r="P152" s="111">
        <f t="shared" si="16"/>
        <v>1</v>
      </c>
      <c r="Q152" s="17"/>
      <c r="R152" s="32"/>
    </row>
    <row r="153" spans="1:18" ht="38.25" x14ac:dyDescent="0.2">
      <c r="A153" s="19" t="s">
        <v>386</v>
      </c>
      <c r="B153" s="20" t="s">
        <v>218</v>
      </c>
      <c r="C153" s="21" t="s">
        <v>17</v>
      </c>
      <c r="D153" s="21" t="s">
        <v>84</v>
      </c>
      <c r="E153" s="22" t="s">
        <v>16</v>
      </c>
      <c r="F153" s="67">
        <v>4.21</v>
      </c>
      <c r="G153" s="75">
        <v>21.6</v>
      </c>
      <c r="H153" s="60">
        <f>'BM 03'!J153</f>
        <v>0</v>
      </c>
      <c r="I153" s="60">
        <f>VLOOKUP(A153,'Memória 04'!$A$6:$E$243,5,FALSE)</f>
        <v>0</v>
      </c>
      <c r="J153" s="76">
        <f t="shared" si="17"/>
        <v>0</v>
      </c>
      <c r="K153" s="77">
        <f t="shared" si="18"/>
        <v>90.93</v>
      </c>
      <c r="L153" s="60">
        <f t="shared" si="19"/>
        <v>0</v>
      </c>
      <c r="M153" s="60">
        <f t="shared" si="20"/>
        <v>0</v>
      </c>
      <c r="N153" s="78">
        <f t="shared" si="21"/>
        <v>0</v>
      </c>
      <c r="O153" s="11"/>
      <c r="P153" s="111">
        <f t="shared" si="16"/>
        <v>0</v>
      </c>
      <c r="Q153" s="17"/>
      <c r="R153" s="32"/>
    </row>
    <row r="154" spans="1:18" ht="38.25" x14ac:dyDescent="0.2">
      <c r="A154" s="19" t="s">
        <v>387</v>
      </c>
      <c r="B154" s="20" t="s">
        <v>85</v>
      </c>
      <c r="C154" s="21" t="s">
        <v>17</v>
      </c>
      <c r="D154" s="21" t="s">
        <v>220</v>
      </c>
      <c r="E154" s="22" t="s">
        <v>16</v>
      </c>
      <c r="F154" s="67">
        <v>34.450000000000003</v>
      </c>
      <c r="G154" s="75">
        <v>21.6</v>
      </c>
      <c r="H154" s="60">
        <f>'BM 03'!J154</f>
        <v>0</v>
      </c>
      <c r="I154" s="60">
        <f>VLOOKUP(A154,'Memória 04'!$A$6:$E$243,5,FALSE)</f>
        <v>0</v>
      </c>
      <c r="J154" s="76">
        <f t="shared" si="17"/>
        <v>0</v>
      </c>
      <c r="K154" s="77">
        <f t="shared" si="18"/>
        <v>744.12</v>
      </c>
      <c r="L154" s="60">
        <f t="shared" si="19"/>
        <v>0</v>
      </c>
      <c r="M154" s="60">
        <f t="shared" si="20"/>
        <v>0</v>
      </c>
      <c r="N154" s="78">
        <f t="shared" si="21"/>
        <v>0</v>
      </c>
      <c r="O154" s="11"/>
      <c r="P154" s="111">
        <f t="shared" si="16"/>
        <v>0</v>
      </c>
      <c r="Q154" s="17"/>
      <c r="R154" s="32"/>
    </row>
    <row r="155" spans="1:18" ht="25.5" x14ac:dyDescent="0.2">
      <c r="A155" s="19" t="s">
        <v>388</v>
      </c>
      <c r="B155" s="20" t="s">
        <v>248</v>
      </c>
      <c r="C155" s="21" t="s">
        <v>17</v>
      </c>
      <c r="D155" s="21" t="s">
        <v>83</v>
      </c>
      <c r="E155" s="22" t="s">
        <v>16</v>
      </c>
      <c r="F155" s="67">
        <v>4.01</v>
      </c>
      <c r="G155" s="75">
        <v>21.6</v>
      </c>
      <c r="H155" s="60">
        <f>'BM 03'!J155</f>
        <v>0</v>
      </c>
      <c r="I155" s="60">
        <f>VLOOKUP(A155,'Memória 04'!$A$6:$E$243,5,FALSE)</f>
        <v>0</v>
      </c>
      <c r="J155" s="76">
        <f t="shared" si="17"/>
        <v>0</v>
      </c>
      <c r="K155" s="77">
        <f t="shared" si="18"/>
        <v>86.61</v>
      </c>
      <c r="L155" s="60">
        <f t="shared" si="19"/>
        <v>0</v>
      </c>
      <c r="M155" s="60">
        <f t="shared" si="20"/>
        <v>0</v>
      </c>
      <c r="N155" s="78">
        <f t="shared" si="21"/>
        <v>0</v>
      </c>
      <c r="O155" s="11"/>
      <c r="P155" s="111">
        <f t="shared" si="16"/>
        <v>0</v>
      </c>
      <c r="Q155" s="17"/>
      <c r="R155" s="32"/>
    </row>
    <row r="156" spans="1:18" ht="25.5" x14ac:dyDescent="0.2">
      <c r="A156" s="19" t="s">
        <v>389</v>
      </c>
      <c r="B156" s="20" t="s">
        <v>250</v>
      </c>
      <c r="C156" s="21" t="s">
        <v>17</v>
      </c>
      <c r="D156" s="21" t="s">
        <v>251</v>
      </c>
      <c r="E156" s="22" t="s">
        <v>16</v>
      </c>
      <c r="F156" s="67">
        <v>11.29</v>
      </c>
      <c r="G156" s="75">
        <v>21.6</v>
      </c>
      <c r="H156" s="60">
        <f>'BM 03'!J156</f>
        <v>0</v>
      </c>
      <c r="I156" s="60">
        <f>VLOOKUP(A156,'Memória 04'!$A$6:$E$243,5,FALSE)</f>
        <v>0</v>
      </c>
      <c r="J156" s="76">
        <f t="shared" si="17"/>
        <v>0</v>
      </c>
      <c r="K156" s="77">
        <f t="shared" si="18"/>
        <v>243.86</v>
      </c>
      <c r="L156" s="60">
        <f t="shared" si="19"/>
        <v>0</v>
      </c>
      <c r="M156" s="60">
        <f t="shared" si="20"/>
        <v>0</v>
      </c>
      <c r="N156" s="78">
        <f t="shared" si="21"/>
        <v>0</v>
      </c>
      <c r="O156" s="11"/>
      <c r="P156" s="111">
        <f t="shared" si="16"/>
        <v>0</v>
      </c>
      <c r="Q156" s="17"/>
      <c r="R156" s="32"/>
    </row>
    <row r="157" spans="1:18" ht="25.5" x14ac:dyDescent="0.2">
      <c r="A157" s="19" t="s">
        <v>390</v>
      </c>
      <c r="B157" s="20" t="s">
        <v>253</v>
      </c>
      <c r="C157" s="21" t="s">
        <v>17</v>
      </c>
      <c r="D157" s="21" t="s">
        <v>254</v>
      </c>
      <c r="E157" s="22" t="s">
        <v>16</v>
      </c>
      <c r="F157" s="67">
        <v>11.78</v>
      </c>
      <c r="G157" s="75">
        <v>21.6</v>
      </c>
      <c r="H157" s="60">
        <f>'BM 03'!J157</f>
        <v>0</v>
      </c>
      <c r="I157" s="60">
        <f>VLOOKUP(A157,'Memória 04'!$A$6:$E$243,5,FALSE)</f>
        <v>0</v>
      </c>
      <c r="J157" s="76">
        <f t="shared" si="17"/>
        <v>0</v>
      </c>
      <c r="K157" s="77">
        <f t="shared" si="18"/>
        <v>254.44</v>
      </c>
      <c r="L157" s="60">
        <f t="shared" si="19"/>
        <v>0</v>
      </c>
      <c r="M157" s="60">
        <f t="shared" si="20"/>
        <v>0</v>
      </c>
      <c r="N157" s="78">
        <f t="shared" si="21"/>
        <v>0</v>
      </c>
      <c r="O157" s="11"/>
      <c r="P157" s="111">
        <f t="shared" si="16"/>
        <v>0</v>
      </c>
      <c r="Q157" s="17"/>
      <c r="R157" s="32"/>
    </row>
    <row r="158" spans="1:18" ht="38.25" x14ac:dyDescent="0.2">
      <c r="A158" s="19" t="s">
        <v>709</v>
      </c>
      <c r="B158" s="20">
        <v>103800</v>
      </c>
      <c r="C158" s="21" t="s">
        <v>17</v>
      </c>
      <c r="D158" s="21" t="s">
        <v>710</v>
      </c>
      <c r="E158" s="22" t="s">
        <v>15</v>
      </c>
      <c r="F158" s="67">
        <v>444.36696333750007</v>
      </c>
      <c r="G158" s="75">
        <v>3.51</v>
      </c>
      <c r="H158" s="60">
        <f>'BM 03'!J158</f>
        <v>3.51</v>
      </c>
      <c r="I158" s="60">
        <f>VLOOKUP(A158,'Memória 04'!$A$6:$E$243,5,FALSE)</f>
        <v>0</v>
      </c>
      <c r="J158" s="76">
        <f t="shared" si="17"/>
        <v>3.51</v>
      </c>
      <c r="K158" s="77">
        <f t="shared" si="18"/>
        <v>1559.72</v>
      </c>
      <c r="L158" s="60">
        <f t="shared" si="19"/>
        <v>1559.72</v>
      </c>
      <c r="M158" s="60">
        <f t="shared" si="20"/>
        <v>0</v>
      </c>
      <c r="N158" s="78">
        <f t="shared" si="21"/>
        <v>1559.72</v>
      </c>
      <c r="O158" s="11"/>
      <c r="Q158" s="17"/>
      <c r="R158" s="32"/>
    </row>
    <row r="159" spans="1:18" x14ac:dyDescent="0.2">
      <c r="A159" s="12" t="s">
        <v>391</v>
      </c>
      <c r="B159" s="3"/>
      <c r="C159" s="3"/>
      <c r="D159" s="3" t="s">
        <v>392</v>
      </c>
      <c r="E159" s="3"/>
      <c r="F159" s="71"/>
      <c r="G159" s="72"/>
      <c r="H159" s="71"/>
      <c r="I159" s="71"/>
      <c r="J159" s="71"/>
      <c r="K159" s="73"/>
      <c r="L159" s="59"/>
      <c r="M159" s="59"/>
      <c r="N159" s="74"/>
      <c r="O159" s="11"/>
      <c r="P159" s="111" t="e">
        <f t="shared" si="16"/>
        <v>#DIV/0!</v>
      </c>
      <c r="Q159" s="17"/>
      <c r="R159" s="32"/>
    </row>
    <row r="160" spans="1:18" x14ac:dyDescent="0.2">
      <c r="A160" s="19" t="s">
        <v>393</v>
      </c>
      <c r="B160" s="20" t="s">
        <v>394</v>
      </c>
      <c r="C160" s="21" t="s">
        <v>14</v>
      </c>
      <c r="D160" s="21" t="s">
        <v>395</v>
      </c>
      <c r="E160" s="22" t="s">
        <v>82</v>
      </c>
      <c r="F160" s="67">
        <v>3.24</v>
      </c>
      <c r="G160" s="75">
        <v>476.23</v>
      </c>
      <c r="H160" s="60">
        <f>'BM 03'!J160</f>
        <v>0</v>
      </c>
      <c r="I160" s="60">
        <f>VLOOKUP(A160,'Memória 04'!$A$6:$E$243,5,FALSE)</f>
        <v>0</v>
      </c>
      <c r="J160" s="76">
        <f t="shared" si="17"/>
        <v>0</v>
      </c>
      <c r="K160" s="77">
        <f t="shared" si="18"/>
        <v>1542.98</v>
      </c>
      <c r="L160" s="60">
        <f t="shared" si="19"/>
        <v>0</v>
      </c>
      <c r="M160" s="60">
        <f t="shared" si="20"/>
        <v>0</v>
      </c>
      <c r="N160" s="78">
        <f t="shared" si="21"/>
        <v>0</v>
      </c>
      <c r="O160" s="11"/>
      <c r="P160" s="111">
        <f t="shared" si="16"/>
        <v>0</v>
      </c>
      <c r="Q160" s="17"/>
      <c r="R160" s="32"/>
    </row>
    <row r="161" spans="1:18" ht="25.5" x14ac:dyDescent="0.2">
      <c r="A161" s="19" t="s">
        <v>396</v>
      </c>
      <c r="B161" s="20" t="s">
        <v>397</v>
      </c>
      <c r="C161" s="21" t="s">
        <v>17</v>
      </c>
      <c r="D161" s="21" t="s">
        <v>398</v>
      </c>
      <c r="E161" s="22" t="s">
        <v>16</v>
      </c>
      <c r="F161" s="67">
        <v>348.25</v>
      </c>
      <c r="G161" s="75">
        <v>0.24</v>
      </c>
      <c r="H161" s="60">
        <f>'BM 03'!J161</f>
        <v>0</v>
      </c>
      <c r="I161" s="60">
        <f>VLOOKUP(A161,'Memória 04'!$A$6:$E$243,5,FALSE)</f>
        <v>0</v>
      </c>
      <c r="J161" s="76">
        <f t="shared" si="17"/>
        <v>0</v>
      </c>
      <c r="K161" s="77">
        <f t="shared" si="18"/>
        <v>83.58</v>
      </c>
      <c r="L161" s="60">
        <f t="shared" si="19"/>
        <v>0</v>
      </c>
      <c r="M161" s="60">
        <f t="shared" si="20"/>
        <v>0</v>
      </c>
      <c r="N161" s="78">
        <f t="shared" si="21"/>
        <v>0</v>
      </c>
      <c r="O161" s="11"/>
      <c r="P161" s="111">
        <f t="shared" si="16"/>
        <v>0</v>
      </c>
      <c r="Q161" s="17"/>
      <c r="R161" s="32"/>
    </row>
    <row r="162" spans="1:18" ht="51" x14ac:dyDescent="0.2">
      <c r="A162" s="19" t="s">
        <v>399</v>
      </c>
      <c r="B162" s="20" t="s">
        <v>400</v>
      </c>
      <c r="C162" s="21" t="s">
        <v>17</v>
      </c>
      <c r="D162" s="21" t="s">
        <v>401</v>
      </c>
      <c r="E162" s="22" t="s">
        <v>16</v>
      </c>
      <c r="F162" s="67">
        <v>158.87</v>
      </c>
      <c r="G162" s="75">
        <v>172.44</v>
      </c>
      <c r="H162" s="60">
        <f>'BM 03'!J162</f>
        <v>0</v>
      </c>
      <c r="I162" s="60">
        <f>VLOOKUP(A162,'Memória 04'!$A$6:$E$243,5,FALSE)</f>
        <v>0</v>
      </c>
      <c r="J162" s="76">
        <f t="shared" si="17"/>
        <v>0</v>
      </c>
      <c r="K162" s="77">
        <f t="shared" si="18"/>
        <v>27395.54</v>
      </c>
      <c r="L162" s="60">
        <f t="shared" si="19"/>
        <v>0</v>
      </c>
      <c r="M162" s="60">
        <f t="shared" si="20"/>
        <v>0</v>
      </c>
      <c r="N162" s="78">
        <f t="shared" si="21"/>
        <v>0</v>
      </c>
      <c r="O162" s="11"/>
      <c r="P162" s="111">
        <f t="shared" si="16"/>
        <v>0</v>
      </c>
      <c r="Q162" s="17"/>
      <c r="R162" s="32"/>
    </row>
    <row r="163" spans="1:18" x14ac:dyDescent="0.2">
      <c r="A163" s="12" t="s">
        <v>402</v>
      </c>
      <c r="B163" s="3"/>
      <c r="C163" s="3"/>
      <c r="D163" s="3" t="s">
        <v>403</v>
      </c>
      <c r="E163" s="3"/>
      <c r="F163" s="71"/>
      <c r="G163" s="72"/>
      <c r="H163" s="71"/>
      <c r="I163" s="71"/>
      <c r="J163" s="71"/>
      <c r="K163" s="73"/>
      <c r="L163" s="59"/>
      <c r="M163" s="59"/>
      <c r="N163" s="74"/>
      <c r="O163" s="11"/>
      <c r="P163" s="111" t="e">
        <f t="shared" si="16"/>
        <v>#DIV/0!</v>
      </c>
      <c r="Q163" s="17"/>
      <c r="R163" s="32"/>
    </row>
    <row r="164" spans="1:18" x14ac:dyDescent="0.2">
      <c r="A164" s="12" t="s">
        <v>404</v>
      </c>
      <c r="B164" s="3"/>
      <c r="C164" s="3"/>
      <c r="D164" s="3" t="s">
        <v>96</v>
      </c>
      <c r="E164" s="3"/>
      <c r="F164" s="71"/>
      <c r="G164" s="72"/>
      <c r="H164" s="71"/>
      <c r="I164" s="71"/>
      <c r="J164" s="71"/>
      <c r="K164" s="73"/>
      <c r="L164" s="59"/>
      <c r="M164" s="59"/>
      <c r="N164" s="74"/>
      <c r="O164" s="11"/>
      <c r="P164" s="111" t="e">
        <f t="shared" si="16"/>
        <v>#DIV/0!</v>
      </c>
      <c r="Q164" s="17"/>
      <c r="R164" s="32"/>
    </row>
    <row r="165" spans="1:18" ht="25.5" x14ac:dyDescent="0.2">
      <c r="A165" s="19" t="s">
        <v>405</v>
      </c>
      <c r="B165" s="20" t="s">
        <v>22</v>
      </c>
      <c r="C165" s="21" t="s">
        <v>17</v>
      </c>
      <c r="D165" s="21" t="s">
        <v>23</v>
      </c>
      <c r="E165" s="22" t="s">
        <v>15</v>
      </c>
      <c r="F165" s="67">
        <v>86.88</v>
      </c>
      <c r="G165" s="75">
        <v>7.7</v>
      </c>
      <c r="H165" s="60">
        <f>'BM 03'!J165</f>
        <v>6.3450000000000006</v>
      </c>
      <c r="I165" s="60">
        <f>VLOOKUP(A165,'Memória 04'!$A$6:$E$243,5,FALSE)</f>
        <v>0</v>
      </c>
      <c r="J165" s="76">
        <f t="shared" si="17"/>
        <v>6.3450000000000006</v>
      </c>
      <c r="K165" s="77">
        <f t="shared" si="18"/>
        <v>668.97</v>
      </c>
      <c r="L165" s="60">
        <f t="shared" si="19"/>
        <v>551.25</v>
      </c>
      <c r="M165" s="60">
        <f t="shared" si="20"/>
        <v>0</v>
      </c>
      <c r="N165" s="78">
        <f t="shared" si="21"/>
        <v>551.25</v>
      </c>
      <c r="O165" s="11"/>
      <c r="P165" s="111">
        <f t="shared" si="16"/>
        <v>0.82402798331763749</v>
      </c>
      <c r="Q165" s="17"/>
      <c r="R165" s="32"/>
    </row>
    <row r="166" spans="1:18" x14ac:dyDescent="0.2">
      <c r="A166" s="19" t="s">
        <v>406</v>
      </c>
      <c r="B166" s="20" t="s">
        <v>376</v>
      </c>
      <c r="C166" s="21" t="s">
        <v>17</v>
      </c>
      <c r="D166" s="21" t="s">
        <v>377</v>
      </c>
      <c r="E166" s="22" t="s">
        <v>15</v>
      </c>
      <c r="F166" s="67">
        <v>21.8</v>
      </c>
      <c r="G166" s="75">
        <v>4.17</v>
      </c>
      <c r="H166" s="60">
        <f>'BM 03'!J166</f>
        <v>4.1499999999999995</v>
      </c>
      <c r="I166" s="60">
        <f>VLOOKUP(A166,'Memória 04'!$A$6:$E$243,5,FALSE)</f>
        <v>0</v>
      </c>
      <c r="J166" s="76">
        <f t="shared" si="17"/>
        <v>4.1499999999999995</v>
      </c>
      <c r="K166" s="77">
        <f t="shared" si="18"/>
        <v>90.9</v>
      </c>
      <c r="L166" s="60">
        <f t="shared" si="19"/>
        <v>90.47</v>
      </c>
      <c r="M166" s="60">
        <f t="shared" si="20"/>
        <v>0</v>
      </c>
      <c r="N166" s="78">
        <f t="shared" si="21"/>
        <v>90.47</v>
      </c>
      <c r="O166" s="11"/>
      <c r="P166" s="111">
        <f t="shared" si="16"/>
        <v>0.99526952695269522</v>
      </c>
      <c r="Q166" s="17"/>
      <c r="R166" s="32"/>
    </row>
    <row r="167" spans="1:18" x14ac:dyDescent="0.2">
      <c r="A167" s="19" t="s">
        <v>407</v>
      </c>
      <c r="B167" s="20" t="s">
        <v>240</v>
      </c>
      <c r="C167" s="21" t="s">
        <v>17</v>
      </c>
      <c r="D167" s="21" t="s">
        <v>241</v>
      </c>
      <c r="E167" s="22" t="s">
        <v>15</v>
      </c>
      <c r="F167" s="67">
        <v>74.2</v>
      </c>
      <c r="G167" s="75">
        <v>12.97</v>
      </c>
      <c r="H167" s="60">
        <f>'BM 03'!J167</f>
        <v>0</v>
      </c>
      <c r="I167" s="60">
        <f>VLOOKUP(A167,'Memória 04'!$A$6:$E$243,5,FALSE)</f>
        <v>0</v>
      </c>
      <c r="J167" s="76">
        <f t="shared" si="17"/>
        <v>0</v>
      </c>
      <c r="K167" s="77">
        <f t="shared" si="18"/>
        <v>962.37</v>
      </c>
      <c r="L167" s="60">
        <f t="shared" si="19"/>
        <v>0</v>
      </c>
      <c r="M167" s="60">
        <f t="shared" si="20"/>
        <v>0</v>
      </c>
      <c r="N167" s="78">
        <f t="shared" si="21"/>
        <v>0</v>
      </c>
      <c r="O167" s="11"/>
      <c r="P167" s="111">
        <f t="shared" si="16"/>
        <v>0</v>
      </c>
      <c r="Q167" s="17"/>
      <c r="R167" s="32"/>
    </row>
    <row r="168" spans="1:18" x14ac:dyDescent="0.2">
      <c r="A168" s="12" t="s">
        <v>408</v>
      </c>
      <c r="B168" s="3"/>
      <c r="C168" s="3"/>
      <c r="D168" s="3" t="s">
        <v>409</v>
      </c>
      <c r="E168" s="3"/>
      <c r="F168" s="71"/>
      <c r="G168" s="72"/>
      <c r="H168" s="71"/>
      <c r="I168" s="71"/>
      <c r="J168" s="71"/>
      <c r="K168" s="73"/>
      <c r="L168" s="59"/>
      <c r="M168" s="59"/>
      <c r="N168" s="74"/>
      <c r="O168" s="11"/>
      <c r="P168" s="111" t="e">
        <f t="shared" si="16"/>
        <v>#DIV/0!</v>
      </c>
      <c r="Q168" s="17"/>
      <c r="R168" s="32"/>
    </row>
    <row r="169" spans="1:18" ht="25.5" x14ac:dyDescent="0.2">
      <c r="A169" s="19" t="s">
        <v>410</v>
      </c>
      <c r="B169" s="20" t="s">
        <v>48</v>
      </c>
      <c r="C169" s="21" t="s">
        <v>17</v>
      </c>
      <c r="D169" s="21" t="s">
        <v>95</v>
      </c>
      <c r="E169" s="22" t="s">
        <v>11</v>
      </c>
      <c r="F169" s="67">
        <v>62.24</v>
      </c>
      <c r="G169" s="75">
        <v>24.65</v>
      </c>
      <c r="H169" s="60">
        <f>'BM 03'!J169</f>
        <v>24.65</v>
      </c>
      <c r="I169" s="60">
        <f>VLOOKUP(A169,'Memória 04'!$A$6:$E$243,5,FALSE)</f>
        <v>0</v>
      </c>
      <c r="J169" s="76">
        <f t="shared" si="17"/>
        <v>24.65</v>
      </c>
      <c r="K169" s="77">
        <f t="shared" si="18"/>
        <v>1534.21</v>
      </c>
      <c r="L169" s="60">
        <f t="shared" si="19"/>
        <v>1534.21</v>
      </c>
      <c r="M169" s="60">
        <f t="shared" si="20"/>
        <v>0</v>
      </c>
      <c r="N169" s="78">
        <f t="shared" si="21"/>
        <v>1534.21</v>
      </c>
      <c r="O169" s="11"/>
      <c r="P169" s="111">
        <f t="shared" si="16"/>
        <v>1</v>
      </c>
      <c r="Q169" s="17"/>
      <c r="R169" s="32"/>
    </row>
    <row r="170" spans="1:18" ht="25.5" x14ac:dyDescent="0.2">
      <c r="A170" s="19" t="s">
        <v>411</v>
      </c>
      <c r="B170" s="20" t="s">
        <v>49</v>
      </c>
      <c r="C170" s="21" t="s">
        <v>17</v>
      </c>
      <c r="D170" s="21" t="s">
        <v>50</v>
      </c>
      <c r="E170" s="22" t="s">
        <v>16</v>
      </c>
      <c r="F170" s="67">
        <v>6.46</v>
      </c>
      <c r="G170" s="75">
        <v>7.75</v>
      </c>
      <c r="H170" s="60">
        <f>'BM 03'!J170</f>
        <v>4.2300000000000004</v>
      </c>
      <c r="I170" s="60">
        <f>VLOOKUP(A170,'Memória 04'!$A$6:$E$243,5,FALSE)</f>
        <v>0</v>
      </c>
      <c r="J170" s="76">
        <f t="shared" si="17"/>
        <v>4.2300000000000004</v>
      </c>
      <c r="K170" s="77">
        <f t="shared" si="18"/>
        <v>50.06</v>
      </c>
      <c r="L170" s="60">
        <f t="shared" si="19"/>
        <v>27.32</v>
      </c>
      <c r="M170" s="60">
        <f t="shared" si="20"/>
        <v>0</v>
      </c>
      <c r="N170" s="78">
        <f t="shared" si="21"/>
        <v>27.32</v>
      </c>
      <c r="O170" s="11"/>
      <c r="P170" s="111">
        <f t="shared" si="16"/>
        <v>0.54574510587295244</v>
      </c>
      <c r="Q170" s="17"/>
      <c r="R170" s="32"/>
    </row>
    <row r="171" spans="1:18" ht="25.5" x14ac:dyDescent="0.2">
      <c r="A171" s="19" t="s">
        <v>412</v>
      </c>
      <c r="B171" s="20" t="s">
        <v>51</v>
      </c>
      <c r="C171" s="21" t="s">
        <v>17</v>
      </c>
      <c r="D171" s="21" t="s">
        <v>413</v>
      </c>
      <c r="E171" s="22" t="s">
        <v>16</v>
      </c>
      <c r="F171" s="67">
        <v>34.04</v>
      </c>
      <c r="G171" s="75">
        <v>7.75</v>
      </c>
      <c r="H171" s="60">
        <f>'BM 03'!J171</f>
        <v>4.2300000000000004</v>
      </c>
      <c r="I171" s="60">
        <f>VLOOKUP(A171,'Memória 04'!$A$6:$E$243,5,FALSE)</f>
        <v>0</v>
      </c>
      <c r="J171" s="76">
        <f t="shared" si="17"/>
        <v>4.2300000000000004</v>
      </c>
      <c r="K171" s="77">
        <f t="shared" si="18"/>
        <v>263.81</v>
      </c>
      <c r="L171" s="60">
        <f t="shared" si="19"/>
        <v>143.97999999999999</v>
      </c>
      <c r="M171" s="60">
        <f t="shared" si="20"/>
        <v>0</v>
      </c>
      <c r="N171" s="78">
        <f t="shared" si="21"/>
        <v>143.97999999999999</v>
      </c>
      <c r="O171" s="11"/>
      <c r="P171" s="111">
        <f t="shared" si="16"/>
        <v>0.54577157802964249</v>
      </c>
      <c r="Q171" s="17"/>
      <c r="R171" s="32"/>
    </row>
    <row r="172" spans="1:18" ht="38.25" x14ac:dyDescent="0.2">
      <c r="A172" s="19" t="s">
        <v>414</v>
      </c>
      <c r="B172" s="20" t="s">
        <v>52</v>
      </c>
      <c r="C172" s="21" t="s">
        <v>17</v>
      </c>
      <c r="D172" s="21" t="s">
        <v>415</v>
      </c>
      <c r="E172" s="22" t="s">
        <v>16</v>
      </c>
      <c r="F172" s="67">
        <v>91.69</v>
      </c>
      <c r="G172" s="75">
        <v>38.599999999999994</v>
      </c>
      <c r="H172" s="60">
        <f>'BM 03'!J172</f>
        <v>38.599999999999994</v>
      </c>
      <c r="I172" s="60">
        <f>VLOOKUP(A172,'Memória 04'!$A$6:$E$243,5,FALSE)</f>
        <v>0</v>
      </c>
      <c r="J172" s="76">
        <f t="shared" si="17"/>
        <v>38.599999999999994</v>
      </c>
      <c r="K172" s="77">
        <f t="shared" si="18"/>
        <v>3539.23</v>
      </c>
      <c r="L172" s="60">
        <f t="shared" si="19"/>
        <v>3539.23</v>
      </c>
      <c r="M172" s="60">
        <f t="shared" si="20"/>
        <v>0</v>
      </c>
      <c r="N172" s="78">
        <f t="shared" si="21"/>
        <v>3539.23</v>
      </c>
      <c r="O172" s="11"/>
      <c r="P172" s="111">
        <f t="shared" si="16"/>
        <v>1</v>
      </c>
      <c r="Q172" s="17"/>
      <c r="R172" s="32"/>
    </row>
    <row r="173" spans="1:18" ht="25.5" x14ac:dyDescent="0.2">
      <c r="A173" s="19" t="s">
        <v>416</v>
      </c>
      <c r="B173" s="20" t="s">
        <v>45</v>
      </c>
      <c r="C173" s="21" t="s">
        <v>17</v>
      </c>
      <c r="D173" s="21" t="s">
        <v>122</v>
      </c>
      <c r="E173" s="22" t="s">
        <v>12</v>
      </c>
      <c r="F173" s="67">
        <v>19.05</v>
      </c>
      <c r="G173" s="75">
        <v>36.6</v>
      </c>
      <c r="H173" s="60">
        <f>'BM 03'!J173</f>
        <v>29.5</v>
      </c>
      <c r="I173" s="60">
        <f>VLOOKUP(A173,'Memória 04'!$A$6:$E$243,5,FALSE)</f>
        <v>0</v>
      </c>
      <c r="J173" s="76">
        <f t="shared" si="17"/>
        <v>29.5</v>
      </c>
      <c r="K173" s="77">
        <f t="shared" si="18"/>
        <v>697.23</v>
      </c>
      <c r="L173" s="60">
        <f t="shared" si="19"/>
        <v>561.97</v>
      </c>
      <c r="M173" s="60">
        <f t="shared" si="20"/>
        <v>0</v>
      </c>
      <c r="N173" s="78">
        <f t="shared" si="21"/>
        <v>561.97</v>
      </c>
      <c r="O173" s="11"/>
      <c r="P173" s="111">
        <f t="shared" si="16"/>
        <v>0.8060037577270055</v>
      </c>
      <c r="Q173" s="17"/>
      <c r="R173" s="32"/>
    </row>
    <row r="174" spans="1:18" ht="25.5" x14ac:dyDescent="0.2">
      <c r="A174" s="19" t="s">
        <v>417</v>
      </c>
      <c r="B174" s="20" t="s">
        <v>46</v>
      </c>
      <c r="C174" s="21" t="s">
        <v>17</v>
      </c>
      <c r="D174" s="21" t="s">
        <v>113</v>
      </c>
      <c r="E174" s="22" t="s">
        <v>12</v>
      </c>
      <c r="F174" s="67">
        <v>16.87</v>
      </c>
      <c r="G174" s="75">
        <v>0.7</v>
      </c>
      <c r="H174" s="60">
        <f>'BM 03'!J174</f>
        <v>0.7</v>
      </c>
      <c r="I174" s="60">
        <f>VLOOKUP(A174,'Memória 04'!$A$6:$E$243,5,FALSE)</f>
        <v>0</v>
      </c>
      <c r="J174" s="76">
        <f t="shared" si="17"/>
        <v>0.7</v>
      </c>
      <c r="K174" s="77">
        <f t="shared" si="18"/>
        <v>11.8</v>
      </c>
      <c r="L174" s="60">
        <f t="shared" si="19"/>
        <v>11.8</v>
      </c>
      <c r="M174" s="60">
        <f t="shared" si="20"/>
        <v>0</v>
      </c>
      <c r="N174" s="78">
        <f t="shared" si="21"/>
        <v>11.8</v>
      </c>
      <c r="O174" s="11"/>
      <c r="P174" s="111">
        <f t="shared" si="16"/>
        <v>1</v>
      </c>
      <c r="Q174" s="17"/>
      <c r="R174" s="32"/>
    </row>
    <row r="175" spans="1:18" ht="25.5" x14ac:dyDescent="0.2">
      <c r="A175" s="19" t="s">
        <v>418</v>
      </c>
      <c r="B175" s="20" t="s">
        <v>54</v>
      </c>
      <c r="C175" s="21" t="s">
        <v>17</v>
      </c>
      <c r="D175" s="21" t="s">
        <v>115</v>
      </c>
      <c r="E175" s="22" t="s">
        <v>12</v>
      </c>
      <c r="F175" s="67">
        <v>14.98</v>
      </c>
      <c r="G175" s="75">
        <v>93.6</v>
      </c>
      <c r="H175" s="60">
        <f>'BM 03'!J175</f>
        <v>80.199999999999989</v>
      </c>
      <c r="I175" s="60">
        <f>VLOOKUP(A175,'Memória 04'!$A$6:$E$243,5,FALSE)</f>
        <v>0</v>
      </c>
      <c r="J175" s="76">
        <f t="shared" si="17"/>
        <v>80.199999999999989</v>
      </c>
      <c r="K175" s="77">
        <f t="shared" si="18"/>
        <v>1402.12</v>
      </c>
      <c r="L175" s="60">
        <f t="shared" si="19"/>
        <v>1201.3900000000001</v>
      </c>
      <c r="M175" s="60">
        <f t="shared" si="20"/>
        <v>0</v>
      </c>
      <c r="N175" s="78">
        <f t="shared" si="21"/>
        <v>1201.3900000000001</v>
      </c>
      <c r="O175" s="11"/>
      <c r="P175" s="111">
        <f t="shared" si="16"/>
        <v>0.85683821641514291</v>
      </c>
      <c r="Q175" s="17"/>
      <c r="R175" s="32"/>
    </row>
    <row r="176" spans="1:18" ht="25.5" x14ac:dyDescent="0.2">
      <c r="A176" s="19" t="s">
        <v>419</v>
      </c>
      <c r="B176" s="20" t="s">
        <v>47</v>
      </c>
      <c r="C176" s="21" t="s">
        <v>17</v>
      </c>
      <c r="D176" s="21" t="s">
        <v>117</v>
      </c>
      <c r="E176" s="22" t="s">
        <v>12</v>
      </c>
      <c r="F176" s="67">
        <v>12.98</v>
      </c>
      <c r="G176" s="75">
        <v>68.900000000000006</v>
      </c>
      <c r="H176" s="60">
        <f>'BM 03'!J176</f>
        <v>61.8</v>
      </c>
      <c r="I176" s="60">
        <f>VLOOKUP(A176,'Memória 04'!$A$6:$E$243,5,FALSE)</f>
        <v>0</v>
      </c>
      <c r="J176" s="76">
        <f t="shared" si="17"/>
        <v>61.8</v>
      </c>
      <c r="K176" s="77">
        <f t="shared" si="18"/>
        <v>894.32</v>
      </c>
      <c r="L176" s="60">
        <f t="shared" si="19"/>
        <v>802.16</v>
      </c>
      <c r="M176" s="60">
        <f t="shared" si="20"/>
        <v>0</v>
      </c>
      <c r="N176" s="78">
        <f t="shared" si="21"/>
        <v>802.16</v>
      </c>
      <c r="O176" s="11"/>
      <c r="P176" s="111">
        <f t="shared" si="16"/>
        <v>0.89694963771356995</v>
      </c>
      <c r="Q176" s="17"/>
      <c r="R176" s="32"/>
    </row>
    <row r="177" spans="1:18" ht="25.5" x14ac:dyDescent="0.2">
      <c r="A177" s="19" t="s">
        <v>420</v>
      </c>
      <c r="B177" s="20" t="s">
        <v>119</v>
      </c>
      <c r="C177" s="21" t="s">
        <v>17</v>
      </c>
      <c r="D177" s="21" t="s">
        <v>120</v>
      </c>
      <c r="E177" s="22" t="s">
        <v>12</v>
      </c>
      <c r="F177" s="67">
        <v>9.89</v>
      </c>
      <c r="G177" s="75">
        <v>17</v>
      </c>
      <c r="H177" s="60">
        <f>'BM 03'!J177</f>
        <v>17</v>
      </c>
      <c r="I177" s="60">
        <f>VLOOKUP(A177,'Memória 04'!$A$6:$E$243,5,FALSE)</f>
        <v>0</v>
      </c>
      <c r="J177" s="76">
        <f t="shared" si="17"/>
        <v>17</v>
      </c>
      <c r="K177" s="77">
        <f t="shared" si="18"/>
        <v>168.13</v>
      </c>
      <c r="L177" s="60">
        <f t="shared" si="19"/>
        <v>168.13</v>
      </c>
      <c r="M177" s="60">
        <f t="shared" si="20"/>
        <v>0</v>
      </c>
      <c r="N177" s="78">
        <f t="shared" si="21"/>
        <v>168.13</v>
      </c>
      <c r="O177" s="11"/>
      <c r="P177" s="111">
        <f t="shared" si="16"/>
        <v>1</v>
      </c>
      <c r="Q177" s="17"/>
      <c r="R177" s="32"/>
    </row>
    <row r="178" spans="1:18" ht="38.25" x14ac:dyDescent="0.2">
      <c r="A178" s="19" t="s">
        <v>421</v>
      </c>
      <c r="B178" s="20" t="s">
        <v>55</v>
      </c>
      <c r="C178" s="21" t="s">
        <v>17</v>
      </c>
      <c r="D178" s="21" t="s">
        <v>422</v>
      </c>
      <c r="E178" s="22" t="s">
        <v>15</v>
      </c>
      <c r="F178" s="67">
        <v>664.54</v>
      </c>
      <c r="G178" s="75">
        <v>3.53</v>
      </c>
      <c r="H178" s="60">
        <f>'BM 03'!J178</f>
        <v>2.9400000000000004</v>
      </c>
      <c r="I178" s="60">
        <f>VLOOKUP(A178,'Memória 04'!$A$6:$E$243,5,FALSE)</f>
        <v>0</v>
      </c>
      <c r="J178" s="76">
        <f t="shared" si="17"/>
        <v>2.9400000000000004</v>
      </c>
      <c r="K178" s="77">
        <f t="shared" si="18"/>
        <v>2345.8200000000002</v>
      </c>
      <c r="L178" s="60">
        <f t="shared" si="19"/>
        <v>1953.74</v>
      </c>
      <c r="M178" s="60">
        <f t="shared" si="20"/>
        <v>0</v>
      </c>
      <c r="N178" s="78">
        <f t="shared" si="21"/>
        <v>1953.74</v>
      </c>
      <c r="O178" s="11"/>
      <c r="P178" s="111">
        <f t="shared" si="16"/>
        <v>0.83286015124775126</v>
      </c>
      <c r="Q178" s="17"/>
      <c r="R178" s="32"/>
    </row>
    <row r="179" spans="1:18" ht="25.5" x14ac:dyDescent="0.2">
      <c r="A179" s="19" t="s">
        <v>423</v>
      </c>
      <c r="B179" s="20" t="s">
        <v>56</v>
      </c>
      <c r="C179" s="21" t="s">
        <v>17</v>
      </c>
      <c r="D179" s="21" t="s">
        <v>424</v>
      </c>
      <c r="E179" s="22" t="s">
        <v>16</v>
      </c>
      <c r="F179" s="67">
        <v>34.44</v>
      </c>
      <c r="G179" s="75">
        <v>13.42</v>
      </c>
      <c r="H179" s="60">
        <f>'BM 03'!J179</f>
        <v>0</v>
      </c>
      <c r="I179" s="60">
        <f>VLOOKUP(A179,'Memória 04'!$A$6:$E$243,5,FALSE)</f>
        <v>0</v>
      </c>
      <c r="J179" s="76">
        <f t="shared" si="17"/>
        <v>0</v>
      </c>
      <c r="K179" s="77">
        <f t="shared" si="18"/>
        <v>462.18</v>
      </c>
      <c r="L179" s="60">
        <f t="shared" si="19"/>
        <v>0</v>
      </c>
      <c r="M179" s="60">
        <f t="shared" si="20"/>
        <v>0</v>
      </c>
      <c r="N179" s="78">
        <f t="shared" si="21"/>
        <v>0</v>
      </c>
      <c r="O179" s="11"/>
      <c r="P179" s="111">
        <f t="shared" si="16"/>
        <v>0</v>
      </c>
      <c r="Q179" s="17"/>
      <c r="R179" s="32"/>
    </row>
    <row r="180" spans="1:18" x14ac:dyDescent="0.2">
      <c r="A180" s="19" t="s">
        <v>425</v>
      </c>
      <c r="B180" s="20" t="s">
        <v>376</v>
      </c>
      <c r="C180" s="21" t="s">
        <v>17</v>
      </c>
      <c r="D180" s="21" t="s">
        <v>377</v>
      </c>
      <c r="E180" s="22" t="s">
        <v>15</v>
      </c>
      <c r="F180" s="67">
        <v>21.8</v>
      </c>
      <c r="G180" s="75">
        <v>20.73</v>
      </c>
      <c r="H180" s="60">
        <f>'BM 03'!J180</f>
        <v>0</v>
      </c>
      <c r="I180" s="60">
        <f>VLOOKUP(A180,'Memória 04'!$A$6:$E$243,5,FALSE)</f>
        <v>0</v>
      </c>
      <c r="J180" s="76">
        <f t="shared" si="17"/>
        <v>0</v>
      </c>
      <c r="K180" s="77">
        <f t="shared" si="18"/>
        <v>451.91</v>
      </c>
      <c r="L180" s="60">
        <f t="shared" si="19"/>
        <v>0</v>
      </c>
      <c r="M180" s="60">
        <f t="shared" si="20"/>
        <v>0</v>
      </c>
      <c r="N180" s="78">
        <f t="shared" si="21"/>
        <v>0</v>
      </c>
      <c r="O180" s="11"/>
      <c r="P180" s="111">
        <f t="shared" si="16"/>
        <v>0</v>
      </c>
      <c r="Q180" s="17"/>
      <c r="R180" s="32"/>
    </row>
    <row r="181" spans="1:18" ht="51" x14ac:dyDescent="0.2">
      <c r="A181" s="19" t="s">
        <v>711</v>
      </c>
      <c r="B181" s="20" t="s">
        <v>104</v>
      </c>
      <c r="C181" s="21" t="s">
        <v>14</v>
      </c>
      <c r="D181" s="21" t="s">
        <v>105</v>
      </c>
      <c r="E181" s="22" t="s">
        <v>16</v>
      </c>
      <c r="F181" s="67">
        <v>86.62</v>
      </c>
      <c r="G181" s="75">
        <v>13.28</v>
      </c>
      <c r="H181" s="60">
        <f>'BM 03'!J181</f>
        <v>13.28</v>
      </c>
      <c r="I181" s="60">
        <f>VLOOKUP(A181,'Memória 04'!$A$6:$E$243,5,FALSE)</f>
        <v>0</v>
      </c>
      <c r="J181" s="76">
        <f t="shared" si="17"/>
        <v>13.28</v>
      </c>
      <c r="K181" s="77">
        <f t="shared" si="18"/>
        <v>1150.31</v>
      </c>
      <c r="L181" s="60">
        <f t="shared" si="19"/>
        <v>1150.31</v>
      </c>
      <c r="M181" s="60">
        <f t="shared" si="20"/>
        <v>0</v>
      </c>
      <c r="N181" s="78">
        <f t="shared" si="21"/>
        <v>1150.31</v>
      </c>
      <c r="O181" s="11"/>
      <c r="Q181" s="17"/>
      <c r="R181" s="32"/>
    </row>
    <row r="182" spans="1:18" x14ac:dyDescent="0.2">
      <c r="A182" s="12" t="s">
        <v>426</v>
      </c>
      <c r="B182" s="3"/>
      <c r="C182" s="3"/>
      <c r="D182" s="3" t="s">
        <v>57</v>
      </c>
      <c r="E182" s="3"/>
      <c r="F182" s="71"/>
      <c r="G182" s="72"/>
      <c r="H182" s="71"/>
      <c r="I182" s="71"/>
      <c r="J182" s="71"/>
      <c r="K182" s="73"/>
      <c r="L182" s="59"/>
      <c r="M182" s="59"/>
      <c r="N182" s="74"/>
      <c r="O182" s="11"/>
      <c r="P182" s="111" t="e">
        <f t="shared" si="16"/>
        <v>#DIV/0!</v>
      </c>
      <c r="Q182" s="17"/>
      <c r="R182" s="32"/>
    </row>
    <row r="183" spans="1:18" ht="25.5" x14ac:dyDescent="0.2">
      <c r="A183" s="34" t="s">
        <v>427</v>
      </c>
      <c r="B183" s="35" t="s">
        <v>43</v>
      </c>
      <c r="C183" s="36" t="s">
        <v>17</v>
      </c>
      <c r="D183" s="36" t="s">
        <v>44</v>
      </c>
      <c r="E183" s="37" t="s">
        <v>12</v>
      </c>
      <c r="F183" s="68">
        <v>12.62</v>
      </c>
      <c r="G183" s="79">
        <v>32.1</v>
      </c>
      <c r="H183" s="60">
        <f>'BM 03'!J183</f>
        <v>25.299999999999997</v>
      </c>
      <c r="I183" s="60">
        <f>VLOOKUP(A183,'Memória 04'!$A$6:$E$243,5,FALSE)</f>
        <v>0</v>
      </c>
      <c r="J183" s="80">
        <f t="shared" si="17"/>
        <v>25.299999999999997</v>
      </c>
      <c r="K183" s="81">
        <f t="shared" si="18"/>
        <v>405.1</v>
      </c>
      <c r="L183" s="61">
        <f t="shared" si="19"/>
        <v>319.27999999999997</v>
      </c>
      <c r="M183" s="61">
        <f t="shared" si="20"/>
        <v>0</v>
      </c>
      <c r="N183" s="82">
        <f t="shared" si="21"/>
        <v>319.27999999999997</v>
      </c>
      <c r="O183" s="11"/>
      <c r="P183" s="111">
        <f t="shared" si="16"/>
        <v>0.7881510738089359</v>
      </c>
      <c r="Q183" s="17"/>
      <c r="R183" s="32"/>
    </row>
    <row r="184" spans="1:18" ht="38.25" x14ac:dyDescent="0.2">
      <c r="A184" s="34" t="s">
        <v>428</v>
      </c>
      <c r="B184" s="35" t="s">
        <v>429</v>
      </c>
      <c r="C184" s="36" t="s">
        <v>17</v>
      </c>
      <c r="D184" s="36" t="s">
        <v>430</v>
      </c>
      <c r="E184" s="37" t="s">
        <v>16</v>
      </c>
      <c r="F184" s="68">
        <v>169.7</v>
      </c>
      <c r="G184" s="79">
        <v>32.450000000000003</v>
      </c>
      <c r="H184" s="60">
        <f>'BM 03'!J184</f>
        <v>32.43</v>
      </c>
      <c r="I184" s="60">
        <f>VLOOKUP(A184,'Memória 04'!$A$6:$E$243,5,FALSE)</f>
        <v>0</v>
      </c>
      <c r="J184" s="80">
        <f t="shared" si="17"/>
        <v>32.43</v>
      </c>
      <c r="K184" s="81">
        <f t="shared" si="18"/>
        <v>5506.76</v>
      </c>
      <c r="L184" s="61">
        <f t="shared" si="19"/>
        <v>5503.37</v>
      </c>
      <c r="M184" s="61">
        <f t="shared" si="20"/>
        <v>0</v>
      </c>
      <c r="N184" s="82">
        <f t="shared" si="21"/>
        <v>5503.37</v>
      </c>
      <c r="O184" s="11"/>
      <c r="P184" s="111">
        <f t="shared" si="16"/>
        <v>0.99938439300060289</v>
      </c>
      <c r="Q184" s="17"/>
      <c r="R184" s="32"/>
    </row>
    <row r="185" spans="1:18" ht="38.25" x14ac:dyDescent="0.2">
      <c r="A185" s="34" t="s">
        <v>431</v>
      </c>
      <c r="B185" s="35" t="s">
        <v>154</v>
      </c>
      <c r="C185" s="36" t="s">
        <v>17</v>
      </c>
      <c r="D185" s="36" t="s">
        <v>155</v>
      </c>
      <c r="E185" s="37" t="s">
        <v>16</v>
      </c>
      <c r="F185" s="68">
        <v>79.14</v>
      </c>
      <c r="G185" s="79">
        <v>83.88</v>
      </c>
      <c r="H185" s="60">
        <f>'BM 03'!J185</f>
        <v>50.13</v>
      </c>
      <c r="I185" s="60">
        <f>VLOOKUP(A185,'Memória 04'!$A$6:$E$243,5,FALSE)</f>
        <v>0</v>
      </c>
      <c r="J185" s="80">
        <f t="shared" si="17"/>
        <v>50.13</v>
      </c>
      <c r="K185" s="81">
        <f t="shared" si="18"/>
        <v>6638.26</v>
      </c>
      <c r="L185" s="61">
        <f t="shared" si="19"/>
        <v>3967.28</v>
      </c>
      <c r="M185" s="61">
        <f t="shared" si="20"/>
        <v>0</v>
      </c>
      <c r="N185" s="82">
        <f t="shared" si="21"/>
        <v>3967.28</v>
      </c>
      <c r="O185" s="11"/>
      <c r="P185" s="111">
        <f t="shared" si="16"/>
        <v>0.59763853780960674</v>
      </c>
      <c r="Q185" s="17"/>
      <c r="R185" s="32"/>
    </row>
    <row r="186" spans="1:18" ht="38.25" x14ac:dyDescent="0.2">
      <c r="A186" s="34" t="s">
        <v>432</v>
      </c>
      <c r="B186" s="35" t="s">
        <v>141</v>
      </c>
      <c r="C186" s="36" t="s">
        <v>17</v>
      </c>
      <c r="D186" s="36" t="s">
        <v>142</v>
      </c>
      <c r="E186" s="37" t="s">
        <v>12</v>
      </c>
      <c r="F186" s="68">
        <v>13.18</v>
      </c>
      <c r="G186" s="79">
        <v>98.9</v>
      </c>
      <c r="H186" s="60">
        <f>'BM 03'!J186</f>
        <v>82.5</v>
      </c>
      <c r="I186" s="60">
        <f>VLOOKUP(A186,'Memória 04'!$A$6:$E$243,5,FALSE)</f>
        <v>0</v>
      </c>
      <c r="J186" s="80">
        <f t="shared" si="17"/>
        <v>82.5</v>
      </c>
      <c r="K186" s="81">
        <f t="shared" si="18"/>
        <v>1303.5</v>
      </c>
      <c r="L186" s="61">
        <f t="shared" si="19"/>
        <v>1087.3499999999999</v>
      </c>
      <c r="M186" s="61">
        <f t="shared" si="20"/>
        <v>0</v>
      </c>
      <c r="N186" s="82">
        <f t="shared" si="21"/>
        <v>1087.3499999999999</v>
      </c>
      <c r="O186" s="11"/>
      <c r="P186" s="111">
        <f t="shared" si="16"/>
        <v>0.83417721518987331</v>
      </c>
      <c r="Q186" s="17"/>
      <c r="R186" s="32"/>
    </row>
    <row r="187" spans="1:18" ht="38.25" x14ac:dyDescent="0.2">
      <c r="A187" s="34" t="s">
        <v>433</v>
      </c>
      <c r="B187" s="35" t="s">
        <v>158</v>
      </c>
      <c r="C187" s="36" t="s">
        <v>17</v>
      </c>
      <c r="D187" s="36" t="s">
        <v>159</v>
      </c>
      <c r="E187" s="37" t="s">
        <v>12</v>
      </c>
      <c r="F187" s="68">
        <v>12.18</v>
      </c>
      <c r="G187" s="79">
        <v>0.7</v>
      </c>
      <c r="H187" s="60">
        <f>'BM 03'!J187</f>
        <v>0.7</v>
      </c>
      <c r="I187" s="60">
        <f>VLOOKUP(A187,'Memória 04'!$A$6:$E$243,5,FALSE)</f>
        <v>0</v>
      </c>
      <c r="J187" s="80">
        <f t="shared" si="17"/>
        <v>0.7</v>
      </c>
      <c r="K187" s="81">
        <f t="shared" si="18"/>
        <v>8.52</v>
      </c>
      <c r="L187" s="61">
        <f t="shared" si="19"/>
        <v>8.52</v>
      </c>
      <c r="M187" s="61">
        <f t="shared" si="20"/>
        <v>0</v>
      </c>
      <c r="N187" s="82">
        <f t="shared" si="21"/>
        <v>8.52</v>
      </c>
      <c r="O187" s="11"/>
      <c r="P187" s="111">
        <f t="shared" si="16"/>
        <v>1</v>
      </c>
      <c r="Q187" s="17"/>
      <c r="R187" s="32"/>
    </row>
    <row r="188" spans="1:18" ht="38.25" x14ac:dyDescent="0.2">
      <c r="A188" s="34" t="s">
        <v>434</v>
      </c>
      <c r="B188" s="35" t="s">
        <v>161</v>
      </c>
      <c r="C188" s="36" t="s">
        <v>17</v>
      </c>
      <c r="D188" s="36" t="s">
        <v>162</v>
      </c>
      <c r="E188" s="37" t="s">
        <v>12</v>
      </c>
      <c r="F188" s="68">
        <v>11.27</v>
      </c>
      <c r="G188" s="79">
        <v>102.1</v>
      </c>
      <c r="H188" s="60">
        <f>'BM 03'!J188</f>
        <v>91.5</v>
      </c>
      <c r="I188" s="60">
        <f>VLOOKUP(A188,'Memória 04'!$A$6:$E$243,5,FALSE)</f>
        <v>0</v>
      </c>
      <c r="J188" s="80">
        <f t="shared" si="17"/>
        <v>91.5</v>
      </c>
      <c r="K188" s="81">
        <f t="shared" si="18"/>
        <v>1150.6600000000001</v>
      </c>
      <c r="L188" s="61">
        <f t="shared" si="19"/>
        <v>1031.2</v>
      </c>
      <c r="M188" s="61">
        <f t="shared" si="20"/>
        <v>0</v>
      </c>
      <c r="N188" s="82">
        <f t="shared" si="21"/>
        <v>1031.2</v>
      </c>
      <c r="O188" s="11"/>
      <c r="P188" s="111">
        <f t="shared" si="16"/>
        <v>0.8961813220238819</v>
      </c>
      <c r="Q188" s="17"/>
      <c r="R188" s="32"/>
    </row>
    <row r="189" spans="1:18" ht="38.25" x14ac:dyDescent="0.2">
      <c r="A189" s="34" t="s">
        <v>435</v>
      </c>
      <c r="B189" s="35" t="s">
        <v>41</v>
      </c>
      <c r="C189" s="36" t="s">
        <v>17</v>
      </c>
      <c r="D189" s="36" t="s">
        <v>42</v>
      </c>
      <c r="E189" s="37" t="s">
        <v>12</v>
      </c>
      <c r="F189" s="68">
        <v>9.99</v>
      </c>
      <c r="G189" s="79">
        <v>130.6</v>
      </c>
      <c r="H189" s="60">
        <f>'BM 03'!J189</f>
        <v>108.2</v>
      </c>
      <c r="I189" s="60">
        <f>VLOOKUP(A189,'Memória 04'!$A$6:$E$243,5,FALSE)</f>
        <v>0</v>
      </c>
      <c r="J189" s="80">
        <f t="shared" si="17"/>
        <v>108.2</v>
      </c>
      <c r="K189" s="81">
        <f t="shared" si="18"/>
        <v>1304.69</v>
      </c>
      <c r="L189" s="61">
        <f t="shared" si="19"/>
        <v>1080.9100000000001</v>
      </c>
      <c r="M189" s="61">
        <f t="shared" si="20"/>
        <v>0</v>
      </c>
      <c r="N189" s="82">
        <f t="shared" si="21"/>
        <v>1080.9100000000001</v>
      </c>
      <c r="O189" s="11"/>
      <c r="P189" s="111">
        <f t="shared" si="16"/>
        <v>0.82848032866044807</v>
      </c>
      <c r="Q189" s="17"/>
      <c r="R189" s="32"/>
    </row>
    <row r="190" spans="1:18" ht="38.25" x14ac:dyDescent="0.2">
      <c r="A190" s="34" t="s">
        <v>436</v>
      </c>
      <c r="B190" s="35" t="s">
        <v>145</v>
      </c>
      <c r="C190" s="36" t="s">
        <v>17</v>
      </c>
      <c r="D190" s="36" t="s">
        <v>146</v>
      </c>
      <c r="E190" s="37" t="s">
        <v>12</v>
      </c>
      <c r="F190" s="68">
        <v>8.34</v>
      </c>
      <c r="G190" s="79">
        <v>26</v>
      </c>
      <c r="H190" s="60">
        <f>'BM 03'!J190</f>
        <v>26</v>
      </c>
      <c r="I190" s="60">
        <f>VLOOKUP(A190,'Memória 04'!$A$6:$E$243,5,FALSE)</f>
        <v>0</v>
      </c>
      <c r="J190" s="80">
        <f t="shared" si="17"/>
        <v>26</v>
      </c>
      <c r="K190" s="81">
        <f t="shared" si="18"/>
        <v>216.84</v>
      </c>
      <c r="L190" s="61">
        <f t="shared" si="19"/>
        <v>216.84</v>
      </c>
      <c r="M190" s="61">
        <f t="shared" si="20"/>
        <v>0</v>
      </c>
      <c r="N190" s="82">
        <f t="shared" si="21"/>
        <v>216.84</v>
      </c>
      <c r="O190" s="11"/>
      <c r="P190" s="111">
        <f t="shared" si="16"/>
        <v>1</v>
      </c>
      <c r="Q190" s="17"/>
      <c r="R190" s="32"/>
    </row>
    <row r="191" spans="1:18" ht="51" x14ac:dyDescent="0.2">
      <c r="A191" s="34" t="s">
        <v>437</v>
      </c>
      <c r="B191" s="35" t="s">
        <v>438</v>
      </c>
      <c r="C191" s="36" t="s">
        <v>17</v>
      </c>
      <c r="D191" s="36" t="s">
        <v>439</v>
      </c>
      <c r="E191" s="37" t="s">
        <v>15</v>
      </c>
      <c r="F191" s="68">
        <v>725.78</v>
      </c>
      <c r="G191" s="79">
        <v>4.5</v>
      </c>
      <c r="H191" s="60">
        <f>'BM 03'!J191</f>
        <v>3.8099999999999996</v>
      </c>
      <c r="I191" s="60">
        <f>VLOOKUP(A191,'Memória 04'!$A$6:$E$243,5,FALSE)</f>
        <v>0</v>
      </c>
      <c r="J191" s="80">
        <f t="shared" si="17"/>
        <v>3.8099999999999996</v>
      </c>
      <c r="K191" s="81">
        <f t="shared" si="18"/>
        <v>3266.01</v>
      </c>
      <c r="L191" s="61">
        <f t="shared" si="19"/>
        <v>2765.22</v>
      </c>
      <c r="M191" s="61">
        <f t="shared" si="20"/>
        <v>0</v>
      </c>
      <c r="N191" s="82">
        <f t="shared" si="21"/>
        <v>2765.22</v>
      </c>
      <c r="O191" s="11"/>
      <c r="P191" s="111">
        <f t="shared" si="16"/>
        <v>0.84666611553546978</v>
      </c>
      <c r="Q191" s="17"/>
      <c r="R191" s="32"/>
    </row>
    <row r="192" spans="1:18" x14ac:dyDescent="0.2">
      <c r="A192" s="12" t="s">
        <v>440</v>
      </c>
      <c r="B192" s="3"/>
      <c r="C192" s="3"/>
      <c r="D192" s="3" t="s">
        <v>441</v>
      </c>
      <c r="E192" s="3"/>
      <c r="F192" s="71"/>
      <c r="G192" s="72"/>
      <c r="H192" s="71"/>
      <c r="I192" s="71"/>
      <c r="J192" s="71"/>
      <c r="K192" s="73"/>
      <c r="L192" s="59"/>
      <c r="M192" s="59"/>
      <c r="N192" s="74"/>
      <c r="O192" s="11"/>
      <c r="P192" s="111" t="e">
        <f t="shared" si="16"/>
        <v>#DIV/0!</v>
      </c>
      <c r="Q192" s="17"/>
      <c r="R192" s="32"/>
    </row>
    <row r="193" spans="1:18" ht="38.25" x14ac:dyDescent="0.2">
      <c r="A193" s="34" t="s">
        <v>442</v>
      </c>
      <c r="B193" s="35" t="s">
        <v>178</v>
      </c>
      <c r="C193" s="36" t="s">
        <v>17</v>
      </c>
      <c r="D193" s="36" t="s">
        <v>179</v>
      </c>
      <c r="E193" s="37" t="s">
        <v>16</v>
      </c>
      <c r="F193" s="68">
        <v>52.85</v>
      </c>
      <c r="G193" s="79">
        <v>135.18</v>
      </c>
      <c r="H193" s="60">
        <f>'BM 03'!J193</f>
        <v>111.96200000000002</v>
      </c>
      <c r="I193" s="60">
        <f>VLOOKUP(A193,'Memória 04'!$A$6:$E$243,5,FALSE)</f>
        <v>0</v>
      </c>
      <c r="J193" s="80">
        <f t="shared" si="17"/>
        <v>111.96200000000002</v>
      </c>
      <c r="K193" s="81">
        <f t="shared" si="18"/>
        <v>7144.26</v>
      </c>
      <c r="L193" s="61">
        <f t="shared" si="19"/>
        <v>5917.19</v>
      </c>
      <c r="M193" s="61">
        <f t="shared" si="20"/>
        <v>0</v>
      </c>
      <c r="N193" s="82">
        <f t="shared" si="21"/>
        <v>5917.19</v>
      </c>
      <c r="O193" s="11"/>
      <c r="P193" s="111">
        <f t="shared" si="16"/>
        <v>0.82824393289158005</v>
      </c>
      <c r="Q193" s="17"/>
      <c r="R193" s="32"/>
    </row>
    <row r="194" spans="1:18" x14ac:dyDescent="0.2">
      <c r="A194" s="34" t="s">
        <v>443</v>
      </c>
      <c r="B194" s="35" t="s">
        <v>444</v>
      </c>
      <c r="C194" s="36" t="s">
        <v>17</v>
      </c>
      <c r="D194" s="36" t="s">
        <v>445</v>
      </c>
      <c r="E194" s="37" t="s">
        <v>11</v>
      </c>
      <c r="F194" s="68">
        <v>21.66</v>
      </c>
      <c r="G194" s="79">
        <v>12.8</v>
      </c>
      <c r="H194" s="60">
        <f>'BM 03'!J194</f>
        <v>0</v>
      </c>
      <c r="I194" s="60">
        <f>VLOOKUP(A194,'Memória 04'!$A$6:$E$243,5,FALSE)</f>
        <v>0</v>
      </c>
      <c r="J194" s="80">
        <f t="shared" si="17"/>
        <v>0</v>
      </c>
      <c r="K194" s="81">
        <f t="shared" si="18"/>
        <v>277.24</v>
      </c>
      <c r="L194" s="61">
        <f t="shared" si="19"/>
        <v>0</v>
      </c>
      <c r="M194" s="61">
        <f t="shared" si="20"/>
        <v>0</v>
      </c>
      <c r="N194" s="82">
        <f t="shared" si="21"/>
        <v>0</v>
      </c>
      <c r="O194" s="11"/>
      <c r="P194" s="111">
        <f t="shared" si="16"/>
        <v>0</v>
      </c>
      <c r="Q194" s="17"/>
      <c r="R194" s="32"/>
    </row>
    <row r="195" spans="1:18" ht="25.5" x14ac:dyDescent="0.2">
      <c r="A195" s="34" t="s">
        <v>446</v>
      </c>
      <c r="B195" s="35" t="s">
        <v>447</v>
      </c>
      <c r="C195" s="36" t="s">
        <v>17</v>
      </c>
      <c r="D195" s="36" t="s">
        <v>448</v>
      </c>
      <c r="E195" s="37" t="s">
        <v>11</v>
      </c>
      <c r="F195" s="68">
        <v>59.75</v>
      </c>
      <c r="G195" s="79">
        <v>15.6</v>
      </c>
      <c r="H195" s="60">
        <f>'BM 03'!J195</f>
        <v>3.6</v>
      </c>
      <c r="I195" s="60">
        <f>VLOOKUP(A195,'Memória 04'!$A$6:$E$243,5,FALSE)</f>
        <v>0</v>
      </c>
      <c r="J195" s="80">
        <f t="shared" si="17"/>
        <v>3.6</v>
      </c>
      <c r="K195" s="81">
        <f t="shared" si="18"/>
        <v>932.1</v>
      </c>
      <c r="L195" s="61">
        <f t="shared" si="19"/>
        <v>215.1</v>
      </c>
      <c r="M195" s="61">
        <f t="shared" si="20"/>
        <v>0</v>
      </c>
      <c r="N195" s="82">
        <f t="shared" si="21"/>
        <v>215.1</v>
      </c>
      <c r="O195" s="11"/>
      <c r="P195" s="111">
        <f t="shared" si="16"/>
        <v>0.23076923076923075</v>
      </c>
      <c r="Q195" s="17"/>
      <c r="R195" s="32"/>
    </row>
    <row r="196" spans="1:18" x14ac:dyDescent="0.2">
      <c r="A196" s="38" t="s">
        <v>449</v>
      </c>
      <c r="B196" s="39"/>
      <c r="C196" s="39"/>
      <c r="D196" s="39" t="s">
        <v>450</v>
      </c>
      <c r="E196" s="39"/>
      <c r="F196" s="83"/>
      <c r="G196" s="84"/>
      <c r="H196" s="83"/>
      <c r="I196" s="83"/>
      <c r="J196" s="83"/>
      <c r="K196" s="85"/>
      <c r="L196" s="63"/>
      <c r="M196" s="63"/>
      <c r="N196" s="86"/>
      <c r="O196" s="11"/>
      <c r="P196" s="111" t="e">
        <f t="shared" si="16"/>
        <v>#DIV/0!</v>
      </c>
      <c r="Q196" s="17"/>
      <c r="R196" s="32"/>
    </row>
    <row r="197" spans="1:18" ht="38.25" x14ac:dyDescent="0.2">
      <c r="A197" s="34" t="s">
        <v>451</v>
      </c>
      <c r="B197" s="35" t="s">
        <v>452</v>
      </c>
      <c r="C197" s="36" t="s">
        <v>17</v>
      </c>
      <c r="D197" s="36" t="s">
        <v>453</v>
      </c>
      <c r="E197" s="37" t="s">
        <v>16</v>
      </c>
      <c r="F197" s="68">
        <v>7.88</v>
      </c>
      <c r="G197" s="79">
        <v>149.08000000000001</v>
      </c>
      <c r="H197" s="60">
        <f>'BM 03'!J197</f>
        <v>111.96250000000001</v>
      </c>
      <c r="I197" s="60">
        <f>VLOOKUP(A197,'Memória 04'!$A$6:$E$243,5,FALSE)</f>
        <v>0</v>
      </c>
      <c r="J197" s="80">
        <f t="shared" si="17"/>
        <v>111.96250000000001</v>
      </c>
      <c r="K197" s="81">
        <f t="shared" si="18"/>
        <v>1174.75</v>
      </c>
      <c r="L197" s="61">
        <f t="shared" si="19"/>
        <v>882.26</v>
      </c>
      <c r="M197" s="61">
        <f t="shared" si="20"/>
        <v>0</v>
      </c>
      <c r="N197" s="82">
        <f t="shared" si="21"/>
        <v>882.26</v>
      </c>
      <c r="O197" s="11"/>
      <c r="P197" s="111">
        <f t="shared" si="16"/>
        <v>0.75101936582251538</v>
      </c>
      <c r="Q197" s="17"/>
      <c r="R197" s="32"/>
    </row>
    <row r="198" spans="1:18" ht="38.25" x14ac:dyDescent="0.2">
      <c r="A198" s="19" t="s">
        <v>454</v>
      </c>
      <c r="B198" s="20" t="s">
        <v>218</v>
      </c>
      <c r="C198" s="21" t="s">
        <v>17</v>
      </c>
      <c r="D198" s="21" t="s">
        <v>84</v>
      </c>
      <c r="E198" s="22" t="s">
        <v>16</v>
      </c>
      <c r="F198" s="67">
        <v>4.21</v>
      </c>
      <c r="G198" s="75">
        <v>174.22</v>
      </c>
      <c r="H198" s="60">
        <f>'BM 03'!J198</f>
        <v>111.96</v>
      </c>
      <c r="I198" s="60">
        <f>VLOOKUP(A198,'Memória 04'!$A$6:$E$243,5,FALSE)</f>
        <v>0</v>
      </c>
      <c r="J198" s="76">
        <f t="shared" si="17"/>
        <v>111.96</v>
      </c>
      <c r="K198" s="77">
        <f t="shared" si="18"/>
        <v>733.46</v>
      </c>
      <c r="L198" s="60">
        <f t="shared" si="19"/>
        <v>471.35</v>
      </c>
      <c r="M198" s="60">
        <f t="shared" si="20"/>
        <v>0</v>
      </c>
      <c r="N198" s="78">
        <f t="shared" si="21"/>
        <v>471.35</v>
      </c>
      <c r="O198" s="11"/>
      <c r="P198" s="111">
        <f t="shared" si="16"/>
        <v>0.64263899871840313</v>
      </c>
      <c r="Q198" s="17"/>
      <c r="R198" s="32"/>
    </row>
    <row r="199" spans="1:18" ht="38.25" x14ac:dyDescent="0.2">
      <c r="A199" s="19" t="s">
        <v>455</v>
      </c>
      <c r="B199" s="20" t="s">
        <v>456</v>
      </c>
      <c r="C199" s="21" t="s">
        <v>17</v>
      </c>
      <c r="D199" s="21" t="s">
        <v>457</v>
      </c>
      <c r="E199" s="22" t="s">
        <v>16</v>
      </c>
      <c r="F199" s="67">
        <v>27.94</v>
      </c>
      <c r="G199" s="75">
        <v>323.3</v>
      </c>
      <c r="H199" s="60">
        <f>'BM 03'!J199</f>
        <v>223.92</v>
      </c>
      <c r="I199" s="60">
        <f>VLOOKUP(A199,'Memória 04'!$A$6:$E$243,5,FALSE)</f>
        <v>0</v>
      </c>
      <c r="J199" s="76">
        <f t="shared" si="17"/>
        <v>223.92</v>
      </c>
      <c r="K199" s="77">
        <f t="shared" si="18"/>
        <v>9033</v>
      </c>
      <c r="L199" s="60">
        <f t="shared" si="19"/>
        <v>6256.32</v>
      </c>
      <c r="M199" s="60">
        <f t="shared" si="20"/>
        <v>0</v>
      </c>
      <c r="N199" s="78">
        <f t="shared" si="21"/>
        <v>6256.32</v>
      </c>
      <c r="O199" s="11"/>
      <c r="P199" s="111">
        <f t="shared" si="16"/>
        <v>0.69260710727333108</v>
      </c>
      <c r="Q199" s="17"/>
      <c r="R199" s="32"/>
    </row>
    <row r="200" spans="1:18" ht="38.25" x14ac:dyDescent="0.2">
      <c r="A200" s="19" t="s">
        <v>458</v>
      </c>
      <c r="B200" s="20" t="s">
        <v>459</v>
      </c>
      <c r="C200" s="21" t="s">
        <v>17</v>
      </c>
      <c r="D200" s="21" t="s">
        <v>460</v>
      </c>
      <c r="E200" s="22" t="s">
        <v>16</v>
      </c>
      <c r="F200" s="67">
        <v>55</v>
      </c>
      <c r="G200" s="75">
        <v>133.16</v>
      </c>
      <c r="H200" s="60">
        <f>'BM 03'!J200</f>
        <v>0</v>
      </c>
      <c r="I200" s="60">
        <f>VLOOKUP(A200,'Memória 04'!$A$6:$E$243,5,FALSE)</f>
        <v>0</v>
      </c>
      <c r="J200" s="76">
        <f t="shared" si="17"/>
        <v>0</v>
      </c>
      <c r="K200" s="77">
        <f t="shared" si="18"/>
        <v>7323.8</v>
      </c>
      <c r="L200" s="60">
        <f t="shared" si="19"/>
        <v>0</v>
      </c>
      <c r="M200" s="60">
        <f t="shared" si="20"/>
        <v>0</v>
      </c>
      <c r="N200" s="78">
        <f t="shared" si="21"/>
        <v>0</v>
      </c>
      <c r="O200" s="11"/>
      <c r="P200" s="111">
        <f t="shared" si="16"/>
        <v>0</v>
      </c>
      <c r="Q200" s="17"/>
      <c r="R200" s="32"/>
    </row>
    <row r="201" spans="1:18" ht="25.5" x14ac:dyDescent="0.2">
      <c r="A201" s="19" t="s">
        <v>461</v>
      </c>
      <c r="B201" s="20" t="s">
        <v>462</v>
      </c>
      <c r="C201" s="21" t="s">
        <v>17</v>
      </c>
      <c r="D201" s="21" t="s">
        <v>463</v>
      </c>
      <c r="E201" s="22" t="s">
        <v>16</v>
      </c>
      <c r="F201" s="67">
        <v>12.34</v>
      </c>
      <c r="G201" s="75">
        <v>170.35</v>
      </c>
      <c r="H201" s="60">
        <f>'BM 03'!J201</f>
        <v>0</v>
      </c>
      <c r="I201" s="60">
        <f>VLOOKUP(A201,'Memória 04'!$A$6:$E$243,5,FALSE)</f>
        <v>0</v>
      </c>
      <c r="J201" s="76">
        <f t="shared" si="17"/>
        <v>0</v>
      </c>
      <c r="K201" s="77">
        <f t="shared" si="18"/>
        <v>2102.11</v>
      </c>
      <c r="L201" s="60">
        <f t="shared" si="19"/>
        <v>0</v>
      </c>
      <c r="M201" s="60">
        <f t="shared" si="20"/>
        <v>0</v>
      </c>
      <c r="N201" s="78">
        <f t="shared" si="21"/>
        <v>0</v>
      </c>
      <c r="O201" s="11"/>
      <c r="P201" s="111">
        <f t="shared" si="16"/>
        <v>0</v>
      </c>
      <c r="Q201" s="17"/>
      <c r="R201" s="32"/>
    </row>
    <row r="202" spans="1:18" ht="38.25" x14ac:dyDescent="0.2">
      <c r="A202" s="19" t="s">
        <v>464</v>
      </c>
      <c r="B202" s="20" t="s">
        <v>465</v>
      </c>
      <c r="C202" s="21" t="s">
        <v>17</v>
      </c>
      <c r="D202" s="21" t="s">
        <v>466</v>
      </c>
      <c r="E202" s="22" t="s">
        <v>16</v>
      </c>
      <c r="F202" s="67">
        <v>4.51</v>
      </c>
      <c r="G202" s="75">
        <v>170.35</v>
      </c>
      <c r="H202" s="60">
        <f>'BM 03'!J202</f>
        <v>0</v>
      </c>
      <c r="I202" s="60">
        <f>VLOOKUP(A202,'Memória 04'!$A$6:$E$243,5,FALSE)</f>
        <v>0</v>
      </c>
      <c r="J202" s="76">
        <f t="shared" si="17"/>
        <v>0</v>
      </c>
      <c r="K202" s="77">
        <f t="shared" si="18"/>
        <v>768.27</v>
      </c>
      <c r="L202" s="60">
        <f t="shared" si="19"/>
        <v>0</v>
      </c>
      <c r="M202" s="60">
        <f t="shared" si="20"/>
        <v>0</v>
      </c>
      <c r="N202" s="78">
        <f t="shared" si="21"/>
        <v>0</v>
      </c>
      <c r="O202" s="11"/>
      <c r="P202" s="111">
        <f t="shared" si="16"/>
        <v>0</v>
      </c>
      <c r="Q202" s="17"/>
      <c r="R202" s="32"/>
    </row>
    <row r="203" spans="1:18" ht="25.5" x14ac:dyDescent="0.2">
      <c r="A203" s="19" t="s">
        <v>467</v>
      </c>
      <c r="B203" s="20" t="s">
        <v>253</v>
      </c>
      <c r="C203" s="21" t="s">
        <v>17</v>
      </c>
      <c r="D203" s="21" t="s">
        <v>254</v>
      </c>
      <c r="E203" s="22" t="s">
        <v>16</v>
      </c>
      <c r="F203" s="67">
        <v>11.78</v>
      </c>
      <c r="G203" s="75">
        <v>170.35</v>
      </c>
      <c r="H203" s="60">
        <f>'BM 03'!J203</f>
        <v>0</v>
      </c>
      <c r="I203" s="60">
        <f>VLOOKUP(A203,'Memória 04'!$A$6:$E$243,5,FALSE)</f>
        <v>0</v>
      </c>
      <c r="J203" s="76">
        <f t="shared" si="17"/>
        <v>0</v>
      </c>
      <c r="K203" s="77">
        <f t="shared" si="18"/>
        <v>2006.72</v>
      </c>
      <c r="L203" s="60">
        <f t="shared" si="19"/>
        <v>0</v>
      </c>
      <c r="M203" s="60">
        <f t="shared" si="20"/>
        <v>0</v>
      </c>
      <c r="N203" s="78">
        <f t="shared" si="21"/>
        <v>0</v>
      </c>
      <c r="O203" s="11"/>
      <c r="P203" s="111">
        <f t="shared" si="16"/>
        <v>0</v>
      </c>
      <c r="Q203" s="17"/>
      <c r="R203" s="32"/>
    </row>
    <row r="204" spans="1:18" ht="25.5" x14ac:dyDescent="0.2">
      <c r="A204" s="19" t="s">
        <v>468</v>
      </c>
      <c r="B204" s="20" t="s">
        <v>210</v>
      </c>
      <c r="C204" s="21" t="s">
        <v>17</v>
      </c>
      <c r="D204" s="21" t="s">
        <v>211</v>
      </c>
      <c r="E204" s="22" t="s">
        <v>16</v>
      </c>
      <c r="F204" s="67">
        <v>45.89</v>
      </c>
      <c r="G204" s="75">
        <v>31.24</v>
      </c>
      <c r="H204" s="60">
        <f>'BM 03'!J204</f>
        <v>0</v>
      </c>
      <c r="I204" s="60">
        <f>VLOOKUP(A204,'Memória 04'!$A$6:$E$243,5,FALSE)</f>
        <v>0</v>
      </c>
      <c r="J204" s="76">
        <f t="shared" si="17"/>
        <v>0</v>
      </c>
      <c r="K204" s="77">
        <f t="shared" si="18"/>
        <v>1433.6</v>
      </c>
      <c r="L204" s="60">
        <f t="shared" si="19"/>
        <v>0</v>
      </c>
      <c r="M204" s="60">
        <f t="shared" si="20"/>
        <v>0</v>
      </c>
      <c r="N204" s="78">
        <f t="shared" si="21"/>
        <v>0</v>
      </c>
      <c r="O204" s="11"/>
      <c r="P204" s="111">
        <f t="shared" si="16"/>
        <v>0</v>
      </c>
      <c r="Q204" s="17"/>
      <c r="R204" s="32"/>
    </row>
    <row r="205" spans="1:18" ht="25.5" x14ac:dyDescent="0.2">
      <c r="A205" s="19" t="s">
        <v>469</v>
      </c>
      <c r="B205" s="20" t="s">
        <v>470</v>
      </c>
      <c r="C205" s="21" t="s">
        <v>17</v>
      </c>
      <c r="D205" s="21" t="s">
        <v>471</v>
      </c>
      <c r="E205" s="22" t="s">
        <v>16</v>
      </c>
      <c r="F205" s="67">
        <v>4.99</v>
      </c>
      <c r="G205" s="75">
        <v>31.24</v>
      </c>
      <c r="H205" s="60">
        <f>'BM 03'!J205</f>
        <v>0</v>
      </c>
      <c r="I205" s="60">
        <f>VLOOKUP(A205,'Memória 04'!$A$6:$E$243,5,FALSE)</f>
        <v>0</v>
      </c>
      <c r="J205" s="76">
        <f t="shared" si="17"/>
        <v>0</v>
      </c>
      <c r="K205" s="77">
        <f t="shared" si="18"/>
        <v>155.88</v>
      </c>
      <c r="L205" s="60">
        <f t="shared" si="19"/>
        <v>0</v>
      </c>
      <c r="M205" s="60">
        <f t="shared" si="20"/>
        <v>0</v>
      </c>
      <c r="N205" s="78">
        <f t="shared" si="21"/>
        <v>0</v>
      </c>
      <c r="O205" s="11"/>
      <c r="P205" s="111">
        <f t="shared" si="16"/>
        <v>0</v>
      </c>
      <c r="Q205" s="17"/>
      <c r="R205" s="32"/>
    </row>
    <row r="206" spans="1:18" ht="25.5" x14ac:dyDescent="0.2">
      <c r="A206" s="19" t="s">
        <v>472</v>
      </c>
      <c r="B206" s="20" t="s">
        <v>262</v>
      </c>
      <c r="C206" s="21" t="s">
        <v>17</v>
      </c>
      <c r="D206" s="21" t="s">
        <v>263</v>
      </c>
      <c r="E206" s="22" t="s">
        <v>16</v>
      </c>
      <c r="F206" s="67">
        <v>14.18</v>
      </c>
      <c r="G206" s="75">
        <v>31.24</v>
      </c>
      <c r="H206" s="60">
        <f>'BM 03'!J206</f>
        <v>0</v>
      </c>
      <c r="I206" s="60">
        <f>VLOOKUP(A206,'Memória 04'!$A$6:$E$243,5,FALSE)</f>
        <v>0</v>
      </c>
      <c r="J206" s="76">
        <f t="shared" si="17"/>
        <v>0</v>
      </c>
      <c r="K206" s="77">
        <f t="shared" si="18"/>
        <v>442.98</v>
      </c>
      <c r="L206" s="60">
        <f t="shared" si="19"/>
        <v>0</v>
      </c>
      <c r="M206" s="60">
        <f t="shared" si="20"/>
        <v>0</v>
      </c>
      <c r="N206" s="78">
        <f t="shared" si="21"/>
        <v>0</v>
      </c>
      <c r="O206" s="11"/>
      <c r="P206" s="111">
        <f t="shared" si="16"/>
        <v>0</v>
      </c>
      <c r="Q206" s="17"/>
      <c r="R206" s="32"/>
    </row>
    <row r="207" spans="1:18" ht="38.25" x14ac:dyDescent="0.2">
      <c r="A207" s="19" t="s">
        <v>473</v>
      </c>
      <c r="B207" s="20" t="s">
        <v>474</v>
      </c>
      <c r="C207" s="21" t="s">
        <v>17</v>
      </c>
      <c r="D207" s="21" t="s">
        <v>475</v>
      </c>
      <c r="E207" s="22" t="s">
        <v>16</v>
      </c>
      <c r="F207" s="67">
        <v>136.58000000000001</v>
      </c>
      <c r="G207" s="75">
        <v>12.11</v>
      </c>
      <c r="H207" s="60">
        <f>'BM 03'!J207</f>
        <v>0</v>
      </c>
      <c r="I207" s="60">
        <f>VLOOKUP(A207,'Memória 04'!$A$6:$E$243,5,FALSE)</f>
        <v>0</v>
      </c>
      <c r="J207" s="76">
        <f t="shared" si="17"/>
        <v>0</v>
      </c>
      <c r="K207" s="77">
        <f t="shared" si="18"/>
        <v>1653.98</v>
      </c>
      <c r="L207" s="60">
        <f t="shared" si="19"/>
        <v>0</v>
      </c>
      <c r="M207" s="60">
        <f t="shared" si="20"/>
        <v>0</v>
      </c>
      <c r="N207" s="78">
        <f t="shared" si="21"/>
        <v>0</v>
      </c>
      <c r="O207" s="11"/>
      <c r="P207" s="111">
        <f t="shared" si="16"/>
        <v>0</v>
      </c>
      <c r="Q207" s="17"/>
      <c r="R207" s="32"/>
    </row>
    <row r="208" spans="1:18" x14ac:dyDescent="0.2">
      <c r="A208" s="12" t="s">
        <v>476</v>
      </c>
      <c r="B208" s="3"/>
      <c r="C208" s="3"/>
      <c r="D208" s="3" t="s">
        <v>81</v>
      </c>
      <c r="E208" s="3"/>
      <c r="F208" s="71"/>
      <c r="G208" s="72"/>
      <c r="H208" s="71"/>
      <c r="I208" s="71"/>
      <c r="J208" s="71"/>
      <c r="K208" s="73"/>
      <c r="L208" s="59"/>
      <c r="M208" s="59"/>
      <c r="N208" s="74"/>
      <c r="O208" s="11"/>
      <c r="P208" s="111" t="e">
        <f t="shared" si="16"/>
        <v>#DIV/0!</v>
      </c>
      <c r="Q208" s="17"/>
      <c r="R208" s="32"/>
    </row>
    <row r="209" spans="1:18" ht="38.25" x14ac:dyDescent="0.2">
      <c r="A209" s="19" t="s">
        <v>477</v>
      </c>
      <c r="B209" s="20" t="s">
        <v>478</v>
      </c>
      <c r="C209" s="21" t="s">
        <v>17</v>
      </c>
      <c r="D209" s="21" t="s">
        <v>479</v>
      </c>
      <c r="E209" s="22" t="s">
        <v>16</v>
      </c>
      <c r="F209" s="67">
        <v>43.5</v>
      </c>
      <c r="G209" s="75">
        <v>31.24</v>
      </c>
      <c r="H209" s="60">
        <f>'BM 03'!J209</f>
        <v>0</v>
      </c>
      <c r="I209" s="60">
        <f>VLOOKUP(A209,'Memória 04'!$A$6:$E$243,5,FALSE)</f>
        <v>0</v>
      </c>
      <c r="J209" s="76">
        <f t="shared" si="17"/>
        <v>0</v>
      </c>
      <c r="K209" s="77">
        <f t="shared" si="18"/>
        <v>1358.94</v>
      </c>
      <c r="L209" s="60">
        <f t="shared" si="19"/>
        <v>0</v>
      </c>
      <c r="M209" s="60">
        <f t="shared" si="20"/>
        <v>0</v>
      </c>
      <c r="N209" s="78">
        <f t="shared" si="21"/>
        <v>0</v>
      </c>
      <c r="O209" s="11"/>
      <c r="P209" s="111">
        <f t="shared" si="16"/>
        <v>0</v>
      </c>
      <c r="Q209" s="17"/>
      <c r="R209" s="32"/>
    </row>
    <row r="210" spans="1:18" ht="38.25" x14ac:dyDescent="0.2">
      <c r="A210" s="19" t="s">
        <v>480</v>
      </c>
      <c r="B210" s="20" t="s">
        <v>481</v>
      </c>
      <c r="C210" s="21" t="s">
        <v>17</v>
      </c>
      <c r="D210" s="21" t="s">
        <v>482</v>
      </c>
      <c r="E210" s="22" t="s">
        <v>16</v>
      </c>
      <c r="F210" s="67">
        <v>55.53</v>
      </c>
      <c r="G210" s="75">
        <v>31.24</v>
      </c>
      <c r="H210" s="60">
        <f>'BM 03'!J210</f>
        <v>0</v>
      </c>
      <c r="I210" s="60">
        <f>VLOOKUP(A210,'Memória 04'!$A$6:$E$243,5,FALSE)</f>
        <v>0</v>
      </c>
      <c r="J210" s="76">
        <f t="shared" si="17"/>
        <v>0</v>
      </c>
      <c r="K210" s="77">
        <f t="shared" si="18"/>
        <v>1734.75</v>
      </c>
      <c r="L210" s="60">
        <f t="shared" si="19"/>
        <v>0</v>
      </c>
      <c r="M210" s="60">
        <f t="shared" si="20"/>
        <v>0</v>
      </c>
      <c r="N210" s="78">
        <f t="shared" si="21"/>
        <v>0</v>
      </c>
      <c r="O210" s="11"/>
      <c r="P210" s="111">
        <f t="shared" si="16"/>
        <v>0</v>
      </c>
      <c r="Q210" s="17"/>
      <c r="R210" s="32"/>
    </row>
    <row r="211" spans="1:18" x14ac:dyDescent="0.2">
      <c r="A211" s="12" t="s">
        <v>483</v>
      </c>
      <c r="B211" s="3"/>
      <c r="C211" s="3"/>
      <c r="D211" s="3" t="s">
        <v>189</v>
      </c>
      <c r="E211" s="3"/>
      <c r="F211" s="71"/>
      <c r="G211" s="72"/>
      <c r="H211" s="71"/>
      <c r="I211" s="71"/>
      <c r="J211" s="71"/>
      <c r="K211" s="73"/>
      <c r="L211" s="59"/>
      <c r="M211" s="59"/>
      <c r="N211" s="74"/>
      <c r="O211" s="11"/>
      <c r="P211" s="111" t="e">
        <f t="shared" si="16"/>
        <v>#DIV/0!</v>
      </c>
      <c r="Q211" s="17"/>
      <c r="R211" s="32"/>
    </row>
    <row r="212" spans="1:18" ht="51" x14ac:dyDescent="0.2">
      <c r="A212" s="19" t="s">
        <v>484</v>
      </c>
      <c r="B212" s="20" t="s">
        <v>485</v>
      </c>
      <c r="C212" s="21" t="s">
        <v>17</v>
      </c>
      <c r="D212" s="21" t="s">
        <v>486</v>
      </c>
      <c r="E212" s="22" t="s">
        <v>7</v>
      </c>
      <c r="F212" s="67">
        <v>1037.46</v>
      </c>
      <c r="G212" s="75">
        <v>3</v>
      </c>
      <c r="H212" s="60">
        <f>'BM 03'!J212</f>
        <v>0</v>
      </c>
      <c r="I212" s="60">
        <f>VLOOKUP(A212,'Memória 04'!$A$6:$E$243,5,FALSE)</f>
        <v>0</v>
      </c>
      <c r="J212" s="76">
        <f t="shared" si="17"/>
        <v>0</v>
      </c>
      <c r="K212" s="77">
        <f t="shared" si="18"/>
        <v>3112.38</v>
      </c>
      <c r="L212" s="60">
        <f t="shared" si="19"/>
        <v>0</v>
      </c>
      <c r="M212" s="60">
        <f t="shared" si="20"/>
        <v>0</v>
      </c>
      <c r="N212" s="78">
        <f t="shared" si="21"/>
        <v>0</v>
      </c>
      <c r="O212" s="11"/>
      <c r="P212" s="111">
        <f t="shared" si="16"/>
        <v>0</v>
      </c>
      <c r="Q212" s="17"/>
      <c r="R212" s="32"/>
    </row>
    <row r="213" spans="1:18" ht="51" x14ac:dyDescent="0.2">
      <c r="A213" s="19" t="s">
        <v>487</v>
      </c>
      <c r="B213" s="20" t="s">
        <v>488</v>
      </c>
      <c r="C213" s="21" t="s">
        <v>17</v>
      </c>
      <c r="D213" s="21" t="s">
        <v>489</v>
      </c>
      <c r="E213" s="22" t="s">
        <v>7</v>
      </c>
      <c r="F213" s="67">
        <v>917.8</v>
      </c>
      <c r="G213" s="75">
        <v>2</v>
      </c>
      <c r="H213" s="60">
        <f>'BM 03'!J213</f>
        <v>0</v>
      </c>
      <c r="I213" s="60">
        <f>VLOOKUP(A213,'Memória 04'!$A$6:$E$243,5,FALSE)</f>
        <v>0</v>
      </c>
      <c r="J213" s="76">
        <f t="shared" si="17"/>
        <v>0</v>
      </c>
      <c r="K213" s="77">
        <f t="shared" si="18"/>
        <v>1835.6</v>
      </c>
      <c r="L213" s="60">
        <f t="shared" si="19"/>
        <v>0</v>
      </c>
      <c r="M213" s="60">
        <f t="shared" si="20"/>
        <v>0</v>
      </c>
      <c r="N213" s="78">
        <f t="shared" si="21"/>
        <v>0</v>
      </c>
      <c r="O213" s="11"/>
      <c r="P213" s="111">
        <f t="shared" si="16"/>
        <v>0</v>
      </c>
      <c r="Q213" s="17"/>
      <c r="R213" s="32"/>
    </row>
    <row r="214" spans="1:18" ht="51" x14ac:dyDescent="0.2">
      <c r="A214" s="19" t="s">
        <v>490</v>
      </c>
      <c r="B214" s="20" t="s">
        <v>491</v>
      </c>
      <c r="C214" s="21" t="s">
        <v>17</v>
      </c>
      <c r="D214" s="21" t="s">
        <v>492</v>
      </c>
      <c r="E214" s="22" t="s">
        <v>16</v>
      </c>
      <c r="F214" s="67">
        <v>331.89</v>
      </c>
      <c r="G214" s="75">
        <v>1.2</v>
      </c>
      <c r="H214" s="60">
        <f>'BM 03'!J214</f>
        <v>0</v>
      </c>
      <c r="I214" s="60">
        <f>VLOOKUP(A214,'Memória 04'!$A$6:$E$243,5,FALSE)</f>
        <v>0</v>
      </c>
      <c r="J214" s="76">
        <f t="shared" si="17"/>
        <v>0</v>
      </c>
      <c r="K214" s="77">
        <f t="shared" si="18"/>
        <v>398.26</v>
      </c>
      <c r="L214" s="60">
        <f t="shared" si="19"/>
        <v>0</v>
      </c>
      <c r="M214" s="60">
        <f t="shared" si="20"/>
        <v>0</v>
      </c>
      <c r="N214" s="78">
        <f t="shared" si="21"/>
        <v>0</v>
      </c>
      <c r="O214" s="11"/>
      <c r="P214" s="111">
        <f t="shared" si="16"/>
        <v>0</v>
      </c>
      <c r="Q214" s="17"/>
      <c r="R214" s="32"/>
    </row>
    <row r="215" spans="1:18" ht="51" x14ac:dyDescent="0.2">
      <c r="A215" s="19" t="s">
        <v>493</v>
      </c>
      <c r="B215" s="20" t="s">
        <v>494</v>
      </c>
      <c r="C215" s="21" t="s">
        <v>17</v>
      </c>
      <c r="D215" s="21" t="s">
        <v>495</v>
      </c>
      <c r="E215" s="22" t="s">
        <v>7</v>
      </c>
      <c r="F215" s="67">
        <v>749.08</v>
      </c>
      <c r="G215" s="75">
        <v>6</v>
      </c>
      <c r="H215" s="60">
        <f>'BM 03'!J215</f>
        <v>0</v>
      </c>
      <c r="I215" s="60">
        <f>VLOOKUP(A215,'Memória 04'!$A$6:$E$243,5,FALSE)</f>
        <v>0</v>
      </c>
      <c r="J215" s="76">
        <f t="shared" si="17"/>
        <v>0</v>
      </c>
      <c r="K215" s="77">
        <f t="shared" si="18"/>
        <v>4494.4799999999996</v>
      </c>
      <c r="L215" s="60">
        <f t="shared" si="19"/>
        <v>0</v>
      </c>
      <c r="M215" s="60">
        <f t="shared" si="20"/>
        <v>0</v>
      </c>
      <c r="N215" s="78">
        <f t="shared" si="21"/>
        <v>0</v>
      </c>
      <c r="O215" s="11"/>
      <c r="P215" s="111">
        <f t="shared" si="16"/>
        <v>0</v>
      </c>
      <c r="Q215" s="17"/>
      <c r="R215" s="32"/>
    </row>
    <row r="216" spans="1:18" x14ac:dyDescent="0.2">
      <c r="A216" s="12" t="s">
        <v>496</v>
      </c>
      <c r="B216" s="3"/>
      <c r="C216" s="3"/>
      <c r="D216" s="3" t="s">
        <v>58</v>
      </c>
      <c r="E216" s="3"/>
      <c r="F216" s="71"/>
      <c r="G216" s="71"/>
      <c r="H216" s="71"/>
      <c r="I216" s="71"/>
      <c r="J216" s="71"/>
      <c r="K216" s="73"/>
      <c r="L216" s="59"/>
      <c r="M216" s="59"/>
      <c r="N216" s="74"/>
      <c r="O216" s="11"/>
      <c r="P216" s="111" t="e">
        <f t="shared" si="16"/>
        <v>#DIV/0!</v>
      </c>
      <c r="Q216" s="17"/>
      <c r="R216" s="32"/>
    </row>
    <row r="217" spans="1:18" ht="63.75" x14ac:dyDescent="0.2">
      <c r="A217" s="19" t="s">
        <v>497</v>
      </c>
      <c r="B217" s="20" t="s">
        <v>498</v>
      </c>
      <c r="C217" s="21" t="s">
        <v>14</v>
      </c>
      <c r="D217" s="21" t="s">
        <v>499</v>
      </c>
      <c r="E217" s="22" t="s">
        <v>16</v>
      </c>
      <c r="F217" s="67">
        <v>18.579999999999998</v>
      </c>
      <c r="G217" s="75">
        <v>27.72</v>
      </c>
      <c r="H217" s="60">
        <f>'BM 03'!J217</f>
        <v>0</v>
      </c>
      <c r="I217" s="60">
        <f>VLOOKUP(A217,'Memória 04'!$A$6:$E$243,5,FALSE)</f>
        <v>0</v>
      </c>
      <c r="J217" s="76">
        <f t="shared" ref="J217:J255" si="22">I217+H217</f>
        <v>0</v>
      </c>
      <c r="K217" s="77">
        <f t="shared" ref="K217:K255" si="23">TRUNC(G217*F217,2)</f>
        <v>515.03</v>
      </c>
      <c r="L217" s="60">
        <f t="shared" ref="L217:L255" si="24">TRUNC(H217*F217,2)</f>
        <v>0</v>
      </c>
      <c r="M217" s="60">
        <f t="shared" ref="M217:M255" si="25">TRUNC(I217*F217,2)</f>
        <v>0</v>
      </c>
      <c r="N217" s="78">
        <f t="shared" ref="N217:N255" si="26">M217+L217</f>
        <v>0</v>
      </c>
      <c r="O217" s="11"/>
      <c r="P217" s="111">
        <f t="shared" ref="P217:P256" si="27">N217/K217</f>
        <v>0</v>
      </c>
      <c r="Q217" s="17"/>
      <c r="R217" s="32"/>
    </row>
    <row r="218" spans="1:18" ht="51" x14ac:dyDescent="0.2">
      <c r="A218" s="19" t="s">
        <v>500</v>
      </c>
      <c r="B218" s="20" t="s">
        <v>501</v>
      </c>
      <c r="C218" s="21" t="s">
        <v>17</v>
      </c>
      <c r="D218" s="21" t="s">
        <v>502</v>
      </c>
      <c r="E218" s="22" t="s">
        <v>16</v>
      </c>
      <c r="F218" s="67">
        <v>55.66</v>
      </c>
      <c r="G218" s="75">
        <v>27.72</v>
      </c>
      <c r="H218" s="60">
        <f>'BM 03'!J218</f>
        <v>0</v>
      </c>
      <c r="I218" s="60">
        <f>VLOOKUP(A218,'Memória 04'!$A$6:$E$243,5,FALSE)</f>
        <v>0</v>
      </c>
      <c r="J218" s="76">
        <f t="shared" si="22"/>
        <v>0</v>
      </c>
      <c r="K218" s="77">
        <f t="shared" si="23"/>
        <v>1542.89</v>
      </c>
      <c r="L218" s="60">
        <f t="shared" si="24"/>
        <v>0</v>
      </c>
      <c r="M218" s="60">
        <f t="shared" si="25"/>
        <v>0</v>
      </c>
      <c r="N218" s="78">
        <f t="shared" si="26"/>
        <v>0</v>
      </c>
      <c r="O218" s="11"/>
      <c r="P218" s="111">
        <f t="shared" si="27"/>
        <v>0</v>
      </c>
      <c r="Q218" s="17"/>
      <c r="R218" s="32"/>
    </row>
    <row r="219" spans="1:18" ht="25.5" x14ac:dyDescent="0.2">
      <c r="A219" s="19" t="s">
        <v>503</v>
      </c>
      <c r="B219" s="20" t="s">
        <v>504</v>
      </c>
      <c r="C219" s="21" t="s">
        <v>17</v>
      </c>
      <c r="D219" s="21" t="s">
        <v>505</v>
      </c>
      <c r="E219" s="22" t="s">
        <v>11</v>
      </c>
      <c r="F219" s="67">
        <v>69.52</v>
      </c>
      <c r="G219" s="75">
        <v>14.2</v>
      </c>
      <c r="H219" s="60">
        <f>'BM 03'!J219</f>
        <v>0</v>
      </c>
      <c r="I219" s="60">
        <f>VLOOKUP(A219,'Memória 04'!$A$6:$E$243,5,FALSE)</f>
        <v>0</v>
      </c>
      <c r="J219" s="76">
        <f t="shared" si="22"/>
        <v>0</v>
      </c>
      <c r="K219" s="77">
        <f t="shared" si="23"/>
        <v>987.18</v>
      </c>
      <c r="L219" s="60">
        <f t="shared" si="24"/>
        <v>0</v>
      </c>
      <c r="M219" s="60">
        <f t="shared" si="25"/>
        <v>0</v>
      </c>
      <c r="N219" s="78">
        <f t="shared" si="26"/>
        <v>0</v>
      </c>
      <c r="O219" s="11"/>
      <c r="P219" s="111">
        <f t="shared" si="27"/>
        <v>0</v>
      </c>
      <c r="Q219" s="17"/>
      <c r="R219" s="32"/>
    </row>
    <row r="220" spans="1:18" ht="38.25" x14ac:dyDescent="0.2">
      <c r="A220" s="19" t="s">
        <v>506</v>
      </c>
      <c r="B220" s="20" t="s">
        <v>507</v>
      </c>
      <c r="C220" s="21" t="s">
        <v>17</v>
      </c>
      <c r="D220" s="21" t="s">
        <v>86</v>
      </c>
      <c r="E220" s="22" t="s">
        <v>11</v>
      </c>
      <c r="F220" s="67">
        <v>72.41</v>
      </c>
      <c r="G220" s="75">
        <v>8.8000000000000007</v>
      </c>
      <c r="H220" s="60">
        <f>'BM 03'!J220</f>
        <v>0</v>
      </c>
      <c r="I220" s="60">
        <f>VLOOKUP(A220,'Memória 04'!$A$6:$E$243,5,FALSE)</f>
        <v>0</v>
      </c>
      <c r="J220" s="76">
        <f t="shared" si="22"/>
        <v>0</v>
      </c>
      <c r="K220" s="77">
        <f t="shared" si="23"/>
        <v>637.20000000000005</v>
      </c>
      <c r="L220" s="60">
        <f t="shared" si="24"/>
        <v>0</v>
      </c>
      <c r="M220" s="60">
        <f t="shared" si="25"/>
        <v>0</v>
      </c>
      <c r="N220" s="78">
        <f t="shared" si="26"/>
        <v>0</v>
      </c>
      <c r="O220" s="11"/>
      <c r="P220" s="111">
        <f t="shared" si="27"/>
        <v>0</v>
      </c>
      <c r="Q220" s="17"/>
      <c r="R220" s="32"/>
    </row>
    <row r="221" spans="1:18" x14ac:dyDescent="0.2">
      <c r="A221" s="12" t="s">
        <v>508</v>
      </c>
      <c r="B221" s="3"/>
      <c r="C221" s="3"/>
      <c r="D221" s="3" t="s">
        <v>509</v>
      </c>
      <c r="E221" s="3"/>
      <c r="F221" s="71"/>
      <c r="G221" s="71"/>
      <c r="H221" s="71"/>
      <c r="I221" s="71"/>
      <c r="J221" s="71"/>
      <c r="K221" s="73"/>
      <c r="L221" s="59"/>
      <c r="M221" s="59"/>
      <c r="N221" s="74"/>
      <c r="O221" s="11"/>
      <c r="P221" s="111" t="e">
        <f t="shared" si="27"/>
        <v>#DIV/0!</v>
      </c>
      <c r="Q221" s="17"/>
      <c r="R221" s="32"/>
    </row>
    <row r="222" spans="1:18" ht="51" x14ac:dyDescent="0.2">
      <c r="A222" s="19" t="s">
        <v>510</v>
      </c>
      <c r="B222" s="20" t="s">
        <v>511</v>
      </c>
      <c r="C222" s="21" t="s">
        <v>17</v>
      </c>
      <c r="D222" s="21" t="s">
        <v>512</v>
      </c>
      <c r="E222" s="22" t="s">
        <v>7</v>
      </c>
      <c r="F222" s="67">
        <v>732.09</v>
      </c>
      <c r="G222" s="75">
        <v>2</v>
      </c>
      <c r="H222" s="60">
        <f>'BM 03'!J222</f>
        <v>0</v>
      </c>
      <c r="I222" s="60">
        <f>VLOOKUP(A222,'Memória 04'!$A$6:$E$243,5,FALSE)</f>
        <v>0</v>
      </c>
      <c r="J222" s="76">
        <f t="shared" si="22"/>
        <v>0</v>
      </c>
      <c r="K222" s="77">
        <f t="shared" si="23"/>
        <v>1464.18</v>
      </c>
      <c r="L222" s="60">
        <f t="shared" si="24"/>
        <v>0</v>
      </c>
      <c r="M222" s="60">
        <f t="shared" si="25"/>
        <v>0</v>
      </c>
      <c r="N222" s="78">
        <f t="shared" si="26"/>
        <v>0</v>
      </c>
      <c r="O222" s="11"/>
      <c r="P222" s="111">
        <f t="shared" si="27"/>
        <v>0</v>
      </c>
      <c r="Q222" s="17"/>
      <c r="R222" s="32"/>
    </row>
    <row r="223" spans="1:18" ht="38.25" x14ac:dyDescent="0.2">
      <c r="A223" s="19" t="s">
        <v>513</v>
      </c>
      <c r="B223" s="20" t="s">
        <v>514</v>
      </c>
      <c r="C223" s="21" t="s">
        <v>17</v>
      </c>
      <c r="D223" s="21" t="s">
        <v>515</v>
      </c>
      <c r="E223" s="22" t="s">
        <v>7</v>
      </c>
      <c r="F223" s="67">
        <v>292</v>
      </c>
      <c r="G223" s="75">
        <v>4</v>
      </c>
      <c r="H223" s="60">
        <f>'BM 03'!J223</f>
        <v>0</v>
      </c>
      <c r="I223" s="60">
        <f>VLOOKUP(A223,'Memória 04'!$A$6:$E$243,5,FALSE)</f>
        <v>0</v>
      </c>
      <c r="J223" s="76">
        <f t="shared" si="22"/>
        <v>0</v>
      </c>
      <c r="K223" s="77">
        <f t="shared" si="23"/>
        <v>1168</v>
      </c>
      <c r="L223" s="60">
        <f t="shared" si="24"/>
        <v>0</v>
      </c>
      <c r="M223" s="60">
        <f t="shared" si="25"/>
        <v>0</v>
      </c>
      <c r="N223" s="78">
        <f t="shared" si="26"/>
        <v>0</v>
      </c>
      <c r="O223" s="11"/>
      <c r="P223" s="111">
        <f t="shared" si="27"/>
        <v>0</v>
      </c>
      <c r="Q223" s="17"/>
      <c r="R223" s="32"/>
    </row>
    <row r="224" spans="1:18" ht="25.5" x14ac:dyDescent="0.2">
      <c r="A224" s="19" t="s">
        <v>516</v>
      </c>
      <c r="B224" s="20" t="s">
        <v>517</v>
      </c>
      <c r="C224" s="21" t="s">
        <v>17</v>
      </c>
      <c r="D224" s="21" t="s">
        <v>518</v>
      </c>
      <c r="E224" s="22" t="s">
        <v>7</v>
      </c>
      <c r="F224" s="67">
        <v>658.3</v>
      </c>
      <c r="G224" s="75">
        <v>2</v>
      </c>
      <c r="H224" s="60">
        <f>'BM 03'!J224</f>
        <v>0</v>
      </c>
      <c r="I224" s="60">
        <f>VLOOKUP(A224,'Memória 04'!$A$6:$E$243,5,FALSE)</f>
        <v>0</v>
      </c>
      <c r="J224" s="76">
        <f t="shared" si="22"/>
        <v>0</v>
      </c>
      <c r="K224" s="77">
        <f t="shared" si="23"/>
        <v>1316.6</v>
      </c>
      <c r="L224" s="60">
        <f t="shared" si="24"/>
        <v>0</v>
      </c>
      <c r="M224" s="60">
        <f t="shared" si="25"/>
        <v>0</v>
      </c>
      <c r="N224" s="78">
        <f t="shared" si="26"/>
        <v>0</v>
      </c>
      <c r="O224" s="11"/>
      <c r="P224" s="111">
        <f t="shared" si="27"/>
        <v>0</v>
      </c>
      <c r="Q224" s="17"/>
      <c r="R224" s="32"/>
    </row>
    <row r="225" spans="1:18" ht="51" x14ac:dyDescent="0.2">
      <c r="A225" s="19" t="s">
        <v>519</v>
      </c>
      <c r="B225" s="20" t="s">
        <v>520</v>
      </c>
      <c r="C225" s="21" t="s">
        <v>17</v>
      </c>
      <c r="D225" s="21" t="s">
        <v>521</v>
      </c>
      <c r="E225" s="22" t="s">
        <v>7</v>
      </c>
      <c r="F225" s="67">
        <v>239.99</v>
      </c>
      <c r="G225" s="75">
        <v>2</v>
      </c>
      <c r="H225" s="60">
        <f>'BM 03'!J225</f>
        <v>0</v>
      </c>
      <c r="I225" s="60">
        <f>VLOOKUP(A225,'Memória 04'!$A$6:$E$243,5,FALSE)</f>
        <v>0</v>
      </c>
      <c r="J225" s="76">
        <f t="shared" si="22"/>
        <v>0</v>
      </c>
      <c r="K225" s="77">
        <f t="shared" si="23"/>
        <v>479.98</v>
      </c>
      <c r="L225" s="60">
        <f t="shared" si="24"/>
        <v>0</v>
      </c>
      <c r="M225" s="60">
        <f t="shared" si="25"/>
        <v>0</v>
      </c>
      <c r="N225" s="78">
        <f t="shared" si="26"/>
        <v>0</v>
      </c>
      <c r="O225" s="11"/>
      <c r="P225" s="111">
        <f t="shared" si="27"/>
        <v>0</v>
      </c>
      <c r="Q225" s="17"/>
      <c r="R225" s="32"/>
    </row>
    <row r="226" spans="1:18" ht="38.25" x14ac:dyDescent="0.2">
      <c r="A226" s="19" t="s">
        <v>522</v>
      </c>
      <c r="B226" s="20" t="s">
        <v>523</v>
      </c>
      <c r="C226" s="21" t="s">
        <v>17</v>
      </c>
      <c r="D226" s="21" t="s">
        <v>524</v>
      </c>
      <c r="E226" s="22" t="s">
        <v>7</v>
      </c>
      <c r="F226" s="67">
        <v>379.29</v>
      </c>
      <c r="G226" s="75">
        <v>4</v>
      </c>
      <c r="H226" s="60">
        <f>'BM 03'!J226</f>
        <v>0</v>
      </c>
      <c r="I226" s="60">
        <f>VLOOKUP(A226,'Memória 04'!$A$6:$E$243,5,FALSE)</f>
        <v>0</v>
      </c>
      <c r="J226" s="76">
        <f t="shared" si="22"/>
        <v>0</v>
      </c>
      <c r="K226" s="77">
        <f t="shared" si="23"/>
        <v>1517.16</v>
      </c>
      <c r="L226" s="60">
        <f t="shared" si="24"/>
        <v>0</v>
      </c>
      <c r="M226" s="60">
        <f t="shared" si="25"/>
        <v>0</v>
      </c>
      <c r="N226" s="78">
        <f t="shared" si="26"/>
        <v>0</v>
      </c>
      <c r="O226" s="11"/>
      <c r="P226" s="111">
        <f t="shared" si="27"/>
        <v>0</v>
      </c>
      <c r="Q226" s="17"/>
      <c r="R226" s="32"/>
    </row>
    <row r="227" spans="1:18" ht="25.5" x14ac:dyDescent="0.2">
      <c r="A227" s="19" t="s">
        <v>525</v>
      </c>
      <c r="B227" s="20" t="s">
        <v>526</v>
      </c>
      <c r="C227" s="21" t="s">
        <v>14</v>
      </c>
      <c r="D227" s="21" t="s">
        <v>527</v>
      </c>
      <c r="E227" s="22" t="s">
        <v>82</v>
      </c>
      <c r="F227" s="67">
        <v>611.27</v>
      </c>
      <c r="G227" s="75">
        <v>1.88</v>
      </c>
      <c r="H227" s="60">
        <f>'BM 03'!J227</f>
        <v>0</v>
      </c>
      <c r="I227" s="60">
        <f>VLOOKUP(A227,'Memória 04'!$A$6:$E$243,5,FALSE)</f>
        <v>0</v>
      </c>
      <c r="J227" s="76">
        <f t="shared" si="22"/>
        <v>0</v>
      </c>
      <c r="K227" s="77">
        <f t="shared" si="23"/>
        <v>1149.18</v>
      </c>
      <c r="L227" s="60">
        <f t="shared" si="24"/>
        <v>0</v>
      </c>
      <c r="M227" s="60">
        <f t="shared" si="25"/>
        <v>0</v>
      </c>
      <c r="N227" s="78">
        <f t="shared" si="26"/>
        <v>0</v>
      </c>
      <c r="O227" s="11"/>
      <c r="P227" s="111">
        <f t="shared" si="27"/>
        <v>0</v>
      </c>
      <c r="Q227" s="17"/>
      <c r="R227" s="32"/>
    </row>
    <row r="228" spans="1:18" ht="25.5" x14ac:dyDescent="0.2">
      <c r="A228" s="19" t="s">
        <v>528</v>
      </c>
      <c r="B228" s="20" t="s">
        <v>529</v>
      </c>
      <c r="C228" s="21" t="s">
        <v>17</v>
      </c>
      <c r="D228" s="21" t="s">
        <v>530</v>
      </c>
      <c r="E228" s="22" t="s">
        <v>7</v>
      </c>
      <c r="F228" s="67">
        <v>68.95</v>
      </c>
      <c r="G228" s="75">
        <v>4</v>
      </c>
      <c r="H228" s="60">
        <f>'BM 03'!J228</f>
        <v>0</v>
      </c>
      <c r="I228" s="60">
        <f>VLOOKUP(A228,'Memória 04'!$A$6:$E$243,5,FALSE)</f>
        <v>0</v>
      </c>
      <c r="J228" s="76">
        <f t="shared" si="22"/>
        <v>0</v>
      </c>
      <c r="K228" s="77">
        <f t="shared" si="23"/>
        <v>275.8</v>
      </c>
      <c r="L228" s="60">
        <f t="shared" si="24"/>
        <v>0</v>
      </c>
      <c r="M228" s="60">
        <f t="shared" si="25"/>
        <v>0</v>
      </c>
      <c r="N228" s="78">
        <f t="shared" si="26"/>
        <v>0</v>
      </c>
      <c r="O228" s="11"/>
      <c r="P228" s="111">
        <f t="shared" si="27"/>
        <v>0</v>
      </c>
      <c r="Q228" s="17"/>
      <c r="R228" s="32"/>
    </row>
    <row r="229" spans="1:18" ht="25.5" x14ac:dyDescent="0.2">
      <c r="A229" s="19" t="s">
        <v>531</v>
      </c>
      <c r="B229" s="20" t="s">
        <v>532</v>
      </c>
      <c r="C229" s="21" t="s">
        <v>17</v>
      </c>
      <c r="D229" s="21" t="s">
        <v>533</v>
      </c>
      <c r="E229" s="22" t="s">
        <v>7</v>
      </c>
      <c r="F229" s="67">
        <v>99.68</v>
      </c>
      <c r="G229" s="75">
        <v>2</v>
      </c>
      <c r="H229" s="60">
        <f>'BM 03'!J229</f>
        <v>0</v>
      </c>
      <c r="I229" s="60">
        <f>VLOOKUP(A229,'Memória 04'!$A$6:$E$243,5,FALSE)</f>
        <v>0</v>
      </c>
      <c r="J229" s="76">
        <f t="shared" si="22"/>
        <v>0</v>
      </c>
      <c r="K229" s="77">
        <f t="shared" si="23"/>
        <v>199.36</v>
      </c>
      <c r="L229" s="60">
        <f t="shared" si="24"/>
        <v>0</v>
      </c>
      <c r="M229" s="60">
        <f t="shared" si="25"/>
        <v>0</v>
      </c>
      <c r="N229" s="78">
        <f t="shared" si="26"/>
        <v>0</v>
      </c>
      <c r="O229" s="11"/>
      <c r="P229" s="111">
        <f t="shared" si="27"/>
        <v>0</v>
      </c>
      <c r="Q229" s="17"/>
      <c r="R229" s="32"/>
    </row>
    <row r="230" spans="1:18" x14ac:dyDescent="0.2">
      <c r="A230" s="12" t="s">
        <v>534</v>
      </c>
      <c r="B230" s="3"/>
      <c r="C230" s="3"/>
      <c r="D230" s="3" t="s">
        <v>535</v>
      </c>
      <c r="E230" s="3"/>
      <c r="F230" s="71"/>
      <c r="G230" s="71"/>
      <c r="H230" s="71"/>
      <c r="I230" s="71"/>
      <c r="J230" s="71"/>
      <c r="K230" s="73"/>
      <c r="L230" s="59"/>
      <c r="M230" s="59"/>
      <c r="N230" s="74"/>
      <c r="O230" s="11"/>
      <c r="P230" s="111" t="e">
        <f t="shared" si="27"/>
        <v>#DIV/0!</v>
      </c>
      <c r="Q230" s="17"/>
      <c r="R230" s="32"/>
    </row>
    <row r="231" spans="1:18" ht="38.25" x14ac:dyDescent="0.2">
      <c r="A231" s="19" t="s">
        <v>536</v>
      </c>
      <c r="B231" s="20" t="s">
        <v>537</v>
      </c>
      <c r="C231" s="21" t="s">
        <v>17</v>
      </c>
      <c r="D231" s="21" t="s">
        <v>538</v>
      </c>
      <c r="E231" s="22" t="s">
        <v>7</v>
      </c>
      <c r="F231" s="67">
        <v>95.03</v>
      </c>
      <c r="G231" s="75">
        <v>5</v>
      </c>
      <c r="H231" s="60">
        <f>'BM 03'!J231</f>
        <v>0</v>
      </c>
      <c r="I231" s="60">
        <f>VLOOKUP(A231,'Memória 04'!$A$6:$E$243,5,FALSE)</f>
        <v>0</v>
      </c>
      <c r="J231" s="76">
        <f t="shared" si="22"/>
        <v>0</v>
      </c>
      <c r="K231" s="77">
        <f t="shared" si="23"/>
        <v>475.15</v>
      </c>
      <c r="L231" s="60">
        <f t="shared" si="24"/>
        <v>0</v>
      </c>
      <c r="M231" s="60">
        <f t="shared" si="25"/>
        <v>0</v>
      </c>
      <c r="N231" s="78">
        <f t="shared" si="26"/>
        <v>0</v>
      </c>
      <c r="O231" s="11"/>
      <c r="P231" s="111">
        <f t="shared" si="27"/>
        <v>0</v>
      </c>
      <c r="Q231" s="17"/>
      <c r="R231" s="32"/>
    </row>
    <row r="232" spans="1:18" ht="38.25" x14ac:dyDescent="0.2">
      <c r="A232" s="19" t="s">
        <v>539</v>
      </c>
      <c r="B232" s="20" t="s">
        <v>540</v>
      </c>
      <c r="C232" s="21" t="s">
        <v>17</v>
      </c>
      <c r="D232" s="21" t="s">
        <v>541</v>
      </c>
      <c r="E232" s="22" t="s">
        <v>7</v>
      </c>
      <c r="F232" s="67">
        <v>88.08</v>
      </c>
      <c r="G232" s="75">
        <v>1</v>
      </c>
      <c r="H232" s="60">
        <f>'BM 03'!J232</f>
        <v>0</v>
      </c>
      <c r="I232" s="60">
        <f>VLOOKUP(A232,'Memória 04'!$A$6:$E$243,5,FALSE)</f>
        <v>0</v>
      </c>
      <c r="J232" s="76">
        <f t="shared" si="22"/>
        <v>0</v>
      </c>
      <c r="K232" s="77">
        <f t="shared" si="23"/>
        <v>88.08</v>
      </c>
      <c r="L232" s="60">
        <f t="shared" si="24"/>
        <v>0</v>
      </c>
      <c r="M232" s="60">
        <f t="shared" si="25"/>
        <v>0</v>
      </c>
      <c r="N232" s="78">
        <f t="shared" si="26"/>
        <v>0</v>
      </c>
      <c r="O232" s="11"/>
      <c r="P232" s="111">
        <f t="shared" si="27"/>
        <v>0</v>
      </c>
      <c r="Q232" s="17"/>
      <c r="R232" s="32"/>
    </row>
    <row r="233" spans="1:18" ht="25.5" x14ac:dyDescent="0.2">
      <c r="A233" s="19" t="s">
        <v>542</v>
      </c>
      <c r="B233" s="20" t="s">
        <v>543</v>
      </c>
      <c r="C233" s="21" t="s">
        <v>17</v>
      </c>
      <c r="D233" s="21" t="s">
        <v>544</v>
      </c>
      <c r="E233" s="22" t="s">
        <v>7</v>
      </c>
      <c r="F233" s="67">
        <v>112.33</v>
      </c>
      <c r="G233" s="75">
        <v>1</v>
      </c>
      <c r="H233" s="60">
        <f>'BM 03'!J233</f>
        <v>0</v>
      </c>
      <c r="I233" s="60">
        <f>VLOOKUP(A233,'Memória 04'!$A$6:$E$243,5,FALSE)</f>
        <v>0</v>
      </c>
      <c r="J233" s="76">
        <f t="shared" si="22"/>
        <v>0</v>
      </c>
      <c r="K233" s="77">
        <f t="shared" si="23"/>
        <v>112.33</v>
      </c>
      <c r="L233" s="60">
        <f t="shared" si="24"/>
        <v>0</v>
      </c>
      <c r="M233" s="60">
        <f t="shared" si="25"/>
        <v>0</v>
      </c>
      <c r="N233" s="78">
        <f t="shared" si="26"/>
        <v>0</v>
      </c>
      <c r="O233" s="11"/>
      <c r="P233" s="111">
        <f t="shared" si="27"/>
        <v>0</v>
      </c>
      <c r="Q233" s="17"/>
      <c r="R233" s="32"/>
    </row>
    <row r="234" spans="1:18" ht="25.5" x14ac:dyDescent="0.2">
      <c r="A234" s="19" t="s">
        <v>545</v>
      </c>
      <c r="B234" s="20" t="s">
        <v>546</v>
      </c>
      <c r="C234" s="21" t="s">
        <v>17</v>
      </c>
      <c r="D234" s="21" t="s">
        <v>547</v>
      </c>
      <c r="E234" s="22" t="s">
        <v>11</v>
      </c>
      <c r="F234" s="67">
        <v>23.24</v>
      </c>
      <c r="G234" s="75">
        <v>59.63</v>
      </c>
      <c r="H234" s="60">
        <f>'BM 03'!J234</f>
        <v>0</v>
      </c>
      <c r="I234" s="60">
        <f>VLOOKUP(A234,'Memória 04'!$A$6:$E$243,5,FALSE)</f>
        <v>0</v>
      </c>
      <c r="J234" s="76">
        <f t="shared" si="22"/>
        <v>0</v>
      </c>
      <c r="K234" s="77">
        <f t="shared" si="23"/>
        <v>1385.8</v>
      </c>
      <c r="L234" s="60">
        <f t="shared" si="24"/>
        <v>0</v>
      </c>
      <c r="M234" s="60">
        <f t="shared" si="25"/>
        <v>0</v>
      </c>
      <c r="N234" s="78">
        <f t="shared" si="26"/>
        <v>0</v>
      </c>
      <c r="O234" s="11"/>
      <c r="P234" s="111">
        <f t="shared" si="27"/>
        <v>0</v>
      </c>
      <c r="Q234" s="17"/>
      <c r="R234" s="32"/>
    </row>
    <row r="235" spans="1:18" ht="25.5" x14ac:dyDescent="0.2">
      <c r="A235" s="19" t="s">
        <v>548</v>
      </c>
      <c r="B235" s="20" t="s">
        <v>549</v>
      </c>
      <c r="C235" s="21" t="s">
        <v>17</v>
      </c>
      <c r="D235" s="21" t="s">
        <v>550</v>
      </c>
      <c r="E235" s="22" t="s">
        <v>7</v>
      </c>
      <c r="F235" s="67">
        <v>288.72000000000003</v>
      </c>
      <c r="G235" s="75">
        <v>2</v>
      </c>
      <c r="H235" s="60">
        <f>'BM 03'!J235</f>
        <v>0</v>
      </c>
      <c r="I235" s="60">
        <f>VLOOKUP(A235,'Memória 04'!$A$6:$E$243,5,FALSE)</f>
        <v>0</v>
      </c>
      <c r="J235" s="76">
        <f t="shared" si="22"/>
        <v>0</v>
      </c>
      <c r="K235" s="77">
        <f t="shared" si="23"/>
        <v>577.44000000000005</v>
      </c>
      <c r="L235" s="60">
        <f t="shared" si="24"/>
        <v>0</v>
      </c>
      <c r="M235" s="60">
        <f t="shared" si="25"/>
        <v>0</v>
      </c>
      <c r="N235" s="78">
        <f t="shared" si="26"/>
        <v>0</v>
      </c>
      <c r="O235" s="11"/>
      <c r="P235" s="111">
        <f t="shared" si="27"/>
        <v>0</v>
      </c>
      <c r="Q235" s="17"/>
      <c r="R235" s="32"/>
    </row>
    <row r="236" spans="1:18" x14ac:dyDescent="0.2">
      <c r="A236" s="12" t="s">
        <v>551</v>
      </c>
      <c r="B236" s="3"/>
      <c r="C236" s="3"/>
      <c r="D236" s="3" t="s">
        <v>552</v>
      </c>
      <c r="E236" s="3"/>
      <c r="F236" s="71"/>
      <c r="G236" s="71"/>
      <c r="H236" s="71"/>
      <c r="I236" s="71"/>
      <c r="J236" s="71"/>
      <c r="K236" s="73"/>
      <c r="L236" s="59"/>
      <c r="M236" s="59"/>
      <c r="N236" s="74"/>
      <c r="O236" s="11"/>
      <c r="P236" s="111" t="e">
        <f t="shared" si="27"/>
        <v>#DIV/0!</v>
      </c>
      <c r="Q236" s="17"/>
      <c r="R236" s="32"/>
    </row>
    <row r="237" spans="1:18" ht="38.25" x14ac:dyDescent="0.2">
      <c r="A237" s="19" t="s">
        <v>553</v>
      </c>
      <c r="B237" s="20" t="s">
        <v>554</v>
      </c>
      <c r="C237" s="21" t="s">
        <v>17</v>
      </c>
      <c r="D237" s="21" t="s">
        <v>555</v>
      </c>
      <c r="E237" s="22" t="s">
        <v>7</v>
      </c>
      <c r="F237" s="67">
        <v>172.62</v>
      </c>
      <c r="G237" s="75">
        <v>1</v>
      </c>
      <c r="H237" s="60">
        <f>'BM 03'!J237</f>
        <v>0</v>
      </c>
      <c r="I237" s="60">
        <f>VLOOKUP(A237,'Memória 04'!$A$6:$E$243,5,FALSE)</f>
        <v>1</v>
      </c>
      <c r="J237" s="76">
        <f t="shared" si="22"/>
        <v>1</v>
      </c>
      <c r="K237" s="77">
        <f t="shared" si="23"/>
        <v>172.62</v>
      </c>
      <c r="L237" s="60">
        <f t="shared" si="24"/>
        <v>0</v>
      </c>
      <c r="M237" s="60">
        <f t="shared" si="25"/>
        <v>172.62</v>
      </c>
      <c r="N237" s="78">
        <f t="shared" si="26"/>
        <v>172.62</v>
      </c>
      <c r="O237" s="11"/>
      <c r="P237" s="111">
        <f t="shared" si="27"/>
        <v>1</v>
      </c>
      <c r="Q237" s="17"/>
      <c r="R237" s="32"/>
    </row>
    <row r="238" spans="1:18" ht="38.25" x14ac:dyDescent="0.2">
      <c r="A238" s="19" t="s">
        <v>556</v>
      </c>
      <c r="B238" s="20" t="s">
        <v>557</v>
      </c>
      <c r="C238" s="21" t="s">
        <v>17</v>
      </c>
      <c r="D238" s="21" t="s">
        <v>558</v>
      </c>
      <c r="E238" s="22" t="s">
        <v>7</v>
      </c>
      <c r="F238" s="67">
        <v>47.1</v>
      </c>
      <c r="G238" s="75">
        <v>4</v>
      </c>
      <c r="H238" s="60">
        <f>'BM 03'!J238</f>
        <v>0</v>
      </c>
      <c r="I238" s="60">
        <f>VLOOKUP(A238,'Memória 04'!$A$6:$E$243,5,FALSE)</f>
        <v>0</v>
      </c>
      <c r="J238" s="76">
        <f t="shared" si="22"/>
        <v>0</v>
      </c>
      <c r="K238" s="77">
        <f t="shared" si="23"/>
        <v>188.4</v>
      </c>
      <c r="L238" s="60">
        <f t="shared" si="24"/>
        <v>0</v>
      </c>
      <c r="M238" s="60">
        <f t="shared" si="25"/>
        <v>0</v>
      </c>
      <c r="N238" s="78">
        <f t="shared" si="26"/>
        <v>0</v>
      </c>
      <c r="O238" s="11"/>
      <c r="P238" s="111">
        <f t="shared" si="27"/>
        <v>0</v>
      </c>
      <c r="Q238" s="17"/>
      <c r="R238" s="32"/>
    </row>
    <row r="239" spans="1:18" ht="38.25" x14ac:dyDescent="0.2">
      <c r="A239" s="19" t="s">
        <v>559</v>
      </c>
      <c r="B239" s="20" t="s">
        <v>560</v>
      </c>
      <c r="C239" s="21" t="s">
        <v>17</v>
      </c>
      <c r="D239" s="21" t="s">
        <v>561</v>
      </c>
      <c r="E239" s="22" t="s">
        <v>7</v>
      </c>
      <c r="F239" s="67">
        <v>20.66</v>
      </c>
      <c r="G239" s="75">
        <v>2</v>
      </c>
      <c r="H239" s="60">
        <f>'BM 03'!J239</f>
        <v>0</v>
      </c>
      <c r="I239" s="60">
        <f>VLOOKUP(A239,'Memória 04'!$A$6:$E$243,5,FALSE)</f>
        <v>0</v>
      </c>
      <c r="J239" s="76">
        <f t="shared" si="22"/>
        <v>0</v>
      </c>
      <c r="K239" s="77">
        <f t="shared" si="23"/>
        <v>41.32</v>
      </c>
      <c r="L239" s="60">
        <f t="shared" si="24"/>
        <v>0</v>
      </c>
      <c r="M239" s="60">
        <f t="shared" si="25"/>
        <v>0</v>
      </c>
      <c r="N239" s="78">
        <f t="shared" si="26"/>
        <v>0</v>
      </c>
      <c r="O239" s="11"/>
      <c r="P239" s="111">
        <f t="shared" si="27"/>
        <v>0</v>
      </c>
      <c r="Q239" s="17"/>
      <c r="R239" s="32"/>
    </row>
    <row r="240" spans="1:18" ht="38.25" x14ac:dyDescent="0.2">
      <c r="A240" s="19" t="s">
        <v>562</v>
      </c>
      <c r="B240" s="20" t="s">
        <v>563</v>
      </c>
      <c r="C240" s="21" t="s">
        <v>17</v>
      </c>
      <c r="D240" s="21" t="s">
        <v>564</v>
      </c>
      <c r="E240" s="22" t="s">
        <v>11</v>
      </c>
      <c r="F240" s="67">
        <v>20.28</v>
      </c>
      <c r="G240" s="75">
        <v>7.75</v>
      </c>
      <c r="H240" s="60">
        <f>'BM 03'!J240</f>
        <v>0</v>
      </c>
      <c r="I240" s="60">
        <f>VLOOKUP(A240,'Memória 04'!$A$6:$E$243,5,FALSE)</f>
        <v>20.28</v>
      </c>
      <c r="J240" s="76">
        <f t="shared" si="22"/>
        <v>20.28</v>
      </c>
      <c r="K240" s="77">
        <f t="shared" si="23"/>
        <v>157.16999999999999</v>
      </c>
      <c r="L240" s="60">
        <f t="shared" si="24"/>
        <v>0</v>
      </c>
      <c r="M240" s="60">
        <f t="shared" si="25"/>
        <v>411.27</v>
      </c>
      <c r="N240" s="78">
        <f t="shared" si="26"/>
        <v>411.27</v>
      </c>
      <c r="O240" s="11"/>
      <c r="P240" s="111">
        <f t="shared" si="27"/>
        <v>2.6167207482343962</v>
      </c>
      <c r="Q240" s="17"/>
      <c r="R240" s="32"/>
    </row>
    <row r="241" spans="1:18" ht="38.25" x14ac:dyDescent="0.2">
      <c r="A241" s="19" t="s">
        <v>565</v>
      </c>
      <c r="B241" s="20" t="s">
        <v>566</v>
      </c>
      <c r="C241" s="21" t="s">
        <v>17</v>
      </c>
      <c r="D241" s="21" t="s">
        <v>567</v>
      </c>
      <c r="E241" s="22" t="s">
        <v>11</v>
      </c>
      <c r="F241" s="67">
        <v>25.24</v>
      </c>
      <c r="G241" s="75">
        <v>33.659999999999997</v>
      </c>
      <c r="H241" s="60">
        <f>'BM 03'!J241</f>
        <v>0</v>
      </c>
      <c r="I241" s="60">
        <f>VLOOKUP(A241,'Memória 04'!$A$6:$E$243,5,FALSE)</f>
        <v>25.24</v>
      </c>
      <c r="J241" s="76">
        <f t="shared" si="22"/>
        <v>25.24</v>
      </c>
      <c r="K241" s="77">
        <f t="shared" si="23"/>
        <v>849.57</v>
      </c>
      <c r="L241" s="60">
        <f t="shared" si="24"/>
        <v>0</v>
      </c>
      <c r="M241" s="60">
        <f t="shared" si="25"/>
        <v>637.04999999999995</v>
      </c>
      <c r="N241" s="78">
        <f t="shared" si="26"/>
        <v>637.04999999999995</v>
      </c>
      <c r="O241" s="11"/>
      <c r="P241" s="111">
        <f t="shared" si="27"/>
        <v>0.74984992407924</v>
      </c>
      <c r="Q241" s="17"/>
      <c r="R241" s="32"/>
    </row>
    <row r="242" spans="1:18" ht="38.25" x14ac:dyDescent="0.2">
      <c r="A242" s="19" t="s">
        <v>568</v>
      </c>
      <c r="B242" s="20" t="s">
        <v>569</v>
      </c>
      <c r="C242" s="21" t="s">
        <v>17</v>
      </c>
      <c r="D242" s="21" t="s">
        <v>570</v>
      </c>
      <c r="E242" s="22" t="s">
        <v>11</v>
      </c>
      <c r="F242" s="67">
        <v>35.19</v>
      </c>
      <c r="G242" s="75">
        <v>23.79</v>
      </c>
      <c r="H242" s="60">
        <f>'BM 03'!J242</f>
        <v>0</v>
      </c>
      <c r="I242" s="60">
        <f>VLOOKUP(A242,'Memória 04'!$A$6:$E$243,5,FALSE)</f>
        <v>35.19</v>
      </c>
      <c r="J242" s="76">
        <f t="shared" si="22"/>
        <v>35.19</v>
      </c>
      <c r="K242" s="77">
        <f t="shared" si="23"/>
        <v>837.17</v>
      </c>
      <c r="L242" s="60">
        <f t="shared" si="24"/>
        <v>0</v>
      </c>
      <c r="M242" s="60">
        <f t="shared" si="25"/>
        <v>1238.33</v>
      </c>
      <c r="N242" s="78">
        <f t="shared" si="26"/>
        <v>1238.33</v>
      </c>
      <c r="O242" s="11"/>
      <c r="P242" s="111">
        <f t="shared" si="27"/>
        <v>1.4791858284458355</v>
      </c>
      <c r="Q242" s="17"/>
      <c r="R242" s="32"/>
    </row>
    <row r="243" spans="1:18" x14ac:dyDescent="0.2">
      <c r="A243" s="19" t="s">
        <v>571</v>
      </c>
      <c r="B243" s="20" t="s">
        <v>572</v>
      </c>
      <c r="C243" s="21" t="s">
        <v>17</v>
      </c>
      <c r="D243" s="21" t="s">
        <v>573</v>
      </c>
      <c r="E243" s="22" t="s">
        <v>7</v>
      </c>
      <c r="F243" s="67">
        <v>7.55</v>
      </c>
      <c r="G243" s="75">
        <v>4</v>
      </c>
      <c r="H243" s="60">
        <f>'BM 03'!J243</f>
        <v>0</v>
      </c>
      <c r="I243" s="60">
        <f>VLOOKUP(A243,'Memória 04'!$A$6:$E$243,5,FALSE)</f>
        <v>0</v>
      </c>
      <c r="J243" s="76">
        <f t="shared" si="22"/>
        <v>0</v>
      </c>
      <c r="K243" s="77">
        <f t="shared" si="23"/>
        <v>30.2</v>
      </c>
      <c r="L243" s="60">
        <f t="shared" si="24"/>
        <v>0</v>
      </c>
      <c r="M243" s="60">
        <f t="shared" si="25"/>
        <v>0</v>
      </c>
      <c r="N243" s="78">
        <f t="shared" si="26"/>
        <v>0</v>
      </c>
      <c r="O243" s="11"/>
      <c r="P243" s="111">
        <f t="shared" si="27"/>
        <v>0</v>
      </c>
      <c r="Q243" s="17"/>
      <c r="R243" s="32"/>
    </row>
    <row r="244" spans="1:18" x14ac:dyDescent="0.2">
      <c r="A244" s="12" t="s">
        <v>574</v>
      </c>
      <c r="B244" s="3"/>
      <c r="C244" s="3"/>
      <c r="D244" s="3" t="s">
        <v>60</v>
      </c>
      <c r="E244" s="3"/>
      <c r="F244" s="71"/>
      <c r="G244" s="71"/>
      <c r="H244" s="71"/>
      <c r="I244" s="71"/>
      <c r="J244" s="71"/>
      <c r="K244" s="73"/>
      <c r="L244" s="59"/>
      <c r="M244" s="59"/>
      <c r="N244" s="74"/>
      <c r="O244" s="11"/>
      <c r="P244" s="111" t="e">
        <f t="shared" si="27"/>
        <v>#DIV/0!</v>
      </c>
      <c r="Q244" s="17"/>
      <c r="R244" s="32"/>
    </row>
    <row r="245" spans="1:18" ht="25.5" x14ac:dyDescent="0.2">
      <c r="A245" s="19" t="s">
        <v>575</v>
      </c>
      <c r="B245" s="20" t="s">
        <v>65</v>
      </c>
      <c r="C245" s="21" t="s">
        <v>17</v>
      </c>
      <c r="D245" s="21" t="s">
        <v>66</v>
      </c>
      <c r="E245" s="22" t="s">
        <v>11</v>
      </c>
      <c r="F245" s="67">
        <v>3.44</v>
      </c>
      <c r="G245" s="75">
        <v>53.7</v>
      </c>
      <c r="H245" s="60">
        <f>'BM 03'!J245</f>
        <v>0</v>
      </c>
      <c r="I245" s="60">
        <f>VLOOKUP(A245,'Memória 04'!$A$6:$E$243,5,FALSE)</f>
        <v>53.7</v>
      </c>
      <c r="J245" s="76">
        <f t="shared" si="22"/>
        <v>53.7</v>
      </c>
      <c r="K245" s="77">
        <f t="shared" si="23"/>
        <v>184.72</v>
      </c>
      <c r="L245" s="60">
        <f t="shared" si="24"/>
        <v>0</v>
      </c>
      <c r="M245" s="60">
        <f t="shared" si="25"/>
        <v>184.72</v>
      </c>
      <c r="N245" s="78">
        <f t="shared" si="26"/>
        <v>184.72</v>
      </c>
      <c r="O245" s="11"/>
      <c r="P245" s="111">
        <f t="shared" si="27"/>
        <v>1</v>
      </c>
      <c r="Q245" s="17"/>
      <c r="R245" s="32"/>
    </row>
    <row r="246" spans="1:18" ht="25.5" x14ac:dyDescent="0.2">
      <c r="A246" s="19" t="s">
        <v>576</v>
      </c>
      <c r="B246" s="20" t="s">
        <v>67</v>
      </c>
      <c r="C246" s="21" t="s">
        <v>17</v>
      </c>
      <c r="D246" s="21" t="s">
        <v>68</v>
      </c>
      <c r="E246" s="22" t="s">
        <v>11</v>
      </c>
      <c r="F246" s="67">
        <v>4.6399999999999997</v>
      </c>
      <c r="G246" s="75">
        <v>20.8</v>
      </c>
      <c r="H246" s="60">
        <f>'BM 03'!J246</f>
        <v>0</v>
      </c>
      <c r="I246" s="60">
        <f>VLOOKUP(A246,'Memória 04'!$A$6:$E$243,5,FALSE)</f>
        <v>20.8</v>
      </c>
      <c r="J246" s="76">
        <f t="shared" si="22"/>
        <v>20.8</v>
      </c>
      <c r="K246" s="77">
        <f t="shared" si="23"/>
        <v>96.51</v>
      </c>
      <c r="L246" s="60">
        <f t="shared" si="24"/>
        <v>0</v>
      </c>
      <c r="M246" s="60">
        <f t="shared" si="25"/>
        <v>96.51</v>
      </c>
      <c r="N246" s="78">
        <f t="shared" si="26"/>
        <v>96.51</v>
      </c>
      <c r="O246" s="11"/>
      <c r="P246" s="111">
        <f t="shared" si="27"/>
        <v>1</v>
      </c>
      <c r="Q246" s="17"/>
      <c r="R246" s="32"/>
    </row>
    <row r="247" spans="1:18" ht="25.5" x14ac:dyDescent="0.2">
      <c r="A247" s="19" t="s">
        <v>577</v>
      </c>
      <c r="B247" s="20" t="s">
        <v>578</v>
      </c>
      <c r="C247" s="21" t="s">
        <v>17</v>
      </c>
      <c r="D247" s="21" t="s">
        <v>579</v>
      </c>
      <c r="E247" s="22" t="s">
        <v>7</v>
      </c>
      <c r="F247" s="67">
        <v>56.68</v>
      </c>
      <c r="G247" s="75">
        <v>1</v>
      </c>
      <c r="H247" s="60">
        <f>'BM 03'!J247</f>
        <v>0</v>
      </c>
      <c r="I247" s="60">
        <f>VLOOKUP(A247,'Memória 04'!$A$6:$E$243,5,FALSE)</f>
        <v>1</v>
      </c>
      <c r="J247" s="76">
        <f t="shared" si="22"/>
        <v>1</v>
      </c>
      <c r="K247" s="77">
        <f t="shared" si="23"/>
        <v>56.68</v>
      </c>
      <c r="L247" s="60">
        <f t="shared" si="24"/>
        <v>0</v>
      </c>
      <c r="M247" s="60">
        <f t="shared" si="25"/>
        <v>56.68</v>
      </c>
      <c r="N247" s="78">
        <f t="shared" si="26"/>
        <v>56.68</v>
      </c>
      <c r="O247" s="11"/>
      <c r="P247" s="111">
        <f t="shared" si="27"/>
        <v>1</v>
      </c>
      <c r="Q247" s="17"/>
      <c r="R247" s="32"/>
    </row>
    <row r="248" spans="1:18" ht="25.5" x14ac:dyDescent="0.2">
      <c r="A248" s="19" t="s">
        <v>580</v>
      </c>
      <c r="B248" s="20" t="s">
        <v>581</v>
      </c>
      <c r="C248" s="21" t="s">
        <v>17</v>
      </c>
      <c r="D248" s="21" t="s">
        <v>582</v>
      </c>
      <c r="E248" s="22" t="s">
        <v>7</v>
      </c>
      <c r="F248" s="67">
        <v>27.98</v>
      </c>
      <c r="G248" s="75">
        <v>3</v>
      </c>
      <c r="H248" s="60">
        <f>'BM 03'!J248</f>
        <v>0</v>
      </c>
      <c r="I248" s="60">
        <f>VLOOKUP(A248,'Memória 04'!$A$6:$E$243,5,FALSE)</f>
        <v>0</v>
      </c>
      <c r="J248" s="76">
        <f t="shared" si="22"/>
        <v>0</v>
      </c>
      <c r="K248" s="77">
        <f t="shared" si="23"/>
        <v>83.94</v>
      </c>
      <c r="L248" s="60">
        <f t="shared" si="24"/>
        <v>0</v>
      </c>
      <c r="M248" s="60">
        <f t="shared" si="25"/>
        <v>0</v>
      </c>
      <c r="N248" s="78">
        <f t="shared" si="26"/>
        <v>0</v>
      </c>
      <c r="O248" s="11"/>
      <c r="P248" s="111">
        <f t="shared" si="27"/>
        <v>0</v>
      </c>
      <c r="Q248" s="17"/>
      <c r="R248" s="32"/>
    </row>
    <row r="249" spans="1:18" ht="25.5" x14ac:dyDescent="0.2">
      <c r="A249" s="19" t="s">
        <v>583</v>
      </c>
      <c r="B249" s="20" t="s">
        <v>584</v>
      </c>
      <c r="C249" s="21" t="s">
        <v>17</v>
      </c>
      <c r="D249" s="21" t="s">
        <v>585</v>
      </c>
      <c r="E249" s="22" t="s">
        <v>7</v>
      </c>
      <c r="F249" s="67">
        <v>67.86</v>
      </c>
      <c r="G249" s="75">
        <v>2</v>
      </c>
      <c r="H249" s="60">
        <f>'BM 03'!J249</f>
        <v>0</v>
      </c>
      <c r="I249" s="60">
        <f>VLOOKUP(A249,'Memória 04'!$A$6:$E$243,5,FALSE)</f>
        <v>0</v>
      </c>
      <c r="J249" s="76">
        <f t="shared" si="22"/>
        <v>0</v>
      </c>
      <c r="K249" s="77">
        <f t="shared" si="23"/>
        <v>135.72</v>
      </c>
      <c r="L249" s="60">
        <f t="shared" si="24"/>
        <v>0</v>
      </c>
      <c r="M249" s="60">
        <f t="shared" si="25"/>
        <v>0</v>
      </c>
      <c r="N249" s="78">
        <f t="shared" si="26"/>
        <v>0</v>
      </c>
      <c r="O249" s="11"/>
      <c r="P249" s="111">
        <f t="shared" si="27"/>
        <v>0</v>
      </c>
      <c r="Q249" s="17"/>
      <c r="R249" s="32"/>
    </row>
    <row r="250" spans="1:18" ht="25.5" x14ac:dyDescent="0.2">
      <c r="A250" s="19" t="s">
        <v>586</v>
      </c>
      <c r="B250" s="20" t="s">
        <v>69</v>
      </c>
      <c r="C250" s="21" t="s">
        <v>17</v>
      </c>
      <c r="D250" s="21" t="s">
        <v>70</v>
      </c>
      <c r="E250" s="22" t="s">
        <v>7</v>
      </c>
      <c r="F250" s="67">
        <v>10.38</v>
      </c>
      <c r="G250" s="75">
        <v>1</v>
      </c>
      <c r="H250" s="60">
        <f>'BM 03'!J250</f>
        <v>0</v>
      </c>
      <c r="I250" s="60">
        <f>VLOOKUP(A250,'Memória 04'!$A$6:$E$243,5,FALSE)</f>
        <v>1</v>
      </c>
      <c r="J250" s="76">
        <f t="shared" si="22"/>
        <v>1</v>
      </c>
      <c r="K250" s="77">
        <f t="shared" si="23"/>
        <v>10.38</v>
      </c>
      <c r="L250" s="60">
        <f t="shared" si="24"/>
        <v>0</v>
      </c>
      <c r="M250" s="60">
        <f t="shared" si="25"/>
        <v>10.38</v>
      </c>
      <c r="N250" s="78">
        <f t="shared" si="26"/>
        <v>10.38</v>
      </c>
      <c r="O250" s="11"/>
      <c r="P250" s="111">
        <f t="shared" si="27"/>
        <v>1</v>
      </c>
      <c r="Q250" s="17"/>
      <c r="R250" s="32"/>
    </row>
    <row r="251" spans="1:18" ht="38.25" x14ac:dyDescent="0.2">
      <c r="A251" s="19" t="s">
        <v>587</v>
      </c>
      <c r="B251" s="20" t="s">
        <v>588</v>
      </c>
      <c r="C251" s="21" t="s">
        <v>17</v>
      </c>
      <c r="D251" s="21" t="s">
        <v>589</v>
      </c>
      <c r="E251" s="22" t="s">
        <v>11</v>
      </c>
      <c r="F251" s="67">
        <v>7.89</v>
      </c>
      <c r="G251" s="75">
        <v>26.5</v>
      </c>
      <c r="H251" s="60">
        <f>'BM 03'!J251</f>
        <v>0</v>
      </c>
      <c r="I251" s="60">
        <f>VLOOKUP(A251,'Memória 04'!$A$6:$E$243,5,FALSE)</f>
        <v>26.5</v>
      </c>
      <c r="J251" s="76">
        <f t="shared" si="22"/>
        <v>26.5</v>
      </c>
      <c r="K251" s="77">
        <f t="shared" si="23"/>
        <v>209.08</v>
      </c>
      <c r="L251" s="60">
        <f t="shared" si="24"/>
        <v>0</v>
      </c>
      <c r="M251" s="60">
        <f t="shared" si="25"/>
        <v>209.08</v>
      </c>
      <c r="N251" s="78">
        <f t="shared" si="26"/>
        <v>209.08</v>
      </c>
      <c r="O251" s="11"/>
      <c r="P251" s="111">
        <f t="shared" si="27"/>
        <v>1</v>
      </c>
      <c r="Q251" s="17"/>
      <c r="R251" s="32"/>
    </row>
    <row r="252" spans="1:18" ht="38.25" x14ac:dyDescent="0.2">
      <c r="A252" s="19" t="s">
        <v>590</v>
      </c>
      <c r="B252" s="20" t="s">
        <v>591</v>
      </c>
      <c r="C252" s="21" t="s">
        <v>17</v>
      </c>
      <c r="D252" s="21" t="s">
        <v>592</v>
      </c>
      <c r="E252" s="22" t="s">
        <v>11</v>
      </c>
      <c r="F252" s="67">
        <v>14.78</v>
      </c>
      <c r="G252" s="75">
        <v>10.4</v>
      </c>
      <c r="H252" s="60">
        <f>'BM 03'!J252</f>
        <v>0</v>
      </c>
      <c r="I252" s="60">
        <f>VLOOKUP(A252,'Memória 04'!$A$6:$E$243,5,FALSE)</f>
        <v>10.4</v>
      </c>
      <c r="J252" s="76">
        <f t="shared" si="22"/>
        <v>10.4</v>
      </c>
      <c r="K252" s="77">
        <f t="shared" si="23"/>
        <v>153.71</v>
      </c>
      <c r="L252" s="60">
        <f t="shared" si="24"/>
        <v>0</v>
      </c>
      <c r="M252" s="60">
        <f t="shared" si="25"/>
        <v>153.71</v>
      </c>
      <c r="N252" s="78">
        <f t="shared" si="26"/>
        <v>153.71</v>
      </c>
      <c r="O252" s="11"/>
      <c r="P252" s="111">
        <f t="shared" si="27"/>
        <v>1</v>
      </c>
      <c r="Q252" s="17"/>
      <c r="R252" s="32"/>
    </row>
    <row r="253" spans="1:18" ht="25.5" x14ac:dyDescent="0.2">
      <c r="A253" s="19" t="s">
        <v>593</v>
      </c>
      <c r="B253" s="20" t="s">
        <v>594</v>
      </c>
      <c r="C253" s="21" t="s">
        <v>17</v>
      </c>
      <c r="D253" s="21" t="s">
        <v>595</v>
      </c>
      <c r="E253" s="22" t="s">
        <v>7</v>
      </c>
      <c r="F253" s="67">
        <v>20.65</v>
      </c>
      <c r="G253" s="75">
        <v>3</v>
      </c>
      <c r="H253" s="60">
        <f>'BM 03'!J253</f>
        <v>0</v>
      </c>
      <c r="I253" s="60">
        <f>VLOOKUP(A253,'Memória 04'!$A$6:$E$243,5,FALSE)</f>
        <v>0</v>
      </c>
      <c r="J253" s="76">
        <f t="shared" si="22"/>
        <v>0</v>
      </c>
      <c r="K253" s="77">
        <f t="shared" si="23"/>
        <v>61.95</v>
      </c>
      <c r="L253" s="60">
        <f t="shared" si="24"/>
        <v>0</v>
      </c>
      <c r="M253" s="60">
        <f t="shared" si="25"/>
        <v>0</v>
      </c>
      <c r="N253" s="78">
        <f t="shared" si="26"/>
        <v>0</v>
      </c>
      <c r="O253" s="11"/>
      <c r="P253" s="111">
        <f t="shared" si="27"/>
        <v>0</v>
      </c>
      <c r="Q253" s="17"/>
      <c r="R253" s="32"/>
    </row>
    <row r="254" spans="1:18" ht="25.5" x14ac:dyDescent="0.2">
      <c r="A254" s="19" t="s">
        <v>596</v>
      </c>
      <c r="B254" s="20" t="s">
        <v>71</v>
      </c>
      <c r="C254" s="21" t="s">
        <v>17</v>
      </c>
      <c r="D254" s="21" t="s">
        <v>72</v>
      </c>
      <c r="E254" s="22" t="s">
        <v>7</v>
      </c>
      <c r="F254" s="67">
        <v>23.32</v>
      </c>
      <c r="G254" s="75">
        <v>2</v>
      </c>
      <c r="H254" s="60">
        <f>'BM 03'!J254</f>
        <v>0</v>
      </c>
      <c r="I254" s="60">
        <f>VLOOKUP(A254,'Memória 04'!$A$6:$E$243,5,FALSE)</f>
        <v>0</v>
      </c>
      <c r="J254" s="76">
        <f t="shared" si="22"/>
        <v>0</v>
      </c>
      <c r="K254" s="77">
        <f t="shared" si="23"/>
        <v>46.64</v>
      </c>
      <c r="L254" s="60">
        <f t="shared" si="24"/>
        <v>0</v>
      </c>
      <c r="M254" s="60">
        <f t="shared" si="25"/>
        <v>0</v>
      </c>
      <c r="N254" s="78">
        <f t="shared" si="26"/>
        <v>0</v>
      </c>
      <c r="O254" s="11"/>
      <c r="P254" s="111">
        <f t="shared" si="27"/>
        <v>0</v>
      </c>
      <c r="Q254" s="17"/>
      <c r="R254" s="32"/>
    </row>
    <row r="255" spans="1:18" ht="38.25" x14ac:dyDescent="0.2">
      <c r="A255" s="25" t="s">
        <v>597</v>
      </c>
      <c r="B255" s="26" t="s">
        <v>598</v>
      </c>
      <c r="C255" s="27" t="s">
        <v>17</v>
      </c>
      <c r="D255" s="27" t="s">
        <v>599</v>
      </c>
      <c r="E255" s="28" t="s">
        <v>7</v>
      </c>
      <c r="F255" s="69">
        <v>443.04</v>
      </c>
      <c r="G255" s="77">
        <v>1</v>
      </c>
      <c r="H255" s="60">
        <f>'BM 03'!J255</f>
        <v>0</v>
      </c>
      <c r="I255" s="60">
        <f>VLOOKUP(A255,'Memória 04'!$A$6:$E$243,5,FALSE)</f>
        <v>1</v>
      </c>
      <c r="J255" s="76">
        <f t="shared" si="22"/>
        <v>1</v>
      </c>
      <c r="K255" s="87">
        <f t="shared" si="23"/>
        <v>443.04</v>
      </c>
      <c r="L255" s="64">
        <f t="shared" si="24"/>
        <v>0</v>
      </c>
      <c r="M255" s="64">
        <f t="shared" si="25"/>
        <v>443.04</v>
      </c>
      <c r="N255" s="88">
        <f t="shared" si="26"/>
        <v>443.04</v>
      </c>
      <c r="O255" s="11"/>
      <c r="P255" s="111">
        <f t="shared" si="27"/>
        <v>1</v>
      </c>
      <c r="Q255" s="17"/>
      <c r="R255" s="32"/>
    </row>
    <row r="256" spans="1:18" ht="15" x14ac:dyDescent="0.25">
      <c r="A256" s="187" t="s">
        <v>13</v>
      </c>
      <c r="B256" s="188"/>
      <c r="C256" s="188"/>
      <c r="D256" s="188"/>
      <c r="E256" s="188"/>
      <c r="F256" s="188"/>
      <c r="G256" s="188"/>
      <c r="H256" s="188"/>
      <c r="I256" s="188"/>
      <c r="J256" s="189"/>
      <c r="K256" s="65">
        <f>SUM(K20:K255)+0.1</f>
        <v>714999.99999999977</v>
      </c>
      <c r="L256" s="65">
        <f>SUM(L20:L255)-0.06</f>
        <v>286574.14999999997</v>
      </c>
      <c r="M256" s="65">
        <f>SUM(M20:M255)</f>
        <v>142691.66999999998</v>
      </c>
      <c r="N256" s="65">
        <f>SUM(N20:N255)-0.06</f>
        <v>429265.81999999995</v>
      </c>
      <c r="O256" s="11"/>
      <c r="P256" s="111">
        <f t="shared" si="27"/>
        <v>0.60037177622377635</v>
      </c>
      <c r="Q256" s="17"/>
      <c r="R256" s="32"/>
    </row>
    <row r="257" spans="1:1008" x14ac:dyDescent="0.2">
      <c r="A257" s="9"/>
      <c r="B257" s="9"/>
      <c r="C257" s="9"/>
      <c r="D257" s="10"/>
      <c r="E257" s="9"/>
      <c r="F257" s="9"/>
      <c r="G257" s="9"/>
      <c r="H257" s="9"/>
      <c r="I257" s="9"/>
      <c r="J257" s="9"/>
      <c r="K257" s="9"/>
      <c r="L257" s="11"/>
      <c r="M257" s="11"/>
      <c r="N257" s="11"/>
      <c r="O257" s="11"/>
      <c r="P257" s="112"/>
    </row>
    <row r="260" spans="1:1008" x14ac:dyDescent="0.2">
      <c r="M260" s="122"/>
    </row>
    <row r="261" spans="1:1008" x14ac:dyDescent="0.2">
      <c r="M261" s="17"/>
    </row>
    <row r="266" spans="1:1008" s="111" customFormat="1" x14ac:dyDescent="0.2">
      <c r="A266" s="1"/>
      <c r="B266" s="183" t="s">
        <v>655</v>
      </c>
      <c r="C266" s="183"/>
      <c r="D266" s="183"/>
      <c r="E266" s="183" t="s">
        <v>658</v>
      </c>
      <c r="F266" s="183"/>
      <c r="G266" s="183"/>
      <c r="H266" s="183"/>
      <c r="I266" s="183"/>
      <c r="J266" s="183"/>
      <c r="K266" s="183" t="s">
        <v>659</v>
      </c>
      <c r="L266" s="183"/>
      <c r="M266" s="183"/>
      <c r="N266" s="183"/>
      <c r="O266" s="183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  <c r="AT266" s="1"/>
      <c r="AU266" s="1"/>
      <c r="AV266" s="1"/>
      <c r="AW266" s="1"/>
      <c r="AX266" s="1"/>
      <c r="AY266" s="1"/>
      <c r="AZ266" s="1"/>
      <c r="BA266" s="1"/>
      <c r="BB266" s="1"/>
      <c r="BC266" s="1"/>
      <c r="BD266" s="1"/>
      <c r="BE266" s="1"/>
      <c r="BF266" s="1"/>
      <c r="BG266" s="1"/>
      <c r="BH266" s="1"/>
      <c r="BI266" s="1"/>
      <c r="BJ266" s="1"/>
      <c r="BK266" s="1"/>
      <c r="BL266" s="1"/>
      <c r="BM266" s="1"/>
      <c r="BN266" s="1"/>
      <c r="BO266" s="1"/>
      <c r="BP266" s="1"/>
      <c r="BQ266" s="1"/>
      <c r="BR266" s="1"/>
      <c r="BS266" s="1"/>
      <c r="BT266" s="1"/>
      <c r="BU266" s="1"/>
      <c r="BV266" s="1"/>
      <c r="BW266" s="1"/>
      <c r="BX266" s="1"/>
      <c r="BY266" s="1"/>
      <c r="BZ266" s="1"/>
      <c r="CA266" s="1"/>
      <c r="CB266" s="1"/>
      <c r="CC266" s="1"/>
      <c r="CD266" s="1"/>
      <c r="CE266" s="1"/>
      <c r="CF266" s="1"/>
      <c r="CG266" s="1"/>
      <c r="CH266" s="1"/>
      <c r="CI266" s="1"/>
      <c r="CJ266" s="1"/>
      <c r="CK266" s="1"/>
      <c r="CL266" s="1"/>
      <c r="CM266" s="1"/>
      <c r="CN266" s="1"/>
      <c r="CO266" s="1"/>
      <c r="CP266" s="1"/>
      <c r="CQ266" s="1"/>
      <c r="CR266" s="1"/>
      <c r="CS266" s="1"/>
      <c r="CT266" s="1"/>
      <c r="CU266" s="1"/>
      <c r="CV266" s="1"/>
      <c r="CW266" s="1"/>
      <c r="CX266" s="1"/>
      <c r="CY266" s="1"/>
      <c r="CZ266" s="1"/>
      <c r="DA266" s="1"/>
      <c r="DB266" s="1"/>
      <c r="DC266" s="1"/>
      <c r="DD266" s="1"/>
      <c r="DE266" s="1"/>
      <c r="DF266" s="1"/>
      <c r="DG266" s="1"/>
      <c r="DH266" s="1"/>
      <c r="DI266" s="1"/>
      <c r="DJ266" s="1"/>
      <c r="DK266" s="1"/>
      <c r="DL266" s="1"/>
      <c r="DM266" s="1"/>
      <c r="DN266" s="1"/>
      <c r="DO266" s="1"/>
      <c r="DP266" s="1"/>
      <c r="DQ266" s="1"/>
      <c r="DR266" s="1"/>
      <c r="DS266" s="1"/>
      <c r="DT266" s="1"/>
      <c r="DU266" s="1"/>
      <c r="DV266" s="1"/>
      <c r="DW266" s="1"/>
      <c r="DX266" s="1"/>
      <c r="DY266" s="1"/>
      <c r="DZ266" s="1"/>
      <c r="EA266" s="1"/>
      <c r="EB266" s="1"/>
      <c r="EC266" s="1"/>
      <c r="ED266" s="1"/>
      <c r="EE266" s="1"/>
      <c r="EF266" s="1"/>
      <c r="EG266" s="1"/>
      <c r="EH266" s="1"/>
      <c r="EI266" s="1"/>
      <c r="EJ266" s="1"/>
      <c r="EK266" s="1"/>
      <c r="EL266" s="1"/>
      <c r="EM266" s="1"/>
      <c r="EN266" s="1"/>
      <c r="EO266" s="1"/>
      <c r="EP266" s="1"/>
      <c r="EQ266" s="1"/>
      <c r="ER266" s="1"/>
      <c r="ES266" s="1"/>
      <c r="ET266" s="1"/>
      <c r="EU266" s="1"/>
      <c r="EV266" s="1"/>
      <c r="EW266" s="1"/>
      <c r="EX266" s="1"/>
      <c r="EY266" s="1"/>
      <c r="EZ266" s="1"/>
      <c r="FA266" s="1"/>
      <c r="FB266" s="1"/>
      <c r="FC266" s="1"/>
      <c r="FD266" s="1"/>
      <c r="FE266" s="1"/>
      <c r="FF266" s="1"/>
      <c r="FG266" s="1"/>
      <c r="FH266" s="1"/>
      <c r="FI266" s="1"/>
      <c r="FJ266" s="1"/>
      <c r="FK266" s="1"/>
      <c r="FL266" s="1"/>
      <c r="FM266" s="1"/>
      <c r="FN266" s="1"/>
      <c r="FO266" s="1"/>
      <c r="FP266" s="1"/>
      <c r="FQ266" s="1"/>
      <c r="FR266" s="1"/>
      <c r="FS266" s="1"/>
      <c r="FT266" s="1"/>
      <c r="FU266" s="1"/>
      <c r="FV266" s="1"/>
      <c r="FW266" s="1"/>
      <c r="FX266" s="1"/>
      <c r="FY266" s="1"/>
      <c r="FZ266" s="1"/>
      <c r="GA266" s="1"/>
      <c r="GB266" s="1"/>
      <c r="GC266" s="1"/>
      <c r="GD266" s="1"/>
      <c r="GE266" s="1"/>
      <c r="GF266" s="1"/>
      <c r="GG266" s="1"/>
      <c r="GH266" s="1"/>
      <c r="GI266" s="1"/>
      <c r="GJ266" s="1"/>
      <c r="GK266" s="1"/>
      <c r="GL266" s="1"/>
      <c r="GM266" s="1"/>
      <c r="GN266" s="1"/>
      <c r="GO266" s="1"/>
      <c r="GP266" s="1"/>
      <c r="GQ266" s="1"/>
      <c r="GR266" s="1"/>
      <c r="GS266" s="1"/>
      <c r="GT266" s="1"/>
      <c r="GU266" s="1"/>
      <c r="GV266" s="1"/>
      <c r="GW266" s="1"/>
      <c r="GX266" s="1"/>
      <c r="GY266" s="1"/>
      <c r="GZ266" s="1"/>
      <c r="HA266" s="1"/>
      <c r="HB266" s="1"/>
      <c r="HC266" s="1"/>
      <c r="HD266" s="1"/>
      <c r="HE266" s="1"/>
      <c r="HF266" s="1"/>
      <c r="HG266" s="1"/>
      <c r="HH266" s="1"/>
      <c r="HI266" s="1"/>
      <c r="HJ266" s="1"/>
      <c r="HK266" s="1"/>
      <c r="HL266" s="1"/>
      <c r="HM266" s="1"/>
      <c r="HN266" s="1"/>
      <c r="HO266" s="1"/>
      <c r="HP266" s="1"/>
      <c r="HQ266" s="1"/>
      <c r="HR266" s="1"/>
      <c r="HS266" s="1"/>
      <c r="HT266" s="1"/>
      <c r="HU266" s="1"/>
      <c r="HV266" s="1"/>
      <c r="HW266" s="1"/>
      <c r="HX266" s="1"/>
      <c r="HY266" s="1"/>
      <c r="HZ266" s="1"/>
      <c r="IA266" s="1"/>
      <c r="IB266" s="1"/>
      <c r="IC266" s="1"/>
      <c r="ID266" s="1"/>
      <c r="IE266" s="1"/>
      <c r="IF266" s="1"/>
      <c r="IG266" s="1"/>
      <c r="IH266" s="1"/>
      <c r="II266" s="1"/>
      <c r="IJ266" s="1"/>
      <c r="IK266" s="1"/>
      <c r="IL266" s="1"/>
      <c r="IM266" s="1"/>
      <c r="IN266" s="1"/>
      <c r="IO266" s="1"/>
      <c r="IP266" s="1"/>
      <c r="IQ266" s="1"/>
      <c r="IR266" s="1"/>
      <c r="IS266" s="1"/>
      <c r="IT266" s="1"/>
      <c r="IU266" s="1"/>
      <c r="IV266" s="1"/>
      <c r="IW266" s="1"/>
      <c r="IX266" s="1"/>
      <c r="IY266" s="1"/>
      <c r="IZ266" s="1"/>
      <c r="JA266" s="1"/>
      <c r="JB266" s="1"/>
      <c r="JC266" s="1"/>
      <c r="JD266" s="1"/>
      <c r="JE266" s="1"/>
      <c r="JF266" s="1"/>
      <c r="JG266" s="1"/>
      <c r="JH266" s="1"/>
      <c r="JI266" s="1"/>
      <c r="JJ266" s="1"/>
      <c r="JK266" s="1"/>
      <c r="JL266" s="1"/>
      <c r="JM266" s="1"/>
      <c r="JN266" s="1"/>
      <c r="JO266" s="1"/>
      <c r="JP266" s="1"/>
      <c r="JQ266" s="1"/>
      <c r="JR266" s="1"/>
      <c r="JS266" s="1"/>
      <c r="JT266" s="1"/>
      <c r="JU266" s="1"/>
      <c r="JV266" s="1"/>
      <c r="JW266" s="1"/>
      <c r="JX266" s="1"/>
      <c r="JY266" s="1"/>
      <c r="JZ266" s="1"/>
      <c r="KA266" s="1"/>
      <c r="KB266" s="1"/>
      <c r="KC266" s="1"/>
      <c r="KD266" s="1"/>
      <c r="KE266" s="1"/>
      <c r="KF266" s="1"/>
      <c r="KG266" s="1"/>
      <c r="KH266" s="1"/>
      <c r="KI266" s="1"/>
      <c r="KJ266" s="1"/>
      <c r="KK266" s="1"/>
      <c r="KL266" s="1"/>
      <c r="KM266" s="1"/>
      <c r="KN266" s="1"/>
      <c r="KO266" s="1"/>
      <c r="KP266" s="1"/>
      <c r="KQ266" s="1"/>
      <c r="KR266" s="1"/>
      <c r="KS266" s="1"/>
      <c r="KT266" s="1"/>
      <c r="KU266" s="1"/>
      <c r="KV266" s="1"/>
      <c r="KW266" s="1"/>
      <c r="KX266" s="1"/>
      <c r="KY266" s="1"/>
      <c r="KZ266" s="1"/>
      <c r="LA266" s="1"/>
      <c r="LB266" s="1"/>
      <c r="LC266" s="1"/>
      <c r="LD266" s="1"/>
      <c r="LE266" s="1"/>
      <c r="LF266" s="1"/>
      <c r="LG266" s="1"/>
      <c r="LH266" s="1"/>
      <c r="LI266" s="1"/>
      <c r="LJ266" s="1"/>
      <c r="LK266" s="1"/>
      <c r="LL266" s="1"/>
      <c r="LM266" s="1"/>
      <c r="LN266" s="1"/>
      <c r="LO266" s="1"/>
      <c r="LP266" s="1"/>
      <c r="LQ266" s="1"/>
      <c r="LR266" s="1"/>
      <c r="LS266" s="1"/>
      <c r="LT266" s="1"/>
      <c r="LU266" s="1"/>
      <c r="LV266" s="1"/>
      <c r="LW266" s="1"/>
      <c r="LX266" s="1"/>
      <c r="LY266" s="1"/>
      <c r="LZ266" s="1"/>
      <c r="MA266" s="1"/>
      <c r="MB266" s="1"/>
      <c r="MC266" s="1"/>
      <c r="MD266" s="1"/>
      <c r="ME266" s="1"/>
      <c r="MF266" s="1"/>
      <c r="MG266" s="1"/>
      <c r="MH266" s="1"/>
      <c r="MI266" s="1"/>
      <c r="MJ266" s="1"/>
      <c r="MK266" s="1"/>
      <c r="ML266" s="1"/>
      <c r="MM266" s="1"/>
      <c r="MN266" s="1"/>
      <c r="MO266" s="1"/>
      <c r="MP266" s="1"/>
      <c r="MQ266" s="1"/>
      <c r="MR266" s="1"/>
      <c r="MS266" s="1"/>
      <c r="MT266" s="1"/>
      <c r="MU266" s="1"/>
      <c r="MV266" s="1"/>
      <c r="MW266" s="1"/>
      <c r="MX266" s="1"/>
      <c r="MY266" s="1"/>
      <c r="MZ266" s="1"/>
      <c r="NA266" s="1"/>
      <c r="NB266" s="1"/>
      <c r="NC266" s="1"/>
      <c r="ND266" s="1"/>
      <c r="NE266" s="1"/>
      <c r="NF266" s="1"/>
      <c r="NG266" s="1"/>
      <c r="NH266" s="1"/>
      <c r="NI266" s="1"/>
      <c r="NJ266" s="1"/>
      <c r="NK266" s="1"/>
      <c r="NL266" s="1"/>
      <c r="NM266" s="1"/>
      <c r="NN266" s="1"/>
      <c r="NO266" s="1"/>
      <c r="NP266" s="1"/>
      <c r="NQ266" s="1"/>
      <c r="NR266" s="1"/>
      <c r="NS266" s="1"/>
      <c r="NT266" s="1"/>
      <c r="NU266" s="1"/>
      <c r="NV266" s="1"/>
      <c r="NW266" s="1"/>
      <c r="NX266" s="1"/>
      <c r="NY266" s="1"/>
      <c r="NZ266" s="1"/>
      <c r="OA266" s="1"/>
      <c r="OB266" s="1"/>
      <c r="OC266" s="1"/>
      <c r="OD266" s="1"/>
      <c r="OE266" s="1"/>
      <c r="OF266" s="1"/>
      <c r="OG266" s="1"/>
      <c r="OH266" s="1"/>
      <c r="OI266" s="1"/>
      <c r="OJ266" s="1"/>
      <c r="OK266" s="1"/>
      <c r="OL266" s="1"/>
      <c r="OM266" s="1"/>
      <c r="ON266" s="1"/>
      <c r="OO266" s="1"/>
      <c r="OP266" s="1"/>
      <c r="OQ266" s="1"/>
      <c r="OR266" s="1"/>
      <c r="OS266" s="1"/>
      <c r="OT266" s="1"/>
      <c r="OU266" s="1"/>
      <c r="OV266" s="1"/>
      <c r="OW266" s="1"/>
      <c r="OX266" s="1"/>
      <c r="OY266" s="1"/>
      <c r="OZ266" s="1"/>
      <c r="PA266" s="1"/>
      <c r="PB266" s="1"/>
      <c r="PC266" s="1"/>
      <c r="PD266" s="1"/>
      <c r="PE266" s="1"/>
      <c r="PF266" s="1"/>
      <c r="PG266" s="1"/>
      <c r="PH266" s="1"/>
      <c r="PI266" s="1"/>
      <c r="PJ266" s="1"/>
      <c r="PK266" s="1"/>
      <c r="PL266" s="1"/>
      <c r="PM266" s="1"/>
      <c r="PN266" s="1"/>
      <c r="PO266" s="1"/>
      <c r="PP266" s="1"/>
      <c r="PQ266" s="1"/>
      <c r="PR266" s="1"/>
      <c r="PS266" s="1"/>
      <c r="PT266" s="1"/>
      <c r="PU266" s="1"/>
      <c r="PV266" s="1"/>
      <c r="PW266" s="1"/>
      <c r="PX266" s="1"/>
      <c r="PY266" s="1"/>
      <c r="PZ266" s="1"/>
      <c r="QA266" s="1"/>
      <c r="QB266" s="1"/>
      <c r="QC266" s="1"/>
      <c r="QD266" s="1"/>
      <c r="QE266" s="1"/>
      <c r="QF266" s="1"/>
      <c r="QG266" s="1"/>
      <c r="QH266" s="1"/>
      <c r="QI266" s="1"/>
      <c r="QJ266" s="1"/>
      <c r="QK266" s="1"/>
      <c r="QL266" s="1"/>
      <c r="QM266" s="1"/>
      <c r="QN266" s="1"/>
      <c r="QO266" s="1"/>
      <c r="QP266" s="1"/>
      <c r="QQ266" s="1"/>
      <c r="QR266" s="1"/>
      <c r="QS266" s="1"/>
      <c r="QT266" s="1"/>
      <c r="QU266" s="1"/>
      <c r="QV266" s="1"/>
      <c r="QW266" s="1"/>
      <c r="QX266" s="1"/>
      <c r="QY266" s="1"/>
      <c r="QZ266" s="1"/>
      <c r="RA266" s="1"/>
      <c r="RB266" s="1"/>
      <c r="RC266" s="1"/>
      <c r="RD266" s="1"/>
      <c r="RE266" s="1"/>
      <c r="RF266" s="1"/>
      <c r="RG266" s="1"/>
      <c r="RH266" s="1"/>
      <c r="RI266" s="1"/>
      <c r="RJ266" s="1"/>
      <c r="RK266" s="1"/>
      <c r="RL266" s="1"/>
      <c r="RM266" s="1"/>
      <c r="RN266" s="1"/>
      <c r="RO266" s="1"/>
      <c r="RP266" s="1"/>
      <c r="RQ266" s="1"/>
      <c r="RR266" s="1"/>
      <c r="RS266" s="1"/>
      <c r="RT266" s="1"/>
      <c r="RU266" s="1"/>
      <c r="RV266" s="1"/>
      <c r="RW266" s="1"/>
      <c r="RX266" s="1"/>
      <c r="RY266" s="1"/>
      <c r="RZ266" s="1"/>
      <c r="SA266" s="1"/>
      <c r="SB266" s="1"/>
      <c r="SC266" s="1"/>
      <c r="SD266" s="1"/>
      <c r="SE266" s="1"/>
      <c r="SF266" s="1"/>
      <c r="SG266" s="1"/>
      <c r="SH266" s="1"/>
      <c r="SI266" s="1"/>
      <c r="SJ266" s="1"/>
      <c r="SK266" s="1"/>
      <c r="SL266" s="1"/>
      <c r="SM266" s="1"/>
      <c r="SN266" s="1"/>
      <c r="SO266" s="1"/>
      <c r="SP266" s="1"/>
      <c r="SQ266" s="1"/>
      <c r="SR266" s="1"/>
      <c r="SS266" s="1"/>
      <c r="ST266" s="1"/>
      <c r="SU266" s="1"/>
      <c r="SV266" s="1"/>
      <c r="SW266" s="1"/>
      <c r="SX266" s="1"/>
      <c r="SY266" s="1"/>
      <c r="SZ266" s="1"/>
      <c r="TA266" s="1"/>
      <c r="TB266" s="1"/>
      <c r="TC266" s="1"/>
      <c r="TD266" s="1"/>
      <c r="TE266" s="1"/>
      <c r="TF266" s="1"/>
      <c r="TG266" s="1"/>
      <c r="TH266" s="1"/>
      <c r="TI266" s="1"/>
      <c r="TJ266" s="1"/>
      <c r="TK266" s="1"/>
      <c r="TL266" s="1"/>
      <c r="TM266" s="1"/>
      <c r="TN266" s="1"/>
      <c r="TO266" s="1"/>
      <c r="TP266" s="1"/>
      <c r="TQ266" s="1"/>
      <c r="TR266" s="1"/>
      <c r="TS266" s="1"/>
      <c r="TT266" s="1"/>
      <c r="TU266" s="1"/>
      <c r="TV266" s="1"/>
      <c r="TW266" s="1"/>
      <c r="TX266" s="1"/>
      <c r="TY266" s="1"/>
      <c r="TZ266" s="1"/>
      <c r="UA266" s="1"/>
      <c r="UB266" s="1"/>
      <c r="UC266" s="1"/>
      <c r="UD266" s="1"/>
      <c r="UE266" s="1"/>
      <c r="UF266" s="1"/>
      <c r="UG266" s="1"/>
      <c r="UH266" s="1"/>
      <c r="UI266" s="1"/>
      <c r="UJ266" s="1"/>
      <c r="UK266" s="1"/>
      <c r="UL266" s="1"/>
      <c r="UM266" s="1"/>
      <c r="UN266" s="1"/>
      <c r="UO266" s="1"/>
      <c r="UP266" s="1"/>
      <c r="UQ266" s="1"/>
      <c r="UR266" s="1"/>
      <c r="US266" s="1"/>
      <c r="UT266" s="1"/>
      <c r="UU266" s="1"/>
      <c r="UV266" s="1"/>
      <c r="UW266" s="1"/>
      <c r="UX266" s="1"/>
      <c r="UY266" s="1"/>
      <c r="UZ266" s="1"/>
      <c r="VA266" s="1"/>
      <c r="VB266" s="1"/>
      <c r="VC266" s="1"/>
      <c r="VD266" s="1"/>
      <c r="VE266" s="1"/>
      <c r="VF266" s="1"/>
      <c r="VG266" s="1"/>
      <c r="VH266" s="1"/>
      <c r="VI266" s="1"/>
      <c r="VJ266" s="1"/>
      <c r="VK266" s="1"/>
      <c r="VL266" s="1"/>
      <c r="VM266" s="1"/>
      <c r="VN266" s="1"/>
      <c r="VO266" s="1"/>
      <c r="VP266" s="1"/>
      <c r="VQ266" s="1"/>
      <c r="VR266" s="1"/>
      <c r="VS266" s="1"/>
      <c r="VT266" s="1"/>
      <c r="VU266" s="1"/>
      <c r="VV266" s="1"/>
      <c r="VW266" s="1"/>
      <c r="VX266" s="1"/>
      <c r="VY266" s="1"/>
      <c r="VZ266" s="1"/>
      <c r="WA266" s="1"/>
      <c r="WB266" s="1"/>
      <c r="WC266" s="1"/>
      <c r="WD266" s="1"/>
      <c r="WE266" s="1"/>
      <c r="WF266" s="1"/>
      <c r="WG266" s="1"/>
      <c r="WH266" s="1"/>
      <c r="WI266" s="1"/>
      <c r="WJ266" s="1"/>
      <c r="WK266" s="1"/>
      <c r="WL266" s="1"/>
      <c r="WM266" s="1"/>
      <c r="WN266" s="1"/>
      <c r="WO266" s="1"/>
      <c r="WP266" s="1"/>
      <c r="WQ266" s="1"/>
      <c r="WR266" s="1"/>
      <c r="WS266" s="1"/>
      <c r="WT266" s="1"/>
      <c r="WU266" s="1"/>
      <c r="WV266" s="1"/>
      <c r="WW266" s="1"/>
      <c r="WX266" s="1"/>
      <c r="WY266" s="1"/>
      <c r="WZ266" s="1"/>
      <c r="XA266" s="1"/>
      <c r="XB266" s="1"/>
      <c r="XC266" s="1"/>
      <c r="XD266" s="1"/>
      <c r="XE266" s="1"/>
      <c r="XF266" s="1"/>
      <c r="XG266" s="1"/>
      <c r="XH266" s="1"/>
      <c r="XI266" s="1"/>
      <c r="XJ266" s="1"/>
      <c r="XK266" s="1"/>
      <c r="XL266" s="1"/>
      <c r="XM266" s="1"/>
      <c r="XN266" s="1"/>
      <c r="XO266" s="1"/>
      <c r="XP266" s="1"/>
      <c r="XQ266" s="1"/>
      <c r="XR266" s="1"/>
      <c r="XS266" s="1"/>
      <c r="XT266" s="1"/>
      <c r="XU266" s="1"/>
      <c r="XV266" s="1"/>
      <c r="XW266" s="1"/>
      <c r="XX266" s="1"/>
      <c r="XY266" s="1"/>
      <c r="XZ266" s="1"/>
      <c r="YA266" s="1"/>
      <c r="YB266" s="1"/>
      <c r="YC266" s="1"/>
      <c r="YD266" s="1"/>
      <c r="YE266" s="1"/>
      <c r="YF266" s="1"/>
      <c r="YG266" s="1"/>
      <c r="YH266" s="1"/>
      <c r="YI266" s="1"/>
      <c r="YJ266" s="1"/>
      <c r="YK266" s="1"/>
      <c r="YL266" s="1"/>
      <c r="YM266" s="1"/>
      <c r="YN266" s="1"/>
      <c r="YO266" s="1"/>
      <c r="YP266" s="1"/>
      <c r="YQ266" s="1"/>
      <c r="YR266" s="1"/>
      <c r="YS266" s="1"/>
      <c r="YT266" s="1"/>
      <c r="YU266" s="1"/>
      <c r="YV266" s="1"/>
      <c r="YW266" s="1"/>
      <c r="YX266" s="1"/>
      <c r="YY266" s="1"/>
      <c r="YZ266" s="1"/>
      <c r="ZA266" s="1"/>
      <c r="ZB266" s="1"/>
      <c r="ZC266" s="1"/>
      <c r="ZD266" s="1"/>
      <c r="ZE266" s="1"/>
      <c r="ZF266" s="1"/>
      <c r="ZG266" s="1"/>
      <c r="ZH266" s="1"/>
      <c r="ZI266" s="1"/>
      <c r="ZJ266" s="1"/>
      <c r="ZK266" s="1"/>
      <c r="ZL266" s="1"/>
      <c r="ZM266" s="1"/>
      <c r="ZN266" s="1"/>
      <c r="ZO266" s="1"/>
      <c r="ZP266" s="1"/>
      <c r="ZQ266" s="1"/>
      <c r="ZR266" s="1"/>
      <c r="ZS266" s="1"/>
      <c r="ZT266" s="1"/>
      <c r="ZU266" s="1"/>
      <c r="ZV266" s="1"/>
      <c r="ZW266" s="1"/>
      <c r="ZX266" s="1"/>
      <c r="ZY266" s="1"/>
      <c r="ZZ266" s="1"/>
      <c r="AAA266" s="1"/>
      <c r="AAB266" s="1"/>
      <c r="AAC266" s="1"/>
      <c r="AAD266" s="1"/>
      <c r="AAE266" s="1"/>
      <c r="AAF266" s="1"/>
      <c r="AAG266" s="1"/>
      <c r="AAH266" s="1"/>
      <c r="AAI266" s="1"/>
      <c r="AAJ266" s="1"/>
      <c r="AAK266" s="1"/>
      <c r="AAL266" s="1"/>
      <c r="AAM266" s="1"/>
      <c r="AAN266" s="1"/>
      <c r="AAO266" s="1"/>
      <c r="AAP266" s="1"/>
      <c r="AAQ266" s="1"/>
      <c r="AAR266" s="1"/>
      <c r="AAS266" s="1"/>
      <c r="AAT266" s="1"/>
      <c r="AAU266" s="1"/>
      <c r="AAV266" s="1"/>
      <c r="AAW266" s="1"/>
      <c r="AAX266" s="1"/>
      <c r="AAY266" s="1"/>
      <c r="AAZ266" s="1"/>
      <c r="ABA266" s="1"/>
      <c r="ABB266" s="1"/>
      <c r="ABC266" s="1"/>
      <c r="ABD266" s="1"/>
      <c r="ABE266" s="1"/>
      <c r="ABF266" s="1"/>
      <c r="ABG266" s="1"/>
      <c r="ABH266" s="1"/>
      <c r="ABI266" s="1"/>
      <c r="ABJ266" s="1"/>
      <c r="ABK266" s="1"/>
      <c r="ABL266" s="1"/>
      <c r="ABM266" s="1"/>
      <c r="ABN266" s="1"/>
      <c r="ABO266" s="1"/>
      <c r="ABP266" s="1"/>
      <c r="ABQ266" s="1"/>
      <c r="ABR266" s="1"/>
      <c r="ABS266" s="1"/>
      <c r="ABT266" s="1"/>
      <c r="ABU266" s="1"/>
      <c r="ABV266" s="1"/>
      <c r="ABW266" s="1"/>
      <c r="ABX266" s="1"/>
      <c r="ABY266" s="1"/>
      <c r="ABZ266" s="1"/>
      <c r="ACA266" s="1"/>
      <c r="ACB266" s="1"/>
      <c r="ACC266" s="1"/>
      <c r="ACD266" s="1"/>
      <c r="ACE266" s="1"/>
      <c r="ACF266" s="1"/>
      <c r="ACG266" s="1"/>
      <c r="ACH266" s="1"/>
      <c r="ACI266" s="1"/>
      <c r="ACJ266" s="1"/>
      <c r="ACK266" s="1"/>
      <c r="ACL266" s="1"/>
      <c r="ACM266" s="1"/>
      <c r="ACN266" s="1"/>
      <c r="ACO266" s="1"/>
      <c r="ACP266" s="1"/>
      <c r="ACQ266" s="1"/>
      <c r="ACR266" s="1"/>
      <c r="ACS266" s="1"/>
      <c r="ACT266" s="1"/>
      <c r="ACU266" s="1"/>
      <c r="ACV266" s="1"/>
      <c r="ACW266" s="1"/>
      <c r="ACX266" s="1"/>
      <c r="ACY266" s="1"/>
      <c r="ACZ266" s="1"/>
      <c r="ADA266" s="1"/>
      <c r="ADB266" s="1"/>
      <c r="ADC266" s="1"/>
      <c r="ADD266" s="1"/>
      <c r="ADE266" s="1"/>
      <c r="ADF266" s="1"/>
      <c r="ADG266" s="1"/>
      <c r="ADH266" s="1"/>
      <c r="ADI266" s="1"/>
      <c r="ADJ266" s="1"/>
      <c r="ADK266" s="1"/>
      <c r="ADL266" s="1"/>
      <c r="ADM266" s="1"/>
      <c r="ADN266" s="1"/>
      <c r="ADO266" s="1"/>
      <c r="ADP266" s="1"/>
      <c r="ADQ266" s="1"/>
      <c r="ADR266" s="1"/>
      <c r="ADS266" s="1"/>
      <c r="ADT266" s="1"/>
      <c r="ADU266" s="1"/>
      <c r="ADV266" s="1"/>
      <c r="ADW266" s="1"/>
      <c r="ADX266" s="1"/>
      <c r="ADY266" s="1"/>
      <c r="ADZ266" s="1"/>
      <c r="AEA266" s="1"/>
      <c r="AEB266" s="1"/>
      <c r="AEC266" s="1"/>
      <c r="AED266" s="1"/>
      <c r="AEE266" s="1"/>
      <c r="AEF266" s="1"/>
      <c r="AEG266" s="1"/>
      <c r="AEH266" s="1"/>
      <c r="AEI266" s="1"/>
      <c r="AEJ266" s="1"/>
      <c r="AEK266" s="1"/>
      <c r="AEL266" s="1"/>
      <c r="AEM266" s="1"/>
      <c r="AEN266" s="1"/>
      <c r="AEO266" s="1"/>
      <c r="AEP266" s="1"/>
      <c r="AEQ266" s="1"/>
      <c r="AER266" s="1"/>
      <c r="AES266" s="1"/>
      <c r="AET266" s="1"/>
      <c r="AEU266" s="1"/>
      <c r="AEV266" s="1"/>
      <c r="AEW266" s="1"/>
      <c r="AEX266" s="1"/>
      <c r="AEY266" s="1"/>
      <c r="AEZ266" s="1"/>
      <c r="AFA266" s="1"/>
      <c r="AFB266" s="1"/>
      <c r="AFC266" s="1"/>
      <c r="AFD266" s="1"/>
      <c r="AFE266" s="1"/>
      <c r="AFF266" s="1"/>
      <c r="AFG266" s="1"/>
      <c r="AFH266" s="1"/>
      <c r="AFI266" s="1"/>
      <c r="AFJ266" s="1"/>
      <c r="AFK266" s="1"/>
      <c r="AFL266" s="1"/>
      <c r="AFM266" s="1"/>
      <c r="AFN266" s="1"/>
      <c r="AFO266" s="1"/>
      <c r="AFP266" s="1"/>
      <c r="AFQ266" s="1"/>
      <c r="AFR266" s="1"/>
      <c r="AFS266" s="1"/>
      <c r="AFT266" s="1"/>
      <c r="AFU266" s="1"/>
      <c r="AFV266" s="1"/>
      <c r="AFW266" s="1"/>
      <c r="AFX266" s="1"/>
      <c r="AFY266" s="1"/>
      <c r="AFZ266" s="1"/>
      <c r="AGA266" s="1"/>
      <c r="AGB266" s="1"/>
      <c r="AGC266" s="1"/>
      <c r="AGD266" s="1"/>
      <c r="AGE266" s="1"/>
      <c r="AGF266" s="1"/>
      <c r="AGG266" s="1"/>
      <c r="AGH266" s="1"/>
      <c r="AGI266" s="1"/>
      <c r="AGJ266" s="1"/>
      <c r="AGK266" s="1"/>
      <c r="AGL266" s="1"/>
      <c r="AGM266" s="1"/>
      <c r="AGN266" s="1"/>
      <c r="AGO266" s="1"/>
      <c r="AGP266" s="1"/>
      <c r="AGQ266" s="1"/>
      <c r="AGR266" s="1"/>
      <c r="AGS266" s="1"/>
      <c r="AGT266" s="1"/>
      <c r="AGU266" s="1"/>
      <c r="AGV266" s="1"/>
      <c r="AGW266" s="1"/>
      <c r="AGX266" s="1"/>
      <c r="AGY266" s="1"/>
      <c r="AGZ266" s="1"/>
      <c r="AHA266" s="1"/>
      <c r="AHB266" s="1"/>
      <c r="AHC266" s="1"/>
      <c r="AHD266" s="1"/>
      <c r="AHE266" s="1"/>
      <c r="AHF266" s="1"/>
      <c r="AHG266" s="1"/>
      <c r="AHH266" s="1"/>
      <c r="AHI266" s="1"/>
      <c r="AHJ266" s="1"/>
      <c r="AHK266" s="1"/>
      <c r="AHL266" s="1"/>
      <c r="AHM266" s="1"/>
      <c r="AHN266" s="1"/>
      <c r="AHO266" s="1"/>
      <c r="AHP266" s="1"/>
      <c r="AHQ266" s="1"/>
      <c r="AHR266" s="1"/>
      <c r="AHS266" s="1"/>
      <c r="AHT266" s="1"/>
      <c r="AHU266" s="1"/>
      <c r="AHV266" s="1"/>
      <c r="AHW266" s="1"/>
      <c r="AHX266" s="1"/>
      <c r="AHY266" s="1"/>
      <c r="AHZ266" s="1"/>
      <c r="AIA266" s="1"/>
      <c r="AIB266" s="1"/>
      <c r="AIC266" s="1"/>
      <c r="AID266" s="1"/>
      <c r="AIE266" s="1"/>
      <c r="AIF266" s="1"/>
      <c r="AIG266" s="1"/>
      <c r="AIH266" s="1"/>
      <c r="AII266" s="1"/>
      <c r="AIJ266" s="1"/>
      <c r="AIK266" s="1"/>
      <c r="AIL266" s="1"/>
      <c r="AIM266" s="1"/>
      <c r="AIN266" s="1"/>
      <c r="AIO266" s="1"/>
      <c r="AIP266" s="1"/>
      <c r="AIQ266" s="1"/>
      <c r="AIR266" s="1"/>
      <c r="AIS266" s="1"/>
      <c r="AIT266" s="1"/>
      <c r="AIU266" s="1"/>
      <c r="AIV266" s="1"/>
      <c r="AIW266" s="1"/>
      <c r="AIX266" s="1"/>
      <c r="AIY266" s="1"/>
      <c r="AIZ266" s="1"/>
      <c r="AJA266" s="1"/>
      <c r="AJB266" s="1"/>
      <c r="AJC266" s="1"/>
      <c r="AJD266" s="1"/>
      <c r="AJE266" s="1"/>
      <c r="AJF266" s="1"/>
      <c r="AJG266" s="1"/>
      <c r="AJH266" s="1"/>
      <c r="AJI266" s="1"/>
      <c r="AJJ266" s="1"/>
      <c r="AJK266" s="1"/>
      <c r="AJL266" s="1"/>
      <c r="AJM266" s="1"/>
      <c r="AJN266" s="1"/>
      <c r="AJO266" s="1"/>
      <c r="AJP266" s="1"/>
      <c r="AJQ266" s="1"/>
      <c r="AJR266" s="1"/>
      <c r="AJS266" s="1"/>
      <c r="AJT266" s="1"/>
      <c r="AJU266" s="1"/>
      <c r="AJV266" s="1"/>
      <c r="AJW266" s="1"/>
      <c r="AJX266" s="1"/>
      <c r="AJY266" s="1"/>
      <c r="AJZ266" s="1"/>
      <c r="AKA266" s="1"/>
      <c r="AKB266" s="1"/>
      <c r="AKC266" s="1"/>
      <c r="AKD266" s="1"/>
      <c r="AKE266" s="1"/>
      <c r="AKF266" s="1"/>
      <c r="AKG266" s="1"/>
      <c r="AKH266" s="1"/>
      <c r="AKI266" s="1"/>
      <c r="AKJ266" s="1"/>
      <c r="AKK266" s="1"/>
      <c r="AKL266" s="1"/>
      <c r="AKM266" s="1"/>
      <c r="AKN266" s="1"/>
      <c r="AKO266" s="1"/>
      <c r="AKP266" s="1"/>
      <c r="AKQ266" s="1"/>
      <c r="AKR266" s="1"/>
      <c r="AKS266" s="1"/>
      <c r="AKT266" s="1"/>
      <c r="AKU266" s="1"/>
      <c r="AKV266" s="1"/>
      <c r="AKW266" s="1"/>
      <c r="AKX266" s="1"/>
      <c r="AKY266" s="1"/>
      <c r="AKZ266" s="1"/>
      <c r="ALA266" s="1"/>
      <c r="ALB266" s="1"/>
      <c r="ALC266" s="1"/>
      <c r="ALD266" s="1"/>
      <c r="ALE266" s="1"/>
      <c r="ALF266" s="1"/>
      <c r="ALG266" s="1"/>
      <c r="ALH266" s="1"/>
      <c r="ALI266" s="1"/>
      <c r="ALJ266" s="1"/>
      <c r="ALK266" s="1"/>
      <c r="ALL266" s="1"/>
      <c r="ALM266" s="1"/>
      <c r="ALN266" s="1"/>
      <c r="ALO266" s="1"/>
      <c r="ALP266" s="1"/>
      <c r="ALQ266" s="1"/>
      <c r="ALR266" s="1"/>
      <c r="ALS266" s="1"/>
      <c r="ALT266" s="1"/>
    </row>
    <row r="267" spans="1:1008" s="111" customFormat="1" x14ac:dyDescent="0.2">
      <c r="A267" s="1"/>
      <c r="B267" s="183" t="s">
        <v>656</v>
      </c>
      <c r="C267" s="183"/>
      <c r="D267" s="183"/>
      <c r="E267" s="183" t="s">
        <v>657</v>
      </c>
      <c r="F267" s="183"/>
      <c r="G267" s="183"/>
      <c r="H267" s="183"/>
      <c r="I267" s="183"/>
      <c r="J267" s="183"/>
      <c r="K267" s="183" t="s">
        <v>660</v>
      </c>
      <c r="L267" s="183"/>
      <c r="M267" s="183"/>
      <c r="N267" s="183"/>
      <c r="O267" s="183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  <c r="AT267" s="1"/>
      <c r="AU267" s="1"/>
      <c r="AV267" s="1"/>
      <c r="AW267" s="1"/>
      <c r="AX267" s="1"/>
      <c r="AY267" s="1"/>
      <c r="AZ267" s="1"/>
      <c r="BA267" s="1"/>
      <c r="BB267" s="1"/>
      <c r="BC267" s="1"/>
      <c r="BD267" s="1"/>
      <c r="BE267" s="1"/>
      <c r="BF267" s="1"/>
      <c r="BG267" s="1"/>
      <c r="BH267" s="1"/>
      <c r="BI267" s="1"/>
      <c r="BJ267" s="1"/>
      <c r="BK267" s="1"/>
      <c r="BL267" s="1"/>
      <c r="BM267" s="1"/>
      <c r="BN267" s="1"/>
      <c r="BO267" s="1"/>
      <c r="BP267" s="1"/>
      <c r="BQ267" s="1"/>
      <c r="BR267" s="1"/>
      <c r="BS267" s="1"/>
      <c r="BT267" s="1"/>
      <c r="BU267" s="1"/>
      <c r="BV267" s="1"/>
      <c r="BW267" s="1"/>
      <c r="BX267" s="1"/>
      <c r="BY267" s="1"/>
      <c r="BZ267" s="1"/>
      <c r="CA267" s="1"/>
      <c r="CB267" s="1"/>
      <c r="CC267" s="1"/>
      <c r="CD267" s="1"/>
      <c r="CE267" s="1"/>
      <c r="CF267" s="1"/>
      <c r="CG267" s="1"/>
      <c r="CH267" s="1"/>
      <c r="CI267" s="1"/>
      <c r="CJ267" s="1"/>
      <c r="CK267" s="1"/>
      <c r="CL267" s="1"/>
      <c r="CM267" s="1"/>
      <c r="CN267" s="1"/>
      <c r="CO267" s="1"/>
      <c r="CP267" s="1"/>
      <c r="CQ267" s="1"/>
      <c r="CR267" s="1"/>
      <c r="CS267" s="1"/>
      <c r="CT267" s="1"/>
      <c r="CU267" s="1"/>
      <c r="CV267" s="1"/>
      <c r="CW267" s="1"/>
      <c r="CX267" s="1"/>
      <c r="CY267" s="1"/>
      <c r="CZ267" s="1"/>
      <c r="DA267" s="1"/>
      <c r="DB267" s="1"/>
      <c r="DC267" s="1"/>
      <c r="DD267" s="1"/>
      <c r="DE267" s="1"/>
      <c r="DF267" s="1"/>
      <c r="DG267" s="1"/>
      <c r="DH267" s="1"/>
      <c r="DI267" s="1"/>
      <c r="DJ267" s="1"/>
      <c r="DK267" s="1"/>
      <c r="DL267" s="1"/>
      <c r="DM267" s="1"/>
      <c r="DN267" s="1"/>
      <c r="DO267" s="1"/>
      <c r="DP267" s="1"/>
      <c r="DQ267" s="1"/>
      <c r="DR267" s="1"/>
      <c r="DS267" s="1"/>
      <c r="DT267" s="1"/>
      <c r="DU267" s="1"/>
      <c r="DV267" s="1"/>
      <c r="DW267" s="1"/>
      <c r="DX267" s="1"/>
      <c r="DY267" s="1"/>
      <c r="DZ267" s="1"/>
      <c r="EA267" s="1"/>
      <c r="EB267" s="1"/>
      <c r="EC267" s="1"/>
      <c r="ED267" s="1"/>
      <c r="EE267" s="1"/>
      <c r="EF267" s="1"/>
      <c r="EG267" s="1"/>
      <c r="EH267" s="1"/>
      <c r="EI267" s="1"/>
      <c r="EJ267" s="1"/>
      <c r="EK267" s="1"/>
      <c r="EL267" s="1"/>
      <c r="EM267" s="1"/>
      <c r="EN267" s="1"/>
      <c r="EO267" s="1"/>
      <c r="EP267" s="1"/>
      <c r="EQ267" s="1"/>
      <c r="ER267" s="1"/>
      <c r="ES267" s="1"/>
      <c r="ET267" s="1"/>
      <c r="EU267" s="1"/>
      <c r="EV267" s="1"/>
      <c r="EW267" s="1"/>
      <c r="EX267" s="1"/>
      <c r="EY267" s="1"/>
      <c r="EZ267" s="1"/>
      <c r="FA267" s="1"/>
      <c r="FB267" s="1"/>
      <c r="FC267" s="1"/>
      <c r="FD267" s="1"/>
      <c r="FE267" s="1"/>
      <c r="FF267" s="1"/>
      <c r="FG267" s="1"/>
      <c r="FH267" s="1"/>
      <c r="FI267" s="1"/>
      <c r="FJ267" s="1"/>
      <c r="FK267" s="1"/>
      <c r="FL267" s="1"/>
      <c r="FM267" s="1"/>
      <c r="FN267" s="1"/>
      <c r="FO267" s="1"/>
      <c r="FP267" s="1"/>
      <c r="FQ267" s="1"/>
      <c r="FR267" s="1"/>
      <c r="FS267" s="1"/>
      <c r="FT267" s="1"/>
      <c r="FU267" s="1"/>
      <c r="FV267" s="1"/>
      <c r="FW267" s="1"/>
      <c r="FX267" s="1"/>
      <c r="FY267" s="1"/>
      <c r="FZ267" s="1"/>
      <c r="GA267" s="1"/>
      <c r="GB267" s="1"/>
      <c r="GC267" s="1"/>
      <c r="GD267" s="1"/>
      <c r="GE267" s="1"/>
      <c r="GF267" s="1"/>
      <c r="GG267" s="1"/>
      <c r="GH267" s="1"/>
      <c r="GI267" s="1"/>
      <c r="GJ267" s="1"/>
      <c r="GK267" s="1"/>
      <c r="GL267" s="1"/>
      <c r="GM267" s="1"/>
      <c r="GN267" s="1"/>
      <c r="GO267" s="1"/>
      <c r="GP267" s="1"/>
      <c r="GQ267" s="1"/>
      <c r="GR267" s="1"/>
      <c r="GS267" s="1"/>
      <c r="GT267" s="1"/>
      <c r="GU267" s="1"/>
      <c r="GV267" s="1"/>
      <c r="GW267" s="1"/>
      <c r="GX267" s="1"/>
      <c r="GY267" s="1"/>
      <c r="GZ267" s="1"/>
      <c r="HA267" s="1"/>
      <c r="HB267" s="1"/>
      <c r="HC267" s="1"/>
      <c r="HD267" s="1"/>
      <c r="HE267" s="1"/>
      <c r="HF267" s="1"/>
      <c r="HG267" s="1"/>
      <c r="HH267" s="1"/>
      <c r="HI267" s="1"/>
      <c r="HJ267" s="1"/>
      <c r="HK267" s="1"/>
      <c r="HL267" s="1"/>
      <c r="HM267" s="1"/>
      <c r="HN267" s="1"/>
      <c r="HO267" s="1"/>
      <c r="HP267" s="1"/>
      <c r="HQ267" s="1"/>
      <c r="HR267" s="1"/>
      <c r="HS267" s="1"/>
      <c r="HT267" s="1"/>
      <c r="HU267" s="1"/>
      <c r="HV267" s="1"/>
      <c r="HW267" s="1"/>
      <c r="HX267" s="1"/>
      <c r="HY267" s="1"/>
      <c r="HZ267" s="1"/>
      <c r="IA267" s="1"/>
      <c r="IB267" s="1"/>
      <c r="IC267" s="1"/>
      <c r="ID267" s="1"/>
      <c r="IE267" s="1"/>
      <c r="IF267" s="1"/>
      <c r="IG267" s="1"/>
      <c r="IH267" s="1"/>
      <c r="II267" s="1"/>
      <c r="IJ267" s="1"/>
      <c r="IK267" s="1"/>
      <c r="IL267" s="1"/>
      <c r="IM267" s="1"/>
      <c r="IN267" s="1"/>
      <c r="IO267" s="1"/>
      <c r="IP267" s="1"/>
      <c r="IQ267" s="1"/>
      <c r="IR267" s="1"/>
      <c r="IS267" s="1"/>
      <c r="IT267" s="1"/>
      <c r="IU267" s="1"/>
      <c r="IV267" s="1"/>
      <c r="IW267" s="1"/>
      <c r="IX267" s="1"/>
      <c r="IY267" s="1"/>
      <c r="IZ267" s="1"/>
      <c r="JA267" s="1"/>
      <c r="JB267" s="1"/>
      <c r="JC267" s="1"/>
      <c r="JD267" s="1"/>
      <c r="JE267" s="1"/>
      <c r="JF267" s="1"/>
      <c r="JG267" s="1"/>
      <c r="JH267" s="1"/>
      <c r="JI267" s="1"/>
      <c r="JJ267" s="1"/>
      <c r="JK267" s="1"/>
      <c r="JL267" s="1"/>
      <c r="JM267" s="1"/>
      <c r="JN267" s="1"/>
      <c r="JO267" s="1"/>
      <c r="JP267" s="1"/>
      <c r="JQ267" s="1"/>
      <c r="JR267" s="1"/>
      <c r="JS267" s="1"/>
      <c r="JT267" s="1"/>
      <c r="JU267" s="1"/>
      <c r="JV267" s="1"/>
      <c r="JW267" s="1"/>
      <c r="JX267" s="1"/>
      <c r="JY267" s="1"/>
      <c r="JZ267" s="1"/>
      <c r="KA267" s="1"/>
      <c r="KB267" s="1"/>
      <c r="KC267" s="1"/>
      <c r="KD267" s="1"/>
      <c r="KE267" s="1"/>
      <c r="KF267" s="1"/>
      <c r="KG267" s="1"/>
      <c r="KH267" s="1"/>
      <c r="KI267" s="1"/>
      <c r="KJ267" s="1"/>
      <c r="KK267" s="1"/>
      <c r="KL267" s="1"/>
      <c r="KM267" s="1"/>
      <c r="KN267" s="1"/>
      <c r="KO267" s="1"/>
      <c r="KP267" s="1"/>
      <c r="KQ267" s="1"/>
      <c r="KR267" s="1"/>
      <c r="KS267" s="1"/>
      <c r="KT267" s="1"/>
      <c r="KU267" s="1"/>
      <c r="KV267" s="1"/>
      <c r="KW267" s="1"/>
      <c r="KX267" s="1"/>
      <c r="KY267" s="1"/>
      <c r="KZ267" s="1"/>
      <c r="LA267" s="1"/>
      <c r="LB267" s="1"/>
      <c r="LC267" s="1"/>
      <c r="LD267" s="1"/>
      <c r="LE267" s="1"/>
      <c r="LF267" s="1"/>
      <c r="LG267" s="1"/>
      <c r="LH267" s="1"/>
      <c r="LI267" s="1"/>
      <c r="LJ267" s="1"/>
      <c r="LK267" s="1"/>
      <c r="LL267" s="1"/>
      <c r="LM267" s="1"/>
      <c r="LN267" s="1"/>
      <c r="LO267" s="1"/>
      <c r="LP267" s="1"/>
      <c r="LQ267" s="1"/>
      <c r="LR267" s="1"/>
      <c r="LS267" s="1"/>
      <c r="LT267" s="1"/>
      <c r="LU267" s="1"/>
      <c r="LV267" s="1"/>
      <c r="LW267" s="1"/>
      <c r="LX267" s="1"/>
      <c r="LY267" s="1"/>
      <c r="LZ267" s="1"/>
      <c r="MA267" s="1"/>
      <c r="MB267" s="1"/>
      <c r="MC267" s="1"/>
      <c r="MD267" s="1"/>
      <c r="ME267" s="1"/>
      <c r="MF267" s="1"/>
      <c r="MG267" s="1"/>
      <c r="MH267" s="1"/>
      <c r="MI267" s="1"/>
      <c r="MJ267" s="1"/>
      <c r="MK267" s="1"/>
      <c r="ML267" s="1"/>
      <c r="MM267" s="1"/>
      <c r="MN267" s="1"/>
      <c r="MO267" s="1"/>
      <c r="MP267" s="1"/>
      <c r="MQ267" s="1"/>
      <c r="MR267" s="1"/>
      <c r="MS267" s="1"/>
      <c r="MT267" s="1"/>
      <c r="MU267" s="1"/>
      <c r="MV267" s="1"/>
      <c r="MW267" s="1"/>
      <c r="MX267" s="1"/>
      <c r="MY267" s="1"/>
      <c r="MZ267" s="1"/>
      <c r="NA267" s="1"/>
      <c r="NB267" s="1"/>
      <c r="NC267" s="1"/>
      <c r="ND267" s="1"/>
      <c r="NE267" s="1"/>
      <c r="NF267" s="1"/>
      <c r="NG267" s="1"/>
      <c r="NH267" s="1"/>
      <c r="NI267" s="1"/>
      <c r="NJ267" s="1"/>
      <c r="NK267" s="1"/>
      <c r="NL267" s="1"/>
      <c r="NM267" s="1"/>
      <c r="NN267" s="1"/>
      <c r="NO267" s="1"/>
      <c r="NP267" s="1"/>
      <c r="NQ267" s="1"/>
      <c r="NR267" s="1"/>
      <c r="NS267" s="1"/>
      <c r="NT267" s="1"/>
      <c r="NU267" s="1"/>
      <c r="NV267" s="1"/>
      <c r="NW267" s="1"/>
      <c r="NX267" s="1"/>
      <c r="NY267" s="1"/>
      <c r="NZ267" s="1"/>
      <c r="OA267" s="1"/>
      <c r="OB267" s="1"/>
      <c r="OC267" s="1"/>
      <c r="OD267" s="1"/>
      <c r="OE267" s="1"/>
      <c r="OF267" s="1"/>
      <c r="OG267" s="1"/>
      <c r="OH267" s="1"/>
      <c r="OI267" s="1"/>
      <c r="OJ267" s="1"/>
      <c r="OK267" s="1"/>
      <c r="OL267" s="1"/>
      <c r="OM267" s="1"/>
      <c r="ON267" s="1"/>
      <c r="OO267" s="1"/>
      <c r="OP267" s="1"/>
      <c r="OQ267" s="1"/>
      <c r="OR267" s="1"/>
      <c r="OS267" s="1"/>
      <c r="OT267" s="1"/>
      <c r="OU267" s="1"/>
      <c r="OV267" s="1"/>
      <c r="OW267" s="1"/>
      <c r="OX267" s="1"/>
      <c r="OY267" s="1"/>
      <c r="OZ267" s="1"/>
      <c r="PA267" s="1"/>
      <c r="PB267" s="1"/>
      <c r="PC267" s="1"/>
      <c r="PD267" s="1"/>
      <c r="PE267" s="1"/>
      <c r="PF267" s="1"/>
      <c r="PG267" s="1"/>
      <c r="PH267" s="1"/>
      <c r="PI267" s="1"/>
      <c r="PJ267" s="1"/>
      <c r="PK267" s="1"/>
      <c r="PL267" s="1"/>
      <c r="PM267" s="1"/>
      <c r="PN267" s="1"/>
      <c r="PO267" s="1"/>
      <c r="PP267" s="1"/>
      <c r="PQ267" s="1"/>
      <c r="PR267" s="1"/>
      <c r="PS267" s="1"/>
      <c r="PT267" s="1"/>
      <c r="PU267" s="1"/>
      <c r="PV267" s="1"/>
      <c r="PW267" s="1"/>
      <c r="PX267" s="1"/>
      <c r="PY267" s="1"/>
      <c r="PZ267" s="1"/>
      <c r="QA267" s="1"/>
      <c r="QB267" s="1"/>
      <c r="QC267" s="1"/>
      <c r="QD267" s="1"/>
      <c r="QE267" s="1"/>
      <c r="QF267" s="1"/>
      <c r="QG267" s="1"/>
      <c r="QH267" s="1"/>
      <c r="QI267" s="1"/>
      <c r="QJ267" s="1"/>
      <c r="QK267" s="1"/>
      <c r="QL267" s="1"/>
      <c r="QM267" s="1"/>
      <c r="QN267" s="1"/>
      <c r="QO267" s="1"/>
      <c r="QP267" s="1"/>
      <c r="QQ267" s="1"/>
      <c r="QR267" s="1"/>
      <c r="QS267" s="1"/>
      <c r="QT267" s="1"/>
      <c r="QU267" s="1"/>
      <c r="QV267" s="1"/>
      <c r="QW267" s="1"/>
      <c r="QX267" s="1"/>
      <c r="QY267" s="1"/>
      <c r="QZ267" s="1"/>
      <c r="RA267" s="1"/>
      <c r="RB267" s="1"/>
      <c r="RC267" s="1"/>
      <c r="RD267" s="1"/>
      <c r="RE267" s="1"/>
      <c r="RF267" s="1"/>
      <c r="RG267" s="1"/>
      <c r="RH267" s="1"/>
      <c r="RI267" s="1"/>
      <c r="RJ267" s="1"/>
      <c r="RK267" s="1"/>
      <c r="RL267" s="1"/>
      <c r="RM267" s="1"/>
      <c r="RN267" s="1"/>
      <c r="RO267" s="1"/>
      <c r="RP267" s="1"/>
      <c r="RQ267" s="1"/>
      <c r="RR267" s="1"/>
      <c r="RS267" s="1"/>
      <c r="RT267" s="1"/>
      <c r="RU267" s="1"/>
      <c r="RV267" s="1"/>
      <c r="RW267" s="1"/>
      <c r="RX267" s="1"/>
      <c r="RY267" s="1"/>
      <c r="RZ267" s="1"/>
      <c r="SA267" s="1"/>
      <c r="SB267" s="1"/>
      <c r="SC267" s="1"/>
      <c r="SD267" s="1"/>
      <c r="SE267" s="1"/>
      <c r="SF267" s="1"/>
      <c r="SG267" s="1"/>
      <c r="SH267" s="1"/>
      <c r="SI267" s="1"/>
      <c r="SJ267" s="1"/>
      <c r="SK267" s="1"/>
      <c r="SL267" s="1"/>
      <c r="SM267" s="1"/>
      <c r="SN267" s="1"/>
      <c r="SO267" s="1"/>
      <c r="SP267" s="1"/>
      <c r="SQ267" s="1"/>
      <c r="SR267" s="1"/>
      <c r="SS267" s="1"/>
      <c r="ST267" s="1"/>
      <c r="SU267" s="1"/>
      <c r="SV267" s="1"/>
      <c r="SW267" s="1"/>
      <c r="SX267" s="1"/>
      <c r="SY267" s="1"/>
      <c r="SZ267" s="1"/>
      <c r="TA267" s="1"/>
      <c r="TB267" s="1"/>
      <c r="TC267" s="1"/>
      <c r="TD267" s="1"/>
      <c r="TE267" s="1"/>
      <c r="TF267" s="1"/>
      <c r="TG267" s="1"/>
      <c r="TH267" s="1"/>
      <c r="TI267" s="1"/>
      <c r="TJ267" s="1"/>
      <c r="TK267" s="1"/>
      <c r="TL267" s="1"/>
      <c r="TM267" s="1"/>
      <c r="TN267" s="1"/>
      <c r="TO267" s="1"/>
      <c r="TP267" s="1"/>
      <c r="TQ267" s="1"/>
      <c r="TR267" s="1"/>
      <c r="TS267" s="1"/>
      <c r="TT267" s="1"/>
      <c r="TU267" s="1"/>
      <c r="TV267" s="1"/>
      <c r="TW267" s="1"/>
      <c r="TX267" s="1"/>
      <c r="TY267" s="1"/>
      <c r="TZ267" s="1"/>
      <c r="UA267" s="1"/>
      <c r="UB267" s="1"/>
      <c r="UC267" s="1"/>
      <c r="UD267" s="1"/>
      <c r="UE267" s="1"/>
      <c r="UF267" s="1"/>
      <c r="UG267" s="1"/>
      <c r="UH267" s="1"/>
      <c r="UI267" s="1"/>
      <c r="UJ267" s="1"/>
      <c r="UK267" s="1"/>
      <c r="UL267" s="1"/>
      <c r="UM267" s="1"/>
      <c r="UN267" s="1"/>
      <c r="UO267" s="1"/>
      <c r="UP267" s="1"/>
      <c r="UQ267" s="1"/>
      <c r="UR267" s="1"/>
      <c r="US267" s="1"/>
      <c r="UT267" s="1"/>
      <c r="UU267" s="1"/>
      <c r="UV267" s="1"/>
      <c r="UW267" s="1"/>
      <c r="UX267" s="1"/>
      <c r="UY267" s="1"/>
      <c r="UZ267" s="1"/>
      <c r="VA267" s="1"/>
      <c r="VB267" s="1"/>
      <c r="VC267" s="1"/>
      <c r="VD267" s="1"/>
      <c r="VE267" s="1"/>
      <c r="VF267" s="1"/>
      <c r="VG267" s="1"/>
      <c r="VH267" s="1"/>
      <c r="VI267" s="1"/>
      <c r="VJ267" s="1"/>
      <c r="VK267" s="1"/>
      <c r="VL267" s="1"/>
      <c r="VM267" s="1"/>
      <c r="VN267" s="1"/>
      <c r="VO267" s="1"/>
      <c r="VP267" s="1"/>
      <c r="VQ267" s="1"/>
      <c r="VR267" s="1"/>
      <c r="VS267" s="1"/>
      <c r="VT267" s="1"/>
      <c r="VU267" s="1"/>
      <c r="VV267" s="1"/>
      <c r="VW267" s="1"/>
      <c r="VX267" s="1"/>
      <c r="VY267" s="1"/>
      <c r="VZ267" s="1"/>
      <c r="WA267" s="1"/>
      <c r="WB267" s="1"/>
      <c r="WC267" s="1"/>
      <c r="WD267" s="1"/>
      <c r="WE267" s="1"/>
      <c r="WF267" s="1"/>
      <c r="WG267" s="1"/>
      <c r="WH267" s="1"/>
      <c r="WI267" s="1"/>
      <c r="WJ267" s="1"/>
      <c r="WK267" s="1"/>
      <c r="WL267" s="1"/>
      <c r="WM267" s="1"/>
      <c r="WN267" s="1"/>
      <c r="WO267" s="1"/>
      <c r="WP267" s="1"/>
      <c r="WQ267" s="1"/>
      <c r="WR267" s="1"/>
      <c r="WS267" s="1"/>
      <c r="WT267" s="1"/>
      <c r="WU267" s="1"/>
      <c r="WV267" s="1"/>
      <c r="WW267" s="1"/>
      <c r="WX267" s="1"/>
      <c r="WY267" s="1"/>
      <c r="WZ267" s="1"/>
      <c r="XA267" s="1"/>
      <c r="XB267" s="1"/>
      <c r="XC267" s="1"/>
      <c r="XD267" s="1"/>
      <c r="XE267" s="1"/>
      <c r="XF267" s="1"/>
      <c r="XG267" s="1"/>
      <c r="XH267" s="1"/>
      <c r="XI267" s="1"/>
      <c r="XJ267" s="1"/>
      <c r="XK267" s="1"/>
      <c r="XL267" s="1"/>
      <c r="XM267" s="1"/>
      <c r="XN267" s="1"/>
      <c r="XO267" s="1"/>
      <c r="XP267" s="1"/>
      <c r="XQ267" s="1"/>
      <c r="XR267" s="1"/>
      <c r="XS267" s="1"/>
      <c r="XT267" s="1"/>
      <c r="XU267" s="1"/>
      <c r="XV267" s="1"/>
      <c r="XW267" s="1"/>
      <c r="XX267" s="1"/>
      <c r="XY267" s="1"/>
      <c r="XZ267" s="1"/>
      <c r="YA267" s="1"/>
      <c r="YB267" s="1"/>
      <c r="YC267" s="1"/>
      <c r="YD267" s="1"/>
      <c r="YE267" s="1"/>
      <c r="YF267" s="1"/>
      <c r="YG267" s="1"/>
      <c r="YH267" s="1"/>
      <c r="YI267" s="1"/>
      <c r="YJ267" s="1"/>
      <c r="YK267" s="1"/>
      <c r="YL267" s="1"/>
      <c r="YM267" s="1"/>
      <c r="YN267" s="1"/>
      <c r="YO267" s="1"/>
      <c r="YP267" s="1"/>
      <c r="YQ267" s="1"/>
      <c r="YR267" s="1"/>
      <c r="YS267" s="1"/>
      <c r="YT267" s="1"/>
      <c r="YU267" s="1"/>
      <c r="YV267" s="1"/>
      <c r="YW267" s="1"/>
      <c r="YX267" s="1"/>
      <c r="YY267" s="1"/>
      <c r="YZ267" s="1"/>
      <c r="ZA267" s="1"/>
      <c r="ZB267" s="1"/>
      <c r="ZC267" s="1"/>
      <c r="ZD267" s="1"/>
      <c r="ZE267" s="1"/>
      <c r="ZF267" s="1"/>
      <c r="ZG267" s="1"/>
      <c r="ZH267" s="1"/>
      <c r="ZI267" s="1"/>
      <c r="ZJ267" s="1"/>
      <c r="ZK267" s="1"/>
      <c r="ZL267" s="1"/>
      <c r="ZM267" s="1"/>
      <c r="ZN267" s="1"/>
      <c r="ZO267" s="1"/>
      <c r="ZP267" s="1"/>
      <c r="ZQ267" s="1"/>
      <c r="ZR267" s="1"/>
      <c r="ZS267" s="1"/>
      <c r="ZT267" s="1"/>
      <c r="ZU267" s="1"/>
      <c r="ZV267" s="1"/>
      <c r="ZW267" s="1"/>
      <c r="ZX267" s="1"/>
      <c r="ZY267" s="1"/>
      <c r="ZZ267" s="1"/>
      <c r="AAA267" s="1"/>
      <c r="AAB267" s="1"/>
      <c r="AAC267" s="1"/>
      <c r="AAD267" s="1"/>
      <c r="AAE267" s="1"/>
      <c r="AAF267" s="1"/>
      <c r="AAG267" s="1"/>
      <c r="AAH267" s="1"/>
      <c r="AAI267" s="1"/>
      <c r="AAJ267" s="1"/>
      <c r="AAK267" s="1"/>
      <c r="AAL267" s="1"/>
      <c r="AAM267" s="1"/>
      <c r="AAN267" s="1"/>
      <c r="AAO267" s="1"/>
      <c r="AAP267" s="1"/>
      <c r="AAQ267" s="1"/>
      <c r="AAR267" s="1"/>
      <c r="AAS267" s="1"/>
      <c r="AAT267" s="1"/>
      <c r="AAU267" s="1"/>
      <c r="AAV267" s="1"/>
      <c r="AAW267" s="1"/>
      <c r="AAX267" s="1"/>
      <c r="AAY267" s="1"/>
      <c r="AAZ267" s="1"/>
      <c r="ABA267" s="1"/>
      <c r="ABB267" s="1"/>
      <c r="ABC267" s="1"/>
      <c r="ABD267" s="1"/>
      <c r="ABE267" s="1"/>
      <c r="ABF267" s="1"/>
      <c r="ABG267" s="1"/>
      <c r="ABH267" s="1"/>
      <c r="ABI267" s="1"/>
      <c r="ABJ267" s="1"/>
      <c r="ABK267" s="1"/>
      <c r="ABL267" s="1"/>
      <c r="ABM267" s="1"/>
      <c r="ABN267" s="1"/>
      <c r="ABO267" s="1"/>
      <c r="ABP267" s="1"/>
      <c r="ABQ267" s="1"/>
      <c r="ABR267" s="1"/>
      <c r="ABS267" s="1"/>
      <c r="ABT267" s="1"/>
      <c r="ABU267" s="1"/>
      <c r="ABV267" s="1"/>
      <c r="ABW267" s="1"/>
      <c r="ABX267" s="1"/>
      <c r="ABY267" s="1"/>
      <c r="ABZ267" s="1"/>
      <c r="ACA267" s="1"/>
      <c r="ACB267" s="1"/>
      <c r="ACC267" s="1"/>
      <c r="ACD267" s="1"/>
      <c r="ACE267" s="1"/>
      <c r="ACF267" s="1"/>
      <c r="ACG267" s="1"/>
      <c r="ACH267" s="1"/>
      <c r="ACI267" s="1"/>
      <c r="ACJ267" s="1"/>
      <c r="ACK267" s="1"/>
      <c r="ACL267" s="1"/>
      <c r="ACM267" s="1"/>
      <c r="ACN267" s="1"/>
      <c r="ACO267" s="1"/>
      <c r="ACP267" s="1"/>
      <c r="ACQ267" s="1"/>
      <c r="ACR267" s="1"/>
      <c r="ACS267" s="1"/>
      <c r="ACT267" s="1"/>
      <c r="ACU267" s="1"/>
      <c r="ACV267" s="1"/>
      <c r="ACW267" s="1"/>
      <c r="ACX267" s="1"/>
      <c r="ACY267" s="1"/>
      <c r="ACZ267" s="1"/>
      <c r="ADA267" s="1"/>
      <c r="ADB267" s="1"/>
      <c r="ADC267" s="1"/>
      <c r="ADD267" s="1"/>
      <c r="ADE267" s="1"/>
      <c r="ADF267" s="1"/>
      <c r="ADG267" s="1"/>
      <c r="ADH267" s="1"/>
      <c r="ADI267" s="1"/>
      <c r="ADJ267" s="1"/>
      <c r="ADK267" s="1"/>
      <c r="ADL267" s="1"/>
      <c r="ADM267" s="1"/>
      <c r="ADN267" s="1"/>
      <c r="ADO267" s="1"/>
      <c r="ADP267" s="1"/>
      <c r="ADQ267" s="1"/>
      <c r="ADR267" s="1"/>
      <c r="ADS267" s="1"/>
      <c r="ADT267" s="1"/>
      <c r="ADU267" s="1"/>
      <c r="ADV267" s="1"/>
      <c r="ADW267" s="1"/>
      <c r="ADX267" s="1"/>
      <c r="ADY267" s="1"/>
      <c r="ADZ267" s="1"/>
      <c r="AEA267" s="1"/>
      <c r="AEB267" s="1"/>
      <c r="AEC267" s="1"/>
      <c r="AED267" s="1"/>
      <c r="AEE267" s="1"/>
      <c r="AEF267" s="1"/>
      <c r="AEG267" s="1"/>
      <c r="AEH267" s="1"/>
      <c r="AEI267" s="1"/>
      <c r="AEJ267" s="1"/>
      <c r="AEK267" s="1"/>
      <c r="AEL267" s="1"/>
      <c r="AEM267" s="1"/>
      <c r="AEN267" s="1"/>
      <c r="AEO267" s="1"/>
      <c r="AEP267" s="1"/>
      <c r="AEQ267" s="1"/>
      <c r="AER267" s="1"/>
      <c r="AES267" s="1"/>
      <c r="AET267" s="1"/>
      <c r="AEU267" s="1"/>
      <c r="AEV267" s="1"/>
      <c r="AEW267" s="1"/>
      <c r="AEX267" s="1"/>
      <c r="AEY267" s="1"/>
      <c r="AEZ267" s="1"/>
      <c r="AFA267" s="1"/>
      <c r="AFB267" s="1"/>
      <c r="AFC267" s="1"/>
      <c r="AFD267" s="1"/>
      <c r="AFE267" s="1"/>
      <c r="AFF267" s="1"/>
      <c r="AFG267" s="1"/>
      <c r="AFH267" s="1"/>
      <c r="AFI267" s="1"/>
      <c r="AFJ267" s="1"/>
      <c r="AFK267" s="1"/>
      <c r="AFL267" s="1"/>
      <c r="AFM267" s="1"/>
      <c r="AFN267" s="1"/>
      <c r="AFO267" s="1"/>
      <c r="AFP267" s="1"/>
      <c r="AFQ267" s="1"/>
      <c r="AFR267" s="1"/>
      <c r="AFS267" s="1"/>
      <c r="AFT267" s="1"/>
      <c r="AFU267" s="1"/>
      <c r="AFV267" s="1"/>
      <c r="AFW267" s="1"/>
      <c r="AFX267" s="1"/>
      <c r="AFY267" s="1"/>
      <c r="AFZ267" s="1"/>
      <c r="AGA267" s="1"/>
      <c r="AGB267" s="1"/>
      <c r="AGC267" s="1"/>
      <c r="AGD267" s="1"/>
      <c r="AGE267" s="1"/>
      <c r="AGF267" s="1"/>
      <c r="AGG267" s="1"/>
      <c r="AGH267" s="1"/>
      <c r="AGI267" s="1"/>
      <c r="AGJ267" s="1"/>
      <c r="AGK267" s="1"/>
      <c r="AGL267" s="1"/>
      <c r="AGM267" s="1"/>
      <c r="AGN267" s="1"/>
      <c r="AGO267" s="1"/>
      <c r="AGP267" s="1"/>
      <c r="AGQ267" s="1"/>
      <c r="AGR267" s="1"/>
      <c r="AGS267" s="1"/>
      <c r="AGT267" s="1"/>
      <c r="AGU267" s="1"/>
      <c r="AGV267" s="1"/>
      <c r="AGW267" s="1"/>
      <c r="AGX267" s="1"/>
      <c r="AGY267" s="1"/>
      <c r="AGZ267" s="1"/>
      <c r="AHA267" s="1"/>
      <c r="AHB267" s="1"/>
      <c r="AHC267" s="1"/>
      <c r="AHD267" s="1"/>
      <c r="AHE267" s="1"/>
      <c r="AHF267" s="1"/>
      <c r="AHG267" s="1"/>
      <c r="AHH267" s="1"/>
      <c r="AHI267" s="1"/>
      <c r="AHJ267" s="1"/>
      <c r="AHK267" s="1"/>
      <c r="AHL267" s="1"/>
      <c r="AHM267" s="1"/>
      <c r="AHN267" s="1"/>
      <c r="AHO267" s="1"/>
      <c r="AHP267" s="1"/>
      <c r="AHQ267" s="1"/>
      <c r="AHR267" s="1"/>
      <c r="AHS267" s="1"/>
      <c r="AHT267" s="1"/>
      <c r="AHU267" s="1"/>
      <c r="AHV267" s="1"/>
      <c r="AHW267" s="1"/>
      <c r="AHX267" s="1"/>
      <c r="AHY267" s="1"/>
      <c r="AHZ267" s="1"/>
      <c r="AIA267" s="1"/>
      <c r="AIB267" s="1"/>
      <c r="AIC267" s="1"/>
      <c r="AID267" s="1"/>
      <c r="AIE267" s="1"/>
      <c r="AIF267" s="1"/>
      <c r="AIG267" s="1"/>
      <c r="AIH267" s="1"/>
      <c r="AII267" s="1"/>
      <c r="AIJ267" s="1"/>
      <c r="AIK267" s="1"/>
      <c r="AIL267" s="1"/>
      <c r="AIM267" s="1"/>
      <c r="AIN267" s="1"/>
      <c r="AIO267" s="1"/>
      <c r="AIP267" s="1"/>
      <c r="AIQ267" s="1"/>
      <c r="AIR267" s="1"/>
      <c r="AIS267" s="1"/>
      <c r="AIT267" s="1"/>
      <c r="AIU267" s="1"/>
      <c r="AIV267" s="1"/>
      <c r="AIW267" s="1"/>
      <c r="AIX267" s="1"/>
      <c r="AIY267" s="1"/>
      <c r="AIZ267" s="1"/>
      <c r="AJA267" s="1"/>
      <c r="AJB267" s="1"/>
      <c r="AJC267" s="1"/>
      <c r="AJD267" s="1"/>
      <c r="AJE267" s="1"/>
      <c r="AJF267" s="1"/>
      <c r="AJG267" s="1"/>
      <c r="AJH267" s="1"/>
      <c r="AJI267" s="1"/>
      <c r="AJJ267" s="1"/>
      <c r="AJK267" s="1"/>
      <c r="AJL267" s="1"/>
      <c r="AJM267" s="1"/>
      <c r="AJN267" s="1"/>
      <c r="AJO267" s="1"/>
      <c r="AJP267" s="1"/>
      <c r="AJQ267" s="1"/>
      <c r="AJR267" s="1"/>
      <c r="AJS267" s="1"/>
      <c r="AJT267" s="1"/>
      <c r="AJU267" s="1"/>
      <c r="AJV267" s="1"/>
      <c r="AJW267" s="1"/>
      <c r="AJX267" s="1"/>
      <c r="AJY267" s="1"/>
      <c r="AJZ267" s="1"/>
      <c r="AKA267" s="1"/>
      <c r="AKB267" s="1"/>
      <c r="AKC267" s="1"/>
      <c r="AKD267" s="1"/>
      <c r="AKE267" s="1"/>
      <c r="AKF267" s="1"/>
      <c r="AKG267" s="1"/>
      <c r="AKH267" s="1"/>
      <c r="AKI267" s="1"/>
      <c r="AKJ267" s="1"/>
      <c r="AKK267" s="1"/>
      <c r="AKL267" s="1"/>
      <c r="AKM267" s="1"/>
      <c r="AKN267" s="1"/>
      <c r="AKO267" s="1"/>
      <c r="AKP267" s="1"/>
      <c r="AKQ267" s="1"/>
      <c r="AKR267" s="1"/>
      <c r="AKS267" s="1"/>
      <c r="AKT267" s="1"/>
      <c r="AKU267" s="1"/>
      <c r="AKV267" s="1"/>
      <c r="AKW267" s="1"/>
      <c r="AKX267" s="1"/>
      <c r="AKY267" s="1"/>
      <c r="AKZ267" s="1"/>
      <c r="ALA267" s="1"/>
      <c r="ALB267" s="1"/>
      <c r="ALC267" s="1"/>
      <c r="ALD267" s="1"/>
      <c r="ALE267" s="1"/>
      <c r="ALF267" s="1"/>
      <c r="ALG267" s="1"/>
      <c r="ALH267" s="1"/>
      <c r="ALI267" s="1"/>
      <c r="ALJ267" s="1"/>
      <c r="ALK267" s="1"/>
      <c r="ALL267" s="1"/>
      <c r="ALM267" s="1"/>
      <c r="ALN267" s="1"/>
      <c r="ALO267" s="1"/>
      <c r="ALP267" s="1"/>
      <c r="ALQ267" s="1"/>
      <c r="ALR267" s="1"/>
      <c r="ALS267" s="1"/>
      <c r="ALT267" s="1"/>
    </row>
  </sheetData>
  <mergeCells count="31">
    <mergeCell ref="B267:D267"/>
    <mergeCell ref="E267:J267"/>
    <mergeCell ref="K267:O267"/>
    <mergeCell ref="G15:J15"/>
    <mergeCell ref="K15:N15"/>
    <mergeCell ref="A256:J256"/>
    <mergeCell ref="B266:D266"/>
    <mergeCell ref="E266:J266"/>
    <mergeCell ref="K266:O266"/>
    <mergeCell ref="M11:N11"/>
    <mergeCell ref="A12:N12"/>
    <mergeCell ref="A13:N13"/>
    <mergeCell ref="A14:N14"/>
    <mergeCell ref="A15:A16"/>
    <mergeCell ref="B15:B16"/>
    <mergeCell ref="C15:C16"/>
    <mergeCell ref="D15:D16"/>
    <mergeCell ref="E15:E16"/>
    <mergeCell ref="F15:F16"/>
    <mergeCell ref="M8:N8"/>
    <mergeCell ref="B9:G9"/>
    <mergeCell ref="I9:J10"/>
    <mergeCell ref="K9:L9"/>
    <mergeCell ref="M9:N9"/>
    <mergeCell ref="M10:N10"/>
    <mergeCell ref="I6:J6"/>
    <mergeCell ref="K6:L6"/>
    <mergeCell ref="M6:N6"/>
    <mergeCell ref="I7:J7"/>
    <mergeCell ref="K7:L7"/>
    <mergeCell ref="M7:N7"/>
  </mergeCells>
  <printOptions horizontalCentered="1"/>
  <pageMargins left="0.25" right="0.25" top="0.75" bottom="0.75" header="0.3" footer="0.3"/>
  <pageSetup paperSize="9" scale="53" firstPageNumber="0" fitToHeight="0" orientation="landscape" r:id="rId1"/>
  <rowBreaks count="1" manualBreakCount="1">
    <brk id="233" max="14" man="1"/>
  </rowBreaks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F43261-CDCE-4C0D-A26B-0D4D9FE200F0}">
  <sheetPr>
    <pageSetUpPr fitToPage="1"/>
  </sheetPr>
  <dimension ref="A1:I244"/>
  <sheetViews>
    <sheetView showOutlineSymbols="0" view="pageBreakPreview" topLeftCell="A92" zoomScale="75" zoomScaleNormal="75" zoomScaleSheetLayoutView="75" zoomScalePageLayoutView="85" workbookViewId="0">
      <selection activeCell="E230" sqref="E230"/>
    </sheetView>
  </sheetViews>
  <sheetFormatPr defaultColWidth="9.42578125" defaultRowHeight="12.75" x14ac:dyDescent="0.2"/>
  <cols>
    <col min="1" max="1" width="8.28515625" style="1" bestFit="1" customWidth="1"/>
    <col min="2" max="2" width="72" style="1" bestFit="1" customWidth="1"/>
    <col min="3" max="3" width="11.7109375" style="1" bestFit="1" customWidth="1"/>
    <col min="4" max="4" width="98.140625" style="18" customWidth="1"/>
    <col min="5" max="5" width="19.7109375" style="108" bestFit="1" customWidth="1"/>
    <col min="6" max="6" width="5.7109375" style="1" customWidth="1"/>
    <col min="7" max="8" width="9.42578125" style="1"/>
    <col min="9" max="9" width="12.28515625" style="1" bestFit="1" customWidth="1"/>
    <col min="10" max="998" width="9.42578125" style="1"/>
    <col min="999" max="999" width="11.5703125" style="1" customWidth="1"/>
    <col min="1000" max="16384" width="9.42578125" style="1"/>
  </cols>
  <sheetData>
    <row r="1" spans="1:9" x14ac:dyDescent="0.2">
      <c r="A1" s="171"/>
      <c r="B1" s="172"/>
      <c r="C1" s="172"/>
      <c r="D1" s="172"/>
      <c r="E1" s="173"/>
    </row>
    <row r="2" spans="1:9" ht="18" x14ac:dyDescent="0.2">
      <c r="A2" s="174" t="s">
        <v>723</v>
      </c>
      <c r="B2" s="175"/>
      <c r="C2" s="175"/>
      <c r="D2" s="175"/>
      <c r="E2" s="176"/>
    </row>
    <row r="3" spans="1:9" x14ac:dyDescent="0.2">
      <c r="A3" s="177" t="s">
        <v>0</v>
      </c>
      <c r="B3" s="177" t="s">
        <v>1</v>
      </c>
      <c r="C3" s="179" t="s">
        <v>73</v>
      </c>
      <c r="D3" s="179" t="s">
        <v>607</v>
      </c>
      <c r="E3" s="179" t="s">
        <v>13</v>
      </c>
    </row>
    <row r="4" spans="1:9" x14ac:dyDescent="0.2">
      <c r="A4" s="178"/>
      <c r="B4" s="178"/>
      <c r="C4" s="180"/>
      <c r="D4" s="180"/>
      <c r="E4" s="180"/>
    </row>
    <row r="5" spans="1:9" ht="15" x14ac:dyDescent="0.25">
      <c r="A5" s="23"/>
      <c r="B5" s="24"/>
      <c r="C5" s="24"/>
      <c r="D5" s="51"/>
      <c r="E5" s="102"/>
    </row>
    <row r="6" spans="1:9" x14ac:dyDescent="0.2">
      <c r="A6" s="89" t="s">
        <v>2</v>
      </c>
      <c r="B6" s="89" t="s">
        <v>92</v>
      </c>
      <c r="C6" s="89"/>
      <c r="D6" s="90"/>
      <c r="E6" s="103"/>
    </row>
    <row r="7" spans="1:9" ht="15" x14ac:dyDescent="0.2">
      <c r="A7" s="91" t="s">
        <v>6</v>
      </c>
      <c r="B7" s="91" t="s">
        <v>3</v>
      </c>
      <c r="C7" s="91"/>
      <c r="D7" s="92"/>
      <c r="E7" s="104"/>
    </row>
    <row r="8" spans="1:9" ht="28.5" x14ac:dyDescent="0.2">
      <c r="A8" s="93" t="s">
        <v>19</v>
      </c>
      <c r="B8" s="93" t="s">
        <v>94</v>
      </c>
      <c r="C8" s="94" t="s">
        <v>16</v>
      </c>
      <c r="D8" s="95"/>
      <c r="E8" s="105"/>
      <c r="H8" s="14"/>
      <c r="I8" s="32"/>
    </row>
    <row r="9" spans="1:9" ht="42.75" x14ac:dyDescent="0.2">
      <c r="A9" s="93" t="s">
        <v>20</v>
      </c>
      <c r="B9" s="93" t="s">
        <v>95</v>
      </c>
      <c r="C9" s="94" t="s">
        <v>11</v>
      </c>
      <c r="D9" s="95"/>
      <c r="E9" s="105"/>
      <c r="H9" s="14"/>
    </row>
    <row r="10" spans="1:9" ht="15" x14ac:dyDescent="0.2">
      <c r="A10" s="91" t="s">
        <v>8</v>
      </c>
      <c r="B10" s="91" t="s">
        <v>96</v>
      </c>
      <c r="C10" s="91"/>
      <c r="D10" s="96"/>
      <c r="E10" s="104"/>
      <c r="H10" s="14"/>
      <c r="I10" s="32"/>
    </row>
    <row r="11" spans="1:9" ht="28.5" x14ac:dyDescent="0.2">
      <c r="A11" s="118" t="str">
        <f>'BM 03'!A23</f>
        <v>1.2.1</v>
      </c>
      <c r="B11" s="118" t="str">
        <f>'BM 03'!D23</f>
        <v>Limpeza mecanizada do terreno c/ retroescavadeira (vegetação rasteira) inclusive carga e transporte - dmt até 1km</v>
      </c>
      <c r="C11" s="119" t="str">
        <f>'BM 03'!E23</f>
        <v>M²</v>
      </c>
      <c r="D11" s="120"/>
      <c r="E11" s="121"/>
      <c r="H11" s="14"/>
      <c r="I11" s="32"/>
    </row>
    <row r="12" spans="1:9" ht="28.5" x14ac:dyDescent="0.2">
      <c r="A12" s="93" t="s">
        <v>21</v>
      </c>
      <c r="B12" s="93" t="s">
        <v>98</v>
      </c>
      <c r="C12" s="94" t="s">
        <v>87</v>
      </c>
      <c r="D12" s="95"/>
      <c r="E12" s="105"/>
      <c r="H12" s="14"/>
    </row>
    <row r="13" spans="1:9" ht="28.5" x14ac:dyDescent="0.2">
      <c r="A13" s="93" t="s">
        <v>24</v>
      </c>
      <c r="B13" s="93" t="s">
        <v>100</v>
      </c>
      <c r="C13" s="94" t="s">
        <v>15</v>
      </c>
      <c r="D13" s="95"/>
      <c r="E13" s="105"/>
      <c r="H13" s="14"/>
    </row>
    <row r="14" spans="1:9" ht="57" x14ac:dyDescent="0.2">
      <c r="A14" s="93" t="s">
        <v>25</v>
      </c>
      <c r="B14" s="93" t="s">
        <v>102</v>
      </c>
      <c r="C14" s="94" t="s">
        <v>15</v>
      </c>
      <c r="D14" s="95"/>
      <c r="E14" s="105"/>
      <c r="G14" s="2">
        <f>672.33-E14</f>
        <v>672.33</v>
      </c>
      <c r="H14" s="14"/>
    </row>
    <row r="15" spans="1:9" ht="15" x14ac:dyDescent="0.2">
      <c r="A15" s="91" t="s">
        <v>9</v>
      </c>
      <c r="B15" s="91" t="s">
        <v>103</v>
      </c>
      <c r="C15" s="91"/>
      <c r="D15" s="96"/>
      <c r="E15" s="104"/>
      <c r="H15" s="14"/>
      <c r="I15" s="32"/>
    </row>
    <row r="16" spans="1:9" ht="28.5" x14ac:dyDescent="0.2">
      <c r="A16" s="93" t="s">
        <v>26</v>
      </c>
      <c r="B16" s="93" t="s">
        <v>50</v>
      </c>
      <c r="C16" s="94" t="s">
        <v>16</v>
      </c>
      <c r="D16" s="95"/>
      <c r="E16" s="105"/>
      <c r="H16" s="14"/>
    </row>
    <row r="17" spans="1:9" ht="57" x14ac:dyDescent="0.2">
      <c r="A17" s="93" t="s">
        <v>27</v>
      </c>
      <c r="B17" s="93" t="s">
        <v>105</v>
      </c>
      <c r="C17" s="94" t="s">
        <v>16</v>
      </c>
      <c r="D17" s="95"/>
      <c r="E17" s="105"/>
      <c r="G17" s="1">
        <f>93.4+25+10</f>
        <v>128.4</v>
      </c>
      <c r="H17" s="14">
        <f>50.4/G17</f>
        <v>0.3925233644859813</v>
      </c>
    </row>
    <row r="18" spans="1:9" ht="28.5" x14ac:dyDescent="0.2">
      <c r="A18" s="93" t="s">
        <v>28</v>
      </c>
      <c r="B18" s="93" t="s">
        <v>107</v>
      </c>
      <c r="C18" s="94" t="s">
        <v>15</v>
      </c>
      <c r="D18" s="95"/>
      <c r="E18" s="105"/>
      <c r="H18" s="14"/>
    </row>
    <row r="19" spans="1:9" ht="42.75" x14ac:dyDescent="0.2">
      <c r="A19" s="93" t="s">
        <v>29</v>
      </c>
      <c r="B19" s="93" t="s">
        <v>109</v>
      </c>
      <c r="C19" s="94" t="s">
        <v>16</v>
      </c>
      <c r="D19" s="95"/>
      <c r="E19" s="105"/>
      <c r="H19" s="14"/>
    </row>
    <row r="20" spans="1:9" ht="42.75" x14ac:dyDescent="0.2">
      <c r="A20" s="93" t="s">
        <v>110</v>
      </c>
      <c r="B20" s="93" t="s">
        <v>111</v>
      </c>
      <c r="C20" s="94" t="s">
        <v>16</v>
      </c>
      <c r="D20" s="95"/>
      <c r="E20" s="105"/>
      <c r="H20" s="14"/>
    </row>
    <row r="21" spans="1:9" ht="28.5" x14ac:dyDescent="0.2">
      <c r="A21" s="93" t="s">
        <v>112</v>
      </c>
      <c r="B21" s="93" t="s">
        <v>113</v>
      </c>
      <c r="C21" s="94" t="s">
        <v>12</v>
      </c>
      <c r="D21" s="95"/>
      <c r="E21" s="105"/>
      <c r="H21" s="14"/>
    </row>
    <row r="22" spans="1:9" ht="28.5" x14ac:dyDescent="0.2">
      <c r="A22" s="93" t="s">
        <v>114</v>
      </c>
      <c r="B22" s="93" t="s">
        <v>115</v>
      </c>
      <c r="C22" s="94" t="s">
        <v>12</v>
      </c>
      <c r="D22" s="95"/>
      <c r="E22" s="105"/>
      <c r="G22" s="1">
        <f>119.1/1.1</f>
        <v>108.27272727272725</v>
      </c>
      <c r="H22" s="14"/>
    </row>
    <row r="23" spans="1:9" ht="28.5" x14ac:dyDescent="0.2">
      <c r="A23" s="93" t="s">
        <v>116</v>
      </c>
      <c r="B23" s="93" t="s">
        <v>117</v>
      </c>
      <c r="C23" s="94" t="s">
        <v>12</v>
      </c>
      <c r="D23" s="95"/>
      <c r="E23" s="105"/>
      <c r="G23" s="1">
        <f>212.4/1.1</f>
        <v>193.09090909090909</v>
      </c>
    </row>
    <row r="24" spans="1:9" ht="42.75" x14ac:dyDescent="0.2">
      <c r="A24" s="93" t="s">
        <v>118</v>
      </c>
      <c r="B24" s="93" t="s">
        <v>120</v>
      </c>
      <c r="C24" s="94" t="s">
        <v>12</v>
      </c>
      <c r="D24" s="95"/>
      <c r="E24" s="105"/>
      <c r="H24" s="14"/>
    </row>
    <row r="25" spans="1:9" ht="28.5" x14ac:dyDescent="0.2">
      <c r="A25" s="93" t="s">
        <v>121</v>
      </c>
      <c r="B25" s="93" t="s">
        <v>122</v>
      </c>
      <c r="C25" s="94" t="s">
        <v>12</v>
      </c>
      <c r="D25" s="95"/>
      <c r="E25" s="105"/>
      <c r="G25" s="1">
        <f>120.6/1.1</f>
        <v>109.63636363636363</v>
      </c>
    </row>
    <row r="26" spans="1:9" ht="42.75" x14ac:dyDescent="0.2">
      <c r="A26" s="93" t="s">
        <v>123</v>
      </c>
      <c r="B26" s="93" t="s">
        <v>125</v>
      </c>
      <c r="C26" s="94" t="s">
        <v>15</v>
      </c>
      <c r="D26" s="95"/>
      <c r="E26" s="105"/>
      <c r="H26" s="14"/>
    </row>
    <row r="27" spans="1:9" ht="28.5" x14ac:dyDescent="0.2">
      <c r="A27" s="93" t="s">
        <v>126</v>
      </c>
      <c r="B27" s="93" t="s">
        <v>128</v>
      </c>
      <c r="C27" s="94" t="s">
        <v>15</v>
      </c>
      <c r="D27" s="95"/>
      <c r="E27" s="105"/>
      <c r="H27" s="14"/>
    </row>
    <row r="28" spans="1:9" ht="28.5" x14ac:dyDescent="0.2">
      <c r="A28" s="93" t="s">
        <v>129</v>
      </c>
      <c r="B28" s="93" t="s">
        <v>131</v>
      </c>
      <c r="C28" s="94" t="s">
        <v>16</v>
      </c>
      <c r="D28" s="95"/>
      <c r="E28" s="105"/>
      <c r="H28" s="14"/>
    </row>
    <row r="29" spans="1:9" ht="42.75" x14ac:dyDescent="0.2">
      <c r="A29" s="93" t="s">
        <v>132</v>
      </c>
      <c r="B29" s="93" t="s">
        <v>134</v>
      </c>
      <c r="C29" s="94" t="s">
        <v>15</v>
      </c>
      <c r="D29" s="95"/>
      <c r="E29" s="105"/>
      <c r="H29" s="14"/>
    </row>
    <row r="30" spans="1:9" ht="15" x14ac:dyDescent="0.2">
      <c r="A30" s="91" t="s">
        <v>18</v>
      </c>
      <c r="B30" s="91" t="s">
        <v>135</v>
      </c>
      <c r="C30" s="91"/>
      <c r="D30" s="96"/>
      <c r="E30" s="104"/>
      <c r="H30" s="14"/>
    </row>
    <row r="31" spans="1:9" ht="15" x14ac:dyDescent="0.2">
      <c r="A31" s="91" t="s">
        <v>30</v>
      </c>
      <c r="B31" s="91" t="s">
        <v>136</v>
      </c>
      <c r="C31" s="91"/>
      <c r="D31" s="96"/>
      <c r="E31" s="104"/>
      <c r="H31" s="14"/>
      <c r="I31" s="32"/>
    </row>
    <row r="32" spans="1:9" ht="57" x14ac:dyDescent="0.2">
      <c r="A32" s="97" t="s">
        <v>137</v>
      </c>
      <c r="B32" s="97" t="s">
        <v>139</v>
      </c>
      <c r="C32" s="98" t="s">
        <v>16</v>
      </c>
      <c r="D32" s="99"/>
      <c r="E32" s="106"/>
      <c r="H32" s="14"/>
    </row>
    <row r="33" spans="1:8" ht="42.75" x14ac:dyDescent="0.2">
      <c r="A33" s="97" t="s">
        <v>140</v>
      </c>
      <c r="B33" s="97" t="s">
        <v>142</v>
      </c>
      <c r="C33" s="98" t="s">
        <v>12</v>
      </c>
      <c r="D33" s="99"/>
      <c r="E33" s="106"/>
      <c r="H33" s="113"/>
    </row>
    <row r="34" spans="1:8" ht="42.75" x14ac:dyDescent="0.2">
      <c r="A34" s="97" t="s">
        <v>143</v>
      </c>
      <c r="B34" s="97" t="s">
        <v>42</v>
      </c>
      <c r="C34" s="98" t="s">
        <v>12</v>
      </c>
      <c r="D34" s="99"/>
      <c r="E34" s="106"/>
      <c r="H34" s="113"/>
    </row>
    <row r="35" spans="1:8" ht="42.75" x14ac:dyDescent="0.2">
      <c r="A35" s="97" t="s">
        <v>144</v>
      </c>
      <c r="B35" s="97" t="s">
        <v>146</v>
      </c>
      <c r="C35" s="98" t="s">
        <v>12</v>
      </c>
      <c r="D35" s="99"/>
      <c r="E35" s="106"/>
      <c r="H35" s="113"/>
    </row>
    <row r="36" spans="1:8" ht="42.75" x14ac:dyDescent="0.2">
      <c r="A36" s="97" t="s">
        <v>147</v>
      </c>
      <c r="B36" s="97" t="s">
        <v>149</v>
      </c>
      <c r="C36" s="98" t="s">
        <v>12</v>
      </c>
      <c r="D36" s="99"/>
      <c r="E36" s="106"/>
      <c r="H36" s="14"/>
    </row>
    <row r="37" spans="1:8" ht="42.75" x14ac:dyDescent="0.2">
      <c r="A37" s="97" t="s">
        <v>150</v>
      </c>
      <c r="B37" s="97" t="s">
        <v>125</v>
      </c>
      <c r="C37" s="98" t="s">
        <v>15</v>
      </c>
      <c r="D37" s="99"/>
      <c r="E37" s="106"/>
      <c r="H37" s="14"/>
    </row>
    <row r="38" spans="1:8" ht="28.5" x14ac:dyDescent="0.2">
      <c r="A38" s="97" t="s">
        <v>151</v>
      </c>
      <c r="B38" s="97" t="s">
        <v>128</v>
      </c>
      <c r="C38" s="98" t="s">
        <v>15</v>
      </c>
      <c r="D38" s="99"/>
      <c r="E38" s="106"/>
      <c r="H38" s="14"/>
    </row>
    <row r="39" spans="1:8" ht="15" x14ac:dyDescent="0.2">
      <c r="A39" s="91" t="s">
        <v>31</v>
      </c>
      <c r="B39" s="91" t="s">
        <v>152</v>
      </c>
      <c r="C39" s="91"/>
      <c r="D39" s="96"/>
      <c r="E39" s="104"/>
      <c r="H39" s="14"/>
    </row>
    <row r="40" spans="1:8" ht="42.75" x14ac:dyDescent="0.2">
      <c r="A40" s="93" t="s">
        <v>153</v>
      </c>
      <c r="B40" s="93" t="s">
        <v>155</v>
      </c>
      <c r="C40" s="94" t="s">
        <v>16</v>
      </c>
      <c r="D40" s="95"/>
      <c r="E40" s="105"/>
      <c r="H40" s="14"/>
    </row>
    <row r="41" spans="1:8" ht="42.75" x14ac:dyDescent="0.2">
      <c r="A41" s="93" t="s">
        <v>156</v>
      </c>
      <c r="B41" s="93" t="s">
        <v>142</v>
      </c>
      <c r="C41" s="94" t="s">
        <v>12</v>
      </c>
      <c r="D41" s="95"/>
      <c r="E41" s="105"/>
      <c r="H41" s="14"/>
    </row>
    <row r="42" spans="1:8" ht="42.75" x14ac:dyDescent="0.2">
      <c r="A42" s="93" t="s">
        <v>157</v>
      </c>
      <c r="B42" s="93" t="s">
        <v>159</v>
      </c>
      <c r="C42" s="94" t="s">
        <v>12</v>
      </c>
      <c r="D42" s="95"/>
      <c r="E42" s="105"/>
      <c r="H42" s="14"/>
    </row>
    <row r="43" spans="1:8" ht="42.75" x14ac:dyDescent="0.2">
      <c r="A43" s="93" t="s">
        <v>160</v>
      </c>
      <c r="B43" s="93" t="s">
        <v>162</v>
      </c>
      <c r="C43" s="94" t="s">
        <v>12</v>
      </c>
      <c r="D43" s="95"/>
      <c r="E43" s="105"/>
      <c r="H43" s="14"/>
    </row>
    <row r="44" spans="1:8" ht="42.75" x14ac:dyDescent="0.2">
      <c r="A44" s="93" t="s">
        <v>163</v>
      </c>
      <c r="B44" s="93" t="s">
        <v>42</v>
      </c>
      <c r="C44" s="94" t="s">
        <v>12</v>
      </c>
      <c r="D44" s="95"/>
      <c r="E44" s="105"/>
      <c r="H44" s="14"/>
    </row>
    <row r="45" spans="1:8" ht="42.75" x14ac:dyDescent="0.2">
      <c r="A45" s="93" t="s">
        <v>164</v>
      </c>
      <c r="B45" s="93" t="s">
        <v>125</v>
      </c>
      <c r="C45" s="94" t="s">
        <v>15</v>
      </c>
      <c r="D45" s="95"/>
      <c r="E45" s="105"/>
      <c r="H45" s="14"/>
    </row>
    <row r="46" spans="1:8" ht="28.5" x14ac:dyDescent="0.2">
      <c r="A46" s="93" t="s">
        <v>165</v>
      </c>
      <c r="B46" s="93" t="s">
        <v>128</v>
      </c>
      <c r="C46" s="94" t="s">
        <v>15</v>
      </c>
      <c r="D46" s="95"/>
      <c r="E46" s="105"/>
      <c r="H46" s="14"/>
    </row>
    <row r="47" spans="1:8" ht="15" x14ac:dyDescent="0.2">
      <c r="A47" s="91" t="s">
        <v>32</v>
      </c>
      <c r="B47" s="91" t="s">
        <v>166</v>
      </c>
      <c r="C47" s="91"/>
      <c r="D47" s="96"/>
      <c r="E47" s="104"/>
      <c r="H47" s="14"/>
    </row>
    <row r="48" spans="1:8" ht="42.75" x14ac:dyDescent="0.2">
      <c r="A48" s="93" t="s">
        <v>167</v>
      </c>
      <c r="B48" s="93" t="s">
        <v>169</v>
      </c>
      <c r="C48" s="94" t="s">
        <v>16</v>
      </c>
      <c r="D48" s="95"/>
      <c r="E48" s="105"/>
      <c r="H48" s="14"/>
    </row>
    <row r="49" spans="1:8" ht="42.75" x14ac:dyDescent="0.2">
      <c r="A49" s="93" t="s">
        <v>170</v>
      </c>
      <c r="B49" s="93" t="s">
        <v>172</v>
      </c>
      <c r="C49" s="94" t="s">
        <v>15</v>
      </c>
      <c r="D49" s="95"/>
      <c r="E49" s="105"/>
      <c r="H49" s="14"/>
    </row>
    <row r="50" spans="1:8" ht="28.5" x14ac:dyDescent="0.2">
      <c r="A50" s="93" t="s">
        <v>173</v>
      </c>
      <c r="B50" s="93" t="s">
        <v>128</v>
      </c>
      <c r="C50" s="94" t="s">
        <v>15</v>
      </c>
      <c r="D50" s="95"/>
      <c r="E50" s="105"/>
      <c r="H50" s="14"/>
    </row>
    <row r="51" spans="1:8" ht="42.75" x14ac:dyDescent="0.2">
      <c r="A51" s="93" t="s">
        <v>174</v>
      </c>
      <c r="B51" s="93" t="s">
        <v>159</v>
      </c>
      <c r="C51" s="94" t="s">
        <v>12</v>
      </c>
      <c r="D51" s="95"/>
      <c r="E51" s="105"/>
      <c r="H51" s="14"/>
    </row>
    <row r="52" spans="1:8" ht="42.75" x14ac:dyDescent="0.2">
      <c r="A52" s="93" t="s">
        <v>175</v>
      </c>
      <c r="B52" s="93" t="s">
        <v>162</v>
      </c>
      <c r="C52" s="94" t="s">
        <v>12</v>
      </c>
      <c r="D52" s="95"/>
      <c r="E52" s="105"/>
      <c r="H52" s="14"/>
    </row>
    <row r="53" spans="1:8" ht="42.75" x14ac:dyDescent="0.2">
      <c r="A53" s="93" t="s">
        <v>176</v>
      </c>
      <c r="B53" s="93" t="s">
        <v>142</v>
      </c>
      <c r="C53" s="94" t="s">
        <v>12</v>
      </c>
      <c r="D53" s="95"/>
      <c r="E53" s="105"/>
      <c r="H53" s="14"/>
    </row>
    <row r="54" spans="1:8" ht="42.75" x14ac:dyDescent="0.2">
      <c r="A54" s="93" t="str">
        <f>'BM 03'!A66</f>
        <v>1.4.3.7</v>
      </c>
      <c r="B54" s="93" t="str">
        <f>'BM 03'!D66</f>
        <v>LAJE PRÉ-MOLDADA UNIDIRECIONAL, BIAPOIADA, PARA PISO, ENCHIMENTO EM CERÂMICA, VIGOTA CONVENCIONAL, ALTURA TOTAL DA LAJE (ENCHIMENTO+CAPA) = (8+4). AF_11/2020_PA</v>
      </c>
      <c r="C54" s="94" t="str">
        <f>'BM 03'!E66</f>
        <v>m²</v>
      </c>
      <c r="D54" s="95"/>
      <c r="E54" s="105"/>
      <c r="H54" s="14"/>
    </row>
    <row r="55" spans="1:8" ht="15" x14ac:dyDescent="0.2">
      <c r="A55" s="91" t="s">
        <v>10</v>
      </c>
      <c r="B55" s="91" t="s">
        <v>177</v>
      </c>
      <c r="C55" s="91"/>
      <c r="D55" s="96"/>
      <c r="E55" s="104"/>
      <c r="H55" s="14"/>
    </row>
    <row r="56" spans="1:8" ht="42.75" x14ac:dyDescent="0.2">
      <c r="A56" s="97" t="s">
        <v>33</v>
      </c>
      <c r="B56" s="97" t="s">
        <v>179</v>
      </c>
      <c r="C56" s="98" t="s">
        <v>16</v>
      </c>
      <c r="D56" s="95"/>
      <c r="E56" s="106"/>
      <c r="H56" s="14"/>
    </row>
    <row r="57" spans="1:8" ht="42.75" x14ac:dyDescent="0.2">
      <c r="A57" s="93" t="s">
        <v>34</v>
      </c>
      <c r="B57" s="93" t="s">
        <v>181</v>
      </c>
      <c r="C57" s="94" t="s">
        <v>82</v>
      </c>
      <c r="D57" s="95"/>
      <c r="E57" s="105"/>
      <c r="H57" s="14"/>
    </row>
    <row r="58" spans="1:8" ht="28.5" x14ac:dyDescent="0.2">
      <c r="A58" s="93" t="s">
        <v>35</v>
      </c>
      <c r="B58" s="93" t="s">
        <v>183</v>
      </c>
      <c r="C58" s="94" t="s">
        <v>11</v>
      </c>
      <c r="D58" s="95"/>
      <c r="E58" s="105"/>
      <c r="H58" s="14"/>
    </row>
    <row r="59" spans="1:8" ht="28.5" x14ac:dyDescent="0.2">
      <c r="A59" s="93" t="s">
        <v>36</v>
      </c>
      <c r="B59" s="93" t="s">
        <v>185</v>
      </c>
      <c r="C59" s="94" t="s">
        <v>11</v>
      </c>
      <c r="D59" s="95"/>
      <c r="E59" s="105"/>
      <c r="H59" s="14"/>
    </row>
    <row r="60" spans="1:8" ht="28.5" x14ac:dyDescent="0.2">
      <c r="A60" s="93" t="s">
        <v>37</v>
      </c>
      <c r="B60" s="93" t="s">
        <v>187</v>
      </c>
      <c r="C60" s="94" t="s">
        <v>11</v>
      </c>
      <c r="D60" s="95"/>
      <c r="E60" s="105"/>
      <c r="H60" s="14"/>
    </row>
    <row r="61" spans="1:8" ht="15" x14ac:dyDescent="0.2">
      <c r="A61" s="91" t="s">
        <v>188</v>
      </c>
      <c r="B61" s="91" t="s">
        <v>189</v>
      </c>
      <c r="C61" s="91"/>
      <c r="D61" s="96"/>
      <c r="E61" s="104"/>
      <c r="H61" s="14"/>
    </row>
    <row r="62" spans="1:8" ht="15" x14ac:dyDescent="0.2">
      <c r="A62" s="91" t="s">
        <v>190</v>
      </c>
      <c r="B62" s="91" t="s">
        <v>191</v>
      </c>
      <c r="C62" s="91"/>
      <c r="D62" s="96"/>
      <c r="E62" s="104"/>
      <c r="H62" s="14"/>
    </row>
    <row r="63" spans="1:8" ht="42.75" x14ac:dyDescent="0.2">
      <c r="A63" s="93" t="s">
        <v>192</v>
      </c>
      <c r="B63" s="93" t="s">
        <v>194</v>
      </c>
      <c r="C63" s="94" t="s">
        <v>16</v>
      </c>
      <c r="D63" s="95"/>
      <c r="E63" s="105"/>
      <c r="H63" s="14"/>
    </row>
    <row r="64" spans="1:8" ht="28.5" x14ac:dyDescent="0.2">
      <c r="A64" s="93" t="s">
        <v>195</v>
      </c>
      <c r="B64" s="93" t="s">
        <v>197</v>
      </c>
      <c r="C64" s="94" t="s">
        <v>82</v>
      </c>
      <c r="D64" s="95"/>
      <c r="E64" s="105"/>
      <c r="H64" s="14"/>
    </row>
    <row r="65" spans="1:9" ht="15" x14ac:dyDescent="0.2">
      <c r="A65" s="91" t="s">
        <v>198</v>
      </c>
      <c r="B65" s="91" t="s">
        <v>199</v>
      </c>
      <c r="C65" s="91"/>
      <c r="D65" s="96"/>
      <c r="E65" s="104"/>
      <c r="H65" s="14"/>
    </row>
    <row r="66" spans="1:9" ht="15" x14ac:dyDescent="0.2">
      <c r="A66" s="91" t="s">
        <v>200</v>
      </c>
      <c r="B66" s="91" t="s">
        <v>201</v>
      </c>
      <c r="C66" s="91"/>
      <c r="D66" s="96"/>
      <c r="E66" s="104"/>
      <c r="H66" s="14"/>
    </row>
    <row r="67" spans="1:9" ht="57" x14ac:dyDescent="0.2">
      <c r="A67" s="93" t="s">
        <v>202</v>
      </c>
      <c r="B67" s="93" t="s">
        <v>204</v>
      </c>
      <c r="C67" s="94" t="s">
        <v>12</v>
      </c>
      <c r="D67" s="95" t="s">
        <v>726</v>
      </c>
      <c r="E67" s="105">
        <f>1020+690+2862+400</f>
        <v>4972</v>
      </c>
      <c r="H67" s="14"/>
    </row>
    <row r="68" spans="1:9" ht="28.5" x14ac:dyDescent="0.2">
      <c r="A68" s="93" t="s">
        <v>205</v>
      </c>
      <c r="B68" s="93" t="s">
        <v>207</v>
      </c>
      <c r="C68" s="94" t="s">
        <v>16</v>
      </c>
      <c r="D68" s="95" t="s">
        <v>725</v>
      </c>
      <c r="E68" s="105">
        <f>23.92*27.75</f>
        <v>663.78000000000009</v>
      </c>
      <c r="H68" s="14"/>
    </row>
    <row r="69" spans="1:9" ht="57" x14ac:dyDescent="0.2">
      <c r="A69" s="93" t="s">
        <v>208</v>
      </c>
      <c r="B69" s="93" t="s">
        <v>59</v>
      </c>
      <c r="C69" s="94" t="s">
        <v>11</v>
      </c>
      <c r="D69" s="95"/>
      <c r="E69" s="105"/>
      <c r="H69" s="14"/>
    </row>
    <row r="70" spans="1:9" ht="28.5" x14ac:dyDescent="0.2">
      <c r="A70" s="93" t="s">
        <v>209</v>
      </c>
      <c r="B70" s="93" t="s">
        <v>211</v>
      </c>
      <c r="C70" s="94" t="s">
        <v>16</v>
      </c>
      <c r="D70" s="95"/>
      <c r="E70" s="105"/>
      <c r="H70" s="14"/>
    </row>
    <row r="71" spans="1:9" ht="42.75" x14ac:dyDescent="0.2">
      <c r="A71" s="93" t="s">
        <v>212</v>
      </c>
      <c r="B71" s="93" t="s">
        <v>214</v>
      </c>
      <c r="C71" s="94" t="s">
        <v>16</v>
      </c>
      <c r="D71" s="95"/>
      <c r="E71" s="105"/>
    </row>
    <row r="72" spans="1:9" ht="15" x14ac:dyDescent="0.2">
      <c r="A72" s="91" t="s">
        <v>215</v>
      </c>
      <c r="B72" s="91" t="s">
        <v>216</v>
      </c>
      <c r="C72" s="91"/>
      <c r="D72" s="96"/>
      <c r="E72" s="104"/>
      <c r="F72" s="11"/>
      <c r="G72" s="9"/>
      <c r="H72" s="190"/>
      <c r="I72" s="183"/>
    </row>
    <row r="73" spans="1:9" ht="42.75" x14ac:dyDescent="0.2">
      <c r="A73" s="93" t="s">
        <v>217</v>
      </c>
      <c r="B73" s="93" t="s">
        <v>84</v>
      </c>
      <c r="C73" s="94" t="s">
        <v>16</v>
      </c>
      <c r="D73" s="95"/>
      <c r="E73" s="105"/>
      <c r="F73" s="11"/>
      <c r="G73" s="9"/>
      <c r="H73" s="17"/>
      <c r="I73" s="18"/>
    </row>
    <row r="74" spans="1:9" ht="57" x14ac:dyDescent="0.2">
      <c r="A74" s="93" t="s">
        <v>219</v>
      </c>
      <c r="B74" s="93" t="s">
        <v>220</v>
      </c>
      <c r="C74" s="94" t="s">
        <v>16</v>
      </c>
      <c r="D74" s="95"/>
      <c r="E74" s="105"/>
      <c r="F74" s="11"/>
      <c r="G74" s="9"/>
      <c r="H74" s="17"/>
      <c r="I74" s="18"/>
    </row>
    <row r="75" spans="1:9" ht="15" x14ac:dyDescent="0.2">
      <c r="A75" s="91" t="s">
        <v>221</v>
      </c>
      <c r="B75" s="91" t="s">
        <v>222</v>
      </c>
      <c r="C75" s="91"/>
      <c r="D75" s="96"/>
      <c r="E75" s="104"/>
      <c r="F75" s="11"/>
      <c r="G75" s="9"/>
      <c r="H75" s="17"/>
      <c r="I75" s="18"/>
    </row>
    <row r="76" spans="1:9" ht="28.5" x14ac:dyDescent="0.2">
      <c r="A76" s="93" t="s">
        <v>223</v>
      </c>
      <c r="B76" s="93" t="s">
        <v>225</v>
      </c>
      <c r="C76" s="94" t="s">
        <v>16</v>
      </c>
      <c r="D76" s="95"/>
      <c r="E76" s="105"/>
      <c r="F76" s="11"/>
      <c r="G76" s="9"/>
      <c r="H76" s="17"/>
      <c r="I76" s="18"/>
    </row>
    <row r="77" spans="1:9" ht="28.5" x14ac:dyDescent="0.2">
      <c r="A77" s="93" t="s">
        <v>226</v>
      </c>
      <c r="B77" s="93" t="s">
        <v>107</v>
      </c>
      <c r="C77" s="94" t="s">
        <v>15</v>
      </c>
      <c r="D77" s="95"/>
      <c r="E77" s="105"/>
      <c r="F77" s="11"/>
      <c r="G77" s="9"/>
      <c r="H77" s="17"/>
      <c r="I77" s="18"/>
    </row>
    <row r="78" spans="1:9" ht="42.75" x14ac:dyDescent="0.2">
      <c r="A78" s="93" t="s">
        <v>227</v>
      </c>
      <c r="B78" s="93" t="s">
        <v>229</v>
      </c>
      <c r="C78" s="94" t="s">
        <v>16</v>
      </c>
      <c r="D78" s="95"/>
      <c r="E78" s="105"/>
      <c r="F78" s="11"/>
      <c r="G78" s="9"/>
      <c r="H78" s="17"/>
      <c r="I78" s="18"/>
    </row>
    <row r="79" spans="1:9" ht="42.75" x14ac:dyDescent="0.2">
      <c r="A79" s="93" t="s">
        <v>230</v>
      </c>
      <c r="B79" s="93" t="s">
        <v>232</v>
      </c>
      <c r="C79" s="94" t="s">
        <v>16</v>
      </c>
      <c r="D79" s="95"/>
      <c r="E79" s="105"/>
      <c r="F79" s="11"/>
      <c r="G79" s="9"/>
      <c r="H79" s="17"/>
      <c r="I79" s="18"/>
    </row>
    <row r="80" spans="1:9" ht="42.75" x14ac:dyDescent="0.2">
      <c r="A80" s="93" t="s">
        <v>233</v>
      </c>
      <c r="B80" s="93" t="s">
        <v>235</v>
      </c>
      <c r="C80" s="94" t="s">
        <v>7</v>
      </c>
      <c r="D80" s="95"/>
      <c r="E80" s="105"/>
      <c r="F80" s="11"/>
      <c r="G80" s="9"/>
      <c r="H80" s="17"/>
      <c r="I80" s="18"/>
    </row>
    <row r="81" spans="1:9" ht="71.25" x14ac:dyDescent="0.2">
      <c r="A81" s="93" t="s">
        <v>236</v>
      </c>
      <c r="B81" s="93" t="s">
        <v>238</v>
      </c>
      <c r="C81" s="94" t="s">
        <v>16</v>
      </c>
      <c r="D81" s="95"/>
      <c r="E81" s="105"/>
      <c r="F81" s="11"/>
      <c r="G81" s="9"/>
      <c r="H81" s="17"/>
      <c r="I81" s="18"/>
    </row>
    <row r="82" spans="1:9" ht="28.5" x14ac:dyDescent="0.2">
      <c r="A82" s="93" t="s">
        <v>239</v>
      </c>
      <c r="B82" s="93" t="s">
        <v>241</v>
      </c>
      <c r="C82" s="94" t="s">
        <v>15</v>
      </c>
      <c r="D82" s="95"/>
      <c r="E82" s="105"/>
      <c r="F82" s="11"/>
      <c r="G82" s="109">
        <f>E83+E82+E14</f>
        <v>0</v>
      </c>
      <c r="H82" s="110" t="s">
        <v>616</v>
      </c>
      <c r="I82" s="18"/>
    </row>
    <row r="83" spans="1:9" ht="28.5" x14ac:dyDescent="0.2">
      <c r="A83" s="97" t="s">
        <v>242</v>
      </c>
      <c r="B83" s="97" t="s">
        <v>244</v>
      </c>
      <c r="C83" s="98" t="s">
        <v>15</v>
      </c>
      <c r="D83" s="99"/>
      <c r="E83" s="106"/>
      <c r="F83" s="11"/>
      <c r="G83" s="9"/>
      <c r="H83" s="17"/>
      <c r="I83" s="18"/>
    </row>
    <row r="84" spans="1:9" ht="15" x14ac:dyDescent="0.2">
      <c r="A84" s="91" t="s">
        <v>245</v>
      </c>
      <c r="B84" s="91" t="s">
        <v>246</v>
      </c>
      <c r="C84" s="91"/>
      <c r="D84" s="96"/>
      <c r="E84" s="104"/>
      <c r="F84" s="11"/>
      <c r="G84" s="9"/>
      <c r="H84" s="17"/>
      <c r="I84" s="18"/>
    </row>
    <row r="85" spans="1:9" ht="28.5" x14ac:dyDescent="0.2">
      <c r="A85" s="93" t="s">
        <v>247</v>
      </c>
      <c r="B85" s="93" t="s">
        <v>83</v>
      </c>
      <c r="C85" s="94" t="s">
        <v>16</v>
      </c>
      <c r="D85" s="95"/>
      <c r="E85" s="105"/>
      <c r="F85" s="11"/>
      <c r="G85" s="9"/>
      <c r="H85" s="17"/>
      <c r="I85" s="18"/>
    </row>
    <row r="86" spans="1:9" ht="28.5" x14ac:dyDescent="0.2">
      <c r="A86" s="93" t="s">
        <v>249</v>
      </c>
      <c r="B86" s="93" t="s">
        <v>251</v>
      </c>
      <c r="C86" s="94" t="s">
        <v>16</v>
      </c>
      <c r="D86" s="95"/>
      <c r="E86" s="105"/>
      <c r="F86" s="11"/>
      <c r="G86" s="9"/>
      <c r="H86" s="17"/>
      <c r="I86" s="18"/>
    </row>
    <row r="87" spans="1:9" ht="28.5" x14ac:dyDescent="0.2">
      <c r="A87" s="93" t="s">
        <v>252</v>
      </c>
      <c r="B87" s="93" t="s">
        <v>254</v>
      </c>
      <c r="C87" s="94" t="s">
        <v>16</v>
      </c>
      <c r="D87" s="95"/>
      <c r="E87" s="105"/>
      <c r="F87" s="11"/>
      <c r="G87" s="9"/>
      <c r="H87" s="17"/>
      <c r="I87" s="18"/>
    </row>
    <row r="88" spans="1:9" ht="28.5" x14ac:dyDescent="0.2">
      <c r="A88" s="93" t="s">
        <v>255</v>
      </c>
      <c r="B88" s="93" t="s">
        <v>257</v>
      </c>
      <c r="C88" s="94" t="s">
        <v>16</v>
      </c>
      <c r="D88" s="95"/>
      <c r="E88" s="105"/>
      <c r="F88" s="11"/>
      <c r="G88" s="9"/>
      <c r="H88" s="17"/>
      <c r="I88" s="18"/>
    </row>
    <row r="89" spans="1:9" ht="28.5" x14ac:dyDescent="0.2">
      <c r="A89" s="93" t="s">
        <v>258</v>
      </c>
      <c r="B89" s="93" t="s">
        <v>260</v>
      </c>
      <c r="C89" s="94" t="s">
        <v>16</v>
      </c>
      <c r="D89" s="95"/>
      <c r="E89" s="105"/>
      <c r="F89" s="11"/>
      <c r="G89" s="9"/>
      <c r="H89" s="17"/>
      <c r="I89" s="18"/>
    </row>
    <row r="90" spans="1:9" ht="28.5" x14ac:dyDescent="0.2">
      <c r="A90" s="93" t="s">
        <v>261</v>
      </c>
      <c r="B90" s="93" t="s">
        <v>263</v>
      </c>
      <c r="C90" s="94" t="s">
        <v>16</v>
      </c>
      <c r="D90" s="95"/>
      <c r="E90" s="105"/>
      <c r="F90" s="11"/>
      <c r="G90" s="9"/>
      <c r="H90" s="17"/>
      <c r="I90" s="18"/>
    </row>
    <row r="91" spans="1:9" ht="28.5" x14ac:dyDescent="0.2">
      <c r="A91" s="93" t="s">
        <v>264</v>
      </c>
      <c r="B91" s="93" t="s">
        <v>266</v>
      </c>
      <c r="C91" s="94" t="s">
        <v>16</v>
      </c>
      <c r="D91" s="95"/>
      <c r="E91" s="105"/>
      <c r="F91" s="11"/>
      <c r="G91" s="9"/>
      <c r="H91" s="17"/>
      <c r="I91" s="18"/>
    </row>
    <row r="92" spans="1:9" ht="42.75" x14ac:dyDescent="0.2">
      <c r="A92" s="93" t="s">
        <v>267</v>
      </c>
      <c r="B92" s="93" t="s">
        <v>269</v>
      </c>
      <c r="C92" s="94" t="s">
        <v>16</v>
      </c>
      <c r="D92" s="95"/>
      <c r="E92" s="105"/>
      <c r="F92" s="11"/>
      <c r="G92" s="9"/>
      <c r="H92" s="17"/>
      <c r="I92" s="18"/>
    </row>
    <row r="93" spans="1:9" ht="57" x14ac:dyDescent="0.2">
      <c r="A93" s="93" t="s">
        <v>270</v>
      </c>
      <c r="B93" s="93" t="s">
        <v>272</v>
      </c>
      <c r="C93" s="94" t="s">
        <v>16</v>
      </c>
      <c r="D93" s="95" t="s">
        <v>727</v>
      </c>
      <c r="E93" s="105">
        <v>340.38</v>
      </c>
      <c r="F93" s="11"/>
      <c r="G93" s="9"/>
      <c r="H93" s="17"/>
      <c r="I93" s="18"/>
    </row>
    <row r="94" spans="1:9" ht="15" x14ac:dyDescent="0.2">
      <c r="A94" s="91" t="s">
        <v>273</v>
      </c>
      <c r="B94" s="91" t="s">
        <v>274</v>
      </c>
      <c r="C94" s="91"/>
      <c r="D94" s="96"/>
      <c r="E94" s="104"/>
      <c r="F94" s="11"/>
      <c r="G94" s="9"/>
      <c r="H94" s="17"/>
      <c r="I94" s="18"/>
    </row>
    <row r="95" spans="1:9" ht="28.5" x14ac:dyDescent="0.2">
      <c r="A95" s="93" t="s">
        <v>275</v>
      </c>
      <c r="B95" s="93" t="s">
        <v>277</v>
      </c>
      <c r="C95" s="94" t="s">
        <v>7</v>
      </c>
      <c r="D95" s="95"/>
      <c r="E95" s="105"/>
      <c r="F95" s="11"/>
      <c r="G95" s="9"/>
      <c r="H95" s="17"/>
      <c r="I95" s="18"/>
    </row>
    <row r="96" spans="1:9" ht="28.5" x14ac:dyDescent="0.2">
      <c r="A96" s="93" t="s">
        <v>278</v>
      </c>
      <c r="B96" s="93" t="s">
        <v>280</v>
      </c>
      <c r="C96" s="94" t="s">
        <v>7</v>
      </c>
      <c r="D96" s="95" t="s">
        <v>728</v>
      </c>
      <c r="E96" s="105">
        <v>1</v>
      </c>
      <c r="F96" s="11"/>
      <c r="G96" s="9"/>
      <c r="H96" s="17"/>
      <c r="I96" s="18"/>
    </row>
    <row r="97" spans="1:9" ht="28.5" x14ac:dyDescent="0.2">
      <c r="A97" s="93" t="s">
        <v>281</v>
      </c>
      <c r="B97" s="93" t="s">
        <v>70</v>
      </c>
      <c r="C97" s="94" t="s">
        <v>7</v>
      </c>
      <c r="D97" s="95" t="s">
        <v>729</v>
      </c>
      <c r="E97" s="105">
        <v>2</v>
      </c>
      <c r="F97" s="11"/>
      <c r="G97" s="9"/>
      <c r="H97" s="17"/>
      <c r="I97" s="18"/>
    </row>
    <row r="98" spans="1:9" ht="28.5" x14ac:dyDescent="0.2">
      <c r="A98" s="93" t="s">
        <v>282</v>
      </c>
      <c r="B98" s="93" t="s">
        <v>284</v>
      </c>
      <c r="C98" s="94" t="s">
        <v>7</v>
      </c>
      <c r="D98" s="95" t="s">
        <v>728</v>
      </c>
      <c r="E98" s="105">
        <v>1</v>
      </c>
      <c r="F98" s="11"/>
      <c r="G98" s="9"/>
      <c r="H98" s="17"/>
      <c r="I98" s="18"/>
    </row>
    <row r="99" spans="1:9" ht="57" x14ac:dyDescent="0.2">
      <c r="A99" s="93" t="s">
        <v>285</v>
      </c>
      <c r="B99" s="93" t="s">
        <v>287</v>
      </c>
      <c r="C99" s="94" t="s">
        <v>7</v>
      </c>
      <c r="D99" s="95" t="s">
        <v>728</v>
      </c>
      <c r="E99" s="105">
        <v>1</v>
      </c>
      <c r="F99" s="11"/>
      <c r="G99" s="9"/>
      <c r="H99" s="17"/>
      <c r="I99" s="18"/>
    </row>
    <row r="100" spans="1:9" ht="15" x14ac:dyDescent="0.2">
      <c r="A100" s="91" t="s">
        <v>288</v>
      </c>
      <c r="B100" s="91" t="s">
        <v>289</v>
      </c>
      <c r="C100" s="91"/>
      <c r="D100" s="96"/>
      <c r="E100" s="104"/>
      <c r="F100" s="11"/>
      <c r="G100" s="9"/>
      <c r="H100" s="17"/>
      <c r="I100" s="18"/>
    </row>
    <row r="101" spans="1:9" ht="28.5" x14ac:dyDescent="0.2">
      <c r="A101" s="93" t="s">
        <v>290</v>
      </c>
      <c r="B101" s="93" t="s">
        <v>292</v>
      </c>
      <c r="C101" s="94" t="s">
        <v>11</v>
      </c>
      <c r="D101" s="95" t="s">
        <v>730</v>
      </c>
      <c r="E101" s="105">
        <v>147.97999999999999</v>
      </c>
      <c r="F101" s="11"/>
      <c r="G101" s="9"/>
      <c r="H101" s="17"/>
      <c r="I101" s="18"/>
    </row>
    <row r="102" spans="1:9" ht="42.75" x14ac:dyDescent="0.2">
      <c r="A102" s="93" t="s">
        <v>293</v>
      </c>
      <c r="B102" s="93" t="s">
        <v>295</v>
      </c>
      <c r="C102" s="94" t="s">
        <v>11</v>
      </c>
      <c r="D102" s="95" t="s">
        <v>730</v>
      </c>
      <c r="E102" s="105">
        <v>36.9</v>
      </c>
      <c r="F102" s="11"/>
      <c r="G102" s="9"/>
      <c r="H102" s="17"/>
      <c r="I102" s="18"/>
    </row>
    <row r="103" spans="1:9" ht="42.75" x14ac:dyDescent="0.2">
      <c r="A103" s="93" t="s">
        <v>296</v>
      </c>
      <c r="B103" s="93" t="s">
        <v>298</v>
      </c>
      <c r="C103" s="94" t="s">
        <v>11</v>
      </c>
      <c r="D103" s="95" t="s">
        <v>730</v>
      </c>
      <c r="E103" s="105">
        <v>147.97999999999999</v>
      </c>
      <c r="F103" s="11"/>
      <c r="G103" s="9"/>
      <c r="H103" s="17"/>
      <c r="I103" s="18"/>
    </row>
    <row r="104" spans="1:9" ht="28.5" x14ac:dyDescent="0.2">
      <c r="A104" s="93" t="s">
        <v>299</v>
      </c>
      <c r="B104" s="93" t="s">
        <v>64</v>
      </c>
      <c r="C104" s="94" t="s">
        <v>7</v>
      </c>
      <c r="D104" s="95" t="s">
        <v>729</v>
      </c>
      <c r="E104" s="105">
        <v>2</v>
      </c>
      <c r="F104" s="11"/>
      <c r="G104" s="9"/>
      <c r="H104" s="17"/>
      <c r="I104" s="18"/>
    </row>
    <row r="105" spans="1:9" ht="28.5" x14ac:dyDescent="0.2">
      <c r="A105" s="93" t="s">
        <v>300</v>
      </c>
      <c r="B105" s="93" t="s">
        <v>302</v>
      </c>
      <c r="C105" s="94" t="s">
        <v>7</v>
      </c>
      <c r="D105" s="95" t="s">
        <v>728</v>
      </c>
      <c r="E105" s="105">
        <v>1</v>
      </c>
      <c r="F105" s="11"/>
      <c r="G105" s="9"/>
      <c r="H105" s="17"/>
      <c r="I105" s="18"/>
    </row>
    <row r="106" spans="1:9" ht="42.75" x14ac:dyDescent="0.2">
      <c r="A106" s="93" t="s">
        <v>303</v>
      </c>
      <c r="B106" s="93" t="s">
        <v>62</v>
      </c>
      <c r="C106" s="94" t="s">
        <v>7</v>
      </c>
      <c r="D106" s="95" t="s">
        <v>728</v>
      </c>
      <c r="E106" s="105">
        <v>1</v>
      </c>
      <c r="F106" s="11"/>
      <c r="G106" s="9"/>
      <c r="H106" s="17"/>
      <c r="I106" s="18"/>
    </row>
    <row r="107" spans="1:9" ht="42.75" x14ac:dyDescent="0.2">
      <c r="A107" s="93" t="s">
        <v>304</v>
      </c>
      <c r="B107" s="93" t="s">
        <v>306</v>
      </c>
      <c r="C107" s="94" t="s">
        <v>7</v>
      </c>
      <c r="D107" s="95" t="s">
        <v>729</v>
      </c>
      <c r="E107" s="105">
        <v>2</v>
      </c>
      <c r="F107" s="11"/>
      <c r="G107" s="9"/>
      <c r="H107" s="17"/>
      <c r="I107" s="18"/>
    </row>
    <row r="108" spans="1:9" ht="15" x14ac:dyDescent="0.2">
      <c r="A108" s="91" t="s">
        <v>307</v>
      </c>
      <c r="B108" s="91" t="s">
        <v>308</v>
      </c>
      <c r="C108" s="91"/>
      <c r="D108" s="96"/>
      <c r="E108" s="104"/>
      <c r="F108" s="11"/>
      <c r="G108" s="9"/>
      <c r="H108" s="17"/>
      <c r="I108" s="18"/>
    </row>
    <row r="109" spans="1:9" ht="42.75" x14ac:dyDescent="0.2">
      <c r="A109" s="93" t="s">
        <v>309</v>
      </c>
      <c r="B109" s="93" t="s">
        <v>311</v>
      </c>
      <c r="C109" s="94" t="s">
        <v>11</v>
      </c>
      <c r="D109" s="95" t="s">
        <v>731</v>
      </c>
      <c r="E109" s="105">
        <v>40.71</v>
      </c>
      <c r="F109" s="11"/>
      <c r="G109" s="9"/>
      <c r="H109" s="17"/>
      <c r="I109" s="18"/>
    </row>
    <row r="110" spans="1:9" ht="42.75" x14ac:dyDescent="0.2">
      <c r="A110" s="93" t="s">
        <v>312</v>
      </c>
      <c r="B110" s="93" t="s">
        <v>314</v>
      </c>
      <c r="C110" s="94" t="s">
        <v>11</v>
      </c>
      <c r="D110" s="95"/>
      <c r="E110" s="105"/>
      <c r="F110" s="11"/>
      <c r="G110" s="9"/>
      <c r="H110" s="17"/>
      <c r="I110" s="18"/>
    </row>
    <row r="111" spans="1:9" ht="15" x14ac:dyDescent="0.2">
      <c r="A111" s="91" t="s">
        <v>315</v>
      </c>
      <c r="B111" s="91" t="s">
        <v>316</v>
      </c>
      <c r="C111" s="91"/>
      <c r="D111" s="96"/>
      <c r="E111" s="104"/>
      <c r="F111" s="11"/>
      <c r="G111" s="9"/>
      <c r="H111" s="17"/>
      <c r="I111" s="18"/>
    </row>
    <row r="112" spans="1:9" ht="28.5" x14ac:dyDescent="0.2">
      <c r="A112" s="93" t="s">
        <v>317</v>
      </c>
      <c r="B112" s="93" t="s">
        <v>319</v>
      </c>
      <c r="C112" s="94" t="s">
        <v>7</v>
      </c>
      <c r="D112" s="95" t="s">
        <v>729</v>
      </c>
      <c r="E112" s="105">
        <v>2</v>
      </c>
      <c r="F112" s="11"/>
      <c r="G112" s="9"/>
      <c r="H112" s="17"/>
      <c r="I112" s="18"/>
    </row>
    <row r="113" spans="1:9" ht="28.5" x14ac:dyDescent="0.2">
      <c r="A113" s="93" t="s">
        <v>320</v>
      </c>
      <c r="B113" s="93" t="s">
        <v>322</v>
      </c>
      <c r="C113" s="94" t="s">
        <v>7</v>
      </c>
      <c r="D113" s="95" t="s">
        <v>728</v>
      </c>
      <c r="E113" s="105">
        <v>1</v>
      </c>
      <c r="F113" s="11"/>
      <c r="G113" s="9"/>
      <c r="H113" s="17"/>
      <c r="I113" s="18"/>
    </row>
    <row r="114" spans="1:9" ht="28.5" x14ac:dyDescent="0.2">
      <c r="A114" s="93" t="s">
        <v>323</v>
      </c>
      <c r="B114" s="93" t="s">
        <v>325</v>
      </c>
      <c r="C114" s="94" t="s">
        <v>7</v>
      </c>
      <c r="D114" s="95" t="s">
        <v>728</v>
      </c>
      <c r="E114" s="105">
        <v>1</v>
      </c>
      <c r="F114" s="11"/>
      <c r="G114" s="9"/>
      <c r="H114" s="17"/>
      <c r="I114" s="18"/>
    </row>
    <row r="115" spans="1:9" ht="28.5" x14ac:dyDescent="0.2">
      <c r="A115" s="93" t="s">
        <v>326</v>
      </c>
      <c r="B115" s="93" t="s">
        <v>328</v>
      </c>
      <c r="C115" s="94" t="s">
        <v>7</v>
      </c>
      <c r="D115" s="95"/>
      <c r="E115" s="105"/>
      <c r="F115" s="11"/>
      <c r="G115" s="9"/>
      <c r="H115" s="17"/>
      <c r="I115" s="18"/>
    </row>
    <row r="116" spans="1:9" ht="28.5" x14ac:dyDescent="0.2">
      <c r="A116" s="93" t="s">
        <v>329</v>
      </c>
      <c r="B116" s="93" t="s">
        <v>331</v>
      </c>
      <c r="C116" s="94" t="s">
        <v>7</v>
      </c>
      <c r="D116" s="95"/>
      <c r="E116" s="105"/>
      <c r="F116" s="11"/>
      <c r="G116" s="9"/>
      <c r="H116" s="17"/>
      <c r="I116" s="18"/>
    </row>
    <row r="117" spans="1:9" ht="15" x14ac:dyDescent="0.2">
      <c r="A117" s="91" t="s">
        <v>332</v>
      </c>
      <c r="B117" s="91" t="s">
        <v>333</v>
      </c>
      <c r="C117" s="91"/>
      <c r="D117" s="96"/>
      <c r="E117" s="104"/>
      <c r="F117" s="11"/>
      <c r="G117" s="9"/>
      <c r="H117" s="17"/>
      <c r="I117" s="18"/>
    </row>
    <row r="118" spans="1:9" ht="57" x14ac:dyDescent="0.2">
      <c r="A118" s="93" t="s">
        <v>334</v>
      </c>
      <c r="B118" s="93" t="s">
        <v>336</v>
      </c>
      <c r="C118" s="94" t="s">
        <v>7</v>
      </c>
      <c r="D118" s="95"/>
      <c r="E118" s="105"/>
      <c r="F118" s="11"/>
      <c r="G118" s="9"/>
      <c r="H118" s="17"/>
      <c r="I118" s="18"/>
    </row>
    <row r="119" spans="1:9" ht="57" x14ac:dyDescent="0.2">
      <c r="A119" s="93" t="s">
        <v>337</v>
      </c>
      <c r="B119" s="93" t="s">
        <v>339</v>
      </c>
      <c r="C119" s="94" t="s">
        <v>7</v>
      </c>
      <c r="D119" s="95"/>
      <c r="E119" s="105"/>
      <c r="F119" s="11"/>
      <c r="G119" s="9"/>
      <c r="H119" s="17"/>
      <c r="I119" s="18"/>
    </row>
    <row r="120" spans="1:9" ht="71.25" x14ac:dyDescent="0.2">
      <c r="A120" s="93" t="s">
        <v>340</v>
      </c>
      <c r="B120" s="93" t="s">
        <v>342</v>
      </c>
      <c r="C120" s="94" t="s">
        <v>7</v>
      </c>
      <c r="D120" s="95"/>
      <c r="E120" s="105"/>
      <c r="F120" s="11"/>
      <c r="G120" s="9"/>
      <c r="H120" s="17"/>
      <c r="I120" s="18"/>
    </row>
    <row r="121" spans="1:9" ht="15" x14ac:dyDescent="0.2">
      <c r="A121" s="91" t="s">
        <v>343</v>
      </c>
      <c r="B121" s="91" t="s">
        <v>344</v>
      </c>
      <c r="C121" s="91"/>
      <c r="D121" s="96"/>
      <c r="E121" s="104"/>
      <c r="F121" s="11"/>
      <c r="G121" s="9"/>
      <c r="H121" s="17"/>
      <c r="I121" s="18"/>
    </row>
    <row r="122" spans="1:9" ht="42.75" x14ac:dyDescent="0.2">
      <c r="A122" s="93" t="s">
        <v>345</v>
      </c>
      <c r="B122" s="93" t="s">
        <v>347</v>
      </c>
      <c r="C122" s="94" t="s">
        <v>7</v>
      </c>
      <c r="D122" s="95"/>
      <c r="E122" s="105"/>
      <c r="F122" s="11"/>
      <c r="G122" s="9"/>
      <c r="H122" s="17"/>
      <c r="I122" s="18"/>
    </row>
    <row r="123" spans="1:9" ht="42.75" x14ac:dyDescent="0.2">
      <c r="A123" s="93" t="s">
        <v>348</v>
      </c>
      <c r="B123" s="93" t="s">
        <v>350</v>
      </c>
      <c r="C123" s="94" t="s">
        <v>7</v>
      </c>
      <c r="D123" s="95"/>
      <c r="E123" s="105"/>
      <c r="F123" s="11"/>
      <c r="G123" s="9"/>
      <c r="H123" s="17"/>
      <c r="I123" s="18"/>
    </row>
    <row r="124" spans="1:9" ht="42.75" x14ac:dyDescent="0.2">
      <c r="A124" s="93" t="s">
        <v>351</v>
      </c>
      <c r="B124" s="93" t="s">
        <v>353</v>
      </c>
      <c r="C124" s="94" t="s">
        <v>11</v>
      </c>
      <c r="D124" s="95"/>
      <c r="E124" s="105"/>
      <c r="F124" s="11"/>
      <c r="G124" s="9"/>
      <c r="H124" s="17"/>
      <c r="I124" s="18"/>
    </row>
    <row r="125" spans="1:9" ht="42.75" x14ac:dyDescent="0.2">
      <c r="A125" s="93" t="s">
        <v>354</v>
      </c>
      <c r="B125" s="93" t="s">
        <v>353</v>
      </c>
      <c r="C125" s="94" t="s">
        <v>11</v>
      </c>
      <c r="D125" s="95"/>
      <c r="E125" s="105"/>
      <c r="F125" s="11"/>
      <c r="G125" s="9"/>
      <c r="H125" s="17"/>
      <c r="I125" s="18"/>
    </row>
    <row r="126" spans="1:9" ht="28.5" x14ac:dyDescent="0.2">
      <c r="A126" s="93" t="s">
        <v>355</v>
      </c>
      <c r="B126" s="93" t="s">
        <v>357</v>
      </c>
      <c r="C126" s="94" t="s">
        <v>7</v>
      </c>
      <c r="D126" s="95"/>
      <c r="E126" s="105"/>
      <c r="F126" s="11"/>
      <c r="G126" s="9"/>
      <c r="H126" s="17"/>
      <c r="I126" s="18"/>
    </row>
    <row r="127" spans="1:9" ht="15" x14ac:dyDescent="0.2">
      <c r="A127" s="91" t="s">
        <v>358</v>
      </c>
      <c r="B127" s="91" t="s">
        <v>359</v>
      </c>
      <c r="C127" s="91"/>
      <c r="D127" s="96"/>
      <c r="E127" s="104"/>
      <c r="F127" s="11"/>
      <c r="G127" s="9"/>
      <c r="H127" s="17"/>
      <c r="I127" s="18"/>
    </row>
    <row r="128" spans="1:9" ht="28.5" x14ac:dyDescent="0.2">
      <c r="A128" s="93" t="s">
        <v>360</v>
      </c>
      <c r="B128" s="93" t="s">
        <v>362</v>
      </c>
      <c r="C128" s="94" t="s">
        <v>7</v>
      </c>
      <c r="D128" s="95"/>
      <c r="E128" s="105"/>
      <c r="F128" s="11"/>
      <c r="G128" s="9"/>
      <c r="H128" s="17"/>
      <c r="I128" s="18"/>
    </row>
    <row r="129" spans="1:9" ht="42.75" x14ac:dyDescent="0.2">
      <c r="A129" s="93" t="s">
        <v>363</v>
      </c>
      <c r="B129" s="93" t="s">
        <v>365</v>
      </c>
      <c r="C129" s="94" t="s">
        <v>7</v>
      </c>
      <c r="D129" s="95"/>
      <c r="E129" s="105"/>
      <c r="F129" s="11"/>
      <c r="G129" s="9"/>
      <c r="H129" s="17"/>
      <c r="I129" s="18"/>
    </row>
    <row r="130" spans="1:9" ht="71.25" x14ac:dyDescent="0.2">
      <c r="A130" s="93" t="s">
        <v>366</v>
      </c>
      <c r="B130" s="93" t="s">
        <v>368</v>
      </c>
      <c r="C130" s="94" t="s">
        <v>7</v>
      </c>
      <c r="D130" s="95"/>
      <c r="E130" s="105"/>
      <c r="F130" s="11"/>
      <c r="G130" s="9"/>
      <c r="H130" s="17"/>
      <c r="I130" s="18"/>
    </row>
    <row r="131" spans="1:9" ht="28.5" x14ac:dyDescent="0.2">
      <c r="A131" s="93" t="s">
        <v>369</v>
      </c>
      <c r="B131" s="93" t="s">
        <v>371</v>
      </c>
      <c r="C131" s="94" t="s">
        <v>7</v>
      </c>
      <c r="D131" s="95"/>
      <c r="E131" s="105"/>
      <c r="F131" s="11"/>
      <c r="G131" s="9"/>
      <c r="H131" s="17"/>
      <c r="I131" s="18"/>
    </row>
    <row r="132" spans="1:9" ht="15" x14ac:dyDescent="0.2">
      <c r="A132" s="91" t="s">
        <v>372</v>
      </c>
      <c r="B132" s="91" t="s">
        <v>373</v>
      </c>
      <c r="C132" s="91"/>
      <c r="D132" s="96"/>
      <c r="E132" s="104"/>
      <c r="F132" s="11"/>
      <c r="G132" s="9"/>
      <c r="H132" s="17"/>
      <c r="I132" s="18"/>
    </row>
    <row r="133" spans="1:9" ht="28.5" x14ac:dyDescent="0.2">
      <c r="A133" s="93" t="s">
        <v>374</v>
      </c>
      <c r="B133" s="93" t="s">
        <v>98</v>
      </c>
      <c r="C133" s="94" t="s">
        <v>87</v>
      </c>
      <c r="D133" s="95"/>
      <c r="E133" s="105"/>
      <c r="F133" s="11"/>
      <c r="G133" s="9"/>
      <c r="H133" s="17"/>
      <c r="I133" s="18"/>
    </row>
    <row r="134" spans="1:9" ht="28.5" x14ac:dyDescent="0.2">
      <c r="A134" s="93" t="s">
        <v>375</v>
      </c>
      <c r="B134" s="93" t="s">
        <v>377</v>
      </c>
      <c r="C134" s="94" t="s">
        <v>15</v>
      </c>
      <c r="D134" s="95"/>
      <c r="E134" s="105"/>
      <c r="F134" s="11"/>
      <c r="G134" s="9"/>
      <c r="H134" s="17"/>
      <c r="I134" s="18"/>
    </row>
    <row r="135" spans="1:9" ht="42.75" x14ac:dyDescent="0.2">
      <c r="A135" s="93" t="s">
        <v>378</v>
      </c>
      <c r="B135" s="93" t="s">
        <v>179</v>
      </c>
      <c r="C135" s="94" t="s">
        <v>16</v>
      </c>
      <c r="D135" s="95"/>
      <c r="E135" s="105"/>
      <c r="F135" s="11"/>
      <c r="G135" s="9"/>
      <c r="H135" s="17"/>
      <c r="I135" s="18"/>
    </row>
    <row r="136" spans="1:9" ht="42.75" x14ac:dyDescent="0.2">
      <c r="A136" s="93" t="s">
        <v>379</v>
      </c>
      <c r="B136" s="93" t="s">
        <v>169</v>
      </c>
      <c r="C136" s="94" t="s">
        <v>16</v>
      </c>
      <c r="D136" s="95"/>
      <c r="E136" s="105"/>
      <c r="F136" s="11"/>
      <c r="G136" s="9"/>
      <c r="H136" s="17"/>
      <c r="I136" s="18"/>
    </row>
    <row r="137" spans="1:9" ht="28.5" x14ac:dyDescent="0.2">
      <c r="A137" s="93" t="s">
        <v>380</v>
      </c>
      <c r="B137" s="93" t="s">
        <v>122</v>
      </c>
      <c r="C137" s="94" t="s">
        <v>12</v>
      </c>
      <c r="D137" s="95"/>
      <c r="E137" s="105"/>
      <c r="F137" s="11"/>
      <c r="G137" s="9"/>
      <c r="H137" s="17"/>
      <c r="I137" s="18"/>
    </row>
    <row r="138" spans="1:9" ht="28.5" x14ac:dyDescent="0.2">
      <c r="A138" s="93" t="s">
        <v>381</v>
      </c>
      <c r="B138" s="93" t="s">
        <v>117</v>
      </c>
      <c r="C138" s="94" t="s">
        <v>12</v>
      </c>
      <c r="D138" s="95"/>
      <c r="E138" s="105"/>
      <c r="F138" s="11"/>
      <c r="G138" s="9"/>
      <c r="H138" s="17"/>
      <c r="I138" s="18"/>
    </row>
    <row r="139" spans="1:9" ht="42.75" x14ac:dyDescent="0.2">
      <c r="A139" s="93" t="s">
        <v>382</v>
      </c>
      <c r="B139" s="93" t="s">
        <v>384</v>
      </c>
      <c r="C139" s="94" t="s">
        <v>15</v>
      </c>
      <c r="D139" s="95"/>
      <c r="E139" s="105"/>
      <c r="F139" s="11"/>
      <c r="G139" s="9"/>
      <c r="H139" s="17"/>
      <c r="I139" s="18"/>
    </row>
    <row r="140" spans="1:9" ht="28.5" x14ac:dyDescent="0.2">
      <c r="A140" s="93" t="s">
        <v>385</v>
      </c>
      <c r="B140" s="93" t="s">
        <v>128</v>
      </c>
      <c r="C140" s="94" t="s">
        <v>15</v>
      </c>
      <c r="D140" s="95"/>
      <c r="E140" s="105"/>
      <c r="F140" s="11"/>
      <c r="G140" s="9"/>
      <c r="H140" s="17"/>
      <c r="I140" s="18"/>
    </row>
    <row r="141" spans="1:9" ht="42.75" x14ac:dyDescent="0.2">
      <c r="A141" s="93" t="s">
        <v>386</v>
      </c>
      <c r="B141" s="93" t="s">
        <v>84</v>
      </c>
      <c r="C141" s="94" t="s">
        <v>16</v>
      </c>
      <c r="D141" s="95"/>
      <c r="E141" s="105"/>
      <c r="F141" s="11"/>
      <c r="G141" s="9"/>
      <c r="H141" s="17"/>
      <c r="I141" s="18"/>
    </row>
    <row r="142" spans="1:9" ht="57" x14ac:dyDescent="0.2">
      <c r="A142" s="93" t="s">
        <v>387</v>
      </c>
      <c r="B142" s="93" t="s">
        <v>220</v>
      </c>
      <c r="C142" s="94" t="s">
        <v>16</v>
      </c>
      <c r="D142" s="95"/>
      <c r="E142" s="105"/>
      <c r="F142" s="11"/>
      <c r="G142" s="9"/>
      <c r="H142" s="17"/>
      <c r="I142" s="18"/>
    </row>
    <row r="143" spans="1:9" ht="28.5" x14ac:dyDescent="0.2">
      <c r="A143" s="93" t="s">
        <v>388</v>
      </c>
      <c r="B143" s="93" t="s">
        <v>83</v>
      </c>
      <c r="C143" s="94" t="s">
        <v>16</v>
      </c>
      <c r="D143" s="95"/>
      <c r="E143" s="105"/>
      <c r="F143" s="11"/>
      <c r="G143" s="9"/>
      <c r="H143" s="17"/>
      <c r="I143" s="18"/>
    </row>
    <row r="144" spans="1:9" ht="28.5" x14ac:dyDescent="0.2">
      <c r="A144" s="93" t="s">
        <v>389</v>
      </c>
      <c r="B144" s="93" t="s">
        <v>251</v>
      </c>
      <c r="C144" s="94" t="s">
        <v>16</v>
      </c>
      <c r="D144" s="95"/>
      <c r="E144" s="105"/>
      <c r="F144" s="11"/>
      <c r="G144" s="9"/>
      <c r="H144" s="17"/>
      <c r="I144" s="18"/>
    </row>
    <row r="145" spans="1:9" ht="28.5" x14ac:dyDescent="0.2">
      <c r="A145" s="93" t="s">
        <v>390</v>
      </c>
      <c r="B145" s="93" t="s">
        <v>254</v>
      </c>
      <c r="C145" s="94" t="s">
        <v>16</v>
      </c>
      <c r="D145" s="95"/>
      <c r="E145" s="105"/>
      <c r="F145" s="11"/>
      <c r="G145" s="9"/>
      <c r="H145" s="17"/>
      <c r="I145" s="18"/>
    </row>
    <row r="146" spans="1:9" ht="42.75" x14ac:dyDescent="0.2">
      <c r="A146" s="93" t="str">
        <f>'BM 03'!A158</f>
        <v xml:space="preserve"> 1.18.14</v>
      </c>
      <c r="B146" s="93" t="str">
        <f>'BM 03'!D158</f>
        <v>PEDRA ARGAMASSADA COM CIMENTO E AREIA 1:3, 40% DE ARGAMASSA EM VOLUME - AREIA E PEDRA DE MÃO COMERCIAIS - FORNECIMENTO E ASSENTAMENTO. AF_08/2022</v>
      </c>
      <c r="C146" s="94" t="str">
        <f>'BM 03'!E158</f>
        <v>m³</v>
      </c>
      <c r="D146" s="95"/>
      <c r="E146" s="105"/>
      <c r="F146" s="11"/>
      <c r="G146" s="9"/>
      <c r="H146" s="17"/>
      <c r="I146" s="18"/>
    </row>
    <row r="147" spans="1:9" ht="15" x14ac:dyDescent="0.2">
      <c r="A147" s="91" t="s">
        <v>391</v>
      </c>
      <c r="B147" s="91" t="s">
        <v>392</v>
      </c>
      <c r="C147" s="91"/>
      <c r="D147" s="96"/>
      <c r="E147" s="104"/>
      <c r="F147" s="11"/>
      <c r="G147" s="9"/>
      <c r="H147" s="17"/>
      <c r="I147" s="18"/>
    </row>
    <row r="148" spans="1:9" ht="14.25" x14ac:dyDescent="0.2">
      <c r="A148" s="93" t="s">
        <v>393</v>
      </c>
      <c r="B148" s="93" t="s">
        <v>395</v>
      </c>
      <c r="C148" s="94" t="s">
        <v>82</v>
      </c>
      <c r="D148" s="95"/>
      <c r="E148" s="105"/>
      <c r="F148" s="11"/>
      <c r="G148" s="9"/>
      <c r="H148" s="17"/>
      <c r="I148" s="18"/>
    </row>
    <row r="149" spans="1:9" ht="28.5" x14ac:dyDescent="0.2">
      <c r="A149" s="93" t="s">
        <v>396</v>
      </c>
      <c r="B149" s="93" t="s">
        <v>398</v>
      </c>
      <c r="C149" s="94" t="s">
        <v>16</v>
      </c>
      <c r="D149" s="95"/>
      <c r="E149" s="105"/>
      <c r="F149" s="11"/>
      <c r="G149" s="9"/>
      <c r="H149" s="17"/>
      <c r="I149" s="18"/>
    </row>
    <row r="150" spans="1:9" ht="71.25" x14ac:dyDescent="0.2">
      <c r="A150" s="93" t="s">
        <v>399</v>
      </c>
      <c r="B150" s="93" t="s">
        <v>401</v>
      </c>
      <c r="C150" s="94" t="s">
        <v>16</v>
      </c>
      <c r="D150" s="95"/>
      <c r="E150" s="105"/>
      <c r="F150" s="11"/>
      <c r="G150" s="9"/>
      <c r="H150" s="17"/>
      <c r="I150" s="18"/>
    </row>
    <row r="151" spans="1:9" ht="15" x14ac:dyDescent="0.2">
      <c r="A151" s="91" t="s">
        <v>402</v>
      </c>
      <c r="B151" s="91" t="s">
        <v>403</v>
      </c>
      <c r="C151" s="91"/>
      <c r="D151" s="96"/>
      <c r="E151" s="104"/>
      <c r="F151" s="11"/>
      <c r="G151" s="9"/>
      <c r="H151" s="17"/>
      <c r="I151" s="18"/>
    </row>
    <row r="152" spans="1:9" ht="15" x14ac:dyDescent="0.2">
      <c r="A152" s="91" t="s">
        <v>404</v>
      </c>
      <c r="B152" s="91" t="s">
        <v>96</v>
      </c>
      <c r="C152" s="91"/>
      <c r="D152" s="96"/>
      <c r="E152" s="104"/>
      <c r="F152" s="11"/>
      <c r="G152" s="9"/>
      <c r="H152" s="17"/>
      <c r="I152" s="18"/>
    </row>
    <row r="153" spans="1:9" ht="28.5" x14ac:dyDescent="0.2">
      <c r="A153" s="93" t="s">
        <v>405</v>
      </c>
      <c r="B153" s="93" t="s">
        <v>23</v>
      </c>
      <c r="C153" s="94" t="s">
        <v>15</v>
      </c>
      <c r="D153" s="95"/>
      <c r="E153" s="105"/>
      <c r="F153" s="11"/>
      <c r="G153" s="9"/>
      <c r="H153" s="17"/>
      <c r="I153" s="33"/>
    </row>
    <row r="154" spans="1:9" ht="28.5" x14ac:dyDescent="0.2">
      <c r="A154" s="93" t="s">
        <v>406</v>
      </c>
      <c r="B154" s="93" t="s">
        <v>377</v>
      </c>
      <c r="C154" s="94" t="s">
        <v>15</v>
      </c>
      <c r="D154" s="95"/>
      <c r="E154" s="105"/>
      <c r="F154" s="11"/>
      <c r="G154" s="9"/>
      <c r="H154" s="17"/>
      <c r="I154" s="18"/>
    </row>
    <row r="155" spans="1:9" ht="28.5" x14ac:dyDescent="0.2">
      <c r="A155" s="93" t="s">
        <v>407</v>
      </c>
      <c r="B155" s="93" t="s">
        <v>241</v>
      </c>
      <c r="C155" s="94" t="s">
        <v>15</v>
      </c>
      <c r="D155" s="95"/>
      <c r="E155" s="105"/>
      <c r="F155" s="11"/>
      <c r="G155" s="9"/>
      <c r="H155" s="17"/>
      <c r="I155" s="18"/>
    </row>
    <row r="156" spans="1:9" ht="15" x14ac:dyDescent="0.2">
      <c r="A156" s="91" t="s">
        <v>408</v>
      </c>
      <c r="B156" s="91" t="s">
        <v>409</v>
      </c>
      <c r="C156" s="91"/>
      <c r="D156" s="96"/>
      <c r="E156" s="104"/>
      <c r="F156" s="11"/>
      <c r="G156" s="9"/>
      <c r="H156" s="17"/>
      <c r="I156" s="33"/>
    </row>
    <row r="157" spans="1:9" ht="42.75" x14ac:dyDescent="0.2">
      <c r="A157" s="93" t="s">
        <v>410</v>
      </c>
      <c r="B157" s="93" t="s">
        <v>95</v>
      </c>
      <c r="C157" s="94" t="s">
        <v>11</v>
      </c>
      <c r="D157" s="95"/>
      <c r="E157" s="105"/>
      <c r="F157" s="11"/>
      <c r="G157" s="9"/>
      <c r="H157" s="17"/>
      <c r="I157" s="18"/>
    </row>
    <row r="158" spans="1:9" ht="28.5" x14ac:dyDescent="0.2">
      <c r="A158" s="93" t="s">
        <v>411</v>
      </c>
      <c r="B158" s="93" t="s">
        <v>50</v>
      </c>
      <c r="C158" s="94" t="s">
        <v>16</v>
      </c>
      <c r="D158" s="95"/>
      <c r="E158" s="105"/>
      <c r="F158" s="11"/>
      <c r="G158" s="9"/>
      <c r="H158" s="17"/>
      <c r="I158" s="18"/>
    </row>
    <row r="159" spans="1:9" ht="28.5" x14ac:dyDescent="0.2">
      <c r="A159" s="93" t="s">
        <v>412</v>
      </c>
      <c r="B159" s="93" t="s">
        <v>413</v>
      </c>
      <c r="C159" s="94" t="s">
        <v>16</v>
      </c>
      <c r="D159" s="95"/>
      <c r="E159" s="105"/>
      <c r="F159" s="11"/>
      <c r="G159" s="9"/>
      <c r="H159" s="17"/>
      <c r="I159" s="18"/>
    </row>
    <row r="160" spans="1:9" ht="42.75" x14ac:dyDescent="0.2">
      <c r="A160" s="93" t="s">
        <v>414</v>
      </c>
      <c r="B160" s="93" t="s">
        <v>415</v>
      </c>
      <c r="C160" s="94" t="s">
        <v>16</v>
      </c>
      <c r="D160" s="95"/>
      <c r="E160" s="105"/>
      <c r="F160" s="11"/>
      <c r="G160" s="9"/>
      <c r="H160" s="17"/>
      <c r="I160" s="18"/>
    </row>
    <row r="161" spans="1:9" ht="28.5" x14ac:dyDescent="0.2">
      <c r="A161" s="93" t="s">
        <v>416</v>
      </c>
      <c r="B161" s="93" t="s">
        <v>122</v>
      </c>
      <c r="C161" s="94" t="s">
        <v>12</v>
      </c>
      <c r="D161" s="95"/>
      <c r="E161" s="105"/>
      <c r="F161" s="11"/>
      <c r="G161" s="9"/>
      <c r="H161" s="17"/>
      <c r="I161" s="18"/>
    </row>
    <row r="162" spans="1:9" ht="28.5" x14ac:dyDescent="0.2">
      <c r="A162" s="93" t="s">
        <v>417</v>
      </c>
      <c r="B162" s="93" t="s">
        <v>113</v>
      </c>
      <c r="C162" s="94" t="s">
        <v>12</v>
      </c>
      <c r="D162" s="95"/>
      <c r="E162" s="105"/>
      <c r="F162" s="11"/>
      <c r="G162" s="9"/>
      <c r="H162" s="17"/>
      <c r="I162" s="18"/>
    </row>
    <row r="163" spans="1:9" ht="28.5" x14ac:dyDescent="0.2">
      <c r="A163" s="93" t="s">
        <v>418</v>
      </c>
      <c r="B163" s="93" t="s">
        <v>115</v>
      </c>
      <c r="C163" s="94" t="s">
        <v>12</v>
      </c>
      <c r="D163" s="95"/>
      <c r="E163" s="105"/>
      <c r="F163" s="11"/>
      <c r="G163" s="9"/>
      <c r="H163" s="17"/>
      <c r="I163" s="18"/>
    </row>
    <row r="164" spans="1:9" ht="28.5" x14ac:dyDescent="0.2">
      <c r="A164" s="93" t="s">
        <v>419</v>
      </c>
      <c r="B164" s="93" t="s">
        <v>117</v>
      </c>
      <c r="C164" s="94" t="s">
        <v>12</v>
      </c>
      <c r="D164" s="95"/>
      <c r="E164" s="105"/>
      <c r="F164" s="11"/>
      <c r="G164" s="9"/>
      <c r="H164" s="17"/>
      <c r="I164" s="18"/>
    </row>
    <row r="165" spans="1:9" ht="42.75" x14ac:dyDescent="0.2">
      <c r="A165" s="93" t="s">
        <v>420</v>
      </c>
      <c r="B165" s="93" t="s">
        <v>120</v>
      </c>
      <c r="C165" s="94" t="s">
        <v>12</v>
      </c>
      <c r="D165" s="95"/>
      <c r="E165" s="105"/>
      <c r="F165" s="11"/>
      <c r="G165" s="9"/>
      <c r="H165" s="17"/>
      <c r="I165" s="18"/>
    </row>
    <row r="166" spans="1:9" ht="42.75" x14ac:dyDescent="0.2">
      <c r="A166" s="93" t="s">
        <v>421</v>
      </c>
      <c r="B166" s="93" t="s">
        <v>422</v>
      </c>
      <c r="C166" s="94" t="s">
        <v>15</v>
      </c>
      <c r="D166" s="95"/>
      <c r="E166" s="105"/>
      <c r="F166" s="11"/>
      <c r="G166" s="9"/>
      <c r="H166" s="17"/>
      <c r="I166" s="18"/>
    </row>
    <row r="167" spans="1:9" ht="28.5" x14ac:dyDescent="0.2">
      <c r="A167" s="93" t="s">
        <v>423</v>
      </c>
      <c r="B167" s="93" t="s">
        <v>424</v>
      </c>
      <c r="C167" s="94" t="s">
        <v>16</v>
      </c>
      <c r="D167" s="95"/>
      <c r="E167" s="105"/>
      <c r="F167" s="11"/>
      <c r="G167" s="9"/>
      <c r="H167" s="17"/>
      <c r="I167" s="18"/>
    </row>
    <row r="168" spans="1:9" ht="28.5" x14ac:dyDescent="0.2">
      <c r="A168" s="93" t="s">
        <v>425</v>
      </c>
      <c r="B168" s="93" t="s">
        <v>377</v>
      </c>
      <c r="C168" s="94" t="s">
        <v>15</v>
      </c>
      <c r="D168" s="95"/>
      <c r="E168" s="105"/>
      <c r="F168" s="11"/>
      <c r="G168" s="9"/>
      <c r="H168" s="17"/>
      <c r="I168" s="18"/>
    </row>
    <row r="169" spans="1:9" ht="57" x14ac:dyDescent="0.2">
      <c r="A169" s="93" t="str">
        <f>'BM 03'!A181</f>
        <v xml:space="preserve"> 2.2.13</v>
      </c>
      <c r="B169" s="93" t="str">
        <f>'BM 03'!D181</f>
        <v>ALVENARIA EM TIJOLO CERAMICO FURADO 9X19X19CM, 1 VEZ (ESPESSURA 19 CM), ASSENTADO EM ARGAMASSA TRACO 1:4 (CIMENTO E AREIA MEDIA NAO PENEIRADA), PREPARO MANUAL, JUNTA 1 CM [ADAPTADO SINAPI 73935/002]</v>
      </c>
      <c r="C169" s="94" t="str">
        <f>'BM 03'!E181</f>
        <v>m²</v>
      </c>
      <c r="D169" s="95"/>
      <c r="E169" s="105"/>
      <c r="F169" s="11"/>
      <c r="G169" s="9"/>
      <c r="H169" s="17"/>
      <c r="I169" s="18"/>
    </row>
    <row r="170" spans="1:9" ht="15" x14ac:dyDescent="0.2">
      <c r="A170" s="91" t="s">
        <v>426</v>
      </c>
      <c r="B170" s="91" t="s">
        <v>57</v>
      </c>
      <c r="C170" s="91"/>
      <c r="D170" s="96"/>
      <c r="E170" s="104"/>
      <c r="F170" s="11"/>
      <c r="G170" s="9"/>
      <c r="H170" s="17"/>
      <c r="I170" s="18"/>
    </row>
    <row r="171" spans="1:9" ht="42.75" x14ac:dyDescent="0.2">
      <c r="A171" s="97" t="s">
        <v>427</v>
      </c>
      <c r="B171" s="97" t="s">
        <v>44</v>
      </c>
      <c r="C171" s="98" t="s">
        <v>12</v>
      </c>
      <c r="D171" s="99"/>
      <c r="E171" s="106"/>
      <c r="F171" s="11"/>
      <c r="G171" s="9"/>
      <c r="H171" s="17"/>
      <c r="I171" s="18"/>
    </row>
    <row r="172" spans="1:9" ht="42.75" x14ac:dyDescent="0.2">
      <c r="A172" s="97" t="s">
        <v>428</v>
      </c>
      <c r="B172" s="97" t="s">
        <v>430</v>
      </c>
      <c r="C172" s="98" t="s">
        <v>16</v>
      </c>
      <c r="D172" s="99"/>
      <c r="E172" s="106"/>
      <c r="F172" s="11"/>
      <c r="G172" s="9"/>
      <c r="H172" s="17"/>
      <c r="I172" s="18"/>
    </row>
    <row r="173" spans="1:9" ht="42.75" x14ac:dyDescent="0.2">
      <c r="A173" s="97" t="s">
        <v>431</v>
      </c>
      <c r="B173" s="97" t="s">
        <v>155</v>
      </c>
      <c r="C173" s="98" t="s">
        <v>16</v>
      </c>
      <c r="D173" s="99"/>
      <c r="E173" s="106"/>
      <c r="F173" s="11"/>
      <c r="G173" s="9"/>
      <c r="H173" s="17"/>
      <c r="I173" s="18"/>
    </row>
    <row r="174" spans="1:9" ht="42.75" x14ac:dyDescent="0.2">
      <c r="A174" s="97" t="s">
        <v>432</v>
      </c>
      <c r="B174" s="97" t="s">
        <v>142</v>
      </c>
      <c r="C174" s="98" t="s">
        <v>12</v>
      </c>
      <c r="D174" s="99"/>
      <c r="E174" s="106"/>
      <c r="F174" s="11"/>
      <c r="G174" s="9"/>
      <c r="H174" s="17"/>
      <c r="I174" s="18"/>
    </row>
    <row r="175" spans="1:9" ht="42.75" x14ac:dyDescent="0.2">
      <c r="A175" s="97" t="s">
        <v>433</v>
      </c>
      <c r="B175" s="97" t="s">
        <v>159</v>
      </c>
      <c r="C175" s="98" t="s">
        <v>12</v>
      </c>
      <c r="D175" s="99"/>
      <c r="E175" s="106"/>
      <c r="F175" s="11"/>
      <c r="G175" s="9"/>
      <c r="H175" s="17"/>
      <c r="I175" s="18"/>
    </row>
    <row r="176" spans="1:9" ht="42.75" x14ac:dyDescent="0.2">
      <c r="A176" s="97" t="s">
        <v>434</v>
      </c>
      <c r="B176" s="97" t="s">
        <v>162</v>
      </c>
      <c r="C176" s="98" t="s">
        <v>12</v>
      </c>
      <c r="D176" s="99"/>
      <c r="E176" s="106"/>
      <c r="F176" s="11"/>
      <c r="G176" s="9"/>
      <c r="H176" s="17"/>
      <c r="I176" s="18"/>
    </row>
    <row r="177" spans="1:9" ht="42.75" x14ac:dyDescent="0.2">
      <c r="A177" s="97" t="s">
        <v>435</v>
      </c>
      <c r="B177" s="97" t="s">
        <v>42</v>
      </c>
      <c r="C177" s="98" t="s">
        <v>12</v>
      </c>
      <c r="D177" s="99"/>
      <c r="E177" s="106"/>
      <c r="F177" s="11"/>
      <c r="G177" s="9"/>
      <c r="H177" s="17"/>
      <c r="I177" s="18"/>
    </row>
    <row r="178" spans="1:9" ht="42.75" x14ac:dyDescent="0.2">
      <c r="A178" s="97" t="s">
        <v>436</v>
      </c>
      <c r="B178" s="97" t="s">
        <v>146</v>
      </c>
      <c r="C178" s="98" t="s">
        <v>12</v>
      </c>
      <c r="D178" s="99"/>
      <c r="E178" s="106"/>
      <c r="F178" s="11"/>
      <c r="G178" s="9"/>
      <c r="H178" s="17"/>
      <c r="I178" s="18"/>
    </row>
    <row r="179" spans="1:9" ht="57" x14ac:dyDescent="0.2">
      <c r="A179" s="97" t="s">
        <v>437</v>
      </c>
      <c r="B179" s="97" t="s">
        <v>439</v>
      </c>
      <c r="C179" s="98" t="s">
        <v>15</v>
      </c>
      <c r="D179" s="99"/>
      <c r="E179" s="106"/>
      <c r="F179" s="11"/>
      <c r="G179" s="9"/>
      <c r="H179" s="17"/>
      <c r="I179" s="18"/>
    </row>
    <row r="180" spans="1:9" ht="15" x14ac:dyDescent="0.2">
      <c r="A180" s="91" t="s">
        <v>440</v>
      </c>
      <c r="B180" s="91" t="s">
        <v>441</v>
      </c>
      <c r="C180" s="91"/>
      <c r="D180" s="96"/>
      <c r="E180" s="104"/>
      <c r="F180" s="11"/>
      <c r="G180" s="9"/>
      <c r="H180" s="17"/>
      <c r="I180" s="18"/>
    </row>
    <row r="181" spans="1:9" ht="42.75" x14ac:dyDescent="0.2">
      <c r="A181" s="97" t="s">
        <v>442</v>
      </c>
      <c r="B181" s="97" t="s">
        <v>179</v>
      </c>
      <c r="C181" s="98" t="s">
        <v>16</v>
      </c>
      <c r="D181" s="99"/>
      <c r="E181" s="106"/>
      <c r="F181" s="11"/>
      <c r="G181" s="9">
        <f>2.6-1.03</f>
        <v>1.57</v>
      </c>
      <c r="H181" s="17"/>
      <c r="I181" s="18"/>
    </row>
    <row r="182" spans="1:9" ht="28.5" x14ac:dyDescent="0.2">
      <c r="A182" s="97" t="s">
        <v>443</v>
      </c>
      <c r="B182" s="97" t="s">
        <v>445</v>
      </c>
      <c r="C182" s="98" t="s">
        <v>11</v>
      </c>
      <c r="D182" s="99"/>
      <c r="E182" s="106"/>
      <c r="F182" s="11"/>
      <c r="G182" s="9"/>
      <c r="H182" s="17"/>
      <c r="I182" s="18"/>
    </row>
    <row r="183" spans="1:9" ht="28.5" x14ac:dyDescent="0.2">
      <c r="A183" s="97" t="s">
        <v>446</v>
      </c>
      <c r="B183" s="97" t="s">
        <v>448</v>
      </c>
      <c r="C183" s="98" t="s">
        <v>11</v>
      </c>
      <c r="D183" s="99"/>
      <c r="E183" s="106"/>
      <c r="F183" s="11"/>
      <c r="G183" s="9"/>
      <c r="H183" s="17"/>
      <c r="I183" s="18"/>
    </row>
    <row r="184" spans="1:9" ht="15" x14ac:dyDescent="0.2">
      <c r="A184" s="100" t="s">
        <v>449</v>
      </c>
      <c r="B184" s="100" t="s">
        <v>450</v>
      </c>
      <c r="C184" s="100"/>
      <c r="D184" s="101"/>
      <c r="E184" s="107"/>
      <c r="F184" s="11"/>
      <c r="G184" s="9"/>
      <c r="H184" s="17"/>
      <c r="I184" s="18"/>
    </row>
    <row r="185" spans="1:9" ht="57" x14ac:dyDescent="0.2">
      <c r="A185" s="97" t="s">
        <v>451</v>
      </c>
      <c r="B185" s="97" t="s">
        <v>453</v>
      </c>
      <c r="C185" s="98" t="s">
        <v>16</v>
      </c>
      <c r="D185" s="99"/>
      <c r="E185" s="106"/>
      <c r="F185" s="11"/>
      <c r="G185" s="9"/>
      <c r="H185" s="17"/>
      <c r="I185" s="18"/>
    </row>
    <row r="186" spans="1:9" ht="42.75" x14ac:dyDescent="0.2">
      <c r="A186" s="93" t="s">
        <v>454</v>
      </c>
      <c r="B186" s="93" t="s">
        <v>84</v>
      </c>
      <c r="C186" s="94" t="s">
        <v>16</v>
      </c>
      <c r="D186" s="95"/>
      <c r="E186" s="105"/>
      <c r="F186" s="11"/>
      <c r="G186" s="9"/>
      <c r="H186" s="17"/>
      <c r="I186" s="18"/>
    </row>
    <row r="187" spans="1:9" ht="57" x14ac:dyDescent="0.2">
      <c r="A187" s="93" t="s">
        <v>455</v>
      </c>
      <c r="B187" s="93" t="s">
        <v>457</v>
      </c>
      <c r="C187" s="94" t="s">
        <v>16</v>
      </c>
      <c r="D187" s="95"/>
      <c r="E187" s="105"/>
      <c r="F187" s="11"/>
      <c r="G187" s="9"/>
      <c r="H187" s="17"/>
      <c r="I187" s="18"/>
    </row>
    <row r="188" spans="1:9" ht="57" x14ac:dyDescent="0.2">
      <c r="A188" s="93" t="s">
        <v>458</v>
      </c>
      <c r="B188" s="93" t="s">
        <v>460</v>
      </c>
      <c r="C188" s="94" t="s">
        <v>16</v>
      </c>
      <c r="D188" s="95"/>
      <c r="E188" s="105"/>
      <c r="F188" s="11"/>
      <c r="G188" s="9"/>
      <c r="H188" s="17"/>
      <c r="I188" s="18"/>
    </row>
    <row r="189" spans="1:9" ht="28.5" x14ac:dyDescent="0.2">
      <c r="A189" s="93" t="s">
        <v>461</v>
      </c>
      <c r="B189" s="93" t="s">
        <v>463</v>
      </c>
      <c r="C189" s="94" t="s">
        <v>16</v>
      </c>
      <c r="D189" s="95"/>
      <c r="E189" s="105"/>
      <c r="F189" s="11"/>
      <c r="G189" s="9"/>
      <c r="H189" s="17"/>
      <c r="I189" s="18"/>
    </row>
    <row r="190" spans="1:9" ht="42.75" x14ac:dyDescent="0.2">
      <c r="A190" s="93" t="s">
        <v>464</v>
      </c>
      <c r="B190" s="93" t="s">
        <v>466</v>
      </c>
      <c r="C190" s="94" t="s">
        <v>16</v>
      </c>
      <c r="D190" s="95"/>
      <c r="E190" s="105"/>
      <c r="F190" s="11"/>
      <c r="G190" s="9"/>
      <c r="H190" s="17"/>
      <c r="I190" s="18"/>
    </row>
    <row r="191" spans="1:9" ht="28.5" x14ac:dyDescent="0.2">
      <c r="A191" s="93" t="s">
        <v>467</v>
      </c>
      <c r="B191" s="93" t="s">
        <v>254</v>
      </c>
      <c r="C191" s="94" t="s">
        <v>16</v>
      </c>
      <c r="D191" s="95"/>
      <c r="E191" s="105"/>
      <c r="F191" s="11"/>
      <c r="G191" s="9"/>
      <c r="H191" s="17"/>
      <c r="I191" s="18"/>
    </row>
    <row r="192" spans="1:9" ht="28.5" x14ac:dyDescent="0.2">
      <c r="A192" s="93" t="s">
        <v>468</v>
      </c>
      <c r="B192" s="93" t="s">
        <v>211</v>
      </c>
      <c r="C192" s="94" t="s">
        <v>16</v>
      </c>
      <c r="D192" s="95"/>
      <c r="E192" s="105"/>
      <c r="F192" s="11"/>
      <c r="G192" s="9"/>
      <c r="H192" s="17"/>
      <c r="I192" s="18"/>
    </row>
    <row r="193" spans="1:9" ht="28.5" x14ac:dyDescent="0.2">
      <c r="A193" s="93" t="s">
        <v>469</v>
      </c>
      <c r="B193" s="93" t="s">
        <v>471</v>
      </c>
      <c r="C193" s="94" t="s">
        <v>16</v>
      </c>
      <c r="D193" s="95"/>
      <c r="E193" s="105"/>
      <c r="F193" s="11"/>
      <c r="G193" s="9"/>
      <c r="H193" s="17"/>
      <c r="I193" s="18"/>
    </row>
    <row r="194" spans="1:9" ht="28.5" x14ac:dyDescent="0.2">
      <c r="A194" s="93" t="s">
        <v>472</v>
      </c>
      <c r="B194" s="93" t="s">
        <v>263</v>
      </c>
      <c r="C194" s="94" t="s">
        <v>16</v>
      </c>
      <c r="D194" s="95"/>
      <c r="E194" s="105"/>
      <c r="F194" s="11"/>
      <c r="G194" s="9"/>
      <c r="H194" s="17"/>
      <c r="I194" s="18"/>
    </row>
    <row r="195" spans="1:9" ht="42.75" x14ac:dyDescent="0.2">
      <c r="A195" s="93" t="s">
        <v>473</v>
      </c>
      <c r="B195" s="93" t="s">
        <v>475</v>
      </c>
      <c r="C195" s="94" t="s">
        <v>16</v>
      </c>
      <c r="D195" s="95"/>
      <c r="E195" s="105"/>
      <c r="F195" s="11"/>
      <c r="G195" s="9"/>
      <c r="H195" s="17"/>
      <c r="I195" s="18"/>
    </row>
    <row r="196" spans="1:9" ht="15" x14ac:dyDescent="0.2">
      <c r="A196" s="91" t="s">
        <v>476</v>
      </c>
      <c r="B196" s="91" t="s">
        <v>81</v>
      </c>
      <c r="C196" s="91"/>
      <c r="D196" s="96"/>
      <c r="E196" s="104"/>
      <c r="F196" s="11"/>
      <c r="G196" s="9"/>
      <c r="H196" s="17"/>
      <c r="I196" s="18"/>
    </row>
    <row r="197" spans="1:9" ht="57" x14ac:dyDescent="0.2">
      <c r="A197" s="93" t="s">
        <v>477</v>
      </c>
      <c r="B197" s="93" t="s">
        <v>479</v>
      </c>
      <c r="C197" s="94" t="s">
        <v>16</v>
      </c>
      <c r="D197" s="95"/>
      <c r="E197" s="105"/>
      <c r="F197" s="11"/>
      <c r="G197" s="9"/>
      <c r="H197" s="17"/>
      <c r="I197" s="18"/>
    </row>
    <row r="198" spans="1:9" ht="42.75" x14ac:dyDescent="0.2">
      <c r="A198" s="93" t="s">
        <v>480</v>
      </c>
      <c r="B198" s="93" t="s">
        <v>482</v>
      </c>
      <c r="C198" s="94" t="s">
        <v>16</v>
      </c>
      <c r="D198" s="95"/>
      <c r="E198" s="105"/>
      <c r="F198" s="11"/>
      <c r="G198" s="9"/>
      <c r="H198" s="17"/>
      <c r="I198" s="18"/>
    </row>
    <row r="199" spans="1:9" ht="15" x14ac:dyDescent="0.2">
      <c r="A199" s="91" t="s">
        <v>483</v>
      </c>
      <c r="B199" s="91" t="s">
        <v>189</v>
      </c>
      <c r="C199" s="91"/>
      <c r="D199" s="96"/>
      <c r="E199" s="104"/>
      <c r="F199" s="11"/>
      <c r="G199" s="9"/>
      <c r="H199" s="17"/>
      <c r="I199" s="18"/>
    </row>
    <row r="200" spans="1:9" ht="71.25" x14ac:dyDescent="0.2">
      <c r="A200" s="93" t="s">
        <v>484</v>
      </c>
      <c r="B200" s="93" t="s">
        <v>486</v>
      </c>
      <c r="C200" s="94" t="s">
        <v>7</v>
      </c>
      <c r="D200" s="95"/>
      <c r="E200" s="105"/>
      <c r="F200" s="11"/>
      <c r="G200" s="9"/>
      <c r="H200" s="17"/>
      <c r="I200" s="18"/>
    </row>
    <row r="201" spans="1:9" ht="71.25" x14ac:dyDescent="0.2">
      <c r="A201" s="93" t="s">
        <v>487</v>
      </c>
      <c r="B201" s="93" t="s">
        <v>489</v>
      </c>
      <c r="C201" s="94" t="s">
        <v>7</v>
      </c>
      <c r="D201" s="95"/>
      <c r="E201" s="105"/>
      <c r="F201" s="11"/>
      <c r="G201" s="9"/>
      <c r="H201" s="17"/>
      <c r="I201" s="18"/>
    </row>
    <row r="202" spans="1:9" ht="57" x14ac:dyDescent="0.2">
      <c r="A202" s="93" t="s">
        <v>490</v>
      </c>
      <c r="B202" s="93" t="s">
        <v>492</v>
      </c>
      <c r="C202" s="94" t="s">
        <v>16</v>
      </c>
      <c r="D202" s="95"/>
      <c r="E202" s="105"/>
      <c r="F202" s="11"/>
      <c r="G202" s="9"/>
      <c r="H202" s="17"/>
      <c r="I202" s="18"/>
    </row>
    <row r="203" spans="1:9" ht="57" x14ac:dyDescent="0.2">
      <c r="A203" s="93" t="s">
        <v>493</v>
      </c>
      <c r="B203" s="93" t="s">
        <v>495</v>
      </c>
      <c r="C203" s="94" t="s">
        <v>7</v>
      </c>
      <c r="D203" s="95"/>
      <c r="E203" s="105"/>
      <c r="F203" s="11"/>
      <c r="G203" s="9"/>
      <c r="H203" s="17"/>
      <c r="I203" s="18"/>
    </row>
    <row r="204" spans="1:9" ht="15" x14ac:dyDescent="0.2">
      <c r="A204" s="91" t="s">
        <v>496</v>
      </c>
      <c r="B204" s="91" t="s">
        <v>58</v>
      </c>
      <c r="C204" s="91"/>
      <c r="D204" s="96"/>
      <c r="E204" s="104"/>
      <c r="F204" s="11"/>
      <c r="G204" s="9"/>
      <c r="H204" s="17"/>
      <c r="I204" s="18"/>
    </row>
    <row r="205" spans="1:9" ht="71.25" x14ac:dyDescent="0.2">
      <c r="A205" s="93" t="s">
        <v>497</v>
      </c>
      <c r="B205" s="93" t="s">
        <v>499</v>
      </c>
      <c r="C205" s="94" t="s">
        <v>16</v>
      </c>
      <c r="D205" s="95"/>
      <c r="E205" s="105"/>
      <c r="F205" s="11"/>
      <c r="G205" s="9"/>
      <c r="H205" s="17"/>
      <c r="I205" s="18"/>
    </row>
    <row r="206" spans="1:9" ht="57" x14ac:dyDescent="0.2">
      <c r="A206" s="93" t="s">
        <v>500</v>
      </c>
      <c r="B206" s="93" t="s">
        <v>502</v>
      </c>
      <c r="C206" s="94" t="s">
        <v>16</v>
      </c>
      <c r="D206" s="95"/>
      <c r="E206" s="105"/>
      <c r="F206" s="11"/>
      <c r="G206" s="9"/>
      <c r="H206" s="17"/>
      <c r="I206" s="18"/>
    </row>
    <row r="207" spans="1:9" ht="42.75" x14ac:dyDescent="0.2">
      <c r="A207" s="93" t="s">
        <v>503</v>
      </c>
      <c r="B207" s="93" t="s">
        <v>505</v>
      </c>
      <c r="C207" s="94" t="s">
        <v>11</v>
      </c>
      <c r="D207" s="95"/>
      <c r="E207" s="105"/>
      <c r="F207" s="11"/>
      <c r="G207" s="9"/>
      <c r="H207" s="17"/>
      <c r="I207" s="18"/>
    </row>
    <row r="208" spans="1:9" ht="42.75" x14ac:dyDescent="0.2">
      <c r="A208" s="93" t="s">
        <v>506</v>
      </c>
      <c r="B208" s="93" t="s">
        <v>86</v>
      </c>
      <c r="C208" s="94" t="s">
        <v>11</v>
      </c>
      <c r="D208" s="95"/>
      <c r="E208" s="105"/>
      <c r="F208" s="11"/>
      <c r="G208" s="9"/>
      <c r="H208" s="17"/>
      <c r="I208" s="18"/>
    </row>
    <row r="209" spans="1:9" ht="15" x14ac:dyDescent="0.2">
      <c r="A209" s="91" t="s">
        <v>508</v>
      </c>
      <c r="B209" s="91" t="s">
        <v>509</v>
      </c>
      <c r="C209" s="91"/>
      <c r="D209" s="96"/>
      <c r="E209" s="104"/>
      <c r="F209" s="11"/>
      <c r="G209" s="9"/>
      <c r="H209" s="17"/>
      <c r="I209" s="18"/>
    </row>
    <row r="210" spans="1:9" ht="57" x14ac:dyDescent="0.2">
      <c r="A210" s="93" t="s">
        <v>510</v>
      </c>
      <c r="B210" s="93" t="s">
        <v>512</v>
      </c>
      <c r="C210" s="94" t="s">
        <v>7</v>
      </c>
      <c r="D210" s="95"/>
      <c r="E210" s="105"/>
      <c r="F210" s="11"/>
      <c r="G210" s="9"/>
      <c r="H210" s="17"/>
      <c r="I210" s="18"/>
    </row>
    <row r="211" spans="1:9" ht="42.75" x14ac:dyDescent="0.2">
      <c r="A211" s="93" t="s">
        <v>513</v>
      </c>
      <c r="B211" s="93" t="s">
        <v>515</v>
      </c>
      <c r="C211" s="94" t="s">
        <v>7</v>
      </c>
      <c r="D211" s="95"/>
      <c r="E211" s="105"/>
      <c r="F211" s="11"/>
      <c r="G211" s="9"/>
      <c r="H211" s="17"/>
      <c r="I211" s="18"/>
    </row>
    <row r="212" spans="1:9" ht="28.5" x14ac:dyDescent="0.2">
      <c r="A212" s="93" t="s">
        <v>516</v>
      </c>
      <c r="B212" s="93" t="s">
        <v>518</v>
      </c>
      <c r="C212" s="94" t="s">
        <v>7</v>
      </c>
      <c r="D212" s="95"/>
      <c r="E212" s="105"/>
      <c r="F212" s="11"/>
      <c r="G212" s="9"/>
      <c r="H212" s="17"/>
      <c r="I212" s="18"/>
    </row>
    <row r="213" spans="1:9" ht="71.25" x14ac:dyDescent="0.2">
      <c r="A213" s="93" t="s">
        <v>519</v>
      </c>
      <c r="B213" s="93" t="s">
        <v>521</v>
      </c>
      <c r="C213" s="94" t="s">
        <v>7</v>
      </c>
      <c r="D213" s="95"/>
      <c r="E213" s="105"/>
      <c r="F213" s="11"/>
      <c r="G213" s="9"/>
      <c r="H213" s="17"/>
      <c r="I213" s="18"/>
    </row>
    <row r="214" spans="1:9" ht="42.75" x14ac:dyDescent="0.2">
      <c r="A214" s="93" t="s">
        <v>522</v>
      </c>
      <c r="B214" s="93" t="s">
        <v>524</v>
      </c>
      <c r="C214" s="94" t="s">
        <v>7</v>
      </c>
      <c r="D214" s="95"/>
      <c r="E214" s="105"/>
      <c r="F214" s="11"/>
      <c r="G214" s="9"/>
      <c r="H214" s="17"/>
      <c r="I214" s="18"/>
    </row>
    <row r="215" spans="1:9" ht="28.5" x14ac:dyDescent="0.2">
      <c r="A215" s="93" t="s">
        <v>525</v>
      </c>
      <c r="B215" s="93" t="s">
        <v>527</v>
      </c>
      <c r="C215" s="94" t="s">
        <v>82</v>
      </c>
      <c r="D215" s="95"/>
      <c r="E215" s="105"/>
      <c r="F215" s="11"/>
      <c r="G215" s="9"/>
      <c r="H215" s="17"/>
      <c r="I215" s="18"/>
    </row>
    <row r="216" spans="1:9" ht="28.5" x14ac:dyDescent="0.2">
      <c r="A216" s="93" t="s">
        <v>528</v>
      </c>
      <c r="B216" s="93" t="s">
        <v>530</v>
      </c>
      <c r="C216" s="94" t="s">
        <v>7</v>
      </c>
      <c r="D216" s="95"/>
      <c r="E216" s="105"/>
      <c r="F216" s="11"/>
      <c r="G216" s="9"/>
      <c r="H216" s="17"/>
      <c r="I216" s="18"/>
    </row>
    <row r="217" spans="1:9" ht="28.5" x14ac:dyDescent="0.2">
      <c r="A217" s="93" t="s">
        <v>531</v>
      </c>
      <c r="B217" s="93" t="s">
        <v>533</v>
      </c>
      <c r="C217" s="94" t="s">
        <v>7</v>
      </c>
      <c r="D217" s="95"/>
      <c r="E217" s="105"/>
      <c r="F217" s="11"/>
      <c r="G217" s="9"/>
      <c r="H217" s="17"/>
      <c r="I217" s="18"/>
    </row>
    <row r="218" spans="1:9" ht="15" x14ac:dyDescent="0.2">
      <c r="A218" s="91" t="s">
        <v>534</v>
      </c>
      <c r="B218" s="91" t="s">
        <v>535</v>
      </c>
      <c r="C218" s="91"/>
      <c r="D218" s="96"/>
      <c r="E218" s="104"/>
      <c r="F218" s="11"/>
      <c r="G218" s="9"/>
      <c r="H218" s="17"/>
      <c r="I218" s="18"/>
    </row>
    <row r="219" spans="1:9" ht="42.75" x14ac:dyDescent="0.2">
      <c r="A219" s="93" t="s">
        <v>536</v>
      </c>
      <c r="B219" s="93" t="s">
        <v>538</v>
      </c>
      <c r="C219" s="94" t="s">
        <v>7</v>
      </c>
      <c r="D219" s="95"/>
      <c r="E219" s="105"/>
      <c r="F219" s="11"/>
      <c r="G219" s="9"/>
      <c r="H219" s="17"/>
      <c r="I219" s="18"/>
    </row>
    <row r="220" spans="1:9" ht="42.75" x14ac:dyDescent="0.2">
      <c r="A220" s="93" t="s">
        <v>539</v>
      </c>
      <c r="B220" s="93" t="s">
        <v>541</v>
      </c>
      <c r="C220" s="94" t="s">
        <v>7</v>
      </c>
      <c r="D220" s="95"/>
      <c r="E220" s="105"/>
      <c r="F220" s="11"/>
      <c r="G220" s="9"/>
      <c r="H220" s="17"/>
      <c r="I220" s="18"/>
    </row>
    <row r="221" spans="1:9" ht="28.5" x14ac:dyDescent="0.2">
      <c r="A221" s="93" t="s">
        <v>542</v>
      </c>
      <c r="B221" s="93" t="s">
        <v>544</v>
      </c>
      <c r="C221" s="94" t="s">
        <v>7</v>
      </c>
      <c r="D221" s="95"/>
      <c r="E221" s="105"/>
      <c r="F221" s="11"/>
      <c r="G221" s="9"/>
      <c r="H221" s="17"/>
      <c r="I221" s="18"/>
    </row>
    <row r="222" spans="1:9" ht="28.5" x14ac:dyDescent="0.2">
      <c r="A222" s="93" t="s">
        <v>545</v>
      </c>
      <c r="B222" s="93" t="s">
        <v>547</v>
      </c>
      <c r="C222" s="94" t="s">
        <v>11</v>
      </c>
      <c r="D222" s="95"/>
      <c r="E222" s="105"/>
      <c r="F222" s="11"/>
      <c r="G222" s="9"/>
      <c r="H222" s="17"/>
      <c r="I222" s="18"/>
    </row>
    <row r="223" spans="1:9" ht="28.5" x14ac:dyDescent="0.2">
      <c r="A223" s="93" t="s">
        <v>548</v>
      </c>
      <c r="B223" s="93" t="s">
        <v>550</v>
      </c>
      <c r="C223" s="94" t="s">
        <v>7</v>
      </c>
      <c r="D223" s="95"/>
      <c r="E223" s="105"/>
      <c r="F223" s="11"/>
      <c r="G223" s="9"/>
      <c r="H223" s="17"/>
      <c r="I223" s="18"/>
    </row>
    <row r="224" spans="1:9" ht="15" x14ac:dyDescent="0.2">
      <c r="A224" s="91" t="s">
        <v>551</v>
      </c>
      <c r="B224" s="91" t="s">
        <v>552</v>
      </c>
      <c r="C224" s="91"/>
      <c r="D224" s="96"/>
      <c r="E224" s="104"/>
      <c r="F224" s="11"/>
      <c r="G224" s="9"/>
      <c r="H224" s="17"/>
      <c r="I224" s="18"/>
    </row>
    <row r="225" spans="1:9" ht="42.75" x14ac:dyDescent="0.2">
      <c r="A225" s="93" t="s">
        <v>553</v>
      </c>
      <c r="B225" s="93" t="s">
        <v>555</v>
      </c>
      <c r="C225" s="94" t="s">
        <v>7</v>
      </c>
      <c r="D225" s="95" t="s">
        <v>732</v>
      </c>
      <c r="E225" s="105">
        <v>1</v>
      </c>
      <c r="F225" s="11"/>
      <c r="G225" s="9"/>
      <c r="H225" s="17"/>
      <c r="I225" s="18"/>
    </row>
    <row r="226" spans="1:9" ht="42.75" x14ac:dyDescent="0.2">
      <c r="A226" s="93" t="s">
        <v>556</v>
      </c>
      <c r="B226" s="93" t="s">
        <v>558</v>
      </c>
      <c r="C226" s="94" t="s">
        <v>7</v>
      </c>
      <c r="D226" s="95"/>
      <c r="E226" s="105"/>
      <c r="F226" s="11"/>
      <c r="G226" s="9"/>
      <c r="H226" s="17"/>
      <c r="I226" s="18"/>
    </row>
    <row r="227" spans="1:9" ht="42.75" x14ac:dyDescent="0.2">
      <c r="A227" s="93" t="s">
        <v>559</v>
      </c>
      <c r="B227" s="93" t="s">
        <v>561</v>
      </c>
      <c r="C227" s="94" t="s">
        <v>7</v>
      </c>
      <c r="D227" s="95"/>
      <c r="E227" s="105"/>
      <c r="F227" s="11"/>
      <c r="G227" s="9"/>
      <c r="H227" s="17"/>
      <c r="I227" s="18"/>
    </row>
    <row r="228" spans="1:9" ht="42.75" x14ac:dyDescent="0.2">
      <c r="A228" s="93" t="s">
        <v>562</v>
      </c>
      <c r="B228" s="93" t="s">
        <v>564</v>
      </c>
      <c r="C228" s="94" t="s">
        <v>11</v>
      </c>
      <c r="D228" s="95" t="s">
        <v>730</v>
      </c>
      <c r="E228" s="105">
        <v>20.28</v>
      </c>
      <c r="F228" s="11"/>
      <c r="G228" s="9"/>
      <c r="H228" s="17"/>
      <c r="I228" s="18"/>
    </row>
    <row r="229" spans="1:9" ht="42.75" x14ac:dyDescent="0.2">
      <c r="A229" s="93" t="s">
        <v>565</v>
      </c>
      <c r="B229" s="93" t="s">
        <v>567</v>
      </c>
      <c r="C229" s="94" t="s">
        <v>11</v>
      </c>
      <c r="D229" s="95" t="s">
        <v>730</v>
      </c>
      <c r="E229" s="105">
        <v>25.24</v>
      </c>
      <c r="F229" s="11"/>
      <c r="G229" s="9"/>
      <c r="H229" s="17"/>
      <c r="I229" s="18"/>
    </row>
    <row r="230" spans="1:9" ht="42.75" x14ac:dyDescent="0.2">
      <c r="A230" s="93" t="s">
        <v>568</v>
      </c>
      <c r="B230" s="93" t="s">
        <v>570</v>
      </c>
      <c r="C230" s="94" t="s">
        <v>11</v>
      </c>
      <c r="D230" s="95" t="s">
        <v>730</v>
      </c>
      <c r="E230" s="105">
        <v>35.19</v>
      </c>
      <c r="F230" s="11"/>
      <c r="G230" s="9"/>
      <c r="H230" s="17"/>
      <c r="I230" s="18"/>
    </row>
    <row r="231" spans="1:9" ht="28.5" x14ac:dyDescent="0.2">
      <c r="A231" s="93" t="s">
        <v>571</v>
      </c>
      <c r="B231" s="93" t="s">
        <v>573</v>
      </c>
      <c r="C231" s="94" t="s">
        <v>7</v>
      </c>
      <c r="D231" s="95"/>
      <c r="E231" s="105"/>
      <c r="F231" s="11"/>
      <c r="G231" s="9"/>
      <c r="H231" s="17"/>
      <c r="I231" s="18"/>
    </row>
    <row r="232" spans="1:9" ht="15" x14ac:dyDescent="0.2">
      <c r="A232" s="91" t="s">
        <v>574</v>
      </c>
      <c r="B232" s="91" t="s">
        <v>60</v>
      </c>
      <c r="C232" s="91"/>
      <c r="D232" s="96"/>
      <c r="E232" s="104"/>
      <c r="F232" s="11"/>
      <c r="G232" s="9"/>
      <c r="H232" s="17"/>
      <c r="I232" s="18"/>
    </row>
    <row r="233" spans="1:9" ht="42.75" x14ac:dyDescent="0.2">
      <c r="A233" s="93" t="s">
        <v>575</v>
      </c>
      <c r="B233" s="93" t="s">
        <v>66</v>
      </c>
      <c r="C233" s="94" t="s">
        <v>11</v>
      </c>
      <c r="D233" s="95" t="s">
        <v>730</v>
      </c>
      <c r="E233" s="105">
        <v>53.7</v>
      </c>
      <c r="F233" s="11"/>
      <c r="G233" s="9"/>
      <c r="H233" s="17"/>
      <c r="I233" s="18"/>
    </row>
    <row r="234" spans="1:9" ht="42.75" x14ac:dyDescent="0.2">
      <c r="A234" s="93" t="s">
        <v>576</v>
      </c>
      <c r="B234" s="93" t="s">
        <v>68</v>
      </c>
      <c r="C234" s="94" t="s">
        <v>11</v>
      </c>
      <c r="D234" s="95" t="s">
        <v>730</v>
      </c>
      <c r="E234" s="105">
        <v>20.8</v>
      </c>
      <c r="F234" s="11"/>
      <c r="G234" s="9"/>
      <c r="H234" s="17"/>
      <c r="I234" s="18"/>
    </row>
    <row r="235" spans="1:9" ht="28.5" x14ac:dyDescent="0.2">
      <c r="A235" s="93" t="s">
        <v>577</v>
      </c>
      <c r="B235" s="93" t="s">
        <v>579</v>
      </c>
      <c r="C235" s="94" t="s">
        <v>7</v>
      </c>
      <c r="D235" s="95" t="s">
        <v>728</v>
      </c>
      <c r="E235" s="105">
        <v>1</v>
      </c>
      <c r="F235" s="11"/>
      <c r="G235" s="9"/>
      <c r="H235" s="17"/>
      <c r="I235" s="18"/>
    </row>
    <row r="236" spans="1:9" ht="28.5" x14ac:dyDescent="0.2">
      <c r="A236" s="93" t="s">
        <v>580</v>
      </c>
      <c r="B236" s="93" t="s">
        <v>582</v>
      </c>
      <c r="C236" s="94" t="s">
        <v>7</v>
      </c>
      <c r="D236" s="95"/>
      <c r="E236" s="105"/>
      <c r="F236" s="11"/>
      <c r="G236" s="9"/>
      <c r="H236" s="17"/>
      <c r="I236" s="18"/>
    </row>
    <row r="237" spans="1:9" ht="28.5" x14ac:dyDescent="0.2">
      <c r="A237" s="93" t="s">
        <v>583</v>
      </c>
      <c r="B237" s="93" t="s">
        <v>585</v>
      </c>
      <c r="C237" s="94" t="s">
        <v>7</v>
      </c>
      <c r="D237" s="95"/>
      <c r="E237" s="105"/>
      <c r="F237" s="11"/>
      <c r="G237" s="9"/>
      <c r="H237" s="17"/>
      <c r="I237" s="18"/>
    </row>
    <row r="238" spans="1:9" ht="28.5" x14ac:dyDescent="0.2">
      <c r="A238" s="93" t="s">
        <v>586</v>
      </c>
      <c r="B238" s="93" t="s">
        <v>70</v>
      </c>
      <c r="C238" s="94" t="s">
        <v>7</v>
      </c>
      <c r="D238" s="95" t="s">
        <v>728</v>
      </c>
      <c r="E238" s="105">
        <v>1</v>
      </c>
      <c r="F238" s="11"/>
      <c r="G238" s="9"/>
      <c r="H238" s="17"/>
      <c r="I238" s="18"/>
    </row>
    <row r="239" spans="1:9" ht="42.75" x14ac:dyDescent="0.2">
      <c r="A239" s="93" t="s">
        <v>587</v>
      </c>
      <c r="B239" s="93" t="s">
        <v>589</v>
      </c>
      <c r="C239" s="94" t="s">
        <v>11</v>
      </c>
      <c r="D239" s="95" t="s">
        <v>730</v>
      </c>
      <c r="E239" s="105">
        <v>26.5</v>
      </c>
      <c r="F239" s="11"/>
      <c r="G239" s="9"/>
      <c r="H239" s="17"/>
      <c r="I239" s="18"/>
    </row>
    <row r="240" spans="1:9" ht="42.75" x14ac:dyDescent="0.2">
      <c r="A240" s="93" t="s">
        <v>590</v>
      </c>
      <c r="B240" s="93" t="s">
        <v>592</v>
      </c>
      <c r="C240" s="94" t="s">
        <v>11</v>
      </c>
      <c r="D240" s="95" t="s">
        <v>730</v>
      </c>
      <c r="E240" s="105">
        <v>10.4</v>
      </c>
      <c r="F240" s="11"/>
      <c r="G240" s="9"/>
      <c r="H240" s="17"/>
      <c r="I240" s="18"/>
    </row>
    <row r="241" spans="1:9" ht="28.5" x14ac:dyDescent="0.2">
      <c r="A241" s="93" t="s">
        <v>593</v>
      </c>
      <c r="B241" s="93" t="s">
        <v>595</v>
      </c>
      <c r="C241" s="94" t="s">
        <v>7</v>
      </c>
      <c r="D241" s="95"/>
      <c r="E241" s="105"/>
      <c r="F241" s="11"/>
      <c r="G241" s="9"/>
      <c r="H241" s="17"/>
      <c r="I241" s="18"/>
    </row>
    <row r="242" spans="1:9" ht="28.5" x14ac:dyDescent="0.2">
      <c r="A242" s="93" t="s">
        <v>596</v>
      </c>
      <c r="B242" s="93" t="s">
        <v>72</v>
      </c>
      <c r="C242" s="94" t="s">
        <v>7</v>
      </c>
      <c r="D242" s="95"/>
      <c r="E242" s="105"/>
      <c r="F242" s="11"/>
      <c r="G242" s="9"/>
      <c r="H242" s="17"/>
      <c r="I242" s="18"/>
    </row>
    <row r="243" spans="1:9" ht="57" x14ac:dyDescent="0.2">
      <c r="A243" s="93" t="s">
        <v>597</v>
      </c>
      <c r="B243" s="93" t="s">
        <v>599</v>
      </c>
      <c r="C243" s="94" t="s">
        <v>7</v>
      </c>
      <c r="D243" s="95" t="s">
        <v>728</v>
      </c>
      <c r="E243" s="105">
        <v>1</v>
      </c>
      <c r="F243" s="11"/>
      <c r="G243" s="9"/>
      <c r="H243" s="17"/>
      <c r="I243" s="18"/>
    </row>
    <row r="244" spans="1:9" x14ac:dyDescent="0.2">
      <c r="A244" s="9"/>
      <c r="B244" s="10"/>
      <c r="C244" s="9"/>
      <c r="D244" s="11"/>
      <c r="E244" s="11"/>
      <c r="F244" s="11"/>
      <c r="G244" s="9"/>
    </row>
  </sheetData>
  <mergeCells count="8">
    <mergeCell ref="H72:I72"/>
    <mergeCell ref="A1:E1"/>
    <mergeCell ref="A2:E2"/>
    <mergeCell ref="A3:A4"/>
    <mergeCell ref="B3:B4"/>
    <mergeCell ref="C3:C4"/>
    <mergeCell ref="D3:D4"/>
    <mergeCell ref="E3:E4"/>
  </mergeCells>
  <printOptions horizontalCentered="1"/>
  <pageMargins left="0.25" right="0.25" top="0.75" bottom="0.75" header="0.3" footer="0.3"/>
  <pageSetup paperSize="9" scale="46" firstPageNumber="0" fitToHeight="0" orientation="portrait" r:id="rId1"/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1EB2D5-2404-49FB-8516-4400DF56B7C5}">
  <sheetPr>
    <pageSetUpPr fitToPage="1"/>
  </sheetPr>
  <dimension ref="A1:ALT311"/>
  <sheetViews>
    <sheetView showOutlineSymbols="0" view="pageBreakPreview" topLeftCell="C9" zoomScale="75" zoomScaleNormal="75" zoomScaleSheetLayoutView="75" zoomScalePageLayoutView="85" workbookViewId="0">
      <selection activeCell="N296" sqref="N296"/>
    </sheetView>
  </sheetViews>
  <sheetFormatPr defaultColWidth="9.42578125" defaultRowHeight="12.75" x14ac:dyDescent="0.2"/>
  <cols>
    <col min="1" max="1" width="8.28515625" style="1" bestFit="1" customWidth="1"/>
    <col min="2" max="2" width="11" style="1" bestFit="1" customWidth="1"/>
    <col min="3" max="3" width="9.28515625" style="1" bestFit="1" customWidth="1"/>
    <col min="4" max="4" width="72" style="1" bestFit="1" customWidth="1"/>
    <col min="5" max="5" width="11.7109375" style="1" bestFit="1" customWidth="1"/>
    <col min="6" max="6" width="13.28515625" style="70" customWidth="1"/>
    <col min="7" max="7" width="16.7109375" style="18" customWidth="1"/>
    <col min="8" max="8" width="17.140625" style="18" customWidth="1"/>
    <col min="9" max="9" width="11.85546875" style="18" customWidth="1"/>
    <col min="10" max="10" width="15.42578125" style="18" customWidth="1"/>
    <col min="11" max="11" width="18.28515625" style="18" bestFit="1" customWidth="1"/>
    <col min="12" max="12" width="16.85546875" style="18" customWidth="1"/>
    <col min="13" max="14" width="19.7109375" style="18" bestFit="1" customWidth="1"/>
    <col min="15" max="15" width="5.7109375" style="1" customWidth="1"/>
    <col min="16" max="16" width="9.42578125" style="111"/>
    <col min="17" max="17" width="14.7109375" style="1" customWidth="1"/>
    <col min="18" max="18" width="12.28515625" style="1" bestFit="1" customWidth="1"/>
    <col min="19" max="1007" width="9.42578125" style="1"/>
    <col min="1008" max="1008" width="11.5703125" style="1" customWidth="1"/>
    <col min="1009" max="16384" width="9.42578125" style="1"/>
  </cols>
  <sheetData>
    <row r="1" spans="1:14" x14ac:dyDescent="0.2">
      <c r="A1" s="16"/>
      <c r="F1" s="18"/>
      <c r="N1" s="42"/>
    </row>
    <row r="2" spans="1:14" x14ac:dyDescent="0.2">
      <c r="A2" s="16"/>
      <c r="F2" s="18"/>
      <c r="N2" s="42"/>
    </row>
    <row r="3" spans="1:14" x14ac:dyDescent="0.2">
      <c r="A3" s="16"/>
      <c r="F3" s="18"/>
      <c r="N3" s="42"/>
    </row>
    <row r="4" spans="1:14" x14ac:dyDescent="0.2">
      <c r="A4" s="16"/>
      <c r="F4" s="18"/>
      <c r="N4" s="42"/>
    </row>
    <row r="5" spans="1:14" x14ac:dyDescent="0.2">
      <c r="A5" s="16"/>
      <c r="F5" s="18"/>
      <c r="N5" s="42"/>
    </row>
    <row r="6" spans="1:14" ht="15.75" x14ac:dyDescent="0.2">
      <c r="A6" s="4"/>
      <c r="B6" s="5"/>
      <c r="C6" s="5"/>
      <c r="D6" s="6"/>
      <c r="E6" s="7"/>
      <c r="F6" s="43"/>
      <c r="G6" s="43"/>
      <c r="H6" s="43"/>
      <c r="I6" s="154" t="s">
        <v>600</v>
      </c>
      <c r="J6" s="154"/>
      <c r="K6" s="154" t="s">
        <v>90</v>
      </c>
      <c r="L6" s="154"/>
      <c r="M6" s="154" t="s">
        <v>89</v>
      </c>
      <c r="N6" s="154"/>
    </row>
    <row r="7" spans="1:14" ht="15.6" customHeight="1" x14ac:dyDescent="0.25">
      <c r="A7" s="4"/>
      <c r="B7" s="5"/>
      <c r="C7" s="5"/>
      <c r="D7" s="6"/>
      <c r="E7" s="7"/>
      <c r="F7" s="43"/>
      <c r="G7" s="43"/>
      <c r="H7" s="43"/>
      <c r="I7" s="155" t="s">
        <v>735</v>
      </c>
      <c r="J7" s="155"/>
      <c r="K7" s="156" t="s">
        <v>736</v>
      </c>
      <c r="L7" s="156"/>
      <c r="M7" s="157">
        <f>M296</f>
        <v>70284.320000000007</v>
      </c>
      <c r="N7" s="158"/>
    </row>
    <row r="8" spans="1:14" ht="15.6" customHeight="1" x14ac:dyDescent="0.2">
      <c r="A8" s="4"/>
      <c r="B8" s="5"/>
      <c r="C8" s="5"/>
      <c r="D8" s="6"/>
      <c r="E8" s="7"/>
      <c r="F8" s="43"/>
      <c r="G8" s="43"/>
      <c r="H8" s="43"/>
      <c r="I8" s="44" t="s">
        <v>38</v>
      </c>
      <c r="J8" s="45"/>
      <c r="K8" s="44" t="s">
        <v>39</v>
      </c>
      <c r="L8" s="45"/>
      <c r="M8" s="159" t="s">
        <v>40</v>
      </c>
      <c r="N8" s="160"/>
    </row>
    <row r="9" spans="1:14" ht="15.6" customHeight="1" x14ac:dyDescent="0.2">
      <c r="A9" s="29"/>
      <c r="B9" s="161" t="s">
        <v>601</v>
      </c>
      <c r="C9" s="161"/>
      <c r="D9" s="161"/>
      <c r="E9" s="161"/>
      <c r="F9" s="161"/>
      <c r="G9" s="161"/>
      <c r="H9" s="43"/>
      <c r="I9" s="162" t="s">
        <v>602</v>
      </c>
      <c r="J9" s="163"/>
      <c r="K9" s="164">
        <v>0.21149999999999999</v>
      </c>
      <c r="L9" s="165"/>
      <c r="M9" s="162" t="s">
        <v>603</v>
      </c>
      <c r="N9" s="163"/>
    </row>
    <row r="10" spans="1:14" ht="15.75" x14ac:dyDescent="0.2">
      <c r="A10" s="15"/>
      <c r="B10" s="29"/>
      <c r="C10" s="29"/>
      <c r="D10" s="29"/>
      <c r="E10" s="7"/>
      <c r="F10" s="43"/>
      <c r="G10" s="43"/>
      <c r="H10" s="43"/>
      <c r="I10" s="162"/>
      <c r="J10" s="163"/>
      <c r="K10" s="40"/>
      <c r="L10" s="41"/>
      <c r="M10" s="162"/>
      <c r="N10" s="163"/>
    </row>
    <row r="11" spans="1:14" ht="15.75" x14ac:dyDescent="0.2">
      <c r="A11" s="4"/>
      <c r="B11" s="5"/>
      <c r="C11" s="5"/>
      <c r="D11" s="6"/>
      <c r="E11" s="7"/>
      <c r="F11" s="43"/>
      <c r="G11" s="43"/>
      <c r="H11" s="43"/>
      <c r="I11" s="46"/>
      <c r="J11" s="47"/>
      <c r="K11" s="48"/>
      <c r="L11" s="49"/>
      <c r="M11" s="166"/>
      <c r="N11" s="167"/>
    </row>
    <row r="12" spans="1:14" x14ac:dyDescent="0.2">
      <c r="A12" s="168"/>
      <c r="B12" s="169"/>
      <c r="C12" s="169"/>
      <c r="D12" s="169"/>
      <c r="E12" s="169"/>
      <c r="F12" s="169"/>
      <c r="G12" s="169"/>
      <c r="H12" s="169"/>
      <c r="I12" s="169"/>
      <c r="J12" s="169"/>
      <c r="K12" s="169"/>
      <c r="L12" s="169"/>
      <c r="M12" s="169"/>
      <c r="N12" s="170"/>
    </row>
    <row r="13" spans="1:14" x14ac:dyDescent="0.2">
      <c r="A13" s="171"/>
      <c r="B13" s="172"/>
      <c r="C13" s="172"/>
      <c r="D13" s="172"/>
      <c r="E13" s="172"/>
      <c r="F13" s="172"/>
      <c r="G13" s="172"/>
      <c r="H13" s="172"/>
      <c r="I13" s="172"/>
      <c r="J13" s="172"/>
      <c r="K13" s="172"/>
      <c r="L13" s="172"/>
      <c r="M13" s="172"/>
      <c r="N13" s="173"/>
    </row>
    <row r="14" spans="1:14" ht="18" x14ac:dyDescent="0.2">
      <c r="A14" s="174" t="s">
        <v>724</v>
      </c>
      <c r="B14" s="175"/>
      <c r="C14" s="175"/>
      <c r="D14" s="175"/>
      <c r="E14" s="175"/>
      <c r="F14" s="175"/>
      <c r="G14" s="175"/>
      <c r="H14" s="175"/>
      <c r="I14" s="175"/>
      <c r="J14" s="175"/>
      <c r="K14" s="175"/>
      <c r="L14" s="175"/>
      <c r="M14" s="175"/>
      <c r="N14" s="176"/>
    </row>
    <row r="15" spans="1:14" x14ac:dyDescent="0.2">
      <c r="A15" s="177" t="s">
        <v>0</v>
      </c>
      <c r="B15" s="177" t="s">
        <v>4</v>
      </c>
      <c r="C15" s="177" t="s">
        <v>5</v>
      </c>
      <c r="D15" s="177" t="s">
        <v>1</v>
      </c>
      <c r="E15" s="179" t="s">
        <v>73</v>
      </c>
      <c r="F15" s="181" t="s">
        <v>74</v>
      </c>
      <c r="G15" s="184" t="s">
        <v>75</v>
      </c>
      <c r="H15" s="185"/>
      <c r="I15" s="185"/>
      <c r="J15" s="186"/>
      <c r="K15" s="184" t="s">
        <v>76</v>
      </c>
      <c r="L15" s="185"/>
      <c r="M15" s="185"/>
      <c r="N15" s="186"/>
    </row>
    <row r="16" spans="1:14" ht="25.5" x14ac:dyDescent="0.2">
      <c r="A16" s="178"/>
      <c r="B16" s="178"/>
      <c r="C16" s="178"/>
      <c r="D16" s="178"/>
      <c r="E16" s="180"/>
      <c r="F16" s="182"/>
      <c r="G16" s="8" t="s">
        <v>77</v>
      </c>
      <c r="H16" s="13" t="s">
        <v>78</v>
      </c>
      <c r="I16" s="8" t="s">
        <v>79</v>
      </c>
      <c r="J16" s="8" t="s">
        <v>80</v>
      </c>
      <c r="K16" s="13" t="s">
        <v>77</v>
      </c>
      <c r="L16" s="13" t="s">
        <v>78</v>
      </c>
      <c r="M16" s="13" t="s">
        <v>79</v>
      </c>
      <c r="N16" s="13" t="s">
        <v>80</v>
      </c>
    </row>
    <row r="17" spans="1:18" ht="15" x14ac:dyDescent="0.25">
      <c r="A17" s="23"/>
      <c r="B17" s="24"/>
      <c r="C17" s="24"/>
      <c r="D17" s="24"/>
      <c r="E17" s="24"/>
      <c r="F17" s="51"/>
      <c r="G17" s="50"/>
      <c r="H17" s="51"/>
      <c r="I17" s="51"/>
      <c r="J17" s="52"/>
      <c r="K17" s="50"/>
      <c r="L17" s="51"/>
      <c r="M17" s="51"/>
      <c r="N17" s="52"/>
    </row>
    <row r="18" spans="1:18" x14ac:dyDescent="0.2">
      <c r="A18" s="124" t="s">
        <v>2</v>
      </c>
      <c r="B18" s="124"/>
      <c r="C18" s="124"/>
      <c r="D18" s="124" t="s">
        <v>92</v>
      </c>
      <c r="E18" s="124"/>
      <c r="F18" s="130"/>
      <c r="G18" s="130"/>
      <c r="H18" s="130"/>
      <c r="I18" s="131"/>
      <c r="J18" s="132"/>
      <c r="K18" s="130"/>
      <c r="L18" s="130"/>
      <c r="M18" s="131"/>
      <c r="N18" s="132"/>
    </row>
    <row r="19" spans="1:18" x14ac:dyDescent="0.2">
      <c r="A19" s="124" t="s">
        <v>6</v>
      </c>
      <c r="B19" s="124"/>
      <c r="C19" s="124"/>
      <c r="D19" s="124" t="s">
        <v>3</v>
      </c>
      <c r="E19" s="124"/>
      <c r="F19" s="131"/>
      <c r="G19" s="131"/>
      <c r="H19" s="131"/>
      <c r="I19" s="131"/>
      <c r="J19" s="131"/>
      <c r="K19" s="131"/>
      <c r="L19" s="131"/>
      <c r="M19" s="131"/>
      <c r="N19" s="131"/>
    </row>
    <row r="20" spans="1:18" ht="25.5" x14ac:dyDescent="0.2">
      <c r="A20" s="126" t="s">
        <v>19</v>
      </c>
      <c r="B20" s="127" t="s">
        <v>93</v>
      </c>
      <c r="C20" s="126" t="s">
        <v>14</v>
      </c>
      <c r="D20" s="126" t="s">
        <v>94</v>
      </c>
      <c r="E20" s="128" t="s">
        <v>16</v>
      </c>
      <c r="F20" s="133">
        <v>357.21</v>
      </c>
      <c r="G20" s="134">
        <v>8</v>
      </c>
      <c r="H20" s="134">
        <f>'BM 04'!J20</f>
        <v>8</v>
      </c>
      <c r="I20" s="134">
        <f>VLOOKUP(A20,'Memória 05'!$A$6:$E$283,5,FALSE)</f>
        <v>0</v>
      </c>
      <c r="J20" s="134">
        <f>I20+H20</f>
        <v>8</v>
      </c>
      <c r="K20" s="134">
        <f>TRUNC(G20*F20,2)</f>
        <v>2857.68</v>
      </c>
      <c r="L20" s="134">
        <f>TRUNC(H20*F20,2)</f>
        <v>2857.68</v>
      </c>
      <c r="M20" s="134">
        <f>TRUNC(I20*F20,2)</f>
        <v>0</v>
      </c>
      <c r="N20" s="134">
        <f>M20+L20</f>
        <v>2857.68</v>
      </c>
      <c r="P20" s="111">
        <f>N20/K20</f>
        <v>1</v>
      </c>
      <c r="Q20" s="14"/>
      <c r="R20" s="32"/>
    </row>
    <row r="21" spans="1:18" ht="25.5" x14ac:dyDescent="0.2">
      <c r="A21" s="126" t="s">
        <v>20</v>
      </c>
      <c r="B21" s="127" t="s">
        <v>48</v>
      </c>
      <c r="C21" s="126" t="s">
        <v>17</v>
      </c>
      <c r="D21" s="126" t="s">
        <v>95</v>
      </c>
      <c r="E21" s="128" t="s">
        <v>11</v>
      </c>
      <c r="F21" s="133">
        <v>62.24</v>
      </c>
      <c r="G21" s="134">
        <v>98.4</v>
      </c>
      <c r="H21" s="134">
        <f>'BM 04'!J21</f>
        <v>98.399999999999991</v>
      </c>
      <c r="I21" s="134">
        <f>VLOOKUP(A21,'Memória 05'!$A$6:$E$283,5,FALSE)</f>
        <v>0</v>
      </c>
      <c r="J21" s="134">
        <f t="shared" ref="J21:J86" si="0">I21+H21</f>
        <v>98.399999999999991</v>
      </c>
      <c r="K21" s="134">
        <f t="shared" ref="K21:K86" si="1">TRUNC(G21*F21,2)</f>
        <v>6124.41</v>
      </c>
      <c r="L21" s="134">
        <f t="shared" ref="L21:L86" si="2">TRUNC(H21*F21,2)</f>
        <v>6124.41</v>
      </c>
      <c r="M21" s="134">
        <f t="shared" ref="M21:M86" si="3">TRUNC(I21*F21,2)</f>
        <v>0</v>
      </c>
      <c r="N21" s="134">
        <f t="shared" ref="N21:N86" si="4">M21+L21</f>
        <v>6124.41</v>
      </c>
      <c r="P21" s="111">
        <f t="shared" ref="P21:P86" si="5">N21/K21</f>
        <v>1</v>
      </c>
      <c r="Q21" s="14"/>
      <c r="R21" s="32"/>
    </row>
    <row r="22" spans="1:18" x14ac:dyDescent="0.2">
      <c r="A22" s="124" t="s">
        <v>8</v>
      </c>
      <c r="B22" s="124"/>
      <c r="C22" s="124"/>
      <c r="D22" s="124" t="s">
        <v>96</v>
      </c>
      <c r="E22" s="124"/>
      <c r="F22" s="131"/>
      <c r="G22" s="131"/>
      <c r="H22" s="131"/>
      <c r="I22" s="131"/>
      <c r="J22" s="131"/>
      <c r="K22" s="131"/>
      <c r="L22" s="131"/>
      <c r="M22" s="131"/>
      <c r="N22" s="131"/>
      <c r="P22" s="111" t="e">
        <f t="shared" si="5"/>
        <v>#DIV/0!</v>
      </c>
      <c r="Q22" s="14"/>
      <c r="R22" s="32"/>
    </row>
    <row r="23" spans="1:18" ht="25.5" x14ac:dyDescent="0.2">
      <c r="A23" s="135" t="s">
        <v>705</v>
      </c>
      <c r="B23" s="127">
        <v>9937</v>
      </c>
      <c r="C23" s="135" t="s">
        <v>706</v>
      </c>
      <c r="D23" s="135" t="s">
        <v>707</v>
      </c>
      <c r="E23" s="128" t="s">
        <v>82</v>
      </c>
      <c r="F23" s="136">
        <v>1.9076581875</v>
      </c>
      <c r="G23" s="136">
        <v>1000</v>
      </c>
      <c r="H23" s="134">
        <f>'BM 04'!J23</f>
        <v>1000</v>
      </c>
      <c r="I23" s="134">
        <f>VLOOKUP(A23,'Memória 05'!$A$6:$E$283,5,FALSE)</f>
        <v>0</v>
      </c>
      <c r="J23" s="134">
        <f t="shared" si="0"/>
        <v>1000</v>
      </c>
      <c r="K23" s="134">
        <f t="shared" ref="K23" si="6">TRUNC(G23*F23,2)</f>
        <v>1907.65</v>
      </c>
      <c r="L23" s="134">
        <f t="shared" ref="L23" si="7">TRUNC(H23*F23,2)</f>
        <v>1907.65</v>
      </c>
      <c r="M23" s="134">
        <f t="shared" ref="M23" si="8">TRUNC(I23*F23,2)</f>
        <v>0</v>
      </c>
      <c r="N23" s="134">
        <f t="shared" ref="N23" si="9">M23+L23</f>
        <v>1907.65</v>
      </c>
      <c r="Q23" s="14"/>
      <c r="R23" s="32"/>
    </row>
    <row r="24" spans="1:18" ht="25.5" x14ac:dyDescent="0.2">
      <c r="A24" s="126" t="s">
        <v>21</v>
      </c>
      <c r="B24" s="127" t="s">
        <v>97</v>
      </c>
      <c r="C24" s="126" t="s">
        <v>14</v>
      </c>
      <c r="D24" s="126" t="s">
        <v>98</v>
      </c>
      <c r="E24" s="128" t="s">
        <v>87</v>
      </c>
      <c r="F24" s="133">
        <v>36.130000000000003</v>
      </c>
      <c r="G24" s="134">
        <v>74.739999999999995</v>
      </c>
      <c r="H24" s="134">
        <f>'BM 04'!J24</f>
        <v>74.739999999999995</v>
      </c>
      <c r="I24" s="134">
        <f>VLOOKUP(A24,'Memória 05'!$A$6:$E$283,5,FALSE)</f>
        <v>0</v>
      </c>
      <c r="J24" s="134">
        <f t="shared" si="0"/>
        <v>74.739999999999995</v>
      </c>
      <c r="K24" s="134">
        <f t="shared" si="1"/>
        <v>2700.35</v>
      </c>
      <c r="L24" s="134">
        <f t="shared" si="2"/>
        <v>2700.35</v>
      </c>
      <c r="M24" s="134">
        <f t="shared" si="3"/>
        <v>0</v>
      </c>
      <c r="N24" s="134">
        <f t="shared" si="4"/>
        <v>2700.35</v>
      </c>
      <c r="P24" s="111">
        <f t="shared" si="5"/>
        <v>1</v>
      </c>
      <c r="Q24" s="14"/>
      <c r="R24" s="32"/>
    </row>
    <row r="25" spans="1:18" ht="25.5" x14ac:dyDescent="0.2">
      <c r="A25" s="126" t="s">
        <v>24</v>
      </c>
      <c r="B25" s="127" t="s">
        <v>99</v>
      </c>
      <c r="C25" s="126" t="s">
        <v>17</v>
      </c>
      <c r="D25" s="126" t="s">
        <v>100</v>
      </c>
      <c r="E25" s="128" t="s">
        <v>15</v>
      </c>
      <c r="F25" s="133">
        <v>21.81</v>
      </c>
      <c r="G25" s="134">
        <v>59.900000000000006</v>
      </c>
      <c r="H25" s="134">
        <f>'BM 04'!J25</f>
        <v>59.900000000000006</v>
      </c>
      <c r="I25" s="134">
        <f>VLOOKUP(A25,'Memória 05'!$A$6:$E$283,5,FALSE)</f>
        <v>0</v>
      </c>
      <c r="J25" s="134">
        <f t="shared" si="0"/>
        <v>59.900000000000006</v>
      </c>
      <c r="K25" s="134">
        <f t="shared" si="1"/>
        <v>1306.4100000000001</v>
      </c>
      <c r="L25" s="134">
        <f t="shared" si="2"/>
        <v>1306.4100000000001</v>
      </c>
      <c r="M25" s="134">
        <f t="shared" si="3"/>
        <v>0</v>
      </c>
      <c r="N25" s="134">
        <f t="shared" si="4"/>
        <v>1306.4100000000001</v>
      </c>
      <c r="P25" s="111">
        <f t="shared" si="5"/>
        <v>1</v>
      </c>
      <c r="Q25" s="14"/>
      <c r="R25" s="32"/>
    </row>
    <row r="26" spans="1:18" ht="38.25" x14ac:dyDescent="0.2">
      <c r="A26" s="126" t="s">
        <v>25</v>
      </c>
      <c r="B26" s="127" t="s">
        <v>101</v>
      </c>
      <c r="C26" s="126" t="s">
        <v>17</v>
      </c>
      <c r="D26" s="126" t="s">
        <v>102</v>
      </c>
      <c r="E26" s="128" t="s">
        <v>15</v>
      </c>
      <c r="F26" s="133">
        <v>65.11</v>
      </c>
      <c r="G26" s="134">
        <v>459</v>
      </c>
      <c r="H26" s="134">
        <f>'BM 04'!J26</f>
        <v>459</v>
      </c>
      <c r="I26" s="134">
        <f>VLOOKUP(A26,'Memória 05'!$A$6:$E$283,5,FALSE)</f>
        <v>0</v>
      </c>
      <c r="J26" s="134">
        <f t="shared" si="0"/>
        <v>459</v>
      </c>
      <c r="K26" s="134">
        <f t="shared" si="1"/>
        <v>29885.49</v>
      </c>
      <c r="L26" s="134">
        <f t="shared" si="2"/>
        <v>29885.49</v>
      </c>
      <c r="M26" s="134">
        <f t="shared" si="3"/>
        <v>0</v>
      </c>
      <c r="N26" s="134">
        <f t="shared" si="4"/>
        <v>29885.49</v>
      </c>
      <c r="P26" s="111">
        <f t="shared" si="5"/>
        <v>1</v>
      </c>
      <c r="Q26" s="14"/>
      <c r="R26" s="32"/>
    </row>
    <row r="27" spans="1:18" x14ac:dyDescent="0.2">
      <c r="A27" s="124" t="s">
        <v>9</v>
      </c>
      <c r="B27" s="124"/>
      <c r="C27" s="124"/>
      <c r="D27" s="124" t="s">
        <v>103</v>
      </c>
      <c r="E27" s="124"/>
      <c r="F27" s="131"/>
      <c r="G27" s="131"/>
      <c r="H27" s="131"/>
      <c r="I27" s="131"/>
      <c r="J27" s="131"/>
      <c r="K27" s="131"/>
      <c r="L27" s="131"/>
      <c r="M27" s="131"/>
      <c r="N27" s="131"/>
      <c r="P27" s="111" t="e">
        <f t="shared" si="5"/>
        <v>#DIV/0!</v>
      </c>
      <c r="Q27" s="14"/>
      <c r="R27" s="32"/>
    </row>
    <row r="28" spans="1:18" ht="25.5" x14ac:dyDescent="0.2">
      <c r="A28" s="126" t="s">
        <v>26</v>
      </c>
      <c r="B28" s="127" t="s">
        <v>49</v>
      </c>
      <c r="C28" s="126" t="s">
        <v>17</v>
      </c>
      <c r="D28" s="126" t="s">
        <v>50</v>
      </c>
      <c r="E28" s="128" t="s">
        <v>16</v>
      </c>
      <c r="F28" s="133">
        <v>6.46</v>
      </c>
      <c r="G28" s="134">
        <v>43.589999999999996</v>
      </c>
      <c r="H28" s="134">
        <f>'BM 04'!J28</f>
        <v>43.594999999999999</v>
      </c>
      <c r="I28" s="134">
        <f>VLOOKUP(A28,'Memória 05'!$A$6:$E$283,5,FALSE)</f>
        <v>0</v>
      </c>
      <c r="J28" s="134">
        <f t="shared" si="0"/>
        <v>43.594999999999999</v>
      </c>
      <c r="K28" s="134">
        <f t="shared" si="1"/>
        <v>281.58999999999997</v>
      </c>
      <c r="L28" s="134">
        <f t="shared" si="2"/>
        <v>281.62</v>
      </c>
      <c r="M28" s="134">
        <f t="shared" si="3"/>
        <v>0</v>
      </c>
      <c r="N28" s="134">
        <f t="shared" si="4"/>
        <v>281.62</v>
      </c>
      <c r="P28" s="111">
        <f t="shared" si="5"/>
        <v>1.0001065378742144</v>
      </c>
      <c r="Q28" s="14"/>
      <c r="R28" s="32"/>
    </row>
    <row r="29" spans="1:18" ht="51" x14ac:dyDescent="0.2">
      <c r="A29" s="126" t="s">
        <v>27</v>
      </c>
      <c r="B29" s="127" t="s">
        <v>104</v>
      </c>
      <c r="C29" s="126" t="s">
        <v>14</v>
      </c>
      <c r="D29" s="126" t="s">
        <v>105</v>
      </c>
      <c r="E29" s="128" t="s">
        <v>16</v>
      </c>
      <c r="F29" s="133">
        <v>86.62</v>
      </c>
      <c r="G29" s="134">
        <v>50.04</v>
      </c>
      <c r="H29" s="134">
        <f>'BM 04'!J29</f>
        <v>50.04</v>
      </c>
      <c r="I29" s="134">
        <f>VLOOKUP(A29,'Memória 05'!$A$6:$E$283,5,FALSE)</f>
        <v>0</v>
      </c>
      <c r="J29" s="134">
        <f t="shared" si="0"/>
        <v>50.04</v>
      </c>
      <c r="K29" s="134">
        <f t="shared" si="1"/>
        <v>4334.46</v>
      </c>
      <c r="L29" s="134">
        <f t="shared" si="2"/>
        <v>4334.46</v>
      </c>
      <c r="M29" s="134">
        <f t="shared" si="3"/>
        <v>0</v>
      </c>
      <c r="N29" s="134">
        <f t="shared" si="4"/>
        <v>4334.46</v>
      </c>
      <c r="P29" s="111">
        <f t="shared" si="5"/>
        <v>1</v>
      </c>
      <c r="Q29" s="14"/>
      <c r="R29" s="32"/>
    </row>
    <row r="30" spans="1:18" ht="25.5" x14ac:dyDescent="0.2">
      <c r="A30" s="126" t="s">
        <v>28</v>
      </c>
      <c r="B30" s="127" t="s">
        <v>106</v>
      </c>
      <c r="C30" s="126" t="s">
        <v>17</v>
      </c>
      <c r="D30" s="126" t="s">
        <v>107</v>
      </c>
      <c r="E30" s="128" t="s">
        <v>15</v>
      </c>
      <c r="F30" s="133">
        <v>681.06</v>
      </c>
      <c r="G30" s="134">
        <v>3.0500000000000003</v>
      </c>
      <c r="H30" s="134">
        <f>'BM 04'!J30</f>
        <v>3.0516500000000004</v>
      </c>
      <c r="I30" s="134">
        <f>VLOOKUP(A30,'Memória 05'!$A$6:$E$283,5,FALSE)</f>
        <v>0</v>
      </c>
      <c r="J30" s="134">
        <f t="shared" si="0"/>
        <v>3.0516500000000004</v>
      </c>
      <c r="K30" s="134">
        <f t="shared" si="1"/>
        <v>2077.23</v>
      </c>
      <c r="L30" s="134">
        <f t="shared" si="2"/>
        <v>2078.35</v>
      </c>
      <c r="M30" s="134">
        <f t="shared" si="3"/>
        <v>0</v>
      </c>
      <c r="N30" s="134">
        <f t="shared" si="4"/>
        <v>2078.35</v>
      </c>
      <c r="P30" s="111">
        <f t="shared" si="5"/>
        <v>1.000539179580499</v>
      </c>
      <c r="Q30" s="14"/>
      <c r="R30" s="32"/>
    </row>
    <row r="31" spans="1:18" ht="25.5" x14ac:dyDescent="0.2">
      <c r="A31" s="126" t="s">
        <v>29</v>
      </c>
      <c r="B31" s="127" t="s">
        <v>108</v>
      </c>
      <c r="C31" s="126" t="s">
        <v>17</v>
      </c>
      <c r="D31" s="126" t="s">
        <v>109</v>
      </c>
      <c r="E31" s="128" t="s">
        <v>16</v>
      </c>
      <c r="F31" s="133">
        <v>146.54</v>
      </c>
      <c r="G31" s="134">
        <v>57.41</v>
      </c>
      <c r="H31" s="134">
        <f>'BM 04'!J31</f>
        <v>57.41</v>
      </c>
      <c r="I31" s="134">
        <f>VLOOKUP(A31,'Memória 05'!$A$6:$E$283,5,FALSE)</f>
        <v>0</v>
      </c>
      <c r="J31" s="134">
        <f t="shared" si="0"/>
        <v>57.41</v>
      </c>
      <c r="K31" s="134">
        <f t="shared" si="1"/>
        <v>8412.86</v>
      </c>
      <c r="L31" s="134">
        <f t="shared" si="2"/>
        <v>8412.86</v>
      </c>
      <c r="M31" s="134">
        <f t="shared" si="3"/>
        <v>0</v>
      </c>
      <c r="N31" s="134">
        <f t="shared" si="4"/>
        <v>8412.86</v>
      </c>
      <c r="P31" s="111">
        <f t="shared" si="5"/>
        <v>1</v>
      </c>
      <c r="Q31" s="14"/>
      <c r="R31" s="32"/>
    </row>
    <row r="32" spans="1:18" ht="25.5" x14ac:dyDescent="0.2">
      <c r="A32" s="126" t="s">
        <v>110</v>
      </c>
      <c r="B32" s="127" t="s">
        <v>53</v>
      </c>
      <c r="C32" s="126" t="s">
        <v>17</v>
      </c>
      <c r="D32" s="126" t="s">
        <v>111</v>
      </c>
      <c r="E32" s="128" t="s">
        <v>16</v>
      </c>
      <c r="F32" s="133">
        <v>80.31</v>
      </c>
      <c r="G32" s="134">
        <v>111.16</v>
      </c>
      <c r="H32" s="134">
        <f>'BM 04'!J32</f>
        <v>111.16</v>
      </c>
      <c r="I32" s="134">
        <f>VLOOKUP(A32,'Memória 05'!$A$6:$E$283,5,FALSE)</f>
        <v>0</v>
      </c>
      <c r="J32" s="134">
        <f t="shared" si="0"/>
        <v>111.16</v>
      </c>
      <c r="K32" s="134">
        <f t="shared" si="1"/>
        <v>8927.25</v>
      </c>
      <c r="L32" s="134">
        <f t="shared" si="2"/>
        <v>8927.25</v>
      </c>
      <c r="M32" s="134">
        <f t="shared" si="3"/>
        <v>0</v>
      </c>
      <c r="N32" s="134">
        <f t="shared" si="4"/>
        <v>8927.25</v>
      </c>
      <c r="P32" s="111">
        <f t="shared" si="5"/>
        <v>1</v>
      </c>
      <c r="Q32" s="14"/>
      <c r="R32" s="32"/>
    </row>
    <row r="33" spans="1:18" ht="25.5" x14ac:dyDescent="0.2">
      <c r="A33" s="126" t="s">
        <v>112</v>
      </c>
      <c r="B33" s="127" t="s">
        <v>46</v>
      </c>
      <c r="C33" s="126" t="s">
        <v>17</v>
      </c>
      <c r="D33" s="126" t="s">
        <v>113</v>
      </c>
      <c r="E33" s="128" t="s">
        <v>12</v>
      </c>
      <c r="F33" s="133">
        <v>16.87</v>
      </c>
      <c r="G33" s="134">
        <v>88.636363636363626</v>
      </c>
      <c r="H33" s="134">
        <f>'BM 04'!J33</f>
        <v>88.636363636363626</v>
      </c>
      <c r="I33" s="134">
        <f>VLOOKUP(A33,'Memória 05'!$A$6:$E$283,5,FALSE)</f>
        <v>0</v>
      </c>
      <c r="J33" s="134">
        <f t="shared" si="0"/>
        <v>88.636363636363626</v>
      </c>
      <c r="K33" s="134">
        <f t="shared" si="1"/>
        <v>1495.29</v>
      </c>
      <c r="L33" s="134">
        <f t="shared" si="2"/>
        <v>1495.29</v>
      </c>
      <c r="M33" s="134">
        <f t="shared" si="3"/>
        <v>0</v>
      </c>
      <c r="N33" s="134">
        <f t="shared" si="4"/>
        <v>1495.29</v>
      </c>
      <c r="P33" s="111">
        <f t="shared" si="5"/>
        <v>1</v>
      </c>
      <c r="Q33" s="14"/>
      <c r="R33" s="32"/>
    </row>
    <row r="34" spans="1:18" ht="25.5" x14ac:dyDescent="0.2">
      <c r="A34" s="126" t="s">
        <v>114</v>
      </c>
      <c r="B34" s="127" t="s">
        <v>54</v>
      </c>
      <c r="C34" s="126" t="s">
        <v>17</v>
      </c>
      <c r="D34" s="126" t="s">
        <v>115</v>
      </c>
      <c r="E34" s="128" t="s">
        <v>12</v>
      </c>
      <c r="F34" s="133">
        <v>14.98</v>
      </c>
      <c r="G34" s="134">
        <v>342.36090909090905</v>
      </c>
      <c r="H34" s="134">
        <f>'BM 04'!J34</f>
        <v>342.36090909090905</v>
      </c>
      <c r="I34" s="134">
        <f>VLOOKUP(A34,'Memória 05'!$A$6:$E$283,5,FALSE)</f>
        <v>0</v>
      </c>
      <c r="J34" s="134">
        <f t="shared" si="0"/>
        <v>342.36090909090905</v>
      </c>
      <c r="K34" s="134">
        <f t="shared" si="1"/>
        <v>5128.5600000000004</v>
      </c>
      <c r="L34" s="134">
        <f t="shared" si="2"/>
        <v>5128.5600000000004</v>
      </c>
      <c r="M34" s="134">
        <f t="shared" si="3"/>
        <v>0</v>
      </c>
      <c r="N34" s="134">
        <f t="shared" si="4"/>
        <v>5128.5600000000004</v>
      </c>
      <c r="P34" s="111">
        <f t="shared" si="5"/>
        <v>1</v>
      </c>
      <c r="Q34" s="14"/>
      <c r="R34" s="32"/>
    </row>
    <row r="35" spans="1:18" ht="25.5" x14ac:dyDescent="0.2">
      <c r="A35" s="126" t="s">
        <v>116</v>
      </c>
      <c r="B35" s="127" t="s">
        <v>47</v>
      </c>
      <c r="C35" s="126" t="s">
        <v>17</v>
      </c>
      <c r="D35" s="126" t="s">
        <v>117</v>
      </c>
      <c r="E35" s="128" t="s">
        <v>12</v>
      </c>
      <c r="F35" s="133">
        <v>12.98</v>
      </c>
      <c r="G35" s="134">
        <v>314.96000000000004</v>
      </c>
      <c r="H35" s="134">
        <f>ROUND('BM 04'!J35,2)</f>
        <v>314.95999999999998</v>
      </c>
      <c r="I35" s="134">
        <f>VLOOKUP(A35,'Memória 05'!$A$6:$E$283,5,FALSE)</f>
        <v>0</v>
      </c>
      <c r="J35" s="134">
        <f t="shared" si="0"/>
        <v>314.95999999999998</v>
      </c>
      <c r="K35" s="134">
        <f>ROUND(G35*F35,2)</f>
        <v>4088.18</v>
      </c>
      <c r="L35" s="134">
        <f>ROUND(H35*F35,2)</f>
        <v>4088.18</v>
      </c>
      <c r="M35" s="134">
        <f t="shared" si="3"/>
        <v>0</v>
      </c>
      <c r="N35" s="134">
        <f t="shared" si="4"/>
        <v>4088.18</v>
      </c>
      <c r="P35" s="111">
        <f t="shared" si="5"/>
        <v>1</v>
      </c>
      <c r="Q35" s="14"/>
      <c r="R35" s="32"/>
    </row>
    <row r="36" spans="1:18" ht="25.5" x14ac:dyDescent="0.2">
      <c r="A36" s="126" t="s">
        <v>118</v>
      </c>
      <c r="B36" s="127" t="s">
        <v>119</v>
      </c>
      <c r="C36" s="126" t="s">
        <v>17</v>
      </c>
      <c r="D36" s="126" t="s">
        <v>120</v>
      </c>
      <c r="E36" s="128" t="s">
        <v>12</v>
      </c>
      <c r="F36" s="133">
        <v>9.89</v>
      </c>
      <c r="G36" s="134">
        <v>155.99454545454543</v>
      </c>
      <c r="H36" s="134">
        <f>'BM 04'!J36</f>
        <v>155.99454545454543</v>
      </c>
      <c r="I36" s="134">
        <f>VLOOKUP(A36,'Memória 05'!$A$6:$E$283,5,FALSE)</f>
        <v>0</v>
      </c>
      <c r="J36" s="134">
        <f t="shared" si="0"/>
        <v>155.99454545454543</v>
      </c>
      <c r="K36" s="134">
        <f t="shared" si="1"/>
        <v>1542.78</v>
      </c>
      <c r="L36" s="134">
        <f t="shared" si="2"/>
        <v>1542.78</v>
      </c>
      <c r="M36" s="134">
        <f t="shared" si="3"/>
        <v>0</v>
      </c>
      <c r="N36" s="134">
        <f t="shared" si="4"/>
        <v>1542.78</v>
      </c>
      <c r="P36" s="111">
        <f t="shared" si="5"/>
        <v>1</v>
      </c>
      <c r="Q36" s="14"/>
      <c r="R36" s="32"/>
    </row>
    <row r="37" spans="1:18" ht="25.5" x14ac:dyDescent="0.2">
      <c r="A37" s="126" t="s">
        <v>121</v>
      </c>
      <c r="B37" s="127" t="s">
        <v>45</v>
      </c>
      <c r="C37" s="126" t="s">
        <v>17</v>
      </c>
      <c r="D37" s="126" t="s">
        <v>122</v>
      </c>
      <c r="E37" s="128" t="s">
        <v>12</v>
      </c>
      <c r="F37" s="133">
        <v>19.05</v>
      </c>
      <c r="G37" s="134">
        <v>165.72090909090909</v>
      </c>
      <c r="H37" s="134">
        <f>'BM 04'!J37</f>
        <v>165.72090909090909</v>
      </c>
      <c r="I37" s="134">
        <f>VLOOKUP(A37,'Memória 05'!$A$6:$E$283,5,FALSE)</f>
        <v>0</v>
      </c>
      <c r="J37" s="134">
        <f t="shared" si="0"/>
        <v>165.72090909090909</v>
      </c>
      <c r="K37" s="134">
        <f t="shared" si="1"/>
        <v>3156.98</v>
      </c>
      <c r="L37" s="134">
        <f t="shared" si="2"/>
        <v>3156.98</v>
      </c>
      <c r="M37" s="134">
        <f t="shared" si="3"/>
        <v>0</v>
      </c>
      <c r="N37" s="134">
        <f t="shared" si="4"/>
        <v>3156.98</v>
      </c>
      <c r="P37" s="111">
        <f t="shared" si="5"/>
        <v>1</v>
      </c>
      <c r="Q37" s="14"/>
      <c r="R37" s="32"/>
    </row>
    <row r="38" spans="1:18" ht="38.25" x14ac:dyDescent="0.2">
      <c r="A38" s="126" t="s">
        <v>123</v>
      </c>
      <c r="B38" s="127" t="s">
        <v>124</v>
      </c>
      <c r="C38" s="126" t="s">
        <v>17</v>
      </c>
      <c r="D38" s="126" t="s">
        <v>125</v>
      </c>
      <c r="E38" s="128" t="s">
        <v>15</v>
      </c>
      <c r="F38" s="133">
        <v>450.18</v>
      </c>
      <c r="G38" s="134">
        <v>11.04</v>
      </c>
      <c r="H38" s="134">
        <f>'BM 04'!J38</f>
        <v>11.04</v>
      </c>
      <c r="I38" s="134">
        <f>VLOOKUP(A38,'Memória 05'!$A$6:$E$283,5,FALSE)</f>
        <v>0</v>
      </c>
      <c r="J38" s="134">
        <f t="shared" si="0"/>
        <v>11.04</v>
      </c>
      <c r="K38" s="134">
        <f t="shared" si="1"/>
        <v>4969.9799999999996</v>
      </c>
      <c r="L38" s="134">
        <f t="shared" si="2"/>
        <v>4969.9799999999996</v>
      </c>
      <c r="M38" s="134">
        <f t="shared" si="3"/>
        <v>0</v>
      </c>
      <c r="N38" s="134">
        <f t="shared" si="4"/>
        <v>4969.9799999999996</v>
      </c>
      <c r="P38" s="111">
        <f t="shared" si="5"/>
        <v>1</v>
      </c>
      <c r="Q38" s="14"/>
      <c r="R38" s="32"/>
    </row>
    <row r="39" spans="1:18" ht="25.5" x14ac:dyDescent="0.2">
      <c r="A39" s="126" t="s">
        <v>126</v>
      </c>
      <c r="B39" s="127" t="s">
        <v>127</v>
      </c>
      <c r="C39" s="126" t="s">
        <v>17</v>
      </c>
      <c r="D39" s="126" t="s">
        <v>128</v>
      </c>
      <c r="E39" s="128" t="s">
        <v>15</v>
      </c>
      <c r="F39" s="133">
        <v>302.18</v>
      </c>
      <c r="G39" s="134">
        <v>21.64</v>
      </c>
      <c r="H39" s="134">
        <f>'BM 04'!J39</f>
        <v>21.64</v>
      </c>
      <c r="I39" s="134">
        <f>VLOOKUP(A39,'Memória 05'!$A$6:$E$283,5,FALSE)</f>
        <v>0</v>
      </c>
      <c r="J39" s="134">
        <f t="shared" si="0"/>
        <v>21.64</v>
      </c>
      <c r="K39" s="134">
        <f t="shared" si="1"/>
        <v>6539.17</v>
      </c>
      <c r="L39" s="134">
        <f t="shared" si="2"/>
        <v>6539.17</v>
      </c>
      <c r="M39" s="134">
        <f t="shared" si="3"/>
        <v>0</v>
      </c>
      <c r="N39" s="134">
        <f t="shared" si="4"/>
        <v>6539.17</v>
      </c>
      <c r="P39" s="111">
        <f t="shared" si="5"/>
        <v>1</v>
      </c>
      <c r="Q39" s="14"/>
      <c r="R39" s="32"/>
    </row>
    <row r="40" spans="1:18" ht="25.5" x14ac:dyDescent="0.2">
      <c r="A40" s="126" t="s">
        <v>129</v>
      </c>
      <c r="B40" s="127" t="s">
        <v>130</v>
      </c>
      <c r="C40" s="126" t="s">
        <v>14</v>
      </c>
      <c r="D40" s="126" t="s">
        <v>131</v>
      </c>
      <c r="E40" s="128" t="s">
        <v>16</v>
      </c>
      <c r="F40" s="133">
        <v>12.82</v>
      </c>
      <c r="G40" s="134">
        <v>112.92</v>
      </c>
      <c r="H40" s="134">
        <f>'BM 04'!J40</f>
        <v>112.92</v>
      </c>
      <c r="I40" s="134">
        <f>VLOOKUP(A40,'Memória 05'!$A$6:$E$283,5,FALSE)</f>
        <v>0</v>
      </c>
      <c r="J40" s="134">
        <f t="shared" si="0"/>
        <v>112.92</v>
      </c>
      <c r="K40" s="134">
        <f t="shared" si="1"/>
        <v>1447.63</v>
      </c>
      <c r="L40" s="134">
        <f t="shared" si="2"/>
        <v>1447.63</v>
      </c>
      <c r="M40" s="134">
        <f t="shared" si="3"/>
        <v>0</v>
      </c>
      <c r="N40" s="134">
        <f t="shared" si="4"/>
        <v>1447.63</v>
      </c>
      <c r="P40" s="111">
        <f t="shared" si="5"/>
        <v>1</v>
      </c>
      <c r="Q40" s="14"/>
      <c r="R40" s="32"/>
    </row>
    <row r="41" spans="1:18" ht="38.25" x14ac:dyDescent="0.2">
      <c r="A41" s="126" t="s">
        <v>132</v>
      </c>
      <c r="B41" s="127" t="s">
        <v>133</v>
      </c>
      <c r="C41" s="126" t="s">
        <v>17</v>
      </c>
      <c r="D41" s="126" t="s">
        <v>134</v>
      </c>
      <c r="E41" s="128" t="s">
        <v>15</v>
      </c>
      <c r="F41" s="133">
        <v>464.63</v>
      </c>
      <c r="G41" s="134">
        <v>10.6</v>
      </c>
      <c r="H41" s="134">
        <f>'BM 04'!J41</f>
        <v>10.6</v>
      </c>
      <c r="I41" s="134">
        <f>VLOOKUP(A41,'Memória 05'!$A$6:$E$283,5,FALSE)</f>
        <v>0</v>
      </c>
      <c r="J41" s="134">
        <f t="shared" si="0"/>
        <v>10.6</v>
      </c>
      <c r="K41" s="134">
        <f t="shared" si="1"/>
        <v>4925.07</v>
      </c>
      <c r="L41" s="134">
        <f t="shared" si="2"/>
        <v>4925.07</v>
      </c>
      <c r="M41" s="134">
        <f t="shared" si="3"/>
        <v>0</v>
      </c>
      <c r="N41" s="134">
        <f t="shared" si="4"/>
        <v>4925.07</v>
      </c>
      <c r="P41" s="111">
        <f t="shared" si="5"/>
        <v>1</v>
      </c>
      <c r="Q41" s="14"/>
      <c r="R41" s="32"/>
    </row>
    <row r="42" spans="1:18" x14ac:dyDescent="0.2">
      <c r="A42" s="124" t="s">
        <v>18</v>
      </c>
      <c r="B42" s="124"/>
      <c r="C42" s="124"/>
      <c r="D42" s="124" t="s">
        <v>135</v>
      </c>
      <c r="E42" s="124"/>
      <c r="F42" s="131"/>
      <c r="G42" s="131"/>
      <c r="H42" s="131"/>
      <c r="I42" s="131"/>
      <c r="J42" s="131"/>
      <c r="K42" s="131"/>
      <c r="L42" s="131"/>
      <c r="M42" s="131"/>
      <c r="N42" s="131"/>
      <c r="P42" s="111" t="e">
        <f t="shared" si="5"/>
        <v>#DIV/0!</v>
      </c>
      <c r="Q42" s="14"/>
      <c r="R42" s="32"/>
    </row>
    <row r="43" spans="1:18" x14ac:dyDescent="0.2">
      <c r="A43" s="124" t="s">
        <v>30</v>
      </c>
      <c r="B43" s="124"/>
      <c r="C43" s="124"/>
      <c r="D43" s="124" t="s">
        <v>136</v>
      </c>
      <c r="E43" s="124"/>
      <c r="F43" s="131"/>
      <c r="G43" s="131"/>
      <c r="H43" s="131"/>
      <c r="I43" s="131"/>
      <c r="J43" s="131"/>
      <c r="K43" s="131"/>
      <c r="L43" s="131"/>
      <c r="M43" s="131"/>
      <c r="N43" s="131"/>
      <c r="P43" s="111" t="e">
        <f t="shared" si="5"/>
        <v>#DIV/0!</v>
      </c>
      <c r="Q43" s="14"/>
      <c r="R43" s="32"/>
    </row>
    <row r="44" spans="1:18" ht="38.25" x14ac:dyDescent="0.2">
      <c r="A44" s="137" t="s">
        <v>137</v>
      </c>
      <c r="B44" s="138" t="s">
        <v>138</v>
      </c>
      <c r="C44" s="137" t="s">
        <v>17</v>
      </c>
      <c r="D44" s="137" t="s">
        <v>139</v>
      </c>
      <c r="E44" s="139" t="s">
        <v>16</v>
      </c>
      <c r="F44" s="140">
        <v>44.81</v>
      </c>
      <c r="G44" s="141">
        <v>90.78</v>
      </c>
      <c r="H44" s="134">
        <f>'BM 04'!J44</f>
        <v>90.8</v>
      </c>
      <c r="I44" s="134">
        <f>VLOOKUP(A44,'Memória 05'!$A$6:$E$283,5,FALSE)</f>
        <v>0</v>
      </c>
      <c r="J44" s="141">
        <f t="shared" si="0"/>
        <v>90.8</v>
      </c>
      <c r="K44" s="141">
        <f t="shared" si="1"/>
        <v>4067.85</v>
      </c>
      <c r="L44" s="141">
        <f t="shared" si="2"/>
        <v>4068.74</v>
      </c>
      <c r="M44" s="141">
        <f t="shared" si="3"/>
        <v>0</v>
      </c>
      <c r="N44" s="141">
        <f t="shared" si="4"/>
        <v>4068.74</v>
      </c>
      <c r="P44" s="111">
        <f t="shared" si="5"/>
        <v>1.0002187887950638</v>
      </c>
      <c r="Q44" s="14"/>
      <c r="R44" s="32"/>
    </row>
    <row r="45" spans="1:18" ht="38.25" x14ac:dyDescent="0.2">
      <c r="A45" s="137" t="s">
        <v>140</v>
      </c>
      <c r="B45" s="138" t="s">
        <v>141</v>
      </c>
      <c r="C45" s="137" t="s">
        <v>17</v>
      </c>
      <c r="D45" s="137" t="s">
        <v>142</v>
      </c>
      <c r="E45" s="139" t="s">
        <v>12</v>
      </c>
      <c r="F45" s="140">
        <v>13.18</v>
      </c>
      <c r="G45" s="141">
        <v>149.54272727272726</v>
      </c>
      <c r="H45" s="134">
        <f>'BM 04'!J45</f>
        <v>149.54272727272726</v>
      </c>
      <c r="I45" s="134">
        <f>VLOOKUP(A45,'Memória 05'!$A$6:$E$283,5,FALSE)</f>
        <v>0</v>
      </c>
      <c r="J45" s="141">
        <f t="shared" si="0"/>
        <v>149.54272727272726</v>
      </c>
      <c r="K45" s="141">
        <f t="shared" si="1"/>
        <v>1970.97</v>
      </c>
      <c r="L45" s="141">
        <f t="shared" si="2"/>
        <v>1970.97</v>
      </c>
      <c r="M45" s="141">
        <f t="shared" si="3"/>
        <v>0</v>
      </c>
      <c r="N45" s="141">
        <f t="shared" si="4"/>
        <v>1970.97</v>
      </c>
      <c r="P45" s="111">
        <f t="shared" si="5"/>
        <v>1</v>
      </c>
      <c r="Q45" s="14"/>
      <c r="R45" s="32"/>
    </row>
    <row r="46" spans="1:18" ht="38.25" x14ac:dyDescent="0.2">
      <c r="A46" s="137" t="s">
        <v>143</v>
      </c>
      <c r="B46" s="138" t="s">
        <v>41</v>
      </c>
      <c r="C46" s="137" t="s">
        <v>17</v>
      </c>
      <c r="D46" s="137" t="s">
        <v>42</v>
      </c>
      <c r="E46" s="139" t="s">
        <v>12</v>
      </c>
      <c r="F46" s="140">
        <v>9.99</v>
      </c>
      <c r="G46" s="141">
        <v>324.08545454545458</v>
      </c>
      <c r="H46" s="134">
        <f>'BM 04'!J46</f>
        <v>324.08545454545458</v>
      </c>
      <c r="I46" s="134">
        <f>VLOOKUP(A46,'Memória 05'!$A$6:$E$283,5,FALSE)</f>
        <v>0</v>
      </c>
      <c r="J46" s="141">
        <f t="shared" si="0"/>
        <v>324.08545454545458</v>
      </c>
      <c r="K46" s="141">
        <f t="shared" si="1"/>
        <v>3237.61</v>
      </c>
      <c r="L46" s="141">
        <f t="shared" si="2"/>
        <v>3237.61</v>
      </c>
      <c r="M46" s="141">
        <f t="shared" si="3"/>
        <v>0</v>
      </c>
      <c r="N46" s="141">
        <f t="shared" si="4"/>
        <v>3237.61</v>
      </c>
      <c r="P46" s="111">
        <f t="shared" si="5"/>
        <v>1</v>
      </c>
      <c r="Q46" s="14"/>
      <c r="R46" s="32"/>
    </row>
    <row r="47" spans="1:18" ht="38.25" x14ac:dyDescent="0.2">
      <c r="A47" s="137" t="s">
        <v>144</v>
      </c>
      <c r="B47" s="138" t="s">
        <v>145</v>
      </c>
      <c r="C47" s="137" t="s">
        <v>17</v>
      </c>
      <c r="D47" s="137" t="s">
        <v>146</v>
      </c>
      <c r="E47" s="139" t="s">
        <v>12</v>
      </c>
      <c r="F47" s="140">
        <v>8.34</v>
      </c>
      <c r="G47" s="141">
        <v>49.180000000000007</v>
      </c>
      <c r="H47" s="134">
        <f>'BM 04'!J47</f>
        <v>49.180000000000007</v>
      </c>
      <c r="I47" s="134">
        <f>VLOOKUP(A47,'Memória 05'!$A$6:$E$283,5,FALSE)</f>
        <v>0</v>
      </c>
      <c r="J47" s="141">
        <f t="shared" si="0"/>
        <v>49.180000000000007</v>
      </c>
      <c r="K47" s="141">
        <f t="shared" si="1"/>
        <v>410.16</v>
      </c>
      <c r="L47" s="141">
        <f t="shared" si="2"/>
        <v>410.16</v>
      </c>
      <c r="M47" s="141">
        <f t="shared" si="3"/>
        <v>0</v>
      </c>
      <c r="N47" s="141">
        <f t="shared" si="4"/>
        <v>410.16</v>
      </c>
      <c r="P47" s="111">
        <f t="shared" si="5"/>
        <v>1</v>
      </c>
      <c r="Q47" s="14"/>
      <c r="R47" s="32"/>
    </row>
    <row r="48" spans="1:18" ht="38.25" x14ac:dyDescent="0.2">
      <c r="A48" s="137" t="s">
        <v>147</v>
      </c>
      <c r="B48" s="138" t="s">
        <v>148</v>
      </c>
      <c r="C48" s="137" t="s">
        <v>17</v>
      </c>
      <c r="D48" s="137" t="s">
        <v>149</v>
      </c>
      <c r="E48" s="139" t="s">
        <v>12</v>
      </c>
      <c r="F48" s="140">
        <v>8.0399999999999991</v>
      </c>
      <c r="G48" s="141">
        <v>380.36</v>
      </c>
      <c r="H48" s="134">
        <f>'BM 04'!J48</f>
        <v>380.36</v>
      </c>
      <c r="I48" s="134">
        <f>VLOOKUP(A48,'Memória 05'!$A$6:$E$283,5,FALSE)</f>
        <v>0</v>
      </c>
      <c r="J48" s="141">
        <f t="shared" si="0"/>
        <v>380.36</v>
      </c>
      <c r="K48" s="141">
        <f t="shared" si="1"/>
        <v>3058.09</v>
      </c>
      <c r="L48" s="141">
        <f t="shared" si="2"/>
        <v>3058.09</v>
      </c>
      <c r="M48" s="141">
        <f t="shared" si="3"/>
        <v>0</v>
      </c>
      <c r="N48" s="141">
        <f t="shared" si="4"/>
        <v>3058.09</v>
      </c>
      <c r="P48" s="111">
        <f t="shared" si="5"/>
        <v>1</v>
      </c>
      <c r="Q48" s="14"/>
      <c r="R48" s="32"/>
    </row>
    <row r="49" spans="1:18" ht="38.25" x14ac:dyDescent="0.2">
      <c r="A49" s="137" t="s">
        <v>150</v>
      </c>
      <c r="B49" s="138" t="s">
        <v>124</v>
      </c>
      <c r="C49" s="137" t="s">
        <v>17</v>
      </c>
      <c r="D49" s="137" t="s">
        <v>125</v>
      </c>
      <c r="E49" s="139" t="s">
        <v>15</v>
      </c>
      <c r="F49" s="140">
        <v>450.18</v>
      </c>
      <c r="G49" s="141">
        <v>5.82</v>
      </c>
      <c r="H49" s="134">
        <f>'BM 04'!J49</f>
        <v>5.82</v>
      </c>
      <c r="I49" s="134">
        <f>VLOOKUP(A49,'Memória 05'!$A$6:$E$283,5,FALSE)</f>
        <v>0</v>
      </c>
      <c r="J49" s="141">
        <f t="shared" si="0"/>
        <v>5.82</v>
      </c>
      <c r="K49" s="141">
        <f t="shared" si="1"/>
        <v>2620.04</v>
      </c>
      <c r="L49" s="141">
        <f t="shared" si="2"/>
        <v>2620.04</v>
      </c>
      <c r="M49" s="141">
        <f t="shared" si="3"/>
        <v>0</v>
      </c>
      <c r="N49" s="141">
        <f t="shared" si="4"/>
        <v>2620.04</v>
      </c>
      <c r="P49" s="111">
        <f t="shared" si="5"/>
        <v>1</v>
      </c>
      <c r="Q49" s="14"/>
      <c r="R49" s="32"/>
    </row>
    <row r="50" spans="1:18" ht="25.5" x14ac:dyDescent="0.2">
      <c r="A50" s="137" t="s">
        <v>151</v>
      </c>
      <c r="B50" s="138" t="s">
        <v>127</v>
      </c>
      <c r="C50" s="137" t="s">
        <v>17</v>
      </c>
      <c r="D50" s="137" t="s">
        <v>128</v>
      </c>
      <c r="E50" s="139" t="s">
        <v>15</v>
      </c>
      <c r="F50" s="140">
        <v>302.18</v>
      </c>
      <c r="G50" s="141">
        <v>5.82</v>
      </c>
      <c r="H50" s="134">
        <f>'BM 04'!J50</f>
        <v>5.82</v>
      </c>
      <c r="I50" s="134">
        <f>VLOOKUP(A50,'Memória 05'!$A$6:$E$283,5,FALSE)</f>
        <v>0</v>
      </c>
      <c r="J50" s="141">
        <f t="shared" si="0"/>
        <v>5.82</v>
      </c>
      <c r="K50" s="141">
        <f t="shared" si="1"/>
        <v>1758.68</v>
      </c>
      <c r="L50" s="141">
        <f t="shared" si="2"/>
        <v>1758.68</v>
      </c>
      <c r="M50" s="141">
        <f t="shared" si="3"/>
        <v>0</v>
      </c>
      <c r="N50" s="141">
        <f t="shared" si="4"/>
        <v>1758.68</v>
      </c>
      <c r="P50" s="111">
        <f t="shared" si="5"/>
        <v>1</v>
      </c>
      <c r="Q50" s="14"/>
      <c r="R50" s="32"/>
    </row>
    <row r="51" spans="1:18" x14ac:dyDescent="0.2">
      <c r="A51" s="124" t="s">
        <v>31</v>
      </c>
      <c r="B51" s="124"/>
      <c r="C51" s="124"/>
      <c r="D51" s="124" t="s">
        <v>152</v>
      </c>
      <c r="E51" s="124"/>
      <c r="F51" s="131"/>
      <c r="G51" s="131"/>
      <c r="H51" s="131"/>
      <c r="I51" s="131"/>
      <c r="J51" s="131"/>
      <c r="K51" s="131"/>
      <c r="L51" s="131"/>
      <c r="M51" s="131"/>
      <c r="N51" s="131"/>
      <c r="P51" s="111" t="e">
        <f t="shared" si="5"/>
        <v>#DIV/0!</v>
      </c>
      <c r="Q51" s="14"/>
      <c r="R51" s="32"/>
    </row>
    <row r="52" spans="1:18" ht="38.25" x14ac:dyDescent="0.2">
      <c r="A52" s="126" t="s">
        <v>153</v>
      </c>
      <c r="B52" s="127" t="s">
        <v>154</v>
      </c>
      <c r="C52" s="126" t="s">
        <v>17</v>
      </c>
      <c r="D52" s="126" t="s">
        <v>155</v>
      </c>
      <c r="E52" s="128" t="s">
        <v>16</v>
      </c>
      <c r="F52" s="133">
        <v>79.14</v>
      </c>
      <c r="G52" s="134">
        <v>143.05000000000001</v>
      </c>
      <c r="H52" s="134">
        <f>'BM 04'!J52</f>
        <v>143.05000000000001</v>
      </c>
      <c r="I52" s="134">
        <f>VLOOKUP(A52,'Memória 05'!$A$6:$E$283,5,FALSE)</f>
        <v>0</v>
      </c>
      <c r="J52" s="134">
        <f t="shared" si="0"/>
        <v>143.05000000000001</v>
      </c>
      <c r="K52" s="134">
        <f t="shared" si="1"/>
        <v>11320.97</v>
      </c>
      <c r="L52" s="134">
        <f t="shared" si="2"/>
        <v>11320.97</v>
      </c>
      <c r="M52" s="134">
        <f t="shared" si="3"/>
        <v>0</v>
      </c>
      <c r="N52" s="134">
        <f t="shared" si="4"/>
        <v>11320.97</v>
      </c>
      <c r="P52" s="111">
        <f t="shared" si="5"/>
        <v>1</v>
      </c>
      <c r="Q52" s="14"/>
      <c r="R52" s="32"/>
    </row>
    <row r="53" spans="1:18" ht="38.25" x14ac:dyDescent="0.2">
      <c r="A53" s="126" t="s">
        <v>156</v>
      </c>
      <c r="B53" s="127" t="s">
        <v>141</v>
      </c>
      <c r="C53" s="126" t="s">
        <v>17</v>
      </c>
      <c r="D53" s="126" t="s">
        <v>142</v>
      </c>
      <c r="E53" s="128" t="s">
        <v>12</v>
      </c>
      <c r="F53" s="133">
        <v>13.18</v>
      </c>
      <c r="G53" s="134">
        <v>164.27272727272725</v>
      </c>
      <c r="H53" s="134">
        <f>'BM 04'!J53</f>
        <v>164.27272727272725</v>
      </c>
      <c r="I53" s="134">
        <f>VLOOKUP(A53,'Memória 05'!$A$6:$E$283,5,FALSE)</f>
        <v>0</v>
      </c>
      <c r="J53" s="134">
        <f t="shared" si="0"/>
        <v>164.27272727272725</v>
      </c>
      <c r="K53" s="134">
        <f t="shared" si="1"/>
        <v>2165.11</v>
      </c>
      <c r="L53" s="134">
        <f t="shared" si="2"/>
        <v>2165.11</v>
      </c>
      <c r="M53" s="134">
        <f t="shared" si="3"/>
        <v>0</v>
      </c>
      <c r="N53" s="134">
        <f t="shared" si="4"/>
        <v>2165.11</v>
      </c>
      <c r="P53" s="111">
        <f t="shared" si="5"/>
        <v>1</v>
      </c>
      <c r="Q53" s="14"/>
      <c r="R53" s="32"/>
    </row>
    <row r="54" spans="1:18" ht="38.25" x14ac:dyDescent="0.2">
      <c r="A54" s="126" t="s">
        <v>157</v>
      </c>
      <c r="B54" s="127" t="s">
        <v>158</v>
      </c>
      <c r="C54" s="126" t="s">
        <v>17</v>
      </c>
      <c r="D54" s="126" t="s">
        <v>159</v>
      </c>
      <c r="E54" s="128" t="s">
        <v>12</v>
      </c>
      <c r="F54" s="133">
        <v>12.18</v>
      </c>
      <c r="G54" s="134">
        <v>85.36363636363636</v>
      </c>
      <c r="H54" s="134">
        <f>'BM 04'!J54</f>
        <v>85.36363636363636</v>
      </c>
      <c r="I54" s="134">
        <f>VLOOKUP(A54,'Memória 05'!$A$6:$E$283,5,FALSE)</f>
        <v>0</v>
      </c>
      <c r="J54" s="134">
        <f t="shared" si="0"/>
        <v>85.36363636363636</v>
      </c>
      <c r="K54" s="134">
        <f t="shared" si="1"/>
        <v>1039.72</v>
      </c>
      <c r="L54" s="134">
        <f t="shared" si="2"/>
        <v>1039.72</v>
      </c>
      <c r="M54" s="134">
        <f t="shared" si="3"/>
        <v>0</v>
      </c>
      <c r="N54" s="134">
        <f t="shared" si="4"/>
        <v>1039.72</v>
      </c>
      <c r="P54" s="111">
        <f t="shared" si="5"/>
        <v>1</v>
      </c>
      <c r="Q54" s="14"/>
      <c r="R54" s="32"/>
    </row>
    <row r="55" spans="1:18" ht="38.25" x14ac:dyDescent="0.2">
      <c r="A55" s="126" t="s">
        <v>160</v>
      </c>
      <c r="B55" s="127" t="s">
        <v>161</v>
      </c>
      <c r="C55" s="126" t="s">
        <v>17</v>
      </c>
      <c r="D55" s="126" t="s">
        <v>162</v>
      </c>
      <c r="E55" s="128" t="s">
        <v>12</v>
      </c>
      <c r="F55" s="133">
        <v>11.27</v>
      </c>
      <c r="G55" s="134">
        <v>86.090909090909093</v>
      </c>
      <c r="H55" s="134">
        <f>'BM 04'!J55</f>
        <v>86.090909090909093</v>
      </c>
      <c r="I55" s="134">
        <f>VLOOKUP(A55,'Memória 05'!$A$6:$E$283,5,FALSE)</f>
        <v>0</v>
      </c>
      <c r="J55" s="134">
        <f t="shared" si="0"/>
        <v>86.090909090909093</v>
      </c>
      <c r="K55" s="134">
        <f t="shared" si="1"/>
        <v>970.24</v>
      </c>
      <c r="L55" s="134">
        <f t="shared" si="2"/>
        <v>970.24</v>
      </c>
      <c r="M55" s="134">
        <f t="shared" si="3"/>
        <v>0</v>
      </c>
      <c r="N55" s="134">
        <f t="shared" si="4"/>
        <v>970.24</v>
      </c>
      <c r="P55" s="111">
        <f t="shared" si="5"/>
        <v>1</v>
      </c>
      <c r="Q55" s="14"/>
      <c r="R55" s="32"/>
    </row>
    <row r="56" spans="1:18" ht="38.25" x14ac:dyDescent="0.2">
      <c r="A56" s="126" t="s">
        <v>163</v>
      </c>
      <c r="B56" s="127" t="s">
        <v>41</v>
      </c>
      <c r="C56" s="126" t="s">
        <v>17</v>
      </c>
      <c r="D56" s="126" t="s">
        <v>42</v>
      </c>
      <c r="E56" s="128" t="s">
        <v>12</v>
      </c>
      <c r="F56" s="133">
        <v>9.99</v>
      </c>
      <c r="G56" s="134">
        <v>334.45454545454538</v>
      </c>
      <c r="H56" s="134">
        <f>'BM 04'!J56</f>
        <v>334.45454545454538</v>
      </c>
      <c r="I56" s="134">
        <f>VLOOKUP(A56,'Memória 05'!$A$6:$E$283,5,FALSE)</f>
        <v>0</v>
      </c>
      <c r="J56" s="134">
        <f t="shared" si="0"/>
        <v>334.45454545454538</v>
      </c>
      <c r="K56" s="134">
        <f t="shared" si="1"/>
        <v>3341.2</v>
      </c>
      <c r="L56" s="134">
        <f t="shared" si="2"/>
        <v>3341.2</v>
      </c>
      <c r="M56" s="134">
        <f t="shared" si="3"/>
        <v>0</v>
      </c>
      <c r="N56" s="134">
        <f t="shared" si="4"/>
        <v>3341.2</v>
      </c>
      <c r="P56" s="111">
        <f t="shared" si="5"/>
        <v>1</v>
      </c>
      <c r="Q56" s="14"/>
      <c r="R56" s="32"/>
    </row>
    <row r="57" spans="1:18" ht="38.25" x14ac:dyDescent="0.2">
      <c r="A57" s="126" t="s">
        <v>164</v>
      </c>
      <c r="B57" s="127" t="s">
        <v>124</v>
      </c>
      <c r="C57" s="126" t="s">
        <v>17</v>
      </c>
      <c r="D57" s="126" t="s">
        <v>125</v>
      </c>
      <c r="E57" s="128" t="s">
        <v>15</v>
      </c>
      <c r="F57" s="133">
        <v>450.18</v>
      </c>
      <c r="G57" s="134">
        <v>11.780000000000001</v>
      </c>
      <c r="H57" s="134">
        <f>'BM 04'!J57</f>
        <v>11.780000000000001</v>
      </c>
      <c r="I57" s="134">
        <f>VLOOKUP(A57,'Memória 05'!$A$6:$E$283,5,FALSE)</f>
        <v>0</v>
      </c>
      <c r="J57" s="134">
        <f t="shared" si="0"/>
        <v>11.780000000000001</v>
      </c>
      <c r="K57" s="134">
        <f t="shared" si="1"/>
        <v>5303.12</v>
      </c>
      <c r="L57" s="134">
        <f>ROUND(H57*F57,2)</f>
        <v>5303.12</v>
      </c>
      <c r="M57" s="134">
        <f t="shared" si="3"/>
        <v>0</v>
      </c>
      <c r="N57" s="134">
        <f t="shared" si="4"/>
        <v>5303.12</v>
      </c>
      <c r="P57" s="111">
        <f t="shared" si="5"/>
        <v>1</v>
      </c>
      <c r="Q57" s="14"/>
      <c r="R57" s="32"/>
    </row>
    <row r="58" spans="1:18" ht="25.5" x14ac:dyDescent="0.2">
      <c r="A58" s="126" t="s">
        <v>165</v>
      </c>
      <c r="B58" s="127" t="s">
        <v>127</v>
      </c>
      <c r="C58" s="126" t="s">
        <v>17</v>
      </c>
      <c r="D58" s="126" t="s">
        <v>128</v>
      </c>
      <c r="E58" s="128" t="s">
        <v>15</v>
      </c>
      <c r="F58" s="133">
        <v>302.18</v>
      </c>
      <c r="G58" s="134">
        <v>11.780000000000001</v>
      </c>
      <c r="H58" s="134">
        <f>'BM 04'!J58</f>
        <v>11.780000000000001</v>
      </c>
      <c r="I58" s="134">
        <f>VLOOKUP(A58,'Memória 05'!$A$6:$E$283,5,FALSE)</f>
        <v>0</v>
      </c>
      <c r="J58" s="134">
        <f t="shared" si="0"/>
        <v>11.780000000000001</v>
      </c>
      <c r="K58" s="134">
        <f t="shared" si="1"/>
        <v>3559.68</v>
      </c>
      <c r="L58" s="134">
        <f t="shared" si="2"/>
        <v>3559.68</v>
      </c>
      <c r="M58" s="134">
        <f t="shared" si="3"/>
        <v>0</v>
      </c>
      <c r="N58" s="134">
        <f t="shared" si="4"/>
        <v>3559.68</v>
      </c>
      <c r="P58" s="111">
        <f t="shared" si="5"/>
        <v>1</v>
      </c>
      <c r="Q58" s="14"/>
      <c r="R58" s="32"/>
    </row>
    <row r="59" spans="1:18" x14ac:dyDescent="0.2">
      <c r="A59" s="124" t="s">
        <v>32</v>
      </c>
      <c r="B59" s="124"/>
      <c r="C59" s="124"/>
      <c r="D59" s="124" t="s">
        <v>166</v>
      </c>
      <c r="E59" s="124"/>
      <c r="F59" s="131"/>
      <c r="G59" s="131"/>
      <c r="H59" s="131"/>
      <c r="I59" s="131"/>
      <c r="J59" s="131"/>
      <c r="K59" s="131"/>
      <c r="L59" s="131"/>
      <c r="M59" s="131"/>
      <c r="N59" s="131"/>
      <c r="P59" s="111" t="e">
        <f t="shared" si="5"/>
        <v>#DIV/0!</v>
      </c>
      <c r="Q59" s="14"/>
      <c r="R59" s="32"/>
    </row>
    <row r="60" spans="1:18" ht="38.25" x14ac:dyDescent="0.2">
      <c r="A60" s="126" t="s">
        <v>167</v>
      </c>
      <c r="B60" s="127" t="s">
        <v>168</v>
      </c>
      <c r="C60" s="126" t="s">
        <v>17</v>
      </c>
      <c r="D60" s="126" t="s">
        <v>169</v>
      </c>
      <c r="E60" s="128" t="s">
        <v>16</v>
      </c>
      <c r="F60" s="133">
        <v>33.58</v>
      </c>
      <c r="G60" s="134">
        <v>22.69</v>
      </c>
      <c r="H60" s="134">
        <f>'BM 04'!J60</f>
        <v>22.69</v>
      </c>
      <c r="I60" s="134">
        <f>VLOOKUP(A60,'Memória 05'!$A$6:$E$283,5,FALSE)</f>
        <v>0</v>
      </c>
      <c r="J60" s="134">
        <f t="shared" si="0"/>
        <v>22.69</v>
      </c>
      <c r="K60" s="134">
        <f t="shared" si="1"/>
        <v>761.93</v>
      </c>
      <c r="L60" s="134">
        <f t="shared" si="2"/>
        <v>761.93</v>
      </c>
      <c r="M60" s="134">
        <f t="shared" si="3"/>
        <v>0</v>
      </c>
      <c r="N60" s="134">
        <f t="shared" si="4"/>
        <v>761.93</v>
      </c>
      <c r="P60" s="111">
        <f t="shared" si="5"/>
        <v>1</v>
      </c>
      <c r="Q60" s="14"/>
      <c r="R60" s="32"/>
    </row>
    <row r="61" spans="1:18" ht="38.25" x14ac:dyDescent="0.2">
      <c r="A61" s="126" t="s">
        <v>170</v>
      </c>
      <c r="B61" s="127" t="s">
        <v>171</v>
      </c>
      <c r="C61" s="126" t="s">
        <v>17</v>
      </c>
      <c r="D61" s="126" t="s">
        <v>172</v>
      </c>
      <c r="E61" s="128" t="s">
        <v>15</v>
      </c>
      <c r="F61" s="133">
        <v>443.71</v>
      </c>
      <c r="G61" s="134">
        <v>3.8</v>
      </c>
      <c r="H61" s="134">
        <f>'BM 04'!J61</f>
        <v>3.8</v>
      </c>
      <c r="I61" s="134">
        <f>VLOOKUP(A61,'Memória 05'!$A$6:$E$283,5,FALSE)</f>
        <v>0</v>
      </c>
      <c r="J61" s="134">
        <f t="shared" si="0"/>
        <v>3.8</v>
      </c>
      <c r="K61" s="134">
        <f t="shared" si="1"/>
        <v>1686.09</v>
      </c>
      <c r="L61" s="134">
        <f t="shared" si="2"/>
        <v>1686.09</v>
      </c>
      <c r="M61" s="134">
        <f t="shared" si="3"/>
        <v>0</v>
      </c>
      <c r="N61" s="134">
        <f t="shared" si="4"/>
        <v>1686.09</v>
      </c>
      <c r="P61" s="111">
        <f t="shared" si="5"/>
        <v>1</v>
      </c>
      <c r="Q61" s="14"/>
      <c r="R61" s="32"/>
    </row>
    <row r="62" spans="1:18" ht="25.5" x14ac:dyDescent="0.2">
      <c r="A62" s="126" t="s">
        <v>173</v>
      </c>
      <c r="B62" s="127" t="s">
        <v>127</v>
      </c>
      <c r="C62" s="126" t="s">
        <v>17</v>
      </c>
      <c r="D62" s="126" t="s">
        <v>128</v>
      </c>
      <c r="E62" s="128" t="s">
        <v>15</v>
      </c>
      <c r="F62" s="133">
        <v>302.18</v>
      </c>
      <c r="G62" s="134">
        <v>3.8</v>
      </c>
      <c r="H62" s="134">
        <f>'BM 04'!J62</f>
        <v>3.8</v>
      </c>
      <c r="I62" s="134">
        <f>VLOOKUP(A62,'Memória 05'!$A$6:$E$283,5,FALSE)</f>
        <v>0</v>
      </c>
      <c r="J62" s="134">
        <f t="shared" si="0"/>
        <v>3.8</v>
      </c>
      <c r="K62" s="134">
        <f t="shared" si="1"/>
        <v>1148.28</v>
      </c>
      <c r="L62" s="134">
        <f t="shared" si="2"/>
        <v>1148.28</v>
      </c>
      <c r="M62" s="134">
        <f t="shared" si="3"/>
        <v>0</v>
      </c>
      <c r="N62" s="134">
        <f t="shared" si="4"/>
        <v>1148.28</v>
      </c>
      <c r="P62" s="111">
        <f t="shared" si="5"/>
        <v>1</v>
      </c>
      <c r="Q62" s="14"/>
      <c r="R62" s="32"/>
    </row>
    <row r="63" spans="1:18" ht="38.25" x14ac:dyDescent="0.2">
      <c r="A63" s="126" t="s">
        <v>174</v>
      </c>
      <c r="B63" s="127" t="s">
        <v>158</v>
      </c>
      <c r="C63" s="126" t="s">
        <v>17</v>
      </c>
      <c r="D63" s="126" t="s">
        <v>159</v>
      </c>
      <c r="E63" s="128" t="s">
        <v>12</v>
      </c>
      <c r="F63" s="133">
        <v>12.18</v>
      </c>
      <c r="G63" s="134">
        <v>47.54545454545454</v>
      </c>
      <c r="H63" s="134">
        <f>'BM 04'!J63</f>
        <v>47.54545454545454</v>
      </c>
      <c r="I63" s="134">
        <f>VLOOKUP(A63,'Memória 05'!$A$6:$E$283,5,FALSE)</f>
        <v>0</v>
      </c>
      <c r="J63" s="134">
        <f t="shared" si="0"/>
        <v>47.54545454545454</v>
      </c>
      <c r="K63" s="134">
        <f t="shared" si="1"/>
        <v>579.1</v>
      </c>
      <c r="L63" s="134">
        <f t="shared" si="2"/>
        <v>579.1</v>
      </c>
      <c r="M63" s="134">
        <f t="shared" si="3"/>
        <v>0</v>
      </c>
      <c r="N63" s="134">
        <f t="shared" si="4"/>
        <v>579.1</v>
      </c>
      <c r="P63" s="111">
        <f t="shared" si="5"/>
        <v>1</v>
      </c>
      <c r="Q63" s="14"/>
      <c r="R63" s="32"/>
    </row>
    <row r="64" spans="1:18" ht="38.25" x14ac:dyDescent="0.2">
      <c r="A64" s="126" t="s">
        <v>175</v>
      </c>
      <c r="B64" s="127" t="s">
        <v>161</v>
      </c>
      <c r="C64" s="126" t="s">
        <v>17</v>
      </c>
      <c r="D64" s="126" t="s">
        <v>162</v>
      </c>
      <c r="E64" s="128" t="s">
        <v>12</v>
      </c>
      <c r="F64" s="133">
        <v>11.27</v>
      </c>
      <c r="G64" s="134">
        <v>46.636363636363633</v>
      </c>
      <c r="H64" s="134">
        <f>'BM 04'!J64</f>
        <v>46.636363636363633</v>
      </c>
      <c r="I64" s="134">
        <f>VLOOKUP(A64,'Memória 05'!$A$6:$E$283,5,FALSE)</f>
        <v>0</v>
      </c>
      <c r="J64" s="134">
        <f t="shared" si="0"/>
        <v>46.636363636363633</v>
      </c>
      <c r="K64" s="134">
        <f t="shared" si="1"/>
        <v>525.59</v>
      </c>
      <c r="L64" s="134">
        <f t="shared" si="2"/>
        <v>525.59</v>
      </c>
      <c r="M64" s="134">
        <f t="shared" si="3"/>
        <v>0</v>
      </c>
      <c r="N64" s="134">
        <f t="shared" si="4"/>
        <v>525.59</v>
      </c>
      <c r="P64" s="111">
        <f t="shared" si="5"/>
        <v>1</v>
      </c>
      <c r="Q64" s="14"/>
      <c r="R64" s="32"/>
    </row>
    <row r="65" spans="1:18" ht="38.25" x14ac:dyDescent="0.2">
      <c r="A65" s="126" t="s">
        <v>176</v>
      </c>
      <c r="B65" s="127" t="s">
        <v>141</v>
      </c>
      <c r="C65" s="126" t="s">
        <v>17</v>
      </c>
      <c r="D65" s="126" t="s">
        <v>142</v>
      </c>
      <c r="E65" s="128" t="s">
        <v>12</v>
      </c>
      <c r="F65" s="133">
        <v>13.18</v>
      </c>
      <c r="G65" s="134">
        <v>19.09090909090909</v>
      </c>
      <c r="H65" s="134">
        <f>'BM 04'!J65</f>
        <v>19.09090909090909</v>
      </c>
      <c r="I65" s="134">
        <f>VLOOKUP(A65,'Memória 05'!$A$6:$E$283,5,FALSE)</f>
        <v>0</v>
      </c>
      <c r="J65" s="134">
        <f t="shared" si="0"/>
        <v>19.09090909090909</v>
      </c>
      <c r="K65" s="134">
        <f t="shared" si="1"/>
        <v>251.61</v>
      </c>
      <c r="L65" s="134">
        <f t="shared" si="2"/>
        <v>251.61</v>
      </c>
      <c r="M65" s="134">
        <f t="shared" si="3"/>
        <v>0</v>
      </c>
      <c r="N65" s="134">
        <f t="shared" si="4"/>
        <v>251.61</v>
      </c>
      <c r="P65" s="111">
        <f t="shared" si="5"/>
        <v>1</v>
      </c>
      <c r="Q65" s="14"/>
      <c r="R65" s="32"/>
    </row>
    <row r="66" spans="1:18" ht="38.25" x14ac:dyDescent="0.2">
      <c r="A66" s="126" t="s">
        <v>708</v>
      </c>
      <c r="B66" s="127">
        <v>101963</v>
      </c>
      <c r="C66" s="126" t="s">
        <v>17</v>
      </c>
      <c r="D66" s="126" t="s">
        <v>430</v>
      </c>
      <c r="E66" s="128" t="s">
        <v>16</v>
      </c>
      <c r="F66" s="133">
        <v>169.7</v>
      </c>
      <c r="G66" s="134">
        <v>9.27</v>
      </c>
      <c r="H66" s="134">
        <f>'BM 04'!J66</f>
        <v>9.27</v>
      </c>
      <c r="I66" s="134">
        <f>VLOOKUP(A66,'Memória 05'!$A$6:$E$283,5,FALSE)</f>
        <v>0</v>
      </c>
      <c r="J66" s="134">
        <f t="shared" si="0"/>
        <v>9.27</v>
      </c>
      <c r="K66" s="134">
        <f t="shared" si="1"/>
        <v>1573.11</v>
      </c>
      <c r="L66" s="134">
        <f t="shared" si="2"/>
        <v>1573.11</v>
      </c>
      <c r="M66" s="134">
        <f t="shared" si="3"/>
        <v>0</v>
      </c>
      <c r="N66" s="134">
        <f t="shared" si="4"/>
        <v>1573.11</v>
      </c>
      <c r="Q66" s="14"/>
      <c r="R66" s="32"/>
    </row>
    <row r="67" spans="1:18" x14ac:dyDescent="0.2">
      <c r="A67" s="124" t="s">
        <v>10</v>
      </c>
      <c r="B67" s="124"/>
      <c r="C67" s="124"/>
      <c r="D67" s="124" t="s">
        <v>177</v>
      </c>
      <c r="E67" s="124"/>
      <c r="F67" s="131"/>
      <c r="G67" s="131"/>
      <c r="H67" s="131"/>
      <c r="I67" s="131"/>
      <c r="J67" s="131"/>
      <c r="K67" s="131"/>
      <c r="L67" s="131"/>
      <c r="M67" s="131"/>
      <c r="N67" s="131"/>
      <c r="P67" s="111" t="e">
        <f t="shared" si="5"/>
        <v>#DIV/0!</v>
      </c>
      <c r="Q67" s="14"/>
      <c r="R67" s="32"/>
    </row>
    <row r="68" spans="1:18" ht="38.25" x14ac:dyDescent="0.2">
      <c r="A68" s="137" t="s">
        <v>33</v>
      </c>
      <c r="B68" s="138" t="s">
        <v>178</v>
      </c>
      <c r="C68" s="137" t="s">
        <v>17</v>
      </c>
      <c r="D68" s="137" t="s">
        <v>179</v>
      </c>
      <c r="E68" s="139" t="s">
        <v>16</v>
      </c>
      <c r="F68" s="140">
        <v>52.85</v>
      </c>
      <c r="G68" s="141">
        <v>143.05879999999999</v>
      </c>
      <c r="H68" s="134">
        <f>'BM 04'!J68</f>
        <v>143.05879999999999</v>
      </c>
      <c r="I68" s="134">
        <f>VLOOKUP(A68,'Memória 05'!$A$6:$E$283,5,FALSE)</f>
        <v>0</v>
      </c>
      <c r="J68" s="141">
        <f t="shared" si="0"/>
        <v>143.05879999999999</v>
      </c>
      <c r="K68" s="141">
        <f t="shared" si="1"/>
        <v>7560.65</v>
      </c>
      <c r="L68" s="141">
        <f t="shared" si="2"/>
        <v>7560.65</v>
      </c>
      <c r="M68" s="141">
        <f t="shared" si="3"/>
        <v>0</v>
      </c>
      <c r="N68" s="141">
        <f t="shared" si="4"/>
        <v>7560.65</v>
      </c>
      <c r="P68" s="111">
        <f t="shared" si="5"/>
        <v>1</v>
      </c>
      <c r="Q68" s="14"/>
      <c r="R68" s="32"/>
    </row>
    <row r="69" spans="1:18" ht="38.25" x14ac:dyDescent="0.2">
      <c r="A69" s="126" t="s">
        <v>34</v>
      </c>
      <c r="B69" s="127" t="s">
        <v>180</v>
      </c>
      <c r="C69" s="126" t="s">
        <v>14</v>
      </c>
      <c r="D69" s="126" t="s">
        <v>181</v>
      </c>
      <c r="E69" s="128" t="s">
        <v>82</v>
      </c>
      <c r="F69" s="133">
        <v>163.24</v>
      </c>
      <c r="G69" s="134">
        <v>191.54</v>
      </c>
      <c r="H69" s="134">
        <f>'BM 04'!J69</f>
        <v>59.892799999999994</v>
      </c>
      <c r="I69" s="134">
        <f>VLOOKUP(A69,'Memória 05'!$A$6:$E$283,5,FALSE)</f>
        <v>131.65</v>
      </c>
      <c r="J69" s="134">
        <f t="shared" si="0"/>
        <v>191.5428</v>
      </c>
      <c r="K69" s="134">
        <f t="shared" si="1"/>
        <v>31266.98</v>
      </c>
      <c r="L69" s="134">
        <f t="shared" si="2"/>
        <v>9776.9</v>
      </c>
      <c r="M69" s="134">
        <f t="shared" si="3"/>
        <v>21490.54</v>
      </c>
      <c r="N69" s="134">
        <f t="shared" si="4"/>
        <v>31267.440000000002</v>
      </c>
      <c r="P69" s="111">
        <f t="shared" si="5"/>
        <v>1.0000147120060845</v>
      </c>
      <c r="Q69" s="14"/>
      <c r="R69" s="32"/>
    </row>
    <row r="70" spans="1:18" ht="25.5" x14ac:dyDescent="0.2">
      <c r="A70" s="126" t="s">
        <v>35</v>
      </c>
      <c r="B70" s="127" t="s">
        <v>182</v>
      </c>
      <c r="C70" s="126" t="s">
        <v>17</v>
      </c>
      <c r="D70" s="126" t="s">
        <v>183</v>
      </c>
      <c r="E70" s="128" t="s">
        <v>11</v>
      </c>
      <c r="F70" s="133">
        <v>45.27</v>
      </c>
      <c r="G70" s="134">
        <v>5.41</v>
      </c>
      <c r="H70" s="134">
        <f>'BM 04'!J70</f>
        <v>5.41</v>
      </c>
      <c r="I70" s="134">
        <f>VLOOKUP(A70,'Memória 05'!$A$6:$E$283,5,FALSE)</f>
        <v>0</v>
      </c>
      <c r="J70" s="134">
        <f t="shared" si="0"/>
        <v>5.41</v>
      </c>
      <c r="K70" s="134">
        <f t="shared" si="1"/>
        <v>244.91</v>
      </c>
      <c r="L70" s="134">
        <f t="shared" si="2"/>
        <v>244.91</v>
      </c>
      <c r="M70" s="134">
        <f t="shared" si="3"/>
        <v>0</v>
      </c>
      <c r="N70" s="134">
        <f t="shared" si="4"/>
        <v>244.91</v>
      </c>
      <c r="P70" s="111">
        <f t="shared" si="5"/>
        <v>1</v>
      </c>
      <c r="Q70" s="14"/>
      <c r="R70" s="32"/>
    </row>
    <row r="71" spans="1:18" ht="25.5" x14ac:dyDescent="0.2">
      <c r="A71" s="126" t="s">
        <v>36</v>
      </c>
      <c r="B71" s="127" t="s">
        <v>184</v>
      </c>
      <c r="C71" s="126" t="s">
        <v>17</v>
      </c>
      <c r="D71" s="126" t="s">
        <v>185</v>
      </c>
      <c r="E71" s="128" t="s">
        <v>11</v>
      </c>
      <c r="F71" s="133">
        <v>25.38</v>
      </c>
      <c r="G71" s="134">
        <v>0</v>
      </c>
      <c r="H71" s="134">
        <f>'BM 04'!J71</f>
        <v>0</v>
      </c>
      <c r="I71" s="134">
        <f>VLOOKUP(A71,'Memória 05'!$A$6:$E$283,5,FALSE)</f>
        <v>0</v>
      </c>
      <c r="J71" s="134">
        <f t="shared" si="0"/>
        <v>0</v>
      </c>
      <c r="K71" s="134">
        <f t="shared" si="1"/>
        <v>0</v>
      </c>
      <c r="L71" s="134">
        <f t="shared" si="2"/>
        <v>0</v>
      </c>
      <c r="M71" s="134">
        <f t="shared" si="3"/>
        <v>0</v>
      </c>
      <c r="N71" s="134">
        <f t="shared" si="4"/>
        <v>0</v>
      </c>
      <c r="P71" s="111" t="e">
        <f t="shared" si="5"/>
        <v>#DIV/0!</v>
      </c>
      <c r="Q71" s="14"/>
      <c r="R71" s="32"/>
    </row>
    <row r="72" spans="1:18" x14ac:dyDescent="0.2">
      <c r="A72" s="126" t="s">
        <v>37</v>
      </c>
      <c r="B72" s="127" t="s">
        <v>186</v>
      </c>
      <c r="C72" s="126" t="s">
        <v>17</v>
      </c>
      <c r="D72" s="126" t="s">
        <v>187</v>
      </c>
      <c r="E72" s="128" t="s">
        <v>11</v>
      </c>
      <c r="F72" s="133">
        <v>24.72</v>
      </c>
      <c r="G72" s="134">
        <v>0</v>
      </c>
      <c r="H72" s="134">
        <f>'BM 04'!J72</f>
        <v>0</v>
      </c>
      <c r="I72" s="134">
        <f>VLOOKUP(A72,'Memória 05'!$A$6:$E$283,5,FALSE)</f>
        <v>0</v>
      </c>
      <c r="J72" s="134">
        <f t="shared" si="0"/>
        <v>0</v>
      </c>
      <c r="K72" s="134">
        <f t="shared" si="1"/>
        <v>0</v>
      </c>
      <c r="L72" s="134">
        <f t="shared" si="2"/>
        <v>0</v>
      </c>
      <c r="M72" s="134">
        <f t="shared" si="3"/>
        <v>0</v>
      </c>
      <c r="N72" s="134">
        <f t="shared" si="4"/>
        <v>0</v>
      </c>
      <c r="P72" s="111" t="e">
        <f t="shared" si="5"/>
        <v>#DIV/0!</v>
      </c>
      <c r="Q72" s="14"/>
      <c r="R72" s="32"/>
    </row>
    <row r="73" spans="1:18" x14ac:dyDescent="0.2">
      <c r="A73" s="124" t="s">
        <v>188</v>
      </c>
      <c r="B73" s="124"/>
      <c r="C73" s="124"/>
      <c r="D73" s="124" t="s">
        <v>189</v>
      </c>
      <c r="E73" s="124"/>
      <c r="F73" s="131"/>
      <c r="G73" s="131"/>
      <c r="H73" s="131"/>
      <c r="I73" s="131"/>
      <c r="J73" s="131"/>
      <c r="K73" s="131"/>
      <c r="L73" s="131"/>
      <c r="M73" s="131"/>
      <c r="N73" s="131"/>
      <c r="P73" s="111" t="e">
        <f t="shared" si="5"/>
        <v>#DIV/0!</v>
      </c>
      <c r="Q73" s="14"/>
      <c r="R73" s="32"/>
    </row>
    <row r="74" spans="1:18" x14ac:dyDescent="0.2">
      <c r="A74" s="124" t="s">
        <v>190</v>
      </c>
      <c r="B74" s="124"/>
      <c r="C74" s="124"/>
      <c r="D74" s="124" t="s">
        <v>191</v>
      </c>
      <c r="E74" s="124"/>
      <c r="F74" s="131"/>
      <c r="G74" s="131"/>
      <c r="H74" s="131"/>
      <c r="I74" s="131"/>
      <c r="J74" s="131"/>
      <c r="K74" s="131"/>
      <c r="L74" s="131"/>
      <c r="M74" s="131"/>
      <c r="N74" s="131"/>
      <c r="P74" s="111" t="e">
        <f t="shared" si="5"/>
        <v>#DIV/0!</v>
      </c>
      <c r="Q74" s="14"/>
      <c r="R74" s="32"/>
    </row>
    <row r="75" spans="1:18" ht="25.5" x14ac:dyDescent="0.2">
      <c r="A75" s="126" t="s">
        <v>192</v>
      </c>
      <c r="B75" s="127" t="s">
        <v>193</v>
      </c>
      <c r="C75" s="126" t="s">
        <v>17</v>
      </c>
      <c r="D75" s="126" t="s">
        <v>194</v>
      </c>
      <c r="E75" s="128" t="s">
        <v>16</v>
      </c>
      <c r="F75" s="133">
        <v>639.61</v>
      </c>
      <c r="G75" s="134">
        <v>1.49</v>
      </c>
      <c r="H75" s="134">
        <f>'BM 04'!J75</f>
        <v>0</v>
      </c>
      <c r="I75" s="134">
        <f>VLOOKUP(A75,'Memória 05'!$A$6:$E$283,5,FALSE)</f>
        <v>0</v>
      </c>
      <c r="J75" s="134">
        <f t="shared" si="0"/>
        <v>0</v>
      </c>
      <c r="K75" s="134">
        <f t="shared" si="1"/>
        <v>953.01</v>
      </c>
      <c r="L75" s="134">
        <f t="shared" si="2"/>
        <v>0</v>
      </c>
      <c r="M75" s="134">
        <f t="shared" si="3"/>
        <v>0</v>
      </c>
      <c r="N75" s="134">
        <f t="shared" si="4"/>
        <v>0</v>
      </c>
      <c r="P75" s="111">
        <f t="shared" si="5"/>
        <v>0</v>
      </c>
      <c r="Q75" s="14"/>
      <c r="R75" s="32"/>
    </row>
    <row r="76" spans="1:18" ht="25.5" x14ac:dyDescent="0.2">
      <c r="A76" s="126" t="s">
        <v>195</v>
      </c>
      <c r="B76" s="127" t="s">
        <v>196</v>
      </c>
      <c r="C76" s="126" t="s">
        <v>14</v>
      </c>
      <c r="D76" s="126" t="s">
        <v>197</v>
      </c>
      <c r="E76" s="128" t="s">
        <v>82</v>
      </c>
      <c r="F76" s="133">
        <v>215.31</v>
      </c>
      <c r="G76" s="134">
        <v>21.75</v>
      </c>
      <c r="H76" s="134">
        <f>'BM 04'!J76</f>
        <v>0</v>
      </c>
      <c r="I76" s="134">
        <f>VLOOKUP(A76,'Memória 05'!$A$6:$E$283,5,FALSE)</f>
        <v>0</v>
      </c>
      <c r="J76" s="134">
        <f t="shared" si="0"/>
        <v>0</v>
      </c>
      <c r="K76" s="134">
        <f t="shared" si="1"/>
        <v>4682.99</v>
      </c>
      <c r="L76" s="134">
        <f t="shared" si="2"/>
        <v>0</v>
      </c>
      <c r="M76" s="134">
        <f t="shared" si="3"/>
        <v>0</v>
      </c>
      <c r="N76" s="134">
        <f t="shared" si="4"/>
        <v>0</v>
      </c>
      <c r="P76" s="111">
        <f t="shared" si="5"/>
        <v>0</v>
      </c>
      <c r="Q76" s="14"/>
      <c r="R76" s="32"/>
    </row>
    <row r="77" spans="1:18" x14ac:dyDescent="0.2">
      <c r="A77" s="124" t="s">
        <v>198</v>
      </c>
      <c r="B77" s="124"/>
      <c r="C77" s="124"/>
      <c r="D77" s="124" t="s">
        <v>199</v>
      </c>
      <c r="E77" s="124"/>
      <c r="F77" s="131"/>
      <c r="G77" s="131"/>
      <c r="H77" s="131"/>
      <c r="I77" s="131"/>
      <c r="J77" s="131"/>
      <c r="K77" s="131"/>
      <c r="L77" s="131"/>
      <c r="M77" s="131"/>
      <c r="N77" s="131"/>
      <c r="P77" s="111" t="e">
        <f t="shared" si="5"/>
        <v>#DIV/0!</v>
      </c>
      <c r="Q77" s="14"/>
      <c r="R77" s="32"/>
    </row>
    <row r="78" spans="1:18" x14ac:dyDescent="0.2">
      <c r="A78" s="124" t="s">
        <v>200</v>
      </c>
      <c r="B78" s="124"/>
      <c r="C78" s="124"/>
      <c r="D78" s="124" t="s">
        <v>201</v>
      </c>
      <c r="E78" s="124"/>
      <c r="F78" s="131"/>
      <c r="G78" s="131"/>
      <c r="H78" s="131"/>
      <c r="I78" s="131"/>
      <c r="J78" s="131"/>
      <c r="K78" s="131"/>
      <c r="L78" s="131"/>
      <c r="M78" s="131"/>
      <c r="N78" s="131"/>
      <c r="P78" s="111" t="e">
        <f t="shared" si="5"/>
        <v>#DIV/0!</v>
      </c>
      <c r="Q78" s="14"/>
      <c r="R78" s="32"/>
    </row>
    <row r="79" spans="1:18" ht="51" x14ac:dyDescent="0.2">
      <c r="A79" s="126" t="s">
        <v>202</v>
      </c>
      <c r="B79" s="127" t="s">
        <v>203</v>
      </c>
      <c r="C79" s="126" t="s">
        <v>17</v>
      </c>
      <c r="D79" s="126" t="s">
        <v>204</v>
      </c>
      <c r="E79" s="128" t="s">
        <v>12</v>
      </c>
      <c r="F79" s="133">
        <v>17.59</v>
      </c>
      <c r="G79" s="134">
        <v>4972</v>
      </c>
      <c r="H79" s="134">
        <f>'BM 04'!J79</f>
        <v>4972</v>
      </c>
      <c r="I79" s="134">
        <f>VLOOKUP(A79,'Memória 05'!$A$6:$E$283,5,FALSE)</f>
        <v>0</v>
      </c>
      <c r="J79" s="134">
        <f t="shared" si="0"/>
        <v>4972</v>
      </c>
      <c r="K79" s="134">
        <f t="shared" si="1"/>
        <v>87457.48</v>
      </c>
      <c r="L79" s="134">
        <f t="shared" si="2"/>
        <v>87457.48</v>
      </c>
      <c r="M79" s="134">
        <f t="shared" si="3"/>
        <v>0</v>
      </c>
      <c r="N79" s="134">
        <f t="shared" si="4"/>
        <v>87457.48</v>
      </c>
      <c r="P79" s="111">
        <f t="shared" si="5"/>
        <v>1</v>
      </c>
      <c r="Q79" s="14"/>
      <c r="R79" s="32"/>
    </row>
    <row r="80" spans="1:18" ht="25.5" x14ac:dyDescent="0.2">
      <c r="A80" s="126" t="s">
        <v>205</v>
      </c>
      <c r="B80" s="127" t="s">
        <v>206</v>
      </c>
      <c r="C80" s="126" t="s">
        <v>17</v>
      </c>
      <c r="D80" s="126" t="s">
        <v>207</v>
      </c>
      <c r="E80" s="128" t="s">
        <v>16</v>
      </c>
      <c r="F80" s="133">
        <v>61.84</v>
      </c>
      <c r="G80" s="134">
        <v>690.98</v>
      </c>
      <c r="H80" s="134">
        <f>'BM 04'!J80</f>
        <v>663.78000000000009</v>
      </c>
      <c r="I80" s="134">
        <f>VLOOKUP(A80,'Memória 05'!$A$6:$E$283,5,FALSE)</f>
        <v>0</v>
      </c>
      <c r="J80" s="134">
        <f t="shared" si="0"/>
        <v>663.78000000000009</v>
      </c>
      <c r="K80" s="134">
        <f t="shared" si="1"/>
        <v>42730.2</v>
      </c>
      <c r="L80" s="134">
        <f t="shared" si="2"/>
        <v>41048.15</v>
      </c>
      <c r="M80" s="134">
        <f t="shared" si="3"/>
        <v>0</v>
      </c>
      <c r="N80" s="134">
        <f t="shared" si="4"/>
        <v>41048.15</v>
      </c>
      <c r="P80" s="111">
        <f t="shared" si="5"/>
        <v>0.96063556922270443</v>
      </c>
      <c r="Q80" s="14"/>
      <c r="R80" s="32"/>
    </row>
    <row r="81" spans="1:18" ht="38.25" x14ac:dyDescent="0.2">
      <c r="A81" s="126" t="s">
        <v>208</v>
      </c>
      <c r="B81" s="127" t="s">
        <v>88</v>
      </c>
      <c r="C81" s="126" t="s">
        <v>17</v>
      </c>
      <c r="D81" s="126" t="s">
        <v>59</v>
      </c>
      <c r="E81" s="128" t="s">
        <v>11</v>
      </c>
      <c r="F81" s="133">
        <v>135.54</v>
      </c>
      <c r="G81" s="134">
        <v>0</v>
      </c>
      <c r="H81" s="134">
        <f>'BM 04'!J81</f>
        <v>0</v>
      </c>
      <c r="I81" s="134">
        <f>VLOOKUP(A81,'Memória 05'!$A$6:$E$283,5,FALSE)</f>
        <v>0</v>
      </c>
      <c r="J81" s="134">
        <f t="shared" si="0"/>
        <v>0</v>
      </c>
      <c r="K81" s="134">
        <f t="shared" si="1"/>
        <v>0</v>
      </c>
      <c r="L81" s="134">
        <f t="shared" si="2"/>
        <v>0</v>
      </c>
      <c r="M81" s="134">
        <f t="shared" si="3"/>
        <v>0</v>
      </c>
      <c r="N81" s="134">
        <f t="shared" si="4"/>
        <v>0</v>
      </c>
      <c r="P81" s="111" t="e">
        <f t="shared" si="5"/>
        <v>#DIV/0!</v>
      </c>
      <c r="Q81" s="14"/>
      <c r="R81" s="32"/>
    </row>
    <row r="82" spans="1:18" ht="25.5" x14ac:dyDescent="0.2">
      <c r="A82" s="126" t="s">
        <v>209</v>
      </c>
      <c r="B82" s="127" t="s">
        <v>210</v>
      </c>
      <c r="C82" s="126" t="s">
        <v>17</v>
      </c>
      <c r="D82" s="126" t="s">
        <v>211</v>
      </c>
      <c r="E82" s="128" t="s">
        <v>16</v>
      </c>
      <c r="F82" s="133">
        <v>45.89</v>
      </c>
      <c r="G82" s="134">
        <v>6.48</v>
      </c>
      <c r="H82" s="134">
        <f>'BM 04'!J82</f>
        <v>0</v>
      </c>
      <c r="I82" s="134">
        <f>VLOOKUP(A82,'Memória 05'!$A$6:$E$283,5,FALSE)</f>
        <v>0</v>
      </c>
      <c r="J82" s="134">
        <f t="shared" si="0"/>
        <v>0</v>
      </c>
      <c r="K82" s="134">
        <f t="shared" si="1"/>
        <v>297.36</v>
      </c>
      <c r="L82" s="134">
        <f t="shared" si="2"/>
        <v>0</v>
      </c>
      <c r="M82" s="134">
        <f t="shared" si="3"/>
        <v>0</v>
      </c>
      <c r="N82" s="134">
        <f t="shared" si="4"/>
        <v>0</v>
      </c>
      <c r="P82" s="111">
        <f t="shared" si="5"/>
        <v>0</v>
      </c>
      <c r="Q82" s="14"/>
      <c r="R82" s="32"/>
    </row>
    <row r="83" spans="1:18" ht="25.5" x14ac:dyDescent="0.2">
      <c r="A83" s="126" t="s">
        <v>212</v>
      </c>
      <c r="B83" s="127" t="s">
        <v>213</v>
      </c>
      <c r="C83" s="126" t="s">
        <v>17</v>
      </c>
      <c r="D83" s="126" t="s">
        <v>214</v>
      </c>
      <c r="E83" s="128" t="s">
        <v>16</v>
      </c>
      <c r="F83" s="133">
        <v>48.96</v>
      </c>
      <c r="G83" s="134">
        <v>29.12</v>
      </c>
      <c r="H83" s="134">
        <f>'BM 04'!J83</f>
        <v>0</v>
      </c>
      <c r="I83" s="134">
        <f>VLOOKUP(A83,'Memória 05'!$A$6:$E$283,5,FALSE)</f>
        <v>0</v>
      </c>
      <c r="J83" s="134">
        <f t="shared" si="0"/>
        <v>0</v>
      </c>
      <c r="K83" s="134">
        <f t="shared" si="1"/>
        <v>1425.71</v>
      </c>
      <c r="L83" s="134">
        <f t="shared" si="2"/>
        <v>0</v>
      </c>
      <c r="M83" s="134">
        <f t="shared" si="3"/>
        <v>0</v>
      </c>
      <c r="N83" s="134">
        <f t="shared" si="4"/>
        <v>0</v>
      </c>
      <c r="P83" s="111">
        <f t="shared" si="5"/>
        <v>0</v>
      </c>
      <c r="R83" s="32"/>
    </row>
    <row r="84" spans="1:18" x14ac:dyDescent="0.2">
      <c r="A84" s="124" t="s">
        <v>215</v>
      </c>
      <c r="B84" s="124"/>
      <c r="C84" s="124"/>
      <c r="D84" s="124" t="s">
        <v>216</v>
      </c>
      <c r="E84" s="124"/>
      <c r="F84" s="131"/>
      <c r="G84" s="131"/>
      <c r="H84" s="131"/>
      <c r="I84" s="131"/>
      <c r="J84" s="131"/>
      <c r="K84" s="131"/>
      <c r="L84" s="131"/>
      <c r="M84" s="131"/>
      <c r="N84" s="131"/>
      <c r="O84" s="11"/>
      <c r="P84" s="111" t="e">
        <f t="shared" si="5"/>
        <v>#DIV/0!</v>
      </c>
      <c r="Q84" s="123"/>
      <c r="R84" s="32"/>
    </row>
    <row r="85" spans="1:18" ht="38.25" x14ac:dyDescent="0.2">
      <c r="A85" s="126" t="s">
        <v>217</v>
      </c>
      <c r="B85" s="127" t="s">
        <v>218</v>
      </c>
      <c r="C85" s="126" t="s">
        <v>17</v>
      </c>
      <c r="D85" s="126" t="s">
        <v>84</v>
      </c>
      <c r="E85" s="128" t="s">
        <v>16</v>
      </c>
      <c r="F85" s="133">
        <v>4.21</v>
      </c>
      <c r="G85" s="134">
        <v>524.88200000000006</v>
      </c>
      <c r="H85" s="134">
        <f>'BM 04'!J85</f>
        <v>286.12</v>
      </c>
      <c r="I85" s="134">
        <f>VLOOKUP(A85,'Memória 05'!$A$6:$E$283,5,FALSE)</f>
        <v>238.75200000000001</v>
      </c>
      <c r="J85" s="134">
        <f t="shared" si="0"/>
        <v>524.87200000000007</v>
      </c>
      <c r="K85" s="134">
        <f t="shared" si="1"/>
        <v>2209.75</v>
      </c>
      <c r="L85" s="134">
        <f t="shared" si="2"/>
        <v>1204.56</v>
      </c>
      <c r="M85" s="134">
        <f t="shared" si="3"/>
        <v>1005.14</v>
      </c>
      <c r="N85" s="134">
        <f t="shared" si="4"/>
        <v>2209.6999999999998</v>
      </c>
      <c r="O85" s="11"/>
      <c r="P85" s="111">
        <f t="shared" si="5"/>
        <v>0.9999773730059961</v>
      </c>
      <c r="Q85" s="17"/>
      <c r="R85" s="32"/>
    </row>
    <row r="86" spans="1:18" ht="38.25" x14ac:dyDescent="0.2">
      <c r="A86" s="126" t="s">
        <v>219</v>
      </c>
      <c r="B86" s="127" t="s">
        <v>85</v>
      </c>
      <c r="C86" s="126" t="s">
        <v>17</v>
      </c>
      <c r="D86" s="126" t="s">
        <v>220</v>
      </c>
      <c r="E86" s="128" t="s">
        <v>16</v>
      </c>
      <c r="F86" s="133">
        <v>34.450000000000003</v>
      </c>
      <c r="G86" s="134">
        <v>524.87199999999996</v>
      </c>
      <c r="H86" s="134">
        <f>'BM 04'!J86</f>
        <v>286.12</v>
      </c>
      <c r="I86" s="134">
        <f>VLOOKUP(A86,'Memória 05'!$A$6:$E$283,5,FALSE)</f>
        <v>238.75200000000001</v>
      </c>
      <c r="J86" s="134">
        <f t="shared" si="0"/>
        <v>524.87200000000007</v>
      </c>
      <c r="K86" s="134">
        <f t="shared" si="1"/>
        <v>18081.84</v>
      </c>
      <c r="L86" s="134">
        <f t="shared" si="2"/>
        <v>9856.83</v>
      </c>
      <c r="M86" s="134">
        <f t="shared" si="3"/>
        <v>8225</v>
      </c>
      <c r="N86" s="134">
        <f t="shared" si="4"/>
        <v>18081.830000000002</v>
      </c>
      <c r="O86" s="11"/>
      <c r="P86" s="111">
        <f t="shared" si="5"/>
        <v>0.99999944695893794</v>
      </c>
      <c r="Q86" s="17"/>
      <c r="R86" s="32"/>
    </row>
    <row r="87" spans="1:18" x14ac:dyDescent="0.2">
      <c r="A87" s="124" t="s">
        <v>221</v>
      </c>
      <c r="B87" s="124"/>
      <c r="C87" s="124"/>
      <c r="D87" s="124" t="s">
        <v>222</v>
      </c>
      <c r="E87" s="124"/>
      <c r="F87" s="131"/>
      <c r="G87" s="131"/>
      <c r="H87" s="131"/>
      <c r="I87" s="131"/>
      <c r="J87" s="131"/>
      <c r="K87" s="131"/>
      <c r="L87" s="131"/>
      <c r="M87" s="131"/>
      <c r="N87" s="131"/>
      <c r="O87" s="11"/>
      <c r="P87" s="111" t="e">
        <f t="shared" ref="P87:P152" si="10">N87/K87</f>
        <v>#DIV/0!</v>
      </c>
      <c r="Q87" s="17"/>
      <c r="R87" s="32"/>
    </row>
    <row r="88" spans="1:18" ht="25.5" x14ac:dyDescent="0.2">
      <c r="A88" s="126" t="s">
        <v>223</v>
      </c>
      <c r="B88" s="127" t="s">
        <v>224</v>
      </c>
      <c r="C88" s="126" t="s">
        <v>14</v>
      </c>
      <c r="D88" s="126" t="s">
        <v>225</v>
      </c>
      <c r="E88" s="128" t="s">
        <v>16</v>
      </c>
      <c r="F88" s="133">
        <v>18.579999999999998</v>
      </c>
      <c r="G88" s="134">
        <v>450.65</v>
      </c>
      <c r="H88" s="134">
        <f>'BM 04'!J88</f>
        <v>450.65</v>
      </c>
      <c r="I88" s="134">
        <f>VLOOKUP(A88,'Memória 05'!$A$6:$E$283,5,FALSE)</f>
        <v>0</v>
      </c>
      <c r="J88" s="134">
        <f t="shared" ref="J88:J153" si="11">I88+H88</f>
        <v>450.65</v>
      </c>
      <c r="K88" s="134">
        <f t="shared" ref="K88:K153" si="12">TRUNC(G88*F88,2)</f>
        <v>8373.07</v>
      </c>
      <c r="L88" s="134">
        <f t="shared" ref="L88:L153" si="13">TRUNC(H88*F88,2)</f>
        <v>8373.07</v>
      </c>
      <c r="M88" s="134">
        <f t="shared" ref="M88:M153" si="14">TRUNC(I88*F88,2)</f>
        <v>0</v>
      </c>
      <c r="N88" s="134">
        <f t="shared" ref="N88:N153" si="15">M88+L88</f>
        <v>8373.07</v>
      </c>
      <c r="O88" s="11"/>
      <c r="P88" s="111">
        <f t="shared" si="10"/>
        <v>1</v>
      </c>
      <c r="Q88" s="17"/>
      <c r="R88" s="32"/>
    </row>
    <row r="89" spans="1:18" ht="25.5" x14ac:dyDescent="0.2">
      <c r="A89" s="126" t="s">
        <v>226</v>
      </c>
      <c r="B89" s="127" t="s">
        <v>106</v>
      </c>
      <c r="C89" s="126" t="s">
        <v>17</v>
      </c>
      <c r="D89" s="126" t="s">
        <v>107</v>
      </c>
      <c r="E89" s="128" t="s">
        <v>15</v>
      </c>
      <c r="F89" s="133">
        <v>681.06</v>
      </c>
      <c r="G89" s="134">
        <v>22.53</v>
      </c>
      <c r="H89" s="134">
        <f>'BM 04'!J89</f>
        <v>22.532499999999999</v>
      </c>
      <c r="I89" s="134">
        <f>VLOOKUP(A89,'Memória 05'!$A$6:$E$283,5,FALSE)</f>
        <v>0</v>
      </c>
      <c r="J89" s="134">
        <f t="shared" si="11"/>
        <v>22.532499999999999</v>
      </c>
      <c r="K89" s="134">
        <f t="shared" si="12"/>
        <v>15344.28</v>
      </c>
      <c r="L89" s="134">
        <f t="shared" si="13"/>
        <v>15345.98</v>
      </c>
      <c r="M89" s="134">
        <f t="shared" si="14"/>
        <v>0</v>
      </c>
      <c r="N89" s="134">
        <f t="shared" si="15"/>
        <v>15345.98</v>
      </c>
      <c r="O89" s="11"/>
      <c r="P89" s="111">
        <f t="shared" si="10"/>
        <v>1.0001107904704554</v>
      </c>
      <c r="Q89" s="17"/>
      <c r="R89" s="32"/>
    </row>
    <row r="90" spans="1:18" ht="38.25" x14ac:dyDescent="0.2">
      <c r="A90" s="126" t="s">
        <v>227</v>
      </c>
      <c r="B90" s="127" t="s">
        <v>228</v>
      </c>
      <c r="C90" s="126" t="s">
        <v>17</v>
      </c>
      <c r="D90" s="126" t="s">
        <v>229</v>
      </c>
      <c r="E90" s="128" t="s">
        <v>16</v>
      </c>
      <c r="F90" s="133">
        <v>106.63</v>
      </c>
      <c r="G90" s="134">
        <v>6.48</v>
      </c>
      <c r="H90" s="134">
        <f>'BM 04'!J90</f>
        <v>0</v>
      </c>
      <c r="I90" s="134">
        <f>VLOOKUP(A90,'Memória 05'!$A$6:$E$283,5,FALSE)</f>
        <v>0</v>
      </c>
      <c r="J90" s="134">
        <f t="shared" si="11"/>
        <v>0</v>
      </c>
      <c r="K90" s="134">
        <f t="shared" si="12"/>
        <v>690.96</v>
      </c>
      <c r="L90" s="134">
        <f t="shared" si="13"/>
        <v>0</v>
      </c>
      <c r="M90" s="134">
        <f t="shared" si="14"/>
        <v>0</v>
      </c>
      <c r="N90" s="134">
        <f t="shared" si="15"/>
        <v>0</v>
      </c>
      <c r="O90" s="11"/>
      <c r="P90" s="111">
        <f t="shared" si="10"/>
        <v>0</v>
      </c>
      <c r="Q90" s="17"/>
      <c r="R90" s="32"/>
    </row>
    <row r="91" spans="1:18" ht="25.5" x14ac:dyDescent="0.2">
      <c r="A91" s="126" t="s">
        <v>230</v>
      </c>
      <c r="B91" s="127" t="s">
        <v>231</v>
      </c>
      <c r="C91" s="126" t="s">
        <v>14</v>
      </c>
      <c r="D91" s="126" t="s">
        <v>232</v>
      </c>
      <c r="E91" s="128" t="s">
        <v>16</v>
      </c>
      <c r="F91" s="133">
        <v>93.74</v>
      </c>
      <c r="G91" s="134">
        <v>450.65</v>
      </c>
      <c r="H91" s="134">
        <f>'BM 04'!J91</f>
        <v>0</v>
      </c>
      <c r="I91" s="134">
        <f>VLOOKUP(A91,'Memória 05'!$A$6:$E$283,5,FALSE)</f>
        <v>0</v>
      </c>
      <c r="J91" s="134">
        <f t="shared" si="11"/>
        <v>0</v>
      </c>
      <c r="K91" s="134">
        <f t="shared" si="12"/>
        <v>42243.93</v>
      </c>
      <c r="L91" s="134">
        <f t="shared" si="13"/>
        <v>0</v>
      </c>
      <c r="M91" s="134">
        <f t="shared" si="14"/>
        <v>0</v>
      </c>
      <c r="N91" s="134">
        <f t="shared" si="15"/>
        <v>0</v>
      </c>
      <c r="O91" s="11"/>
      <c r="P91" s="111">
        <f t="shared" si="10"/>
        <v>0</v>
      </c>
      <c r="Q91" s="17"/>
      <c r="R91" s="32"/>
    </row>
    <row r="92" spans="1:18" ht="25.5" x14ac:dyDescent="0.2">
      <c r="A92" s="126" t="s">
        <v>233</v>
      </c>
      <c r="B92" s="127" t="s">
        <v>234</v>
      </c>
      <c r="C92" s="126" t="s">
        <v>14</v>
      </c>
      <c r="D92" s="126" t="s">
        <v>235</v>
      </c>
      <c r="E92" s="128" t="s">
        <v>7</v>
      </c>
      <c r="F92" s="133">
        <v>111.04666592699435</v>
      </c>
      <c r="G92" s="134">
        <v>450.65</v>
      </c>
      <c r="H92" s="134">
        <f>'BM 04'!J92</f>
        <v>0</v>
      </c>
      <c r="I92" s="134">
        <f>VLOOKUP(A92,'Memória 05'!$A$6:$E$283,5,FALSE)</f>
        <v>0</v>
      </c>
      <c r="J92" s="134">
        <f t="shared" si="11"/>
        <v>0</v>
      </c>
      <c r="K92" s="134">
        <f t="shared" si="12"/>
        <v>50043.18</v>
      </c>
      <c r="L92" s="134">
        <f t="shared" si="13"/>
        <v>0</v>
      </c>
      <c r="M92" s="134">
        <f t="shared" si="14"/>
        <v>0</v>
      </c>
      <c r="N92" s="134">
        <f t="shared" si="15"/>
        <v>0</v>
      </c>
      <c r="O92" s="11"/>
      <c r="P92" s="111">
        <f t="shared" si="10"/>
        <v>0</v>
      </c>
      <c r="Q92" s="17"/>
      <c r="R92" s="32"/>
    </row>
    <row r="93" spans="1:18" ht="51" x14ac:dyDescent="0.2">
      <c r="A93" s="126" t="s">
        <v>236</v>
      </c>
      <c r="B93" s="127" t="s">
        <v>237</v>
      </c>
      <c r="C93" s="126" t="s">
        <v>14</v>
      </c>
      <c r="D93" s="126" t="s">
        <v>238</v>
      </c>
      <c r="E93" s="128" t="s">
        <v>16</v>
      </c>
      <c r="F93" s="133">
        <v>86.28</v>
      </c>
      <c r="G93" s="134">
        <v>19.100000000000001</v>
      </c>
      <c r="H93" s="134">
        <f>'BM 04'!J93</f>
        <v>0</v>
      </c>
      <c r="I93" s="134">
        <f>VLOOKUP(A93,'Memória 05'!$A$6:$E$283,5,FALSE)</f>
        <v>0</v>
      </c>
      <c r="J93" s="134">
        <f t="shared" si="11"/>
        <v>0</v>
      </c>
      <c r="K93" s="134">
        <f t="shared" si="12"/>
        <v>1647.94</v>
      </c>
      <c r="L93" s="134">
        <f t="shared" si="13"/>
        <v>0</v>
      </c>
      <c r="M93" s="134">
        <f t="shared" si="14"/>
        <v>0</v>
      </c>
      <c r="N93" s="134">
        <f t="shared" si="15"/>
        <v>0</v>
      </c>
      <c r="O93" s="11"/>
      <c r="P93" s="111">
        <f t="shared" si="10"/>
        <v>0</v>
      </c>
      <c r="Q93" s="17"/>
      <c r="R93" s="32"/>
    </row>
    <row r="94" spans="1:18" x14ac:dyDescent="0.2">
      <c r="A94" s="126" t="s">
        <v>239</v>
      </c>
      <c r="B94" s="127" t="s">
        <v>240</v>
      </c>
      <c r="C94" s="126" t="s">
        <v>17</v>
      </c>
      <c r="D94" s="126" t="s">
        <v>241</v>
      </c>
      <c r="E94" s="128" t="s">
        <v>15</v>
      </c>
      <c r="F94" s="133">
        <v>74.2</v>
      </c>
      <c r="G94" s="134">
        <v>180.26</v>
      </c>
      <c r="H94" s="134">
        <f>'BM 04'!J94</f>
        <v>180.26</v>
      </c>
      <c r="I94" s="134">
        <f>VLOOKUP(A94,'Memória 05'!$A$6:$E$283,5,FALSE)</f>
        <v>0</v>
      </c>
      <c r="J94" s="134">
        <f t="shared" si="11"/>
        <v>180.26</v>
      </c>
      <c r="K94" s="134">
        <f t="shared" si="12"/>
        <v>13375.29</v>
      </c>
      <c r="L94" s="134">
        <f t="shared" si="13"/>
        <v>13375.29</v>
      </c>
      <c r="M94" s="134">
        <f t="shared" si="14"/>
        <v>0</v>
      </c>
      <c r="N94" s="134">
        <f t="shared" si="15"/>
        <v>13375.29</v>
      </c>
      <c r="O94" s="11"/>
      <c r="P94" s="111">
        <f t="shared" si="10"/>
        <v>1</v>
      </c>
      <c r="Q94" s="17"/>
      <c r="R94" s="32"/>
    </row>
    <row r="95" spans="1:18" ht="25.5" x14ac:dyDescent="0.2">
      <c r="A95" s="137" t="s">
        <v>242</v>
      </c>
      <c r="B95" s="138" t="s">
        <v>243</v>
      </c>
      <c r="C95" s="137" t="s">
        <v>14</v>
      </c>
      <c r="D95" s="137" t="s">
        <v>244</v>
      </c>
      <c r="E95" s="139" t="s">
        <v>15</v>
      </c>
      <c r="F95" s="140">
        <v>312.27999999999997</v>
      </c>
      <c r="G95" s="141">
        <v>38.39</v>
      </c>
      <c r="H95" s="134">
        <f>'BM 04'!J95</f>
        <v>38.393300000000004</v>
      </c>
      <c r="I95" s="134">
        <f>VLOOKUP(A95,'Memória 05'!$A$6:$E$283,5,FALSE)</f>
        <v>0</v>
      </c>
      <c r="J95" s="141">
        <f t="shared" si="11"/>
        <v>38.393300000000004</v>
      </c>
      <c r="K95" s="141">
        <f t="shared" si="12"/>
        <v>11988.42</v>
      </c>
      <c r="L95" s="141">
        <f t="shared" si="13"/>
        <v>11989.45</v>
      </c>
      <c r="M95" s="141">
        <f t="shared" si="14"/>
        <v>0</v>
      </c>
      <c r="N95" s="141">
        <f t="shared" si="15"/>
        <v>11989.45</v>
      </c>
      <c r="O95" s="11"/>
      <c r="P95" s="111">
        <f t="shared" si="10"/>
        <v>1.0000859162425073</v>
      </c>
      <c r="Q95" s="17"/>
      <c r="R95" s="32"/>
    </row>
    <row r="96" spans="1:18" ht="51" x14ac:dyDescent="0.2">
      <c r="A96" s="137" t="s">
        <v>739</v>
      </c>
      <c r="B96" s="138">
        <v>87620</v>
      </c>
      <c r="C96" s="137" t="s">
        <v>17</v>
      </c>
      <c r="D96" s="137" t="s">
        <v>740</v>
      </c>
      <c r="E96" s="139" t="s">
        <v>16</v>
      </c>
      <c r="F96" s="140">
        <v>27.568106525000001</v>
      </c>
      <c r="G96" s="141">
        <v>6.48</v>
      </c>
      <c r="H96" s="134">
        <v>0</v>
      </c>
      <c r="I96" s="134">
        <f>VLOOKUP(A96,'Memória 05'!$A$6:$E$283,5,FALSE)</f>
        <v>0</v>
      </c>
      <c r="J96" s="141">
        <f t="shared" ref="J96" si="16">I96+H96</f>
        <v>0</v>
      </c>
      <c r="K96" s="141">
        <f t="shared" ref="K96" si="17">TRUNC(G96*F96,2)</f>
        <v>178.64</v>
      </c>
      <c r="L96" s="141">
        <f t="shared" ref="L96" si="18">TRUNC(H96*F96,2)</f>
        <v>0</v>
      </c>
      <c r="M96" s="141">
        <f t="shared" ref="M96" si="19">TRUNC(I96*F96,2)</f>
        <v>0</v>
      </c>
      <c r="N96" s="141">
        <f t="shared" ref="N96" si="20">M96+L96</f>
        <v>0</v>
      </c>
      <c r="O96" s="11"/>
      <c r="Q96" s="17"/>
      <c r="R96" s="32"/>
    </row>
    <row r="97" spans="1:18" x14ac:dyDescent="0.2">
      <c r="A97" s="124" t="s">
        <v>245</v>
      </c>
      <c r="B97" s="124"/>
      <c r="C97" s="124"/>
      <c r="D97" s="124" t="s">
        <v>246</v>
      </c>
      <c r="E97" s="124"/>
      <c r="F97" s="131"/>
      <c r="G97" s="131"/>
      <c r="H97" s="131"/>
      <c r="I97" s="131"/>
      <c r="J97" s="131"/>
      <c r="K97" s="131"/>
      <c r="L97" s="131"/>
      <c r="M97" s="131"/>
      <c r="N97" s="131"/>
      <c r="O97" s="11"/>
      <c r="P97" s="111" t="e">
        <f t="shared" si="10"/>
        <v>#DIV/0!</v>
      </c>
      <c r="Q97" s="17"/>
      <c r="R97" s="32"/>
    </row>
    <row r="98" spans="1:18" ht="25.5" x14ac:dyDescent="0.2">
      <c r="A98" s="126" t="s">
        <v>247</v>
      </c>
      <c r="B98" s="127" t="s">
        <v>248</v>
      </c>
      <c r="C98" s="126" t="s">
        <v>17</v>
      </c>
      <c r="D98" s="126" t="s">
        <v>83</v>
      </c>
      <c r="E98" s="128" t="s">
        <v>16</v>
      </c>
      <c r="F98" s="133">
        <v>4.01</v>
      </c>
      <c r="G98" s="134">
        <v>463.11</v>
      </c>
      <c r="H98" s="134">
        <f>'BM 04'!J97</f>
        <v>0</v>
      </c>
      <c r="I98" s="134">
        <f>VLOOKUP(A98,'Memória 05'!$A$6:$E$283,5,FALSE)</f>
        <v>0</v>
      </c>
      <c r="J98" s="134">
        <f t="shared" si="11"/>
        <v>0</v>
      </c>
      <c r="K98" s="134">
        <f t="shared" si="12"/>
        <v>1857.07</v>
      </c>
      <c r="L98" s="134">
        <f t="shared" si="13"/>
        <v>0</v>
      </c>
      <c r="M98" s="134">
        <f t="shared" si="14"/>
        <v>0</v>
      </c>
      <c r="N98" s="134">
        <f t="shared" si="15"/>
        <v>0</v>
      </c>
      <c r="O98" s="11"/>
      <c r="P98" s="111">
        <f t="shared" si="10"/>
        <v>0</v>
      </c>
      <c r="Q98" s="17"/>
      <c r="R98" s="32"/>
    </row>
    <row r="99" spans="1:18" ht="25.5" x14ac:dyDescent="0.2">
      <c r="A99" s="126" t="s">
        <v>249</v>
      </c>
      <c r="B99" s="127" t="s">
        <v>250</v>
      </c>
      <c r="C99" s="126" t="s">
        <v>17</v>
      </c>
      <c r="D99" s="126" t="s">
        <v>251</v>
      </c>
      <c r="E99" s="128" t="s">
        <v>16</v>
      </c>
      <c r="F99" s="133">
        <v>11.29</v>
      </c>
      <c r="G99" s="134">
        <v>463.11</v>
      </c>
      <c r="H99" s="134">
        <f>'BM 04'!J98</f>
        <v>0</v>
      </c>
      <c r="I99" s="134">
        <f>VLOOKUP(A99,'Memória 05'!$A$6:$E$283,5,FALSE)</f>
        <v>0</v>
      </c>
      <c r="J99" s="134">
        <f t="shared" si="11"/>
        <v>0</v>
      </c>
      <c r="K99" s="134">
        <f t="shared" si="12"/>
        <v>5228.51</v>
      </c>
      <c r="L99" s="134">
        <f t="shared" si="13"/>
        <v>0</v>
      </c>
      <c r="M99" s="134">
        <f t="shared" si="14"/>
        <v>0</v>
      </c>
      <c r="N99" s="134">
        <f t="shared" si="15"/>
        <v>0</v>
      </c>
      <c r="O99" s="11"/>
      <c r="P99" s="111">
        <f t="shared" si="10"/>
        <v>0</v>
      </c>
      <c r="Q99" s="17"/>
      <c r="R99" s="32"/>
    </row>
    <row r="100" spans="1:18" ht="25.5" x14ac:dyDescent="0.2">
      <c r="A100" s="126" t="s">
        <v>252</v>
      </c>
      <c r="B100" s="127" t="s">
        <v>253</v>
      </c>
      <c r="C100" s="126" t="s">
        <v>17</v>
      </c>
      <c r="D100" s="126" t="s">
        <v>254</v>
      </c>
      <c r="E100" s="128" t="s">
        <v>16</v>
      </c>
      <c r="F100" s="133">
        <v>11.78</v>
      </c>
      <c r="G100" s="134">
        <v>463.11</v>
      </c>
      <c r="H100" s="134">
        <f>'BM 04'!J99</f>
        <v>0</v>
      </c>
      <c r="I100" s="134">
        <f>VLOOKUP(A100,'Memória 05'!$A$6:$E$283,5,FALSE)</f>
        <v>0</v>
      </c>
      <c r="J100" s="134">
        <f t="shared" si="11"/>
        <v>0</v>
      </c>
      <c r="K100" s="134">
        <f t="shared" si="12"/>
        <v>5455.43</v>
      </c>
      <c r="L100" s="134">
        <f t="shared" si="13"/>
        <v>0</v>
      </c>
      <c r="M100" s="134">
        <f t="shared" si="14"/>
        <v>0</v>
      </c>
      <c r="N100" s="134">
        <f t="shared" si="15"/>
        <v>0</v>
      </c>
      <c r="O100" s="11"/>
      <c r="P100" s="111">
        <f t="shared" si="10"/>
        <v>0</v>
      </c>
      <c r="Q100" s="17"/>
      <c r="R100" s="32"/>
    </row>
    <row r="101" spans="1:18" ht="25.5" x14ac:dyDescent="0.2">
      <c r="A101" s="126" t="s">
        <v>255</v>
      </c>
      <c r="B101" s="127" t="s">
        <v>256</v>
      </c>
      <c r="C101" s="126" t="s">
        <v>14</v>
      </c>
      <c r="D101" s="126" t="s">
        <v>257</v>
      </c>
      <c r="E101" s="128" t="s">
        <v>16</v>
      </c>
      <c r="F101" s="133">
        <v>23.05</v>
      </c>
      <c r="G101" s="134">
        <v>6.48</v>
      </c>
      <c r="H101" s="134">
        <f>'BM 04'!J100</f>
        <v>0</v>
      </c>
      <c r="I101" s="134">
        <f>VLOOKUP(A101,'Memória 05'!$A$6:$E$283,5,FALSE)</f>
        <v>0</v>
      </c>
      <c r="J101" s="134">
        <f t="shared" si="11"/>
        <v>0</v>
      </c>
      <c r="K101" s="134">
        <f t="shared" si="12"/>
        <v>149.36000000000001</v>
      </c>
      <c r="L101" s="134">
        <f t="shared" si="13"/>
        <v>0</v>
      </c>
      <c r="M101" s="134">
        <f t="shared" si="14"/>
        <v>0</v>
      </c>
      <c r="N101" s="134">
        <f t="shared" si="15"/>
        <v>0</v>
      </c>
      <c r="O101" s="11"/>
      <c r="P101" s="111">
        <f t="shared" si="10"/>
        <v>0</v>
      </c>
      <c r="Q101" s="17"/>
      <c r="R101" s="32"/>
    </row>
    <row r="102" spans="1:18" ht="25.5" x14ac:dyDescent="0.2">
      <c r="A102" s="126" t="s">
        <v>258</v>
      </c>
      <c r="B102" s="127" t="s">
        <v>259</v>
      </c>
      <c r="C102" s="126" t="s">
        <v>17</v>
      </c>
      <c r="D102" s="126" t="s">
        <v>260</v>
      </c>
      <c r="E102" s="128" t="s">
        <v>16</v>
      </c>
      <c r="F102" s="133">
        <v>31.64</v>
      </c>
      <c r="G102" s="134">
        <v>6.48</v>
      </c>
      <c r="H102" s="134">
        <f>'BM 04'!J101</f>
        <v>0</v>
      </c>
      <c r="I102" s="134">
        <f>VLOOKUP(A102,'Memória 05'!$A$6:$E$283,5,FALSE)</f>
        <v>0</v>
      </c>
      <c r="J102" s="134">
        <f t="shared" si="11"/>
        <v>0</v>
      </c>
      <c r="K102" s="134">
        <f t="shared" si="12"/>
        <v>205.02</v>
      </c>
      <c r="L102" s="134">
        <f t="shared" si="13"/>
        <v>0</v>
      </c>
      <c r="M102" s="134">
        <f t="shared" si="14"/>
        <v>0</v>
      </c>
      <c r="N102" s="134">
        <f t="shared" si="15"/>
        <v>0</v>
      </c>
      <c r="O102" s="11"/>
      <c r="P102" s="111">
        <f t="shared" si="10"/>
        <v>0</v>
      </c>
      <c r="Q102" s="17"/>
      <c r="R102" s="32"/>
    </row>
    <row r="103" spans="1:18" ht="25.5" x14ac:dyDescent="0.2">
      <c r="A103" s="126" t="s">
        <v>261</v>
      </c>
      <c r="B103" s="127" t="s">
        <v>262</v>
      </c>
      <c r="C103" s="126" t="s">
        <v>17</v>
      </c>
      <c r="D103" s="126" t="s">
        <v>263</v>
      </c>
      <c r="E103" s="128" t="s">
        <v>16</v>
      </c>
      <c r="F103" s="133">
        <v>14.18</v>
      </c>
      <c r="G103" s="134">
        <v>6.48</v>
      </c>
      <c r="H103" s="134">
        <f>'BM 04'!J102</f>
        <v>0</v>
      </c>
      <c r="I103" s="134">
        <f>VLOOKUP(A103,'Memória 05'!$A$6:$E$283,5,FALSE)</f>
        <v>0</v>
      </c>
      <c r="J103" s="134">
        <f t="shared" si="11"/>
        <v>0</v>
      </c>
      <c r="K103" s="134">
        <f t="shared" si="12"/>
        <v>91.88</v>
      </c>
      <c r="L103" s="134">
        <f t="shared" si="13"/>
        <v>0</v>
      </c>
      <c r="M103" s="134">
        <f t="shared" si="14"/>
        <v>0</v>
      </c>
      <c r="N103" s="134">
        <f t="shared" si="15"/>
        <v>0</v>
      </c>
      <c r="O103" s="11"/>
      <c r="P103" s="111">
        <f t="shared" si="10"/>
        <v>0</v>
      </c>
      <c r="Q103" s="17"/>
      <c r="R103" s="32"/>
    </row>
    <row r="104" spans="1:18" ht="25.5" x14ac:dyDescent="0.2">
      <c r="A104" s="126" t="s">
        <v>264</v>
      </c>
      <c r="B104" s="127" t="s">
        <v>265</v>
      </c>
      <c r="C104" s="126" t="s">
        <v>17</v>
      </c>
      <c r="D104" s="126" t="s">
        <v>266</v>
      </c>
      <c r="E104" s="128" t="s">
        <v>16</v>
      </c>
      <c r="F104" s="133">
        <v>50.22</v>
      </c>
      <c r="G104" s="134">
        <v>340.38</v>
      </c>
      <c r="H104" s="134">
        <f>'BM 04'!J103</f>
        <v>0</v>
      </c>
      <c r="I104" s="134">
        <f>VLOOKUP(A104,'Memória 05'!$A$6:$E$283,5,FALSE)</f>
        <v>0</v>
      </c>
      <c r="J104" s="134">
        <f t="shared" si="11"/>
        <v>0</v>
      </c>
      <c r="K104" s="134">
        <f t="shared" si="12"/>
        <v>17093.88</v>
      </c>
      <c r="L104" s="134">
        <f t="shared" si="13"/>
        <v>0</v>
      </c>
      <c r="M104" s="134">
        <f t="shared" si="14"/>
        <v>0</v>
      </c>
      <c r="N104" s="134">
        <f t="shared" si="15"/>
        <v>0</v>
      </c>
      <c r="O104" s="11"/>
      <c r="P104" s="111">
        <f t="shared" si="10"/>
        <v>0</v>
      </c>
      <c r="Q104" s="17"/>
      <c r="R104" s="32"/>
    </row>
    <row r="105" spans="1:18" ht="38.25" x14ac:dyDescent="0.2">
      <c r="A105" s="126" t="s">
        <v>267</v>
      </c>
      <c r="B105" s="127" t="s">
        <v>268</v>
      </c>
      <c r="C105" s="126" t="s">
        <v>14</v>
      </c>
      <c r="D105" s="126" t="s">
        <v>269</v>
      </c>
      <c r="E105" s="128" t="s">
        <v>16</v>
      </c>
      <c r="F105" s="133">
        <v>14.45</v>
      </c>
      <c r="G105" s="134">
        <v>340.38</v>
      </c>
      <c r="H105" s="134">
        <f>'BM 04'!J104</f>
        <v>0</v>
      </c>
      <c r="I105" s="134">
        <f>VLOOKUP(A105,'Memória 05'!$A$6:$E$283,5,FALSE)</f>
        <v>0</v>
      </c>
      <c r="J105" s="134">
        <f t="shared" si="11"/>
        <v>0</v>
      </c>
      <c r="K105" s="134">
        <f t="shared" si="12"/>
        <v>4918.49</v>
      </c>
      <c r="L105" s="134">
        <f t="shared" si="13"/>
        <v>0</v>
      </c>
      <c r="M105" s="134">
        <f t="shared" si="14"/>
        <v>0</v>
      </c>
      <c r="N105" s="134">
        <f t="shared" si="15"/>
        <v>0</v>
      </c>
      <c r="O105" s="11"/>
      <c r="P105" s="111">
        <f t="shared" si="10"/>
        <v>0</v>
      </c>
      <c r="Q105" s="17"/>
      <c r="R105" s="32"/>
    </row>
    <row r="106" spans="1:18" ht="38.25" x14ac:dyDescent="0.2">
      <c r="A106" s="126" t="s">
        <v>270</v>
      </c>
      <c r="B106" s="127" t="s">
        <v>271</v>
      </c>
      <c r="C106" s="126" t="s">
        <v>14</v>
      </c>
      <c r="D106" s="126" t="s">
        <v>272</v>
      </c>
      <c r="E106" s="128" t="s">
        <v>16</v>
      </c>
      <c r="F106" s="133">
        <v>18.68</v>
      </c>
      <c r="G106" s="134">
        <v>340.38</v>
      </c>
      <c r="H106" s="134">
        <f>'BM 04'!J105</f>
        <v>340.38</v>
      </c>
      <c r="I106" s="134">
        <f>VLOOKUP(A106,'Memória 05'!$A$6:$E$283,5,FALSE)</f>
        <v>0</v>
      </c>
      <c r="J106" s="134">
        <f t="shared" si="11"/>
        <v>340.38</v>
      </c>
      <c r="K106" s="134">
        <f t="shared" si="12"/>
        <v>6358.29</v>
      </c>
      <c r="L106" s="134">
        <f t="shared" si="13"/>
        <v>6358.29</v>
      </c>
      <c r="M106" s="134">
        <f t="shared" si="14"/>
        <v>0</v>
      </c>
      <c r="N106" s="134">
        <f t="shared" si="15"/>
        <v>6358.29</v>
      </c>
      <c r="O106" s="11"/>
      <c r="P106" s="111">
        <f t="shared" si="10"/>
        <v>1</v>
      </c>
      <c r="Q106" s="17"/>
      <c r="R106" s="32"/>
    </row>
    <row r="107" spans="1:18" x14ac:dyDescent="0.2">
      <c r="A107" s="124" t="s">
        <v>273</v>
      </c>
      <c r="B107" s="124"/>
      <c r="C107" s="124"/>
      <c r="D107" s="124" t="s">
        <v>274</v>
      </c>
      <c r="E107" s="124"/>
      <c r="F107" s="131"/>
      <c r="G107" s="131"/>
      <c r="H107" s="131"/>
      <c r="I107" s="131"/>
      <c r="J107" s="131"/>
      <c r="K107" s="131"/>
      <c r="L107" s="131"/>
      <c r="M107" s="131"/>
      <c r="N107" s="131"/>
      <c r="O107" s="11"/>
      <c r="P107" s="111" t="e">
        <f t="shared" si="10"/>
        <v>#DIV/0!</v>
      </c>
      <c r="Q107" s="17"/>
      <c r="R107" s="32"/>
    </row>
    <row r="108" spans="1:18" x14ac:dyDescent="0.2">
      <c r="A108" s="126" t="s">
        <v>275</v>
      </c>
      <c r="B108" s="127" t="s">
        <v>276</v>
      </c>
      <c r="C108" s="126" t="s">
        <v>17</v>
      </c>
      <c r="D108" s="126" t="s">
        <v>277</v>
      </c>
      <c r="E108" s="128" t="s">
        <v>7</v>
      </c>
      <c r="F108" s="133">
        <v>66.069999999999993</v>
      </c>
      <c r="G108" s="134">
        <v>1</v>
      </c>
      <c r="H108" s="134">
        <f>'BM 04'!J107</f>
        <v>0</v>
      </c>
      <c r="I108" s="134">
        <f>VLOOKUP(A108,'Memória 05'!$A$6:$E$283,5,FALSE)</f>
        <v>0</v>
      </c>
      <c r="J108" s="134">
        <f t="shared" si="11"/>
        <v>0</v>
      </c>
      <c r="K108" s="134">
        <f t="shared" si="12"/>
        <v>66.069999999999993</v>
      </c>
      <c r="L108" s="134">
        <f t="shared" si="13"/>
        <v>0</v>
      </c>
      <c r="M108" s="134">
        <f t="shared" si="14"/>
        <v>0</v>
      </c>
      <c r="N108" s="134">
        <f t="shared" si="15"/>
        <v>0</v>
      </c>
      <c r="O108" s="11"/>
      <c r="P108" s="111">
        <f t="shared" si="10"/>
        <v>0</v>
      </c>
      <c r="Q108" s="17"/>
      <c r="R108" s="32"/>
    </row>
    <row r="109" spans="1:18" ht="25.5" x14ac:dyDescent="0.2">
      <c r="A109" s="126" t="s">
        <v>278</v>
      </c>
      <c r="B109" s="127" t="s">
        <v>279</v>
      </c>
      <c r="C109" s="126" t="s">
        <v>17</v>
      </c>
      <c r="D109" s="126" t="s">
        <v>280</v>
      </c>
      <c r="E109" s="128" t="s">
        <v>7</v>
      </c>
      <c r="F109" s="133">
        <v>12.29</v>
      </c>
      <c r="G109" s="134">
        <v>1</v>
      </c>
      <c r="H109" s="134">
        <f>'BM 04'!J108</f>
        <v>1</v>
      </c>
      <c r="I109" s="134">
        <f>VLOOKUP(A109,'Memória 05'!$A$6:$E$283,5,FALSE)</f>
        <v>0</v>
      </c>
      <c r="J109" s="134">
        <f t="shared" si="11"/>
        <v>1</v>
      </c>
      <c r="K109" s="134">
        <f t="shared" si="12"/>
        <v>12.29</v>
      </c>
      <c r="L109" s="134">
        <f t="shared" si="13"/>
        <v>12.29</v>
      </c>
      <c r="M109" s="134">
        <f t="shared" si="14"/>
        <v>0</v>
      </c>
      <c r="N109" s="134">
        <f t="shared" si="15"/>
        <v>12.29</v>
      </c>
      <c r="O109" s="11"/>
      <c r="P109" s="111">
        <f t="shared" si="10"/>
        <v>1</v>
      </c>
      <c r="Q109" s="17"/>
      <c r="R109" s="32"/>
    </row>
    <row r="110" spans="1:18" ht="25.5" x14ac:dyDescent="0.2">
      <c r="A110" s="126" t="s">
        <v>281</v>
      </c>
      <c r="B110" s="127" t="s">
        <v>69</v>
      </c>
      <c r="C110" s="126" t="s">
        <v>17</v>
      </c>
      <c r="D110" s="126" t="s">
        <v>70</v>
      </c>
      <c r="E110" s="128" t="s">
        <v>7</v>
      </c>
      <c r="F110" s="133">
        <v>10.38</v>
      </c>
      <c r="G110" s="134">
        <v>7</v>
      </c>
      <c r="H110" s="134">
        <f>'BM 04'!J109</f>
        <v>2</v>
      </c>
      <c r="I110" s="134">
        <f>VLOOKUP(A110,'Memória 05'!$A$6:$E$283,5,FALSE)</f>
        <v>0</v>
      </c>
      <c r="J110" s="134">
        <f t="shared" si="11"/>
        <v>2</v>
      </c>
      <c r="K110" s="134">
        <f t="shared" si="12"/>
        <v>72.66</v>
      </c>
      <c r="L110" s="134">
        <f t="shared" si="13"/>
        <v>20.76</v>
      </c>
      <c r="M110" s="134">
        <f t="shared" si="14"/>
        <v>0</v>
      </c>
      <c r="N110" s="134">
        <f t="shared" si="15"/>
        <v>20.76</v>
      </c>
      <c r="O110" s="11"/>
      <c r="P110" s="111">
        <f t="shared" si="10"/>
        <v>0.28571428571428575</v>
      </c>
      <c r="Q110" s="17"/>
      <c r="R110" s="32"/>
    </row>
    <row r="111" spans="1:18" ht="25.5" x14ac:dyDescent="0.2">
      <c r="A111" s="126" t="s">
        <v>282</v>
      </c>
      <c r="B111" s="127" t="s">
        <v>283</v>
      </c>
      <c r="C111" s="126" t="s">
        <v>17</v>
      </c>
      <c r="D111" s="126" t="s">
        <v>284</v>
      </c>
      <c r="E111" s="128" t="s">
        <v>7</v>
      </c>
      <c r="F111" s="133">
        <v>11.03</v>
      </c>
      <c r="G111" s="134">
        <v>2</v>
      </c>
      <c r="H111" s="134">
        <f>'BM 04'!J110</f>
        <v>1</v>
      </c>
      <c r="I111" s="134">
        <f>VLOOKUP(A111,'Memória 05'!$A$6:$E$283,5,FALSE)</f>
        <v>0</v>
      </c>
      <c r="J111" s="134">
        <f t="shared" si="11"/>
        <v>1</v>
      </c>
      <c r="K111" s="134">
        <f t="shared" si="12"/>
        <v>22.06</v>
      </c>
      <c r="L111" s="134">
        <f t="shared" si="13"/>
        <v>11.03</v>
      </c>
      <c r="M111" s="134">
        <f t="shared" si="14"/>
        <v>0</v>
      </c>
      <c r="N111" s="134">
        <f t="shared" si="15"/>
        <v>11.03</v>
      </c>
      <c r="O111" s="11"/>
      <c r="P111" s="111">
        <f t="shared" si="10"/>
        <v>0.5</v>
      </c>
      <c r="Q111" s="17"/>
      <c r="R111" s="32"/>
    </row>
    <row r="112" spans="1:18" ht="38.25" x14ac:dyDescent="0.2">
      <c r="A112" s="126" t="s">
        <v>285</v>
      </c>
      <c r="B112" s="127" t="s">
        <v>286</v>
      </c>
      <c r="C112" s="126" t="s">
        <v>17</v>
      </c>
      <c r="D112" s="126" t="s">
        <v>287</v>
      </c>
      <c r="E112" s="128" t="s">
        <v>7</v>
      </c>
      <c r="F112" s="133">
        <v>313.2</v>
      </c>
      <c r="G112" s="134">
        <v>1</v>
      </c>
      <c r="H112" s="134">
        <f>'BM 04'!J111</f>
        <v>1</v>
      </c>
      <c r="I112" s="134">
        <f>VLOOKUP(A112,'Memória 05'!$A$6:$E$283,5,FALSE)</f>
        <v>0</v>
      </c>
      <c r="J112" s="134">
        <f t="shared" si="11"/>
        <v>1</v>
      </c>
      <c r="K112" s="134">
        <f t="shared" si="12"/>
        <v>313.2</v>
      </c>
      <c r="L112" s="134">
        <f t="shared" si="13"/>
        <v>313.2</v>
      </c>
      <c r="M112" s="134">
        <f t="shared" si="14"/>
        <v>0</v>
      </c>
      <c r="N112" s="134">
        <f t="shared" si="15"/>
        <v>313.2</v>
      </c>
      <c r="O112" s="11"/>
      <c r="P112" s="111">
        <f t="shared" si="10"/>
        <v>1</v>
      </c>
      <c r="Q112" s="17"/>
      <c r="R112" s="32"/>
    </row>
    <row r="113" spans="1:18" x14ac:dyDescent="0.2">
      <c r="A113" s="124" t="s">
        <v>288</v>
      </c>
      <c r="B113" s="124"/>
      <c r="C113" s="124"/>
      <c r="D113" s="124" t="s">
        <v>289</v>
      </c>
      <c r="E113" s="124"/>
      <c r="F113" s="131"/>
      <c r="G113" s="131"/>
      <c r="H113" s="131"/>
      <c r="I113" s="131"/>
      <c r="J113" s="131"/>
      <c r="K113" s="131"/>
      <c r="L113" s="131"/>
      <c r="M113" s="131"/>
      <c r="N113" s="131"/>
      <c r="O113" s="11"/>
      <c r="P113" s="111" t="e">
        <f t="shared" si="10"/>
        <v>#DIV/0!</v>
      </c>
      <c r="Q113" s="17"/>
      <c r="R113" s="32"/>
    </row>
    <row r="114" spans="1:18" ht="25.5" x14ac:dyDescent="0.2">
      <c r="A114" s="126" t="s">
        <v>290</v>
      </c>
      <c r="B114" s="127" t="s">
        <v>291</v>
      </c>
      <c r="C114" s="126" t="s">
        <v>17</v>
      </c>
      <c r="D114" s="126" t="s">
        <v>292</v>
      </c>
      <c r="E114" s="128" t="s">
        <v>11</v>
      </c>
      <c r="F114" s="133">
        <v>8.2899999999999991</v>
      </c>
      <c r="G114" s="134">
        <v>147.97999999999999</v>
      </c>
      <c r="H114" s="134">
        <f>'BM 04'!J113</f>
        <v>147.97999999999999</v>
      </c>
      <c r="I114" s="134">
        <f>VLOOKUP(A114,'Memória 05'!$A$6:$E$283,5,FALSE)</f>
        <v>0</v>
      </c>
      <c r="J114" s="134">
        <f t="shared" si="11"/>
        <v>147.97999999999999</v>
      </c>
      <c r="K114" s="134">
        <f t="shared" si="12"/>
        <v>1226.75</v>
      </c>
      <c r="L114" s="134">
        <f t="shared" si="13"/>
        <v>1226.75</v>
      </c>
      <c r="M114" s="134">
        <f t="shared" si="14"/>
        <v>0</v>
      </c>
      <c r="N114" s="134">
        <f t="shared" si="15"/>
        <v>1226.75</v>
      </c>
      <c r="O114" s="11"/>
      <c r="P114" s="111">
        <f t="shared" si="10"/>
        <v>1</v>
      </c>
      <c r="Q114" s="17"/>
      <c r="R114" s="32"/>
    </row>
    <row r="115" spans="1:18" ht="38.25" x14ac:dyDescent="0.2">
      <c r="A115" s="126" t="s">
        <v>293</v>
      </c>
      <c r="B115" s="127" t="s">
        <v>294</v>
      </c>
      <c r="C115" s="126" t="s">
        <v>17</v>
      </c>
      <c r="D115" s="126" t="s">
        <v>295</v>
      </c>
      <c r="E115" s="128" t="s">
        <v>11</v>
      </c>
      <c r="F115" s="133">
        <v>12.56</v>
      </c>
      <c r="G115" s="134">
        <v>36.9</v>
      </c>
      <c r="H115" s="134">
        <f>'BM 04'!J114</f>
        <v>36.9</v>
      </c>
      <c r="I115" s="134">
        <f>VLOOKUP(A115,'Memória 05'!$A$6:$E$283,5,FALSE)</f>
        <v>0</v>
      </c>
      <c r="J115" s="134">
        <f t="shared" si="11"/>
        <v>36.9</v>
      </c>
      <c r="K115" s="134">
        <f t="shared" si="12"/>
        <v>463.46</v>
      </c>
      <c r="L115" s="134">
        <f t="shared" si="13"/>
        <v>463.46</v>
      </c>
      <c r="M115" s="134">
        <f t="shared" si="14"/>
        <v>0</v>
      </c>
      <c r="N115" s="134">
        <f t="shared" si="15"/>
        <v>463.46</v>
      </c>
      <c r="O115" s="11"/>
      <c r="P115" s="111">
        <f t="shared" si="10"/>
        <v>1</v>
      </c>
      <c r="Q115" s="17"/>
      <c r="R115" s="32"/>
    </row>
    <row r="116" spans="1:18" ht="38.25" x14ac:dyDescent="0.2">
      <c r="A116" s="126" t="s">
        <v>296</v>
      </c>
      <c r="B116" s="127" t="s">
        <v>297</v>
      </c>
      <c r="C116" s="126" t="s">
        <v>17</v>
      </c>
      <c r="D116" s="126" t="s">
        <v>298</v>
      </c>
      <c r="E116" s="128" t="s">
        <v>11</v>
      </c>
      <c r="F116" s="133">
        <v>12.11</v>
      </c>
      <c r="G116" s="134">
        <v>147.97999999999999</v>
      </c>
      <c r="H116" s="134">
        <f>'BM 04'!J115</f>
        <v>147.97999999999999</v>
      </c>
      <c r="I116" s="134">
        <f>VLOOKUP(A116,'Memória 05'!$A$6:$E$283,5,FALSE)</f>
        <v>0</v>
      </c>
      <c r="J116" s="134">
        <f t="shared" si="11"/>
        <v>147.97999999999999</v>
      </c>
      <c r="K116" s="134">
        <f t="shared" si="12"/>
        <v>1792.03</v>
      </c>
      <c r="L116" s="134">
        <f t="shared" si="13"/>
        <v>1792.03</v>
      </c>
      <c r="M116" s="134">
        <f t="shared" si="14"/>
        <v>0</v>
      </c>
      <c r="N116" s="134">
        <f t="shared" si="15"/>
        <v>1792.03</v>
      </c>
      <c r="O116" s="11"/>
      <c r="P116" s="111">
        <f t="shared" si="10"/>
        <v>1</v>
      </c>
      <c r="Q116" s="17"/>
      <c r="R116" s="32"/>
    </row>
    <row r="117" spans="1:18" ht="25.5" x14ac:dyDescent="0.2">
      <c r="A117" s="126" t="s">
        <v>299</v>
      </c>
      <c r="B117" s="127" t="s">
        <v>63</v>
      </c>
      <c r="C117" s="126" t="s">
        <v>17</v>
      </c>
      <c r="D117" s="126" t="s">
        <v>64</v>
      </c>
      <c r="E117" s="128" t="s">
        <v>7</v>
      </c>
      <c r="F117" s="133">
        <v>13.62</v>
      </c>
      <c r="G117" s="134">
        <v>3</v>
      </c>
      <c r="H117" s="134">
        <f>'BM 04'!J116</f>
        <v>2</v>
      </c>
      <c r="I117" s="134">
        <f>VLOOKUP(A117,'Memória 05'!$A$6:$E$283,5,FALSE)</f>
        <v>0</v>
      </c>
      <c r="J117" s="134">
        <f t="shared" si="11"/>
        <v>2</v>
      </c>
      <c r="K117" s="134">
        <f t="shared" si="12"/>
        <v>40.86</v>
      </c>
      <c r="L117" s="134">
        <f t="shared" si="13"/>
        <v>27.24</v>
      </c>
      <c r="M117" s="134">
        <f t="shared" si="14"/>
        <v>0</v>
      </c>
      <c r="N117" s="134">
        <f t="shared" si="15"/>
        <v>27.24</v>
      </c>
      <c r="O117" s="11"/>
      <c r="P117" s="111">
        <f t="shared" si="10"/>
        <v>0.66666666666666663</v>
      </c>
      <c r="Q117" s="17"/>
      <c r="R117" s="32"/>
    </row>
    <row r="118" spans="1:18" ht="25.5" x14ac:dyDescent="0.2">
      <c r="A118" s="126" t="s">
        <v>300</v>
      </c>
      <c r="B118" s="127" t="s">
        <v>301</v>
      </c>
      <c r="C118" s="126" t="s">
        <v>17</v>
      </c>
      <c r="D118" s="126" t="s">
        <v>302</v>
      </c>
      <c r="E118" s="128" t="s">
        <v>7</v>
      </c>
      <c r="F118" s="133">
        <v>30.4</v>
      </c>
      <c r="G118" s="134">
        <v>2</v>
      </c>
      <c r="H118" s="134">
        <f>'BM 04'!J117</f>
        <v>1</v>
      </c>
      <c r="I118" s="134">
        <f>VLOOKUP(A118,'Memória 05'!$A$6:$E$283,5,FALSE)</f>
        <v>0</v>
      </c>
      <c r="J118" s="134">
        <f t="shared" si="11"/>
        <v>1</v>
      </c>
      <c r="K118" s="134">
        <f t="shared" si="12"/>
        <v>60.8</v>
      </c>
      <c r="L118" s="134">
        <f t="shared" si="13"/>
        <v>30.4</v>
      </c>
      <c r="M118" s="134">
        <f t="shared" si="14"/>
        <v>0</v>
      </c>
      <c r="N118" s="134">
        <f t="shared" si="15"/>
        <v>30.4</v>
      </c>
      <c r="O118" s="11"/>
      <c r="P118" s="111">
        <f t="shared" si="10"/>
        <v>0.5</v>
      </c>
      <c r="Q118" s="17"/>
      <c r="R118" s="32"/>
    </row>
    <row r="119" spans="1:18" ht="25.5" x14ac:dyDescent="0.2">
      <c r="A119" s="126" t="s">
        <v>303</v>
      </c>
      <c r="B119" s="127" t="s">
        <v>61</v>
      </c>
      <c r="C119" s="126" t="s">
        <v>17</v>
      </c>
      <c r="D119" s="126" t="s">
        <v>62</v>
      </c>
      <c r="E119" s="128" t="s">
        <v>7</v>
      </c>
      <c r="F119" s="133">
        <v>16.88</v>
      </c>
      <c r="G119" s="134">
        <v>1</v>
      </c>
      <c r="H119" s="134">
        <f>'BM 04'!J118</f>
        <v>1</v>
      </c>
      <c r="I119" s="134">
        <f>VLOOKUP(A119,'Memória 05'!$A$6:$E$283,5,FALSE)</f>
        <v>0</v>
      </c>
      <c r="J119" s="134">
        <f t="shared" si="11"/>
        <v>1</v>
      </c>
      <c r="K119" s="134">
        <f t="shared" si="12"/>
        <v>16.88</v>
      </c>
      <c r="L119" s="134">
        <f t="shared" si="13"/>
        <v>16.88</v>
      </c>
      <c r="M119" s="134">
        <f t="shared" si="14"/>
        <v>0</v>
      </c>
      <c r="N119" s="134">
        <f t="shared" si="15"/>
        <v>16.88</v>
      </c>
      <c r="O119" s="11"/>
      <c r="P119" s="111">
        <f t="shared" si="10"/>
        <v>1</v>
      </c>
      <c r="Q119" s="17"/>
      <c r="R119" s="32"/>
    </row>
    <row r="120" spans="1:18" ht="25.5" x14ac:dyDescent="0.2">
      <c r="A120" s="126" t="s">
        <v>304</v>
      </c>
      <c r="B120" s="127" t="s">
        <v>305</v>
      </c>
      <c r="C120" s="126" t="s">
        <v>17</v>
      </c>
      <c r="D120" s="126" t="s">
        <v>306</v>
      </c>
      <c r="E120" s="128" t="s">
        <v>7</v>
      </c>
      <c r="F120" s="133">
        <v>10.26</v>
      </c>
      <c r="G120" s="134">
        <v>2</v>
      </c>
      <c r="H120" s="134">
        <f>'BM 04'!J119</f>
        <v>2</v>
      </c>
      <c r="I120" s="134">
        <f>VLOOKUP(A120,'Memória 05'!$A$6:$E$283,5,FALSE)</f>
        <v>0</v>
      </c>
      <c r="J120" s="134">
        <f t="shared" si="11"/>
        <v>2</v>
      </c>
      <c r="K120" s="134">
        <f t="shared" si="12"/>
        <v>20.52</v>
      </c>
      <c r="L120" s="134">
        <f t="shared" si="13"/>
        <v>20.52</v>
      </c>
      <c r="M120" s="134">
        <f t="shared" si="14"/>
        <v>0</v>
      </c>
      <c r="N120" s="134">
        <f t="shared" si="15"/>
        <v>20.52</v>
      </c>
      <c r="O120" s="11"/>
      <c r="P120" s="111">
        <f t="shared" si="10"/>
        <v>1</v>
      </c>
      <c r="Q120" s="17"/>
      <c r="R120" s="32"/>
    </row>
    <row r="121" spans="1:18" ht="38.25" x14ac:dyDescent="0.2">
      <c r="A121" s="126" t="s">
        <v>741</v>
      </c>
      <c r="B121" s="127">
        <v>91868</v>
      </c>
      <c r="C121" s="126" t="s">
        <v>17</v>
      </c>
      <c r="D121" s="126" t="s">
        <v>742</v>
      </c>
      <c r="E121" s="128" t="s">
        <v>743</v>
      </c>
      <c r="F121" s="133">
        <v>12.4340182375</v>
      </c>
      <c r="G121" s="134">
        <v>25.4</v>
      </c>
      <c r="H121" s="134">
        <v>0</v>
      </c>
      <c r="I121" s="134">
        <f>VLOOKUP(A121,'Memória 05'!$A$6:$E$283,5,FALSE)</f>
        <v>0</v>
      </c>
      <c r="J121" s="134">
        <f t="shared" ref="J121" si="21">I121+H121</f>
        <v>0</v>
      </c>
      <c r="K121" s="134">
        <f t="shared" ref="K121" si="22">TRUNC(G121*F121,2)</f>
        <v>315.82</v>
      </c>
      <c r="L121" s="134">
        <f t="shared" ref="L121" si="23">TRUNC(H121*F121,2)</f>
        <v>0</v>
      </c>
      <c r="M121" s="134">
        <f t="shared" ref="M121" si="24">TRUNC(I121*F121,2)</f>
        <v>0</v>
      </c>
      <c r="N121" s="134">
        <f t="shared" ref="N121" si="25">M121+L121</f>
        <v>0</v>
      </c>
      <c r="O121" s="11"/>
      <c r="Q121" s="17"/>
      <c r="R121" s="32"/>
    </row>
    <row r="122" spans="1:18" x14ac:dyDescent="0.2">
      <c r="A122" s="124" t="s">
        <v>307</v>
      </c>
      <c r="B122" s="124"/>
      <c r="C122" s="124"/>
      <c r="D122" s="124" t="s">
        <v>308</v>
      </c>
      <c r="E122" s="124"/>
      <c r="F122" s="131"/>
      <c r="G122" s="131"/>
      <c r="H122" s="131"/>
      <c r="I122" s="134">
        <f>VLOOKUP(A122,'Memória 05'!$A$6:$E$283,5,FALSE)</f>
        <v>0</v>
      </c>
      <c r="J122" s="131"/>
      <c r="K122" s="131"/>
      <c r="L122" s="131"/>
      <c r="M122" s="131"/>
      <c r="N122" s="131"/>
      <c r="O122" s="11"/>
      <c r="P122" s="111" t="e">
        <f t="shared" si="10"/>
        <v>#DIV/0!</v>
      </c>
      <c r="Q122" s="17"/>
      <c r="R122" s="32"/>
    </row>
    <row r="123" spans="1:18" ht="25.5" x14ac:dyDescent="0.2">
      <c r="A123" s="126" t="s">
        <v>309</v>
      </c>
      <c r="B123" s="127" t="s">
        <v>310</v>
      </c>
      <c r="C123" s="126" t="s">
        <v>17</v>
      </c>
      <c r="D123" s="126" t="s">
        <v>311</v>
      </c>
      <c r="E123" s="128" t="s">
        <v>11</v>
      </c>
      <c r="F123" s="133">
        <v>2.88</v>
      </c>
      <c r="G123" s="134">
        <v>40.71</v>
      </c>
      <c r="H123" s="134">
        <f>'BM 04'!J121</f>
        <v>40.71</v>
      </c>
      <c r="I123" s="134">
        <f>VLOOKUP(A123,'Memória 05'!$A$6:$E$283,5,FALSE)</f>
        <v>0</v>
      </c>
      <c r="J123" s="134">
        <f t="shared" si="11"/>
        <v>40.71</v>
      </c>
      <c r="K123" s="134">
        <f t="shared" si="12"/>
        <v>117.24</v>
      </c>
      <c r="L123" s="134">
        <f t="shared" si="13"/>
        <v>117.24</v>
      </c>
      <c r="M123" s="134">
        <f t="shared" si="14"/>
        <v>0</v>
      </c>
      <c r="N123" s="134">
        <f t="shared" si="15"/>
        <v>117.24</v>
      </c>
      <c r="O123" s="11"/>
      <c r="P123" s="111">
        <f t="shared" si="10"/>
        <v>1</v>
      </c>
      <c r="Q123" s="17"/>
      <c r="R123" s="32"/>
    </row>
    <row r="124" spans="1:18" ht="25.5" x14ac:dyDescent="0.2">
      <c r="A124" s="126" t="s">
        <v>312</v>
      </c>
      <c r="B124" s="127" t="s">
        <v>313</v>
      </c>
      <c r="C124" s="126" t="s">
        <v>17</v>
      </c>
      <c r="D124" s="126" t="s">
        <v>314</v>
      </c>
      <c r="E124" s="128" t="s">
        <v>11</v>
      </c>
      <c r="F124" s="133">
        <v>4.1500000000000004</v>
      </c>
      <c r="G124" s="134">
        <v>666.97</v>
      </c>
      <c r="H124" s="134">
        <f>'BM 04'!J122</f>
        <v>0</v>
      </c>
      <c r="I124" s="134">
        <f>VLOOKUP(A124,'Memória 05'!$A$6:$E$283,5,FALSE)</f>
        <v>666.97</v>
      </c>
      <c r="J124" s="134">
        <f t="shared" si="11"/>
        <v>666.97</v>
      </c>
      <c r="K124" s="134">
        <f t="shared" si="12"/>
        <v>2767.92</v>
      </c>
      <c r="L124" s="134">
        <f t="shared" si="13"/>
        <v>0</v>
      </c>
      <c r="M124" s="134">
        <f t="shared" si="14"/>
        <v>2767.92</v>
      </c>
      <c r="N124" s="134">
        <f t="shared" si="15"/>
        <v>2767.92</v>
      </c>
      <c r="O124" s="11"/>
      <c r="P124" s="111">
        <f t="shared" si="10"/>
        <v>1</v>
      </c>
      <c r="Q124" s="17"/>
      <c r="R124" s="32"/>
    </row>
    <row r="125" spans="1:18" x14ac:dyDescent="0.2">
      <c r="A125" s="124" t="s">
        <v>315</v>
      </c>
      <c r="B125" s="124"/>
      <c r="C125" s="124"/>
      <c r="D125" s="124" t="s">
        <v>316</v>
      </c>
      <c r="E125" s="124"/>
      <c r="F125" s="131"/>
      <c r="G125" s="131"/>
      <c r="H125" s="131"/>
      <c r="I125" s="134">
        <f>VLOOKUP(A125,'Memória 05'!$A$6:$E$283,5,FALSE)</f>
        <v>0</v>
      </c>
      <c r="J125" s="131"/>
      <c r="K125" s="131"/>
      <c r="L125" s="131"/>
      <c r="M125" s="131"/>
      <c r="N125" s="131"/>
      <c r="O125" s="11"/>
      <c r="P125" s="111" t="e">
        <f t="shared" si="10"/>
        <v>#DIV/0!</v>
      </c>
      <c r="Q125" s="17"/>
      <c r="R125" s="32"/>
    </row>
    <row r="126" spans="1:18" ht="25.5" x14ac:dyDescent="0.2">
      <c r="A126" s="126" t="s">
        <v>317</v>
      </c>
      <c r="B126" s="127" t="s">
        <v>318</v>
      </c>
      <c r="C126" s="126" t="s">
        <v>17</v>
      </c>
      <c r="D126" s="126" t="s">
        <v>319</v>
      </c>
      <c r="E126" s="128" t="s">
        <v>7</v>
      </c>
      <c r="F126" s="133">
        <v>43.32</v>
      </c>
      <c r="G126" s="134">
        <v>2</v>
      </c>
      <c r="H126" s="134">
        <f>'BM 04'!J124</f>
        <v>2</v>
      </c>
      <c r="I126" s="134">
        <f>VLOOKUP(A126,'Memória 05'!$A$6:$E$283,5,FALSE)</f>
        <v>0</v>
      </c>
      <c r="J126" s="134">
        <f t="shared" si="11"/>
        <v>2</v>
      </c>
      <c r="K126" s="134">
        <f t="shared" si="12"/>
        <v>86.64</v>
      </c>
      <c r="L126" s="134">
        <f t="shared" si="13"/>
        <v>86.64</v>
      </c>
      <c r="M126" s="134">
        <f t="shared" si="14"/>
        <v>0</v>
      </c>
      <c r="N126" s="134">
        <f t="shared" si="15"/>
        <v>86.64</v>
      </c>
      <c r="O126" s="11"/>
      <c r="P126" s="111">
        <f t="shared" si="10"/>
        <v>1</v>
      </c>
      <c r="Q126" s="17"/>
      <c r="R126" s="32"/>
    </row>
    <row r="127" spans="1:18" ht="25.5" x14ac:dyDescent="0.2">
      <c r="A127" s="126" t="s">
        <v>320</v>
      </c>
      <c r="B127" s="127" t="s">
        <v>321</v>
      </c>
      <c r="C127" s="126" t="s">
        <v>17</v>
      </c>
      <c r="D127" s="126" t="s">
        <v>322</v>
      </c>
      <c r="E127" s="128" t="s">
        <v>7</v>
      </c>
      <c r="F127" s="133">
        <v>29.26</v>
      </c>
      <c r="G127" s="134">
        <v>2</v>
      </c>
      <c r="H127" s="134">
        <f>'BM 04'!J125</f>
        <v>1</v>
      </c>
      <c r="I127" s="134">
        <f>VLOOKUP(A127,'Memória 05'!$A$6:$E$283,5,FALSE)</f>
        <v>0</v>
      </c>
      <c r="J127" s="134">
        <f t="shared" si="11"/>
        <v>1</v>
      </c>
      <c r="K127" s="134">
        <f t="shared" si="12"/>
        <v>58.52</v>
      </c>
      <c r="L127" s="134">
        <f t="shared" si="13"/>
        <v>29.26</v>
      </c>
      <c r="M127" s="134">
        <f t="shared" si="14"/>
        <v>0</v>
      </c>
      <c r="N127" s="134">
        <f t="shared" si="15"/>
        <v>29.26</v>
      </c>
      <c r="O127" s="11"/>
      <c r="P127" s="111">
        <f t="shared" si="10"/>
        <v>0.5</v>
      </c>
      <c r="Q127" s="17"/>
      <c r="R127" s="32"/>
    </row>
    <row r="128" spans="1:18" ht="25.5" x14ac:dyDescent="0.2">
      <c r="A128" s="126" t="s">
        <v>323</v>
      </c>
      <c r="B128" s="127" t="s">
        <v>324</v>
      </c>
      <c r="C128" s="126" t="s">
        <v>17</v>
      </c>
      <c r="D128" s="126" t="s">
        <v>325</v>
      </c>
      <c r="E128" s="128" t="s">
        <v>7</v>
      </c>
      <c r="F128" s="133">
        <v>46.66</v>
      </c>
      <c r="G128" s="134">
        <v>1</v>
      </c>
      <c r="H128" s="134">
        <f>'BM 04'!J126</f>
        <v>1</v>
      </c>
      <c r="I128" s="134">
        <f>VLOOKUP(A128,'Memória 05'!$A$6:$E$283,5,FALSE)</f>
        <v>0</v>
      </c>
      <c r="J128" s="134">
        <f t="shared" si="11"/>
        <v>1</v>
      </c>
      <c r="K128" s="134">
        <f t="shared" si="12"/>
        <v>46.66</v>
      </c>
      <c r="L128" s="134">
        <f t="shared" si="13"/>
        <v>46.66</v>
      </c>
      <c r="M128" s="134">
        <f t="shared" si="14"/>
        <v>0</v>
      </c>
      <c r="N128" s="134">
        <f t="shared" si="15"/>
        <v>46.66</v>
      </c>
      <c r="O128" s="11"/>
      <c r="P128" s="111">
        <f t="shared" si="10"/>
        <v>1</v>
      </c>
      <c r="Q128" s="17"/>
      <c r="R128" s="32"/>
    </row>
    <row r="129" spans="1:18" ht="25.5" x14ac:dyDescent="0.2">
      <c r="A129" s="126" t="s">
        <v>326</v>
      </c>
      <c r="B129" s="127" t="s">
        <v>327</v>
      </c>
      <c r="C129" s="126" t="s">
        <v>17</v>
      </c>
      <c r="D129" s="126" t="s">
        <v>328</v>
      </c>
      <c r="E129" s="128" t="s">
        <v>7</v>
      </c>
      <c r="F129" s="133">
        <v>29.86</v>
      </c>
      <c r="G129" s="134">
        <v>3</v>
      </c>
      <c r="H129" s="134">
        <f>'BM 04'!J127</f>
        <v>0</v>
      </c>
      <c r="I129" s="134">
        <f>VLOOKUP(A129,'Memória 05'!$A$6:$E$283,5,FALSE)</f>
        <v>0</v>
      </c>
      <c r="J129" s="134">
        <f t="shared" si="11"/>
        <v>0</v>
      </c>
      <c r="K129" s="134">
        <f t="shared" si="12"/>
        <v>89.58</v>
      </c>
      <c r="L129" s="134">
        <f t="shared" si="13"/>
        <v>0</v>
      </c>
      <c r="M129" s="134">
        <f t="shared" si="14"/>
        <v>0</v>
      </c>
      <c r="N129" s="134">
        <f t="shared" si="15"/>
        <v>0</v>
      </c>
      <c r="O129" s="11"/>
      <c r="P129" s="111">
        <f t="shared" si="10"/>
        <v>0</v>
      </c>
      <c r="Q129" s="17"/>
      <c r="R129" s="32"/>
    </row>
    <row r="130" spans="1:18" ht="25.5" x14ac:dyDescent="0.2">
      <c r="A130" s="126" t="s">
        <v>329</v>
      </c>
      <c r="B130" s="127" t="s">
        <v>330</v>
      </c>
      <c r="C130" s="126" t="s">
        <v>17</v>
      </c>
      <c r="D130" s="126" t="s">
        <v>331</v>
      </c>
      <c r="E130" s="128" t="s">
        <v>7</v>
      </c>
      <c r="F130" s="133">
        <v>831.88</v>
      </c>
      <c r="G130" s="134">
        <v>16</v>
      </c>
      <c r="H130" s="134">
        <f>'BM 04'!J128</f>
        <v>0</v>
      </c>
      <c r="I130" s="134">
        <f>VLOOKUP(A130,'Memória 05'!$A$6:$E$283,5,FALSE)</f>
        <v>16</v>
      </c>
      <c r="J130" s="134">
        <f t="shared" si="11"/>
        <v>16</v>
      </c>
      <c r="K130" s="134">
        <f t="shared" si="12"/>
        <v>13310.08</v>
      </c>
      <c r="L130" s="134">
        <f t="shared" si="13"/>
        <v>0</v>
      </c>
      <c r="M130" s="134">
        <f t="shared" si="14"/>
        <v>13310.08</v>
      </c>
      <c r="N130" s="134">
        <f t="shared" si="15"/>
        <v>13310.08</v>
      </c>
      <c r="O130" s="11"/>
      <c r="P130" s="111">
        <f t="shared" si="10"/>
        <v>1</v>
      </c>
      <c r="Q130" s="17"/>
      <c r="R130" s="32"/>
    </row>
    <row r="131" spans="1:18" x14ac:dyDescent="0.2">
      <c r="A131" s="124" t="s">
        <v>332</v>
      </c>
      <c r="B131" s="124"/>
      <c r="C131" s="124"/>
      <c r="D131" s="124" t="s">
        <v>333</v>
      </c>
      <c r="E131" s="124"/>
      <c r="F131" s="131"/>
      <c r="G131" s="131"/>
      <c r="H131" s="131"/>
      <c r="I131" s="134">
        <f>VLOOKUP(A131,'Memória 05'!$A$6:$E$283,5,FALSE)</f>
        <v>0</v>
      </c>
      <c r="J131" s="131"/>
      <c r="K131" s="131"/>
      <c r="L131" s="131"/>
      <c r="M131" s="131"/>
      <c r="N131" s="131"/>
      <c r="O131" s="11"/>
      <c r="P131" s="111" t="e">
        <f t="shared" si="10"/>
        <v>#DIV/0!</v>
      </c>
      <c r="Q131" s="17"/>
      <c r="R131" s="32"/>
    </row>
    <row r="132" spans="1:18" ht="51" x14ac:dyDescent="0.2">
      <c r="A132" s="126" t="s">
        <v>334</v>
      </c>
      <c r="B132" s="127" t="s">
        <v>335</v>
      </c>
      <c r="C132" s="126" t="s">
        <v>17</v>
      </c>
      <c r="D132" s="126" t="s">
        <v>336</v>
      </c>
      <c r="E132" s="128" t="s">
        <v>7</v>
      </c>
      <c r="F132" s="133">
        <v>3335.41</v>
      </c>
      <c r="G132" s="134">
        <v>1</v>
      </c>
      <c r="H132" s="134">
        <f>'BM 04'!J130</f>
        <v>0</v>
      </c>
      <c r="I132" s="134">
        <f>VLOOKUP(A132,'Memória 05'!$A$6:$E$283,5,FALSE)</f>
        <v>0</v>
      </c>
      <c r="J132" s="134">
        <f t="shared" si="11"/>
        <v>0</v>
      </c>
      <c r="K132" s="134">
        <f t="shared" si="12"/>
        <v>3335.41</v>
      </c>
      <c r="L132" s="134">
        <f t="shared" si="13"/>
        <v>0</v>
      </c>
      <c r="M132" s="134">
        <f t="shared" si="14"/>
        <v>0</v>
      </c>
      <c r="N132" s="134">
        <f t="shared" si="15"/>
        <v>0</v>
      </c>
      <c r="O132" s="11"/>
      <c r="P132" s="111">
        <f t="shared" si="10"/>
        <v>0</v>
      </c>
      <c r="Q132" s="17"/>
      <c r="R132" s="32"/>
    </row>
    <row r="133" spans="1:18" ht="38.25" x14ac:dyDescent="0.2">
      <c r="A133" s="126" t="s">
        <v>337</v>
      </c>
      <c r="B133" s="127" t="s">
        <v>338</v>
      </c>
      <c r="C133" s="126" t="s">
        <v>14</v>
      </c>
      <c r="D133" s="126" t="s">
        <v>339</v>
      </c>
      <c r="E133" s="128" t="s">
        <v>7</v>
      </c>
      <c r="F133" s="133">
        <v>6223.62</v>
      </c>
      <c r="G133" s="134">
        <v>1</v>
      </c>
      <c r="H133" s="134">
        <f>'BM 04'!J131</f>
        <v>0</v>
      </c>
      <c r="I133" s="134">
        <f>VLOOKUP(A133,'Memória 05'!$A$6:$E$283,5,FALSE)</f>
        <v>0</v>
      </c>
      <c r="J133" s="134">
        <f t="shared" si="11"/>
        <v>0</v>
      </c>
      <c r="K133" s="134">
        <f t="shared" si="12"/>
        <v>6223.62</v>
      </c>
      <c r="L133" s="134">
        <f t="shared" si="13"/>
        <v>0</v>
      </c>
      <c r="M133" s="134">
        <f t="shared" si="14"/>
        <v>0</v>
      </c>
      <c r="N133" s="134">
        <f t="shared" si="15"/>
        <v>0</v>
      </c>
      <c r="O133" s="11"/>
      <c r="P133" s="111">
        <f t="shared" si="10"/>
        <v>0</v>
      </c>
      <c r="Q133" s="17"/>
      <c r="R133" s="32"/>
    </row>
    <row r="134" spans="1:18" ht="51" x14ac:dyDescent="0.2">
      <c r="A134" s="126" t="s">
        <v>340</v>
      </c>
      <c r="B134" s="127" t="s">
        <v>341</v>
      </c>
      <c r="C134" s="126" t="s">
        <v>17</v>
      </c>
      <c r="D134" s="126" t="s">
        <v>342</v>
      </c>
      <c r="E134" s="128" t="s">
        <v>7</v>
      </c>
      <c r="F134" s="133">
        <v>2024.88</v>
      </c>
      <c r="G134" s="134">
        <v>1</v>
      </c>
      <c r="H134" s="134">
        <f>'BM 04'!J132</f>
        <v>0</v>
      </c>
      <c r="I134" s="134">
        <f>VLOOKUP(A134,'Memória 05'!$A$6:$E$283,5,FALSE)</f>
        <v>0</v>
      </c>
      <c r="J134" s="134">
        <f t="shared" si="11"/>
        <v>0</v>
      </c>
      <c r="K134" s="134">
        <f t="shared" si="12"/>
        <v>2024.88</v>
      </c>
      <c r="L134" s="134">
        <f t="shared" si="13"/>
        <v>0</v>
      </c>
      <c r="M134" s="134">
        <f t="shared" si="14"/>
        <v>0</v>
      </c>
      <c r="N134" s="134">
        <f t="shared" si="15"/>
        <v>0</v>
      </c>
      <c r="O134" s="11"/>
      <c r="P134" s="111">
        <f t="shared" si="10"/>
        <v>0</v>
      </c>
      <c r="Q134" s="17"/>
      <c r="R134" s="32"/>
    </row>
    <row r="135" spans="1:18" x14ac:dyDescent="0.2">
      <c r="A135" s="124" t="s">
        <v>343</v>
      </c>
      <c r="B135" s="124"/>
      <c r="C135" s="124"/>
      <c r="D135" s="124" t="s">
        <v>344</v>
      </c>
      <c r="E135" s="124"/>
      <c r="F135" s="131"/>
      <c r="G135" s="131"/>
      <c r="H135" s="131"/>
      <c r="I135" s="131"/>
      <c r="J135" s="131"/>
      <c r="K135" s="131"/>
      <c r="L135" s="131"/>
      <c r="M135" s="131"/>
      <c r="N135" s="131"/>
      <c r="O135" s="11"/>
      <c r="P135" s="111" t="e">
        <f t="shared" si="10"/>
        <v>#DIV/0!</v>
      </c>
      <c r="Q135" s="17"/>
      <c r="R135" s="32"/>
    </row>
    <row r="136" spans="1:18" ht="38.25" x14ac:dyDescent="0.2">
      <c r="A136" s="126" t="s">
        <v>345</v>
      </c>
      <c r="B136" s="127" t="s">
        <v>346</v>
      </c>
      <c r="C136" s="126" t="s">
        <v>17</v>
      </c>
      <c r="D136" s="126" t="s">
        <v>347</v>
      </c>
      <c r="E136" s="128" t="s">
        <v>7</v>
      </c>
      <c r="F136" s="133">
        <v>32.479999999999997</v>
      </c>
      <c r="G136" s="134">
        <v>6</v>
      </c>
      <c r="H136" s="134">
        <f>'BM 04'!J134</f>
        <v>0</v>
      </c>
      <c r="I136" s="134">
        <f>VLOOKUP(A136,'Memória 05'!$A$6:$E$283,5,FALSE)</f>
        <v>0</v>
      </c>
      <c r="J136" s="134">
        <f t="shared" si="11"/>
        <v>0</v>
      </c>
      <c r="K136" s="134">
        <f t="shared" si="12"/>
        <v>194.88</v>
      </c>
      <c r="L136" s="134">
        <f t="shared" si="13"/>
        <v>0</v>
      </c>
      <c r="M136" s="134">
        <f t="shared" si="14"/>
        <v>0</v>
      </c>
      <c r="N136" s="134">
        <f t="shared" si="15"/>
        <v>0</v>
      </c>
      <c r="O136" s="11"/>
      <c r="P136" s="111">
        <f t="shared" si="10"/>
        <v>0</v>
      </c>
      <c r="Q136" s="17"/>
      <c r="R136" s="32"/>
    </row>
    <row r="137" spans="1:18" ht="38.25" x14ac:dyDescent="0.2">
      <c r="A137" s="126" t="s">
        <v>348</v>
      </c>
      <c r="B137" s="127" t="s">
        <v>349</v>
      </c>
      <c r="C137" s="126" t="s">
        <v>17</v>
      </c>
      <c r="D137" s="126" t="s">
        <v>350</v>
      </c>
      <c r="E137" s="128" t="s">
        <v>7</v>
      </c>
      <c r="F137" s="133">
        <v>33.32</v>
      </c>
      <c r="G137" s="134">
        <v>6</v>
      </c>
      <c r="H137" s="134">
        <f>'BM 04'!J135</f>
        <v>0</v>
      </c>
      <c r="I137" s="134">
        <f>VLOOKUP(A137,'Memória 05'!$A$6:$E$283,5,FALSE)</f>
        <v>0</v>
      </c>
      <c r="J137" s="134">
        <f t="shared" si="11"/>
        <v>0</v>
      </c>
      <c r="K137" s="134">
        <f t="shared" si="12"/>
        <v>199.92</v>
      </c>
      <c r="L137" s="134">
        <f t="shared" si="13"/>
        <v>0</v>
      </c>
      <c r="M137" s="134">
        <f t="shared" si="14"/>
        <v>0</v>
      </c>
      <c r="N137" s="134">
        <f t="shared" si="15"/>
        <v>0</v>
      </c>
      <c r="O137" s="11"/>
      <c r="P137" s="111">
        <f t="shared" si="10"/>
        <v>0</v>
      </c>
      <c r="Q137" s="17"/>
      <c r="R137" s="32"/>
    </row>
    <row r="138" spans="1:18" ht="25.5" x14ac:dyDescent="0.2">
      <c r="A138" s="126" t="s">
        <v>351</v>
      </c>
      <c r="B138" s="127" t="s">
        <v>352</v>
      </c>
      <c r="C138" s="126" t="s">
        <v>17</v>
      </c>
      <c r="D138" s="126" t="s">
        <v>353</v>
      </c>
      <c r="E138" s="128" t="s">
        <v>11</v>
      </c>
      <c r="F138" s="133">
        <v>27.88</v>
      </c>
      <c r="G138" s="134">
        <v>32.380000000000003</v>
      </c>
      <c r="H138" s="134">
        <f>'BM 04'!J136</f>
        <v>0</v>
      </c>
      <c r="I138" s="134">
        <f>VLOOKUP(A138,'Memória 05'!$A$6:$E$283,5,FALSE)</f>
        <v>0</v>
      </c>
      <c r="J138" s="134">
        <f t="shared" si="11"/>
        <v>0</v>
      </c>
      <c r="K138" s="134">
        <f t="shared" si="12"/>
        <v>902.75</v>
      </c>
      <c r="L138" s="134">
        <f t="shared" si="13"/>
        <v>0</v>
      </c>
      <c r="M138" s="134">
        <f t="shared" si="14"/>
        <v>0</v>
      </c>
      <c r="N138" s="134">
        <f t="shared" si="15"/>
        <v>0</v>
      </c>
      <c r="O138" s="11"/>
      <c r="P138" s="111">
        <f t="shared" si="10"/>
        <v>0</v>
      </c>
      <c r="Q138" s="17"/>
      <c r="R138" s="32"/>
    </row>
    <row r="139" spans="1:18" ht="25.5" x14ac:dyDescent="0.2">
      <c r="A139" s="126" t="s">
        <v>354</v>
      </c>
      <c r="B139" s="127" t="s">
        <v>352</v>
      </c>
      <c r="C139" s="126" t="s">
        <v>17</v>
      </c>
      <c r="D139" s="126" t="s">
        <v>353</v>
      </c>
      <c r="E139" s="128" t="s">
        <v>11</v>
      </c>
      <c r="F139" s="133">
        <v>27.88</v>
      </c>
      <c r="G139" s="134">
        <v>1</v>
      </c>
      <c r="H139" s="134">
        <f>'BM 04'!J137</f>
        <v>0</v>
      </c>
      <c r="I139" s="134">
        <f>VLOOKUP(A139,'Memória 05'!$A$6:$E$283,5,FALSE)</f>
        <v>0</v>
      </c>
      <c r="J139" s="134">
        <f t="shared" si="11"/>
        <v>0</v>
      </c>
      <c r="K139" s="134">
        <f t="shared" si="12"/>
        <v>27.88</v>
      </c>
      <c r="L139" s="134">
        <f t="shared" si="13"/>
        <v>0</v>
      </c>
      <c r="M139" s="134">
        <f t="shared" si="14"/>
        <v>0</v>
      </c>
      <c r="N139" s="134">
        <f t="shared" si="15"/>
        <v>0</v>
      </c>
      <c r="O139" s="11"/>
      <c r="P139" s="111">
        <f t="shared" si="10"/>
        <v>0</v>
      </c>
      <c r="Q139" s="17"/>
      <c r="R139" s="32"/>
    </row>
    <row r="140" spans="1:18" ht="25.5" x14ac:dyDescent="0.2">
      <c r="A140" s="126" t="s">
        <v>355</v>
      </c>
      <c r="B140" s="127" t="s">
        <v>356</v>
      </c>
      <c r="C140" s="126" t="s">
        <v>14</v>
      </c>
      <c r="D140" s="126" t="s">
        <v>357</v>
      </c>
      <c r="E140" s="128" t="s">
        <v>7</v>
      </c>
      <c r="F140" s="133">
        <v>389.47</v>
      </c>
      <c r="G140" s="134">
        <v>1</v>
      </c>
      <c r="H140" s="134">
        <f>'BM 04'!J138</f>
        <v>0</v>
      </c>
      <c r="I140" s="134">
        <f>VLOOKUP(A140,'Memória 05'!$A$6:$E$283,5,FALSE)</f>
        <v>0</v>
      </c>
      <c r="J140" s="134">
        <f t="shared" si="11"/>
        <v>0</v>
      </c>
      <c r="K140" s="134">
        <f t="shared" si="12"/>
        <v>389.47</v>
      </c>
      <c r="L140" s="134">
        <f t="shared" si="13"/>
        <v>0</v>
      </c>
      <c r="M140" s="134">
        <f t="shared" si="14"/>
        <v>0</v>
      </c>
      <c r="N140" s="134">
        <f t="shared" si="15"/>
        <v>0</v>
      </c>
      <c r="O140" s="11"/>
      <c r="P140" s="111">
        <f t="shared" si="10"/>
        <v>0</v>
      </c>
      <c r="Q140" s="17"/>
      <c r="R140" s="32"/>
    </row>
    <row r="141" spans="1:18" x14ac:dyDescent="0.2">
      <c r="A141" s="124" t="s">
        <v>358</v>
      </c>
      <c r="B141" s="124"/>
      <c r="C141" s="124"/>
      <c r="D141" s="124" t="s">
        <v>359</v>
      </c>
      <c r="E141" s="124"/>
      <c r="F141" s="131"/>
      <c r="G141" s="131"/>
      <c r="H141" s="131"/>
      <c r="I141" s="131"/>
      <c r="J141" s="131"/>
      <c r="K141" s="131"/>
      <c r="L141" s="131"/>
      <c r="M141" s="131"/>
      <c r="N141" s="131"/>
      <c r="O141" s="11"/>
      <c r="P141" s="111" t="e">
        <f t="shared" si="10"/>
        <v>#DIV/0!</v>
      </c>
      <c r="Q141" s="17"/>
      <c r="R141" s="32"/>
    </row>
    <row r="142" spans="1:18" ht="25.5" x14ac:dyDescent="0.2">
      <c r="A142" s="126" t="s">
        <v>360</v>
      </c>
      <c r="B142" s="127" t="s">
        <v>361</v>
      </c>
      <c r="C142" s="126" t="s">
        <v>14</v>
      </c>
      <c r="D142" s="126" t="s">
        <v>362</v>
      </c>
      <c r="E142" s="128" t="s">
        <v>7</v>
      </c>
      <c r="F142" s="133">
        <v>256.19</v>
      </c>
      <c r="G142" s="134">
        <v>2</v>
      </c>
      <c r="H142" s="134">
        <f>'BM 04'!J140</f>
        <v>0</v>
      </c>
      <c r="I142" s="134">
        <f>VLOOKUP(A142,'Memória 05'!$A$6:$E$283,5,FALSE)</f>
        <v>0</v>
      </c>
      <c r="J142" s="134">
        <f t="shared" si="11"/>
        <v>0</v>
      </c>
      <c r="K142" s="134">
        <f t="shared" si="12"/>
        <v>512.38</v>
      </c>
      <c r="L142" s="134">
        <f t="shared" si="13"/>
        <v>0</v>
      </c>
      <c r="M142" s="134">
        <f t="shared" si="14"/>
        <v>0</v>
      </c>
      <c r="N142" s="134">
        <f t="shared" si="15"/>
        <v>0</v>
      </c>
      <c r="O142" s="11"/>
      <c r="P142" s="111">
        <f t="shared" si="10"/>
        <v>0</v>
      </c>
      <c r="Q142" s="17"/>
      <c r="R142" s="32"/>
    </row>
    <row r="143" spans="1:18" ht="25.5" x14ac:dyDescent="0.2">
      <c r="A143" s="126" t="s">
        <v>363</v>
      </c>
      <c r="B143" s="127" t="s">
        <v>364</v>
      </c>
      <c r="C143" s="126" t="s">
        <v>14</v>
      </c>
      <c r="D143" s="126" t="s">
        <v>365</v>
      </c>
      <c r="E143" s="128" t="s">
        <v>7</v>
      </c>
      <c r="F143" s="133">
        <v>264.08999999999997</v>
      </c>
      <c r="G143" s="134">
        <v>2</v>
      </c>
      <c r="H143" s="134">
        <f>'BM 04'!J141</f>
        <v>0</v>
      </c>
      <c r="I143" s="134">
        <f>VLOOKUP(A143,'Memória 05'!$A$6:$E$283,5,FALSE)</f>
        <v>0</v>
      </c>
      <c r="J143" s="134">
        <f t="shared" si="11"/>
        <v>0</v>
      </c>
      <c r="K143" s="134">
        <f t="shared" si="12"/>
        <v>528.17999999999995</v>
      </c>
      <c r="L143" s="134">
        <f t="shared" si="13"/>
        <v>0</v>
      </c>
      <c r="M143" s="134">
        <f t="shared" si="14"/>
        <v>0</v>
      </c>
      <c r="N143" s="134">
        <f t="shared" si="15"/>
        <v>0</v>
      </c>
      <c r="O143" s="11"/>
      <c r="P143" s="111">
        <f t="shared" si="10"/>
        <v>0</v>
      </c>
      <c r="Q143" s="17"/>
      <c r="R143" s="32"/>
    </row>
    <row r="144" spans="1:18" ht="51" x14ac:dyDescent="0.2">
      <c r="A144" s="126" t="s">
        <v>366</v>
      </c>
      <c r="B144" s="127" t="s">
        <v>367</v>
      </c>
      <c r="C144" s="126" t="s">
        <v>14</v>
      </c>
      <c r="D144" s="126" t="s">
        <v>368</v>
      </c>
      <c r="E144" s="128" t="s">
        <v>7</v>
      </c>
      <c r="F144" s="133">
        <v>26.15</v>
      </c>
      <c r="G144" s="134">
        <v>13</v>
      </c>
      <c r="H144" s="134">
        <f>'BM 04'!J142</f>
        <v>0</v>
      </c>
      <c r="I144" s="134">
        <f>VLOOKUP(A144,'Memória 05'!$A$6:$E$283,5,FALSE)</f>
        <v>0</v>
      </c>
      <c r="J144" s="134">
        <f t="shared" si="11"/>
        <v>0</v>
      </c>
      <c r="K144" s="134">
        <f t="shared" si="12"/>
        <v>339.95</v>
      </c>
      <c r="L144" s="134">
        <f t="shared" si="13"/>
        <v>0</v>
      </c>
      <c r="M144" s="134">
        <f t="shared" si="14"/>
        <v>0</v>
      </c>
      <c r="N144" s="134">
        <f t="shared" si="15"/>
        <v>0</v>
      </c>
      <c r="O144" s="11"/>
      <c r="P144" s="111">
        <f t="shared" si="10"/>
        <v>0</v>
      </c>
      <c r="Q144" s="17"/>
      <c r="R144" s="32"/>
    </row>
    <row r="145" spans="1:18" ht="25.5" x14ac:dyDescent="0.2">
      <c r="A145" s="126" t="s">
        <v>369</v>
      </c>
      <c r="B145" s="127" t="s">
        <v>370</v>
      </c>
      <c r="C145" s="126" t="s">
        <v>17</v>
      </c>
      <c r="D145" s="126" t="s">
        <v>371</v>
      </c>
      <c r="E145" s="128" t="s">
        <v>7</v>
      </c>
      <c r="F145" s="133">
        <v>18.46</v>
      </c>
      <c r="G145" s="134">
        <v>2</v>
      </c>
      <c r="H145" s="134">
        <f>'BM 04'!J143</f>
        <v>0</v>
      </c>
      <c r="I145" s="134">
        <f>VLOOKUP(A145,'Memória 05'!$A$6:$E$283,5,FALSE)</f>
        <v>0</v>
      </c>
      <c r="J145" s="134">
        <f t="shared" si="11"/>
        <v>0</v>
      </c>
      <c r="K145" s="134">
        <f t="shared" si="12"/>
        <v>36.92</v>
      </c>
      <c r="L145" s="134">
        <f t="shared" si="13"/>
        <v>0</v>
      </c>
      <c r="M145" s="134">
        <f t="shared" si="14"/>
        <v>0</v>
      </c>
      <c r="N145" s="134">
        <f t="shared" si="15"/>
        <v>0</v>
      </c>
      <c r="O145" s="11"/>
      <c r="P145" s="111">
        <f t="shared" si="10"/>
        <v>0</v>
      </c>
      <c r="Q145" s="17"/>
      <c r="R145" s="32"/>
    </row>
    <row r="146" spans="1:18" x14ac:dyDescent="0.2">
      <c r="A146" s="124" t="s">
        <v>372</v>
      </c>
      <c r="B146" s="124"/>
      <c r="C146" s="124"/>
      <c r="D146" s="124" t="s">
        <v>373</v>
      </c>
      <c r="E146" s="124"/>
      <c r="F146" s="131"/>
      <c r="G146" s="131"/>
      <c r="H146" s="131"/>
      <c r="I146" s="131"/>
      <c r="J146" s="131"/>
      <c r="K146" s="131"/>
      <c r="L146" s="131"/>
      <c r="M146" s="131"/>
      <c r="N146" s="131"/>
      <c r="O146" s="11"/>
      <c r="P146" s="111" t="e">
        <f t="shared" si="10"/>
        <v>#DIV/0!</v>
      </c>
      <c r="Q146" s="17"/>
      <c r="R146" s="32"/>
    </row>
    <row r="147" spans="1:18" ht="25.5" x14ac:dyDescent="0.2">
      <c r="A147" s="126" t="s">
        <v>374</v>
      </c>
      <c r="B147" s="127" t="s">
        <v>97</v>
      </c>
      <c r="C147" s="126" t="s">
        <v>14</v>
      </c>
      <c r="D147" s="126" t="s">
        <v>98</v>
      </c>
      <c r="E147" s="128" t="s">
        <v>87</v>
      </c>
      <c r="F147" s="133">
        <v>36.130000000000003</v>
      </c>
      <c r="G147" s="134">
        <v>4.32</v>
      </c>
      <c r="H147" s="134">
        <f>'BM 04'!J145</f>
        <v>0</v>
      </c>
      <c r="I147" s="134">
        <f>VLOOKUP(A147,'Memória 05'!$A$6:$E$283,5,FALSE)</f>
        <v>0</v>
      </c>
      <c r="J147" s="134">
        <f t="shared" si="11"/>
        <v>0</v>
      </c>
      <c r="K147" s="134">
        <f t="shared" si="12"/>
        <v>156.08000000000001</v>
      </c>
      <c r="L147" s="134">
        <f t="shared" si="13"/>
        <v>0</v>
      </c>
      <c r="M147" s="134">
        <f t="shared" si="14"/>
        <v>0</v>
      </c>
      <c r="N147" s="134">
        <f t="shared" si="15"/>
        <v>0</v>
      </c>
      <c r="O147" s="11"/>
      <c r="P147" s="111">
        <f t="shared" si="10"/>
        <v>0</v>
      </c>
      <c r="Q147" s="17"/>
      <c r="R147" s="32"/>
    </row>
    <row r="148" spans="1:18" x14ac:dyDescent="0.2">
      <c r="A148" s="126" t="s">
        <v>375</v>
      </c>
      <c r="B148" s="127" t="s">
        <v>376</v>
      </c>
      <c r="C148" s="126" t="s">
        <v>17</v>
      </c>
      <c r="D148" s="126" t="s">
        <v>377</v>
      </c>
      <c r="E148" s="128" t="s">
        <v>15</v>
      </c>
      <c r="F148" s="133">
        <v>21.8</v>
      </c>
      <c r="G148" s="134">
        <v>2.04</v>
      </c>
      <c r="H148" s="134">
        <f>'BM 04'!J146</f>
        <v>0</v>
      </c>
      <c r="I148" s="134">
        <f>VLOOKUP(A148,'Memória 05'!$A$6:$E$283,5,FALSE)</f>
        <v>0</v>
      </c>
      <c r="J148" s="134">
        <f t="shared" si="11"/>
        <v>0</v>
      </c>
      <c r="K148" s="134">
        <f t="shared" si="12"/>
        <v>44.47</v>
      </c>
      <c r="L148" s="134">
        <f t="shared" si="13"/>
        <v>0</v>
      </c>
      <c r="M148" s="134">
        <f t="shared" si="14"/>
        <v>0</v>
      </c>
      <c r="N148" s="134">
        <f t="shared" si="15"/>
        <v>0</v>
      </c>
      <c r="O148" s="11"/>
      <c r="P148" s="111">
        <f t="shared" si="10"/>
        <v>0</v>
      </c>
      <c r="Q148" s="17"/>
      <c r="R148" s="32"/>
    </row>
    <row r="149" spans="1:18" ht="38.25" x14ac:dyDescent="0.2">
      <c r="A149" s="126" t="s">
        <v>378</v>
      </c>
      <c r="B149" s="127" t="s">
        <v>178</v>
      </c>
      <c r="C149" s="126" t="s">
        <v>17</v>
      </c>
      <c r="D149" s="126" t="s">
        <v>179</v>
      </c>
      <c r="E149" s="128" t="s">
        <v>16</v>
      </c>
      <c r="F149" s="133">
        <v>52.85</v>
      </c>
      <c r="G149" s="134">
        <v>60.12</v>
      </c>
      <c r="H149" s="134">
        <f>'BM 04'!J147</f>
        <v>46.8</v>
      </c>
      <c r="I149" s="134">
        <f>VLOOKUP(A149,'Memória 05'!$A$6:$E$283,5,FALSE)</f>
        <v>0</v>
      </c>
      <c r="J149" s="134">
        <f t="shared" si="11"/>
        <v>46.8</v>
      </c>
      <c r="K149" s="134">
        <f t="shared" si="12"/>
        <v>3177.34</v>
      </c>
      <c r="L149" s="134">
        <f t="shared" si="13"/>
        <v>2473.38</v>
      </c>
      <c r="M149" s="134">
        <f t="shared" si="14"/>
        <v>0</v>
      </c>
      <c r="N149" s="134">
        <f t="shared" si="15"/>
        <v>2473.38</v>
      </c>
      <c r="O149" s="11"/>
      <c r="P149" s="111">
        <f t="shared" si="10"/>
        <v>0.77844360376919053</v>
      </c>
      <c r="Q149" s="17"/>
      <c r="R149" s="32"/>
    </row>
    <row r="150" spans="1:18" ht="38.25" x14ac:dyDescent="0.2">
      <c r="A150" s="126" t="s">
        <v>379</v>
      </c>
      <c r="B150" s="127" t="s">
        <v>168</v>
      </c>
      <c r="C150" s="126" t="s">
        <v>17</v>
      </c>
      <c r="D150" s="126" t="s">
        <v>169</v>
      </c>
      <c r="E150" s="128" t="s">
        <v>16</v>
      </c>
      <c r="F150" s="133">
        <v>33.58</v>
      </c>
      <c r="G150" s="134">
        <v>57.6</v>
      </c>
      <c r="H150" s="134">
        <f>'BM 04'!J148</f>
        <v>57.6</v>
      </c>
      <c r="I150" s="134">
        <f>VLOOKUP(A150,'Memória 05'!$A$6:$E$283,5,FALSE)</f>
        <v>0</v>
      </c>
      <c r="J150" s="134">
        <f t="shared" si="11"/>
        <v>57.6</v>
      </c>
      <c r="K150" s="134">
        <f t="shared" si="12"/>
        <v>1934.2</v>
      </c>
      <c r="L150" s="134">
        <f t="shared" si="13"/>
        <v>1934.2</v>
      </c>
      <c r="M150" s="134">
        <f t="shared" si="14"/>
        <v>0</v>
      </c>
      <c r="N150" s="134">
        <f t="shared" si="15"/>
        <v>1934.2</v>
      </c>
      <c r="O150" s="11"/>
      <c r="P150" s="111">
        <f t="shared" si="10"/>
        <v>1</v>
      </c>
      <c r="Q150" s="17"/>
      <c r="R150" s="32"/>
    </row>
    <row r="151" spans="1:18" ht="25.5" x14ac:dyDescent="0.2">
      <c r="A151" s="126" t="s">
        <v>380</v>
      </c>
      <c r="B151" s="127" t="s">
        <v>45</v>
      </c>
      <c r="C151" s="126" t="s">
        <v>17</v>
      </c>
      <c r="D151" s="126" t="s">
        <v>122</v>
      </c>
      <c r="E151" s="128" t="s">
        <v>12</v>
      </c>
      <c r="F151" s="133">
        <v>19.05</v>
      </c>
      <c r="G151" s="134">
        <v>124</v>
      </c>
      <c r="H151" s="134">
        <f>'BM 04'!J149</f>
        <v>124</v>
      </c>
      <c r="I151" s="134">
        <f>VLOOKUP(A151,'Memória 05'!$A$6:$E$283,5,FALSE)</f>
        <v>0</v>
      </c>
      <c r="J151" s="134">
        <f t="shared" si="11"/>
        <v>124</v>
      </c>
      <c r="K151" s="134">
        <f t="shared" si="12"/>
        <v>2362.1999999999998</v>
      </c>
      <c r="L151" s="134">
        <f t="shared" si="13"/>
        <v>2362.1999999999998</v>
      </c>
      <c r="M151" s="134">
        <f t="shared" si="14"/>
        <v>0</v>
      </c>
      <c r="N151" s="134">
        <f t="shared" si="15"/>
        <v>2362.1999999999998</v>
      </c>
      <c r="O151" s="11"/>
      <c r="P151" s="111">
        <f t="shared" si="10"/>
        <v>1</v>
      </c>
      <c r="Q151" s="17"/>
      <c r="R151" s="32"/>
    </row>
    <row r="152" spans="1:18" ht="25.5" x14ac:dyDescent="0.2">
      <c r="A152" s="126" t="s">
        <v>381</v>
      </c>
      <c r="B152" s="127" t="s">
        <v>47</v>
      </c>
      <c r="C152" s="126" t="s">
        <v>17</v>
      </c>
      <c r="D152" s="126" t="s">
        <v>117</v>
      </c>
      <c r="E152" s="128" t="s">
        <v>12</v>
      </c>
      <c r="F152" s="133">
        <v>12.98</v>
      </c>
      <c r="G152" s="134">
        <v>308</v>
      </c>
      <c r="H152" s="134">
        <f>'BM 04'!J150</f>
        <v>308</v>
      </c>
      <c r="I152" s="134">
        <f>VLOOKUP(A152,'Memória 05'!$A$6:$E$283,5,FALSE)</f>
        <v>0</v>
      </c>
      <c r="J152" s="134">
        <f t="shared" si="11"/>
        <v>308</v>
      </c>
      <c r="K152" s="134">
        <f t="shared" si="12"/>
        <v>3997.84</v>
      </c>
      <c r="L152" s="134">
        <f t="shared" si="13"/>
        <v>3997.84</v>
      </c>
      <c r="M152" s="134">
        <f t="shared" si="14"/>
        <v>0</v>
      </c>
      <c r="N152" s="134">
        <f t="shared" si="15"/>
        <v>3997.84</v>
      </c>
      <c r="O152" s="11"/>
      <c r="P152" s="111">
        <f t="shared" si="10"/>
        <v>1</v>
      </c>
      <c r="Q152" s="17"/>
      <c r="R152" s="32"/>
    </row>
    <row r="153" spans="1:18" ht="38.25" x14ac:dyDescent="0.2">
      <c r="A153" s="126" t="s">
        <v>382</v>
      </c>
      <c r="B153" s="127" t="s">
        <v>383</v>
      </c>
      <c r="C153" s="126" t="s">
        <v>17</v>
      </c>
      <c r="D153" s="126" t="s">
        <v>384</v>
      </c>
      <c r="E153" s="128" t="s">
        <v>15</v>
      </c>
      <c r="F153" s="133">
        <v>399.96</v>
      </c>
      <c r="G153" s="134">
        <v>2.2799999999999998</v>
      </c>
      <c r="H153" s="134">
        <f>'BM 04'!J151</f>
        <v>2.2799999999999998</v>
      </c>
      <c r="I153" s="134">
        <f>VLOOKUP(A153,'Memória 05'!$A$6:$E$283,5,FALSE)</f>
        <v>0</v>
      </c>
      <c r="J153" s="134">
        <f t="shared" si="11"/>
        <v>2.2799999999999998</v>
      </c>
      <c r="K153" s="134">
        <f t="shared" si="12"/>
        <v>911.9</v>
      </c>
      <c r="L153" s="134">
        <f t="shared" si="13"/>
        <v>911.9</v>
      </c>
      <c r="M153" s="134">
        <f t="shared" si="14"/>
        <v>0</v>
      </c>
      <c r="N153" s="134">
        <f t="shared" si="15"/>
        <v>911.9</v>
      </c>
      <c r="O153" s="11"/>
      <c r="P153" s="111">
        <f t="shared" ref="P153:P221" si="26">N153/K153</f>
        <v>1</v>
      </c>
      <c r="Q153" s="17"/>
      <c r="R153" s="32"/>
    </row>
    <row r="154" spans="1:18" ht="25.5" x14ac:dyDescent="0.2">
      <c r="A154" s="126" t="s">
        <v>385</v>
      </c>
      <c r="B154" s="127" t="s">
        <v>127</v>
      </c>
      <c r="C154" s="126" t="s">
        <v>17</v>
      </c>
      <c r="D154" s="126" t="s">
        <v>128</v>
      </c>
      <c r="E154" s="128" t="s">
        <v>15</v>
      </c>
      <c r="F154" s="133">
        <v>302.18</v>
      </c>
      <c r="G154" s="134">
        <v>2.2799999999999998</v>
      </c>
      <c r="H154" s="134">
        <f>'BM 04'!J152</f>
        <v>2.2799999999999998</v>
      </c>
      <c r="I154" s="134">
        <f>VLOOKUP(A154,'Memória 05'!$A$6:$E$283,5,FALSE)</f>
        <v>0</v>
      </c>
      <c r="J154" s="134">
        <f t="shared" ref="J154:J218" si="27">I154+H154</f>
        <v>2.2799999999999998</v>
      </c>
      <c r="K154" s="134">
        <f t="shared" ref="K154:K218" si="28">TRUNC(G154*F154,2)</f>
        <v>688.97</v>
      </c>
      <c r="L154" s="134">
        <f t="shared" ref="L154:L218" si="29">TRUNC(H154*F154,2)</f>
        <v>688.97</v>
      </c>
      <c r="M154" s="134">
        <f t="shared" ref="M154:M218" si="30">TRUNC(I154*F154,2)</f>
        <v>0</v>
      </c>
      <c r="N154" s="134">
        <f t="shared" ref="N154:N218" si="31">M154+L154</f>
        <v>688.97</v>
      </c>
      <c r="O154" s="11"/>
      <c r="P154" s="111">
        <f t="shared" si="26"/>
        <v>1</v>
      </c>
      <c r="Q154" s="17"/>
      <c r="R154" s="32"/>
    </row>
    <row r="155" spans="1:18" ht="38.25" x14ac:dyDescent="0.2">
      <c r="A155" s="126" t="s">
        <v>386</v>
      </c>
      <c r="B155" s="127" t="s">
        <v>218</v>
      </c>
      <c r="C155" s="126" t="s">
        <v>17</v>
      </c>
      <c r="D155" s="126" t="s">
        <v>84</v>
      </c>
      <c r="E155" s="128" t="s">
        <v>16</v>
      </c>
      <c r="F155" s="133">
        <v>4.21</v>
      </c>
      <c r="G155" s="134">
        <v>21.6</v>
      </c>
      <c r="H155" s="134">
        <f>'BM 04'!J153</f>
        <v>0</v>
      </c>
      <c r="I155" s="134">
        <f>VLOOKUP(A155,'Memória 05'!$A$6:$E$283,5,FALSE)</f>
        <v>0</v>
      </c>
      <c r="J155" s="134">
        <f t="shared" si="27"/>
        <v>0</v>
      </c>
      <c r="K155" s="134">
        <f t="shared" si="28"/>
        <v>90.93</v>
      </c>
      <c r="L155" s="134">
        <f t="shared" si="29"/>
        <v>0</v>
      </c>
      <c r="M155" s="134">
        <f t="shared" si="30"/>
        <v>0</v>
      </c>
      <c r="N155" s="134">
        <f t="shared" si="31"/>
        <v>0</v>
      </c>
      <c r="O155" s="11"/>
      <c r="P155" s="111">
        <f t="shared" si="26"/>
        <v>0</v>
      </c>
      <c r="Q155" s="17"/>
      <c r="R155" s="32"/>
    </row>
    <row r="156" spans="1:18" ht="38.25" x14ac:dyDescent="0.2">
      <c r="A156" s="126" t="s">
        <v>387</v>
      </c>
      <c r="B156" s="127" t="s">
        <v>85</v>
      </c>
      <c r="C156" s="126" t="s">
        <v>17</v>
      </c>
      <c r="D156" s="126" t="s">
        <v>220</v>
      </c>
      <c r="E156" s="128" t="s">
        <v>16</v>
      </c>
      <c r="F156" s="133">
        <v>34.450000000000003</v>
      </c>
      <c r="G156" s="134">
        <v>21.6</v>
      </c>
      <c r="H156" s="134">
        <f>'BM 04'!J154</f>
        <v>0</v>
      </c>
      <c r="I156" s="134">
        <f>VLOOKUP(A156,'Memória 05'!$A$6:$E$283,5,FALSE)</f>
        <v>0</v>
      </c>
      <c r="J156" s="134">
        <f t="shared" si="27"/>
        <v>0</v>
      </c>
      <c r="K156" s="134">
        <f t="shared" si="28"/>
        <v>744.12</v>
      </c>
      <c r="L156" s="134">
        <f t="shared" si="29"/>
        <v>0</v>
      </c>
      <c r="M156" s="134">
        <f t="shared" si="30"/>
        <v>0</v>
      </c>
      <c r="N156" s="134">
        <f t="shared" si="31"/>
        <v>0</v>
      </c>
      <c r="O156" s="11"/>
      <c r="P156" s="111">
        <f t="shared" si="26"/>
        <v>0</v>
      </c>
      <c r="Q156" s="17"/>
      <c r="R156" s="32"/>
    </row>
    <row r="157" spans="1:18" ht="25.5" x14ac:dyDescent="0.2">
      <c r="A157" s="126" t="s">
        <v>388</v>
      </c>
      <c r="B157" s="127" t="s">
        <v>248</v>
      </c>
      <c r="C157" s="126" t="s">
        <v>17</v>
      </c>
      <c r="D157" s="126" t="s">
        <v>83</v>
      </c>
      <c r="E157" s="128" t="s">
        <v>16</v>
      </c>
      <c r="F157" s="133">
        <v>4.01</v>
      </c>
      <c r="G157" s="134">
        <v>21.6</v>
      </c>
      <c r="H157" s="134">
        <f>'BM 04'!J155</f>
        <v>0</v>
      </c>
      <c r="I157" s="134">
        <f>VLOOKUP(A157,'Memória 05'!$A$6:$E$283,5,FALSE)</f>
        <v>0</v>
      </c>
      <c r="J157" s="134">
        <f t="shared" si="27"/>
        <v>0</v>
      </c>
      <c r="K157" s="134">
        <f t="shared" si="28"/>
        <v>86.61</v>
      </c>
      <c r="L157" s="134">
        <f t="shared" si="29"/>
        <v>0</v>
      </c>
      <c r="M157" s="134">
        <f t="shared" si="30"/>
        <v>0</v>
      </c>
      <c r="N157" s="134">
        <f t="shared" si="31"/>
        <v>0</v>
      </c>
      <c r="O157" s="11"/>
      <c r="P157" s="111">
        <f t="shared" si="26"/>
        <v>0</v>
      </c>
      <c r="Q157" s="17"/>
      <c r="R157" s="32"/>
    </row>
    <row r="158" spans="1:18" ht="25.5" x14ac:dyDescent="0.2">
      <c r="A158" s="126" t="s">
        <v>389</v>
      </c>
      <c r="B158" s="127" t="s">
        <v>250</v>
      </c>
      <c r="C158" s="126" t="s">
        <v>17</v>
      </c>
      <c r="D158" s="126" t="s">
        <v>251</v>
      </c>
      <c r="E158" s="128" t="s">
        <v>16</v>
      </c>
      <c r="F158" s="133">
        <v>11.29</v>
      </c>
      <c r="G158" s="134">
        <v>21.6</v>
      </c>
      <c r="H158" s="134">
        <f>'BM 04'!J156</f>
        <v>0</v>
      </c>
      <c r="I158" s="134">
        <f>VLOOKUP(A158,'Memória 05'!$A$6:$E$283,5,FALSE)</f>
        <v>0</v>
      </c>
      <c r="J158" s="134">
        <f t="shared" si="27"/>
        <v>0</v>
      </c>
      <c r="K158" s="134">
        <f t="shared" si="28"/>
        <v>243.86</v>
      </c>
      <c r="L158" s="134">
        <f t="shared" si="29"/>
        <v>0</v>
      </c>
      <c r="M158" s="134">
        <f t="shared" si="30"/>
        <v>0</v>
      </c>
      <c r="N158" s="134">
        <f t="shared" si="31"/>
        <v>0</v>
      </c>
      <c r="O158" s="11"/>
      <c r="P158" s="111">
        <f t="shared" si="26"/>
        <v>0</v>
      </c>
      <c r="Q158" s="17"/>
      <c r="R158" s="32"/>
    </row>
    <row r="159" spans="1:18" ht="25.5" x14ac:dyDescent="0.2">
      <c r="A159" s="126" t="s">
        <v>390</v>
      </c>
      <c r="B159" s="127" t="s">
        <v>253</v>
      </c>
      <c r="C159" s="126" t="s">
        <v>17</v>
      </c>
      <c r="D159" s="126" t="s">
        <v>254</v>
      </c>
      <c r="E159" s="128" t="s">
        <v>16</v>
      </c>
      <c r="F159" s="133">
        <v>11.78</v>
      </c>
      <c r="G159" s="134">
        <v>21.6</v>
      </c>
      <c r="H159" s="134">
        <f>'BM 04'!J157</f>
        <v>0</v>
      </c>
      <c r="I159" s="134">
        <f>VLOOKUP(A159,'Memória 05'!$A$6:$E$283,5,FALSE)</f>
        <v>0</v>
      </c>
      <c r="J159" s="134">
        <f t="shared" si="27"/>
        <v>0</v>
      </c>
      <c r="K159" s="134">
        <f t="shared" si="28"/>
        <v>254.44</v>
      </c>
      <c r="L159" s="134">
        <f t="shared" si="29"/>
        <v>0</v>
      </c>
      <c r="M159" s="134">
        <f t="shared" si="30"/>
        <v>0</v>
      </c>
      <c r="N159" s="134">
        <f t="shared" si="31"/>
        <v>0</v>
      </c>
      <c r="O159" s="11"/>
      <c r="P159" s="111">
        <f t="shared" si="26"/>
        <v>0</v>
      </c>
      <c r="Q159" s="17"/>
      <c r="R159" s="32"/>
    </row>
    <row r="160" spans="1:18" ht="38.25" x14ac:dyDescent="0.2">
      <c r="A160" s="126" t="s">
        <v>709</v>
      </c>
      <c r="B160" s="127">
        <v>103800</v>
      </c>
      <c r="C160" s="126" t="s">
        <v>17</v>
      </c>
      <c r="D160" s="126" t="s">
        <v>710</v>
      </c>
      <c r="E160" s="128" t="s">
        <v>15</v>
      </c>
      <c r="F160" s="133">
        <v>444.36696333750007</v>
      </c>
      <c r="G160" s="134">
        <v>3.51</v>
      </c>
      <c r="H160" s="134">
        <f>'BM 04'!J158</f>
        <v>3.51</v>
      </c>
      <c r="I160" s="134">
        <f>VLOOKUP(A160,'Memória 05'!$A$6:$E$283,5,FALSE)</f>
        <v>0</v>
      </c>
      <c r="J160" s="134">
        <f t="shared" si="27"/>
        <v>3.51</v>
      </c>
      <c r="K160" s="134">
        <f t="shared" si="28"/>
        <v>1559.72</v>
      </c>
      <c r="L160" s="134">
        <f t="shared" si="29"/>
        <v>1559.72</v>
      </c>
      <c r="M160" s="134">
        <f t="shared" si="30"/>
        <v>0</v>
      </c>
      <c r="N160" s="134">
        <f t="shared" si="31"/>
        <v>1559.72</v>
      </c>
      <c r="O160" s="11"/>
      <c r="Q160" s="17"/>
      <c r="R160" s="32"/>
    </row>
    <row r="161" spans="1:18" x14ac:dyDescent="0.2">
      <c r="A161" s="124" t="s">
        <v>391</v>
      </c>
      <c r="B161" s="124"/>
      <c r="C161" s="124"/>
      <c r="D161" s="124" t="s">
        <v>392</v>
      </c>
      <c r="E161" s="124"/>
      <c r="F161" s="131"/>
      <c r="G161" s="131"/>
      <c r="H161" s="131"/>
      <c r="I161" s="131"/>
      <c r="J161" s="131"/>
      <c r="K161" s="131"/>
      <c r="L161" s="131"/>
      <c r="M161" s="131"/>
      <c r="N161" s="131"/>
      <c r="O161" s="11"/>
      <c r="P161" s="111" t="e">
        <f t="shared" si="26"/>
        <v>#DIV/0!</v>
      </c>
      <c r="Q161" s="17"/>
      <c r="R161" s="32"/>
    </row>
    <row r="162" spans="1:18" x14ac:dyDescent="0.2">
      <c r="A162" s="126" t="s">
        <v>393</v>
      </c>
      <c r="B162" s="127" t="s">
        <v>394</v>
      </c>
      <c r="C162" s="126" t="s">
        <v>14</v>
      </c>
      <c r="D162" s="126" t="s">
        <v>395</v>
      </c>
      <c r="E162" s="128" t="s">
        <v>82</v>
      </c>
      <c r="F162" s="133">
        <v>3.24</v>
      </c>
      <c r="G162" s="134">
        <v>476.23</v>
      </c>
      <c r="H162" s="134">
        <f>'BM 04'!J160</f>
        <v>0</v>
      </c>
      <c r="I162" s="134">
        <f>VLOOKUP(A162,'Memória 05'!$A$6:$E$283,5,FALSE)</f>
        <v>0</v>
      </c>
      <c r="J162" s="134">
        <f t="shared" si="27"/>
        <v>0</v>
      </c>
      <c r="K162" s="134">
        <f t="shared" si="28"/>
        <v>1542.98</v>
      </c>
      <c r="L162" s="134">
        <f t="shared" si="29"/>
        <v>0</v>
      </c>
      <c r="M162" s="134">
        <f t="shared" si="30"/>
        <v>0</v>
      </c>
      <c r="N162" s="134">
        <f t="shared" si="31"/>
        <v>0</v>
      </c>
      <c r="O162" s="11"/>
      <c r="P162" s="111">
        <f t="shared" si="26"/>
        <v>0</v>
      </c>
      <c r="Q162" s="17"/>
      <c r="R162" s="32"/>
    </row>
    <row r="163" spans="1:18" ht="25.5" x14ac:dyDescent="0.2">
      <c r="A163" s="126" t="s">
        <v>396</v>
      </c>
      <c r="B163" s="127" t="s">
        <v>397</v>
      </c>
      <c r="C163" s="126" t="s">
        <v>17</v>
      </c>
      <c r="D163" s="126" t="s">
        <v>398</v>
      </c>
      <c r="E163" s="128" t="s">
        <v>16</v>
      </c>
      <c r="F163" s="133">
        <v>348.25</v>
      </c>
      <c r="G163" s="134">
        <v>0.24</v>
      </c>
      <c r="H163" s="134">
        <f>'BM 04'!J161</f>
        <v>0</v>
      </c>
      <c r="I163" s="134">
        <f>VLOOKUP(A163,'Memória 05'!$A$6:$E$283,5,FALSE)</f>
        <v>0</v>
      </c>
      <c r="J163" s="134">
        <f t="shared" si="27"/>
        <v>0</v>
      </c>
      <c r="K163" s="134">
        <f t="shared" si="28"/>
        <v>83.58</v>
      </c>
      <c r="L163" s="134">
        <f t="shared" si="29"/>
        <v>0</v>
      </c>
      <c r="M163" s="134">
        <f t="shared" si="30"/>
        <v>0</v>
      </c>
      <c r="N163" s="134">
        <f t="shared" si="31"/>
        <v>0</v>
      </c>
      <c r="O163" s="11"/>
      <c r="P163" s="111">
        <f t="shared" si="26"/>
        <v>0</v>
      </c>
      <c r="Q163" s="17"/>
      <c r="R163" s="32"/>
    </row>
    <row r="164" spans="1:18" ht="51" x14ac:dyDescent="0.2">
      <c r="A164" s="126" t="s">
        <v>399</v>
      </c>
      <c r="B164" s="127" t="s">
        <v>400</v>
      </c>
      <c r="C164" s="126" t="s">
        <v>17</v>
      </c>
      <c r="D164" s="126" t="s">
        <v>401</v>
      </c>
      <c r="E164" s="128" t="s">
        <v>16</v>
      </c>
      <c r="F164" s="133">
        <v>158.87</v>
      </c>
      <c r="G164" s="134">
        <v>172.44</v>
      </c>
      <c r="H164" s="134">
        <f>'BM 04'!J162</f>
        <v>0</v>
      </c>
      <c r="I164" s="134">
        <f>VLOOKUP(A164,'Memória 05'!$A$6:$E$283,5,FALSE)</f>
        <v>0</v>
      </c>
      <c r="J164" s="134">
        <f t="shared" si="27"/>
        <v>0</v>
      </c>
      <c r="K164" s="134">
        <f t="shared" si="28"/>
        <v>27395.54</v>
      </c>
      <c r="L164" s="134">
        <f t="shared" si="29"/>
        <v>0</v>
      </c>
      <c r="M164" s="134">
        <f t="shared" si="30"/>
        <v>0</v>
      </c>
      <c r="N164" s="134">
        <f t="shared" si="31"/>
        <v>0</v>
      </c>
      <c r="O164" s="11"/>
      <c r="P164" s="111">
        <f t="shared" si="26"/>
        <v>0</v>
      </c>
      <c r="Q164" s="17"/>
      <c r="R164" s="32"/>
    </row>
    <row r="165" spans="1:18" x14ac:dyDescent="0.2">
      <c r="A165" s="124" t="s">
        <v>402</v>
      </c>
      <c r="B165" s="124"/>
      <c r="C165" s="124"/>
      <c r="D165" s="124" t="s">
        <v>403</v>
      </c>
      <c r="E165" s="124"/>
      <c r="F165" s="131"/>
      <c r="G165" s="131"/>
      <c r="H165" s="131"/>
      <c r="I165" s="131"/>
      <c r="J165" s="131"/>
      <c r="K165" s="131"/>
      <c r="L165" s="131"/>
      <c r="M165" s="131"/>
      <c r="N165" s="131"/>
      <c r="O165" s="11"/>
      <c r="P165" s="111" t="e">
        <f t="shared" si="26"/>
        <v>#DIV/0!</v>
      </c>
      <c r="Q165" s="17"/>
      <c r="R165" s="32"/>
    </row>
    <row r="166" spans="1:18" x14ac:dyDescent="0.2">
      <c r="A166" s="124" t="s">
        <v>404</v>
      </c>
      <c r="B166" s="124"/>
      <c r="C166" s="124"/>
      <c r="D166" s="124" t="s">
        <v>96</v>
      </c>
      <c r="E166" s="124"/>
      <c r="F166" s="131"/>
      <c r="G166" s="131"/>
      <c r="H166" s="131"/>
      <c r="I166" s="131"/>
      <c r="J166" s="131"/>
      <c r="K166" s="131"/>
      <c r="L166" s="131"/>
      <c r="M166" s="131"/>
      <c r="N166" s="131"/>
      <c r="O166" s="11"/>
      <c r="P166" s="111" t="e">
        <f t="shared" si="26"/>
        <v>#DIV/0!</v>
      </c>
      <c r="Q166" s="17"/>
      <c r="R166" s="32"/>
    </row>
    <row r="167" spans="1:18" ht="25.5" x14ac:dyDescent="0.2">
      <c r="A167" s="126" t="s">
        <v>405</v>
      </c>
      <c r="B167" s="127" t="s">
        <v>22</v>
      </c>
      <c r="C167" s="126" t="s">
        <v>17</v>
      </c>
      <c r="D167" s="126" t="s">
        <v>23</v>
      </c>
      <c r="E167" s="128" t="s">
        <v>15</v>
      </c>
      <c r="F167" s="133">
        <v>86.88</v>
      </c>
      <c r="G167" s="134">
        <v>7.7</v>
      </c>
      <c r="H167" s="134">
        <f>'BM 04'!J165</f>
        <v>6.3450000000000006</v>
      </c>
      <c r="I167" s="134">
        <f>VLOOKUP(A167,'Memória 05'!$A$6:$E$283,5,FALSE)</f>
        <v>0</v>
      </c>
      <c r="J167" s="134">
        <f t="shared" si="27"/>
        <v>6.3450000000000006</v>
      </c>
      <c r="K167" s="134">
        <f t="shared" si="28"/>
        <v>668.97</v>
      </c>
      <c r="L167" s="134">
        <f t="shared" si="29"/>
        <v>551.25</v>
      </c>
      <c r="M167" s="134">
        <f t="shared" si="30"/>
        <v>0</v>
      </c>
      <c r="N167" s="134">
        <f t="shared" si="31"/>
        <v>551.25</v>
      </c>
      <c r="O167" s="11"/>
      <c r="P167" s="111">
        <f t="shared" si="26"/>
        <v>0.82402798331763749</v>
      </c>
      <c r="Q167" s="17"/>
      <c r="R167" s="32"/>
    </row>
    <row r="168" spans="1:18" x14ac:dyDescent="0.2">
      <c r="A168" s="126" t="s">
        <v>406</v>
      </c>
      <c r="B168" s="127" t="s">
        <v>376</v>
      </c>
      <c r="C168" s="126" t="s">
        <v>17</v>
      </c>
      <c r="D168" s="126" t="s">
        <v>377</v>
      </c>
      <c r="E168" s="128" t="s">
        <v>15</v>
      </c>
      <c r="F168" s="133">
        <v>21.8</v>
      </c>
      <c r="G168" s="134">
        <v>4.17</v>
      </c>
      <c r="H168" s="134">
        <f>'BM 04'!J166</f>
        <v>4.1499999999999995</v>
      </c>
      <c r="I168" s="134">
        <f>VLOOKUP(A168,'Memória 05'!$A$6:$E$283,5,FALSE)</f>
        <v>0</v>
      </c>
      <c r="J168" s="134">
        <f t="shared" si="27"/>
        <v>4.1499999999999995</v>
      </c>
      <c r="K168" s="134">
        <f t="shared" si="28"/>
        <v>90.9</v>
      </c>
      <c r="L168" s="134">
        <f t="shared" si="29"/>
        <v>90.47</v>
      </c>
      <c r="M168" s="134">
        <f t="shared" si="30"/>
        <v>0</v>
      </c>
      <c r="N168" s="134">
        <f t="shared" si="31"/>
        <v>90.47</v>
      </c>
      <c r="O168" s="11"/>
      <c r="P168" s="111">
        <f t="shared" si="26"/>
        <v>0.99526952695269522</v>
      </c>
      <c r="Q168" s="17"/>
      <c r="R168" s="32"/>
    </row>
    <row r="169" spans="1:18" x14ac:dyDescent="0.2">
      <c r="A169" s="126" t="s">
        <v>407</v>
      </c>
      <c r="B169" s="127" t="s">
        <v>240</v>
      </c>
      <c r="C169" s="126" t="s">
        <v>17</v>
      </c>
      <c r="D169" s="126" t="s">
        <v>241</v>
      </c>
      <c r="E169" s="128" t="s">
        <v>15</v>
      </c>
      <c r="F169" s="133">
        <v>74.2</v>
      </c>
      <c r="G169" s="134">
        <v>12.97</v>
      </c>
      <c r="H169" s="134">
        <f>'BM 04'!J167</f>
        <v>0</v>
      </c>
      <c r="I169" s="134">
        <f>VLOOKUP(A169,'Memória 05'!$A$6:$E$283,5,FALSE)</f>
        <v>0</v>
      </c>
      <c r="J169" s="134">
        <f t="shared" si="27"/>
        <v>0</v>
      </c>
      <c r="K169" s="134">
        <f t="shared" si="28"/>
        <v>962.37</v>
      </c>
      <c r="L169" s="134">
        <f t="shared" si="29"/>
        <v>0</v>
      </c>
      <c r="M169" s="134">
        <f t="shared" si="30"/>
        <v>0</v>
      </c>
      <c r="N169" s="134">
        <f t="shared" si="31"/>
        <v>0</v>
      </c>
      <c r="O169" s="11"/>
      <c r="P169" s="111">
        <f t="shared" si="26"/>
        <v>0</v>
      </c>
      <c r="Q169" s="17"/>
      <c r="R169" s="32"/>
    </row>
    <row r="170" spans="1:18" x14ac:dyDescent="0.2">
      <c r="A170" s="124" t="s">
        <v>408</v>
      </c>
      <c r="B170" s="124"/>
      <c r="C170" s="124"/>
      <c r="D170" s="124" t="s">
        <v>409</v>
      </c>
      <c r="E170" s="124"/>
      <c r="F170" s="131"/>
      <c r="G170" s="131"/>
      <c r="H170" s="131"/>
      <c r="I170" s="131"/>
      <c r="J170" s="131"/>
      <c r="K170" s="131"/>
      <c r="L170" s="131"/>
      <c r="M170" s="131"/>
      <c r="N170" s="131"/>
      <c r="O170" s="11"/>
      <c r="P170" s="111" t="e">
        <f t="shared" si="26"/>
        <v>#DIV/0!</v>
      </c>
      <c r="Q170" s="17"/>
      <c r="R170" s="32"/>
    </row>
    <row r="171" spans="1:18" ht="25.5" x14ac:dyDescent="0.2">
      <c r="A171" s="126" t="s">
        <v>410</v>
      </c>
      <c r="B171" s="127" t="s">
        <v>48</v>
      </c>
      <c r="C171" s="126" t="s">
        <v>17</v>
      </c>
      <c r="D171" s="126" t="s">
        <v>95</v>
      </c>
      <c r="E171" s="128" t="s">
        <v>11</v>
      </c>
      <c r="F171" s="133">
        <v>62.24</v>
      </c>
      <c r="G171" s="134">
        <v>24.65</v>
      </c>
      <c r="H171" s="134">
        <f>'BM 04'!J169</f>
        <v>24.65</v>
      </c>
      <c r="I171" s="134">
        <f>VLOOKUP(A171,'Memória 05'!$A$6:$E$283,5,FALSE)</f>
        <v>0</v>
      </c>
      <c r="J171" s="134">
        <f t="shared" si="27"/>
        <v>24.65</v>
      </c>
      <c r="K171" s="134">
        <f t="shared" si="28"/>
        <v>1534.21</v>
      </c>
      <c r="L171" s="134">
        <f t="shared" si="29"/>
        <v>1534.21</v>
      </c>
      <c r="M171" s="134">
        <f t="shared" si="30"/>
        <v>0</v>
      </c>
      <c r="N171" s="134">
        <f t="shared" si="31"/>
        <v>1534.21</v>
      </c>
      <c r="O171" s="11"/>
      <c r="P171" s="111">
        <f t="shared" si="26"/>
        <v>1</v>
      </c>
      <c r="Q171" s="17"/>
      <c r="R171" s="32"/>
    </row>
    <row r="172" spans="1:18" ht="25.5" x14ac:dyDescent="0.2">
      <c r="A172" s="126" t="s">
        <v>411</v>
      </c>
      <c r="B172" s="127" t="s">
        <v>49</v>
      </c>
      <c r="C172" s="126" t="s">
        <v>17</v>
      </c>
      <c r="D172" s="126" t="s">
        <v>50</v>
      </c>
      <c r="E172" s="128" t="s">
        <v>16</v>
      </c>
      <c r="F172" s="133">
        <v>6.46</v>
      </c>
      <c r="G172" s="134">
        <v>7.75</v>
      </c>
      <c r="H172" s="134">
        <f>'BM 04'!J170</f>
        <v>4.2300000000000004</v>
      </c>
      <c r="I172" s="134">
        <f>VLOOKUP(A172,'Memória 05'!$A$6:$E$283,5,FALSE)</f>
        <v>0</v>
      </c>
      <c r="J172" s="134">
        <f t="shared" si="27"/>
        <v>4.2300000000000004</v>
      </c>
      <c r="K172" s="134">
        <f t="shared" si="28"/>
        <v>50.06</v>
      </c>
      <c r="L172" s="134">
        <f t="shared" si="29"/>
        <v>27.32</v>
      </c>
      <c r="M172" s="134">
        <f t="shared" si="30"/>
        <v>0</v>
      </c>
      <c r="N172" s="134">
        <f t="shared" si="31"/>
        <v>27.32</v>
      </c>
      <c r="O172" s="11"/>
      <c r="P172" s="111">
        <f t="shared" si="26"/>
        <v>0.54574510587295244</v>
      </c>
      <c r="Q172" s="17"/>
      <c r="R172" s="32"/>
    </row>
    <row r="173" spans="1:18" ht="25.5" x14ac:dyDescent="0.2">
      <c r="A173" s="126" t="s">
        <v>412</v>
      </c>
      <c r="B173" s="127" t="s">
        <v>51</v>
      </c>
      <c r="C173" s="126" t="s">
        <v>17</v>
      </c>
      <c r="D173" s="126" t="s">
        <v>413</v>
      </c>
      <c r="E173" s="128" t="s">
        <v>16</v>
      </c>
      <c r="F173" s="133">
        <v>34.04</v>
      </c>
      <c r="G173" s="134">
        <v>7.75</v>
      </c>
      <c r="H173" s="134">
        <f>'BM 04'!J171</f>
        <v>4.2300000000000004</v>
      </c>
      <c r="I173" s="134">
        <f>VLOOKUP(A173,'Memória 05'!$A$6:$E$283,5,FALSE)</f>
        <v>0</v>
      </c>
      <c r="J173" s="134">
        <f t="shared" si="27"/>
        <v>4.2300000000000004</v>
      </c>
      <c r="K173" s="134">
        <f t="shared" si="28"/>
        <v>263.81</v>
      </c>
      <c r="L173" s="134">
        <f t="shared" si="29"/>
        <v>143.97999999999999</v>
      </c>
      <c r="M173" s="134">
        <f t="shared" si="30"/>
        <v>0</v>
      </c>
      <c r="N173" s="134">
        <f t="shared" si="31"/>
        <v>143.97999999999999</v>
      </c>
      <c r="O173" s="11"/>
      <c r="P173" s="111">
        <f t="shared" si="26"/>
        <v>0.54577157802964249</v>
      </c>
      <c r="Q173" s="17"/>
      <c r="R173" s="32"/>
    </row>
    <row r="174" spans="1:18" ht="38.25" x14ac:dyDescent="0.2">
      <c r="A174" s="126" t="s">
        <v>414</v>
      </c>
      <c r="B174" s="127" t="s">
        <v>52</v>
      </c>
      <c r="C174" s="126" t="s">
        <v>17</v>
      </c>
      <c r="D174" s="126" t="s">
        <v>415</v>
      </c>
      <c r="E174" s="128" t="s">
        <v>16</v>
      </c>
      <c r="F174" s="133">
        <v>91.69</v>
      </c>
      <c r="G174" s="134">
        <v>38.599999999999994</v>
      </c>
      <c r="H174" s="134">
        <f>'BM 04'!J172</f>
        <v>38.599999999999994</v>
      </c>
      <c r="I174" s="134">
        <f>VLOOKUP(A174,'Memória 05'!$A$6:$E$283,5,FALSE)</f>
        <v>0</v>
      </c>
      <c r="J174" s="134">
        <f t="shared" si="27"/>
        <v>38.599999999999994</v>
      </c>
      <c r="K174" s="134">
        <f t="shared" si="28"/>
        <v>3539.23</v>
      </c>
      <c r="L174" s="134">
        <f t="shared" si="29"/>
        <v>3539.23</v>
      </c>
      <c r="M174" s="134">
        <f t="shared" si="30"/>
        <v>0</v>
      </c>
      <c r="N174" s="134">
        <f t="shared" si="31"/>
        <v>3539.23</v>
      </c>
      <c r="O174" s="11"/>
      <c r="P174" s="111">
        <f t="shared" si="26"/>
        <v>1</v>
      </c>
      <c r="Q174" s="17"/>
      <c r="R174" s="32"/>
    </row>
    <row r="175" spans="1:18" ht="25.5" x14ac:dyDescent="0.2">
      <c r="A175" s="126" t="s">
        <v>416</v>
      </c>
      <c r="B175" s="127" t="s">
        <v>45</v>
      </c>
      <c r="C175" s="126" t="s">
        <v>17</v>
      </c>
      <c r="D175" s="126" t="s">
        <v>122</v>
      </c>
      <c r="E175" s="128" t="s">
        <v>12</v>
      </c>
      <c r="F175" s="133">
        <v>19.05</v>
      </c>
      <c r="G175" s="134">
        <v>36.6</v>
      </c>
      <c r="H175" s="134">
        <f>'BM 04'!J173</f>
        <v>29.5</v>
      </c>
      <c r="I175" s="134">
        <f>VLOOKUP(A175,'Memória 05'!$A$6:$E$283,5,FALSE)</f>
        <v>0</v>
      </c>
      <c r="J175" s="134">
        <f t="shared" si="27"/>
        <v>29.5</v>
      </c>
      <c r="K175" s="134">
        <f t="shared" si="28"/>
        <v>697.23</v>
      </c>
      <c r="L175" s="134">
        <f t="shared" si="29"/>
        <v>561.97</v>
      </c>
      <c r="M175" s="134">
        <f t="shared" si="30"/>
        <v>0</v>
      </c>
      <c r="N175" s="134">
        <f t="shared" si="31"/>
        <v>561.97</v>
      </c>
      <c r="O175" s="11"/>
      <c r="P175" s="111">
        <f t="shared" si="26"/>
        <v>0.8060037577270055</v>
      </c>
      <c r="Q175" s="17"/>
      <c r="R175" s="32"/>
    </row>
    <row r="176" spans="1:18" ht="25.5" x14ac:dyDescent="0.2">
      <c r="A176" s="126" t="s">
        <v>417</v>
      </c>
      <c r="B176" s="127" t="s">
        <v>46</v>
      </c>
      <c r="C176" s="126" t="s">
        <v>17</v>
      </c>
      <c r="D176" s="126" t="s">
        <v>113</v>
      </c>
      <c r="E176" s="128" t="s">
        <v>12</v>
      </c>
      <c r="F176" s="133">
        <v>16.87</v>
      </c>
      <c r="G176" s="134">
        <v>0.7</v>
      </c>
      <c r="H176" s="134">
        <f>'BM 04'!J174</f>
        <v>0.7</v>
      </c>
      <c r="I176" s="134">
        <f>VLOOKUP(A176,'Memória 05'!$A$6:$E$283,5,FALSE)</f>
        <v>0</v>
      </c>
      <c r="J176" s="134">
        <f t="shared" si="27"/>
        <v>0.7</v>
      </c>
      <c r="K176" s="134">
        <f t="shared" si="28"/>
        <v>11.8</v>
      </c>
      <c r="L176" s="134">
        <f t="shared" si="29"/>
        <v>11.8</v>
      </c>
      <c r="M176" s="134">
        <f t="shared" si="30"/>
        <v>0</v>
      </c>
      <c r="N176" s="134">
        <f t="shared" si="31"/>
        <v>11.8</v>
      </c>
      <c r="O176" s="11"/>
      <c r="P176" s="111">
        <f t="shared" si="26"/>
        <v>1</v>
      </c>
      <c r="Q176" s="17"/>
      <c r="R176" s="32"/>
    </row>
    <row r="177" spans="1:18" ht="25.5" x14ac:dyDescent="0.2">
      <c r="A177" s="126" t="s">
        <v>418</v>
      </c>
      <c r="B177" s="127" t="s">
        <v>54</v>
      </c>
      <c r="C177" s="126" t="s">
        <v>17</v>
      </c>
      <c r="D177" s="126" t="s">
        <v>115</v>
      </c>
      <c r="E177" s="128" t="s">
        <v>12</v>
      </c>
      <c r="F177" s="133">
        <v>14.98</v>
      </c>
      <c r="G177" s="134">
        <v>93.6</v>
      </c>
      <c r="H177" s="134">
        <f>'BM 04'!J175</f>
        <v>80.199999999999989</v>
      </c>
      <c r="I177" s="134">
        <f>VLOOKUP(A177,'Memória 05'!$A$6:$E$283,5,FALSE)</f>
        <v>0</v>
      </c>
      <c r="J177" s="134">
        <f t="shared" si="27"/>
        <v>80.199999999999989</v>
      </c>
      <c r="K177" s="134">
        <f t="shared" si="28"/>
        <v>1402.12</v>
      </c>
      <c r="L177" s="134">
        <f t="shared" si="29"/>
        <v>1201.3900000000001</v>
      </c>
      <c r="M177" s="134">
        <f t="shared" si="30"/>
        <v>0</v>
      </c>
      <c r="N177" s="134">
        <f t="shared" si="31"/>
        <v>1201.3900000000001</v>
      </c>
      <c r="O177" s="11"/>
      <c r="P177" s="111">
        <f t="shared" si="26"/>
        <v>0.85683821641514291</v>
      </c>
      <c r="Q177" s="17"/>
      <c r="R177" s="32"/>
    </row>
    <row r="178" spans="1:18" ht="25.5" x14ac:dyDescent="0.2">
      <c r="A178" s="126" t="s">
        <v>419</v>
      </c>
      <c r="B178" s="127" t="s">
        <v>47</v>
      </c>
      <c r="C178" s="126" t="s">
        <v>17</v>
      </c>
      <c r="D178" s="126" t="s">
        <v>117</v>
      </c>
      <c r="E178" s="128" t="s">
        <v>12</v>
      </c>
      <c r="F178" s="133">
        <v>12.98</v>
      </c>
      <c r="G178" s="134">
        <v>68.900000000000006</v>
      </c>
      <c r="H178" s="134">
        <f>'BM 04'!J176</f>
        <v>61.8</v>
      </c>
      <c r="I178" s="134">
        <f>VLOOKUP(A178,'Memória 05'!$A$6:$E$283,5,FALSE)</f>
        <v>0</v>
      </c>
      <c r="J178" s="134">
        <f t="shared" si="27"/>
        <v>61.8</v>
      </c>
      <c r="K178" s="134">
        <f t="shared" si="28"/>
        <v>894.32</v>
      </c>
      <c r="L178" s="134">
        <f t="shared" si="29"/>
        <v>802.16</v>
      </c>
      <c r="M178" s="134">
        <f t="shared" si="30"/>
        <v>0</v>
      </c>
      <c r="N178" s="134">
        <f t="shared" si="31"/>
        <v>802.16</v>
      </c>
      <c r="O178" s="11"/>
      <c r="P178" s="111">
        <f t="shared" si="26"/>
        <v>0.89694963771356995</v>
      </c>
      <c r="Q178" s="17"/>
      <c r="R178" s="32"/>
    </row>
    <row r="179" spans="1:18" ht="25.5" x14ac:dyDescent="0.2">
      <c r="A179" s="126" t="s">
        <v>420</v>
      </c>
      <c r="B179" s="127" t="s">
        <v>119</v>
      </c>
      <c r="C179" s="126" t="s">
        <v>17</v>
      </c>
      <c r="D179" s="126" t="s">
        <v>120</v>
      </c>
      <c r="E179" s="128" t="s">
        <v>12</v>
      </c>
      <c r="F179" s="133">
        <v>9.89</v>
      </c>
      <c r="G179" s="134">
        <v>17</v>
      </c>
      <c r="H179" s="134">
        <f>'BM 04'!J177</f>
        <v>17</v>
      </c>
      <c r="I179" s="134">
        <f>VLOOKUP(A179,'Memória 05'!$A$6:$E$283,5,FALSE)</f>
        <v>0</v>
      </c>
      <c r="J179" s="134">
        <f t="shared" si="27"/>
        <v>17</v>
      </c>
      <c r="K179" s="134">
        <f t="shared" si="28"/>
        <v>168.13</v>
      </c>
      <c r="L179" s="134">
        <f t="shared" si="29"/>
        <v>168.13</v>
      </c>
      <c r="M179" s="134">
        <f t="shared" si="30"/>
        <v>0</v>
      </c>
      <c r="N179" s="134">
        <f t="shared" si="31"/>
        <v>168.13</v>
      </c>
      <c r="O179" s="11"/>
      <c r="P179" s="111">
        <f t="shared" si="26"/>
        <v>1</v>
      </c>
      <c r="Q179" s="17"/>
      <c r="R179" s="32"/>
    </row>
    <row r="180" spans="1:18" ht="38.25" x14ac:dyDescent="0.2">
      <c r="A180" s="126" t="s">
        <v>421</v>
      </c>
      <c r="B180" s="127" t="s">
        <v>55</v>
      </c>
      <c r="C180" s="126" t="s">
        <v>17</v>
      </c>
      <c r="D180" s="126" t="s">
        <v>422</v>
      </c>
      <c r="E180" s="128" t="s">
        <v>15</v>
      </c>
      <c r="F180" s="133">
        <v>664.54</v>
      </c>
      <c r="G180" s="134">
        <v>2.94</v>
      </c>
      <c r="H180" s="134">
        <f>'BM 04'!J178</f>
        <v>2.9400000000000004</v>
      </c>
      <c r="I180" s="134">
        <f>VLOOKUP(A180,'Memória 05'!$A$6:$E$283,5,FALSE)</f>
        <v>0</v>
      </c>
      <c r="J180" s="134">
        <f t="shared" si="27"/>
        <v>2.9400000000000004</v>
      </c>
      <c r="K180" s="134">
        <f t="shared" si="28"/>
        <v>1953.74</v>
      </c>
      <c r="L180" s="134">
        <f t="shared" si="29"/>
        <v>1953.74</v>
      </c>
      <c r="M180" s="134">
        <f t="shared" si="30"/>
        <v>0</v>
      </c>
      <c r="N180" s="134">
        <f t="shared" si="31"/>
        <v>1953.74</v>
      </c>
      <c r="O180" s="11"/>
      <c r="P180" s="111">
        <f t="shared" si="26"/>
        <v>1</v>
      </c>
      <c r="Q180" s="17"/>
      <c r="R180" s="32"/>
    </row>
    <row r="181" spans="1:18" ht="25.5" x14ac:dyDescent="0.2">
      <c r="A181" s="126" t="s">
        <v>423</v>
      </c>
      <c r="B181" s="127" t="s">
        <v>56</v>
      </c>
      <c r="C181" s="126" t="s">
        <v>17</v>
      </c>
      <c r="D181" s="126" t="s">
        <v>424</v>
      </c>
      <c r="E181" s="128" t="s">
        <v>16</v>
      </c>
      <c r="F181" s="133">
        <v>34.44</v>
      </c>
      <c r="G181" s="134">
        <v>13.42</v>
      </c>
      <c r="H181" s="134">
        <f>'BM 04'!J179</f>
        <v>0</v>
      </c>
      <c r="I181" s="134">
        <f>VLOOKUP(A181,'Memória 05'!$A$6:$E$283,5,FALSE)</f>
        <v>0</v>
      </c>
      <c r="J181" s="134">
        <f t="shared" si="27"/>
        <v>0</v>
      </c>
      <c r="K181" s="134">
        <f t="shared" si="28"/>
        <v>462.18</v>
      </c>
      <c r="L181" s="134">
        <f t="shared" si="29"/>
        <v>0</v>
      </c>
      <c r="M181" s="134">
        <f t="shared" si="30"/>
        <v>0</v>
      </c>
      <c r="N181" s="134">
        <f t="shared" si="31"/>
        <v>0</v>
      </c>
      <c r="O181" s="11"/>
      <c r="P181" s="111">
        <f t="shared" si="26"/>
        <v>0</v>
      </c>
      <c r="Q181" s="17"/>
      <c r="R181" s="32"/>
    </row>
    <row r="182" spans="1:18" x14ac:dyDescent="0.2">
      <c r="A182" s="126" t="s">
        <v>425</v>
      </c>
      <c r="B182" s="127" t="s">
        <v>376</v>
      </c>
      <c r="C182" s="126" t="s">
        <v>17</v>
      </c>
      <c r="D182" s="126" t="s">
        <v>377</v>
      </c>
      <c r="E182" s="128" t="s">
        <v>15</v>
      </c>
      <c r="F182" s="133">
        <v>21.8</v>
      </c>
      <c r="G182" s="134">
        <v>20.73</v>
      </c>
      <c r="H182" s="134">
        <f>'BM 04'!J180</f>
        <v>0</v>
      </c>
      <c r="I182" s="134">
        <f>VLOOKUP(A182,'Memória 05'!$A$6:$E$283,5,FALSE)</f>
        <v>0</v>
      </c>
      <c r="J182" s="134">
        <f t="shared" si="27"/>
        <v>0</v>
      </c>
      <c r="K182" s="134">
        <f t="shared" si="28"/>
        <v>451.91</v>
      </c>
      <c r="L182" s="134">
        <f t="shared" si="29"/>
        <v>0</v>
      </c>
      <c r="M182" s="134">
        <f t="shared" si="30"/>
        <v>0</v>
      </c>
      <c r="N182" s="134">
        <f t="shared" si="31"/>
        <v>0</v>
      </c>
      <c r="O182" s="11"/>
      <c r="P182" s="111">
        <f t="shared" si="26"/>
        <v>0</v>
      </c>
      <c r="Q182" s="17"/>
      <c r="R182" s="32"/>
    </row>
    <row r="183" spans="1:18" ht="51" x14ac:dyDescent="0.2">
      <c r="A183" s="126" t="s">
        <v>711</v>
      </c>
      <c r="B183" s="127" t="s">
        <v>104</v>
      </c>
      <c r="C183" s="126" t="s">
        <v>14</v>
      </c>
      <c r="D183" s="126" t="s">
        <v>105</v>
      </c>
      <c r="E183" s="128" t="s">
        <v>16</v>
      </c>
      <c r="F183" s="133">
        <v>86.62</v>
      </c>
      <c r="G183" s="134">
        <v>13.28</v>
      </c>
      <c r="H183" s="134">
        <f>'BM 04'!J181</f>
        <v>13.28</v>
      </c>
      <c r="I183" s="134">
        <f>VLOOKUP(A183,'Memória 05'!$A$6:$E$283,5,FALSE)</f>
        <v>0</v>
      </c>
      <c r="J183" s="134">
        <f t="shared" si="27"/>
        <v>13.28</v>
      </c>
      <c r="K183" s="134">
        <f t="shared" si="28"/>
        <v>1150.31</v>
      </c>
      <c r="L183" s="134">
        <f t="shared" si="29"/>
        <v>1150.31</v>
      </c>
      <c r="M183" s="134">
        <f t="shared" si="30"/>
        <v>0</v>
      </c>
      <c r="N183" s="134">
        <f t="shared" si="31"/>
        <v>1150.31</v>
      </c>
      <c r="O183" s="11"/>
      <c r="Q183" s="17"/>
      <c r="R183" s="32"/>
    </row>
    <row r="184" spans="1:18" x14ac:dyDescent="0.2">
      <c r="A184" s="124" t="s">
        <v>426</v>
      </c>
      <c r="B184" s="124"/>
      <c r="C184" s="124"/>
      <c r="D184" s="124" t="s">
        <v>57</v>
      </c>
      <c r="E184" s="124"/>
      <c r="F184" s="131"/>
      <c r="G184" s="131"/>
      <c r="H184" s="131"/>
      <c r="I184" s="131"/>
      <c r="J184" s="131"/>
      <c r="K184" s="131"/>
      <c r="L184" s="131"/>
      <c r="M184" s="131"/>
      <c r="N184" s="131"/>
      <c r="O184" s="11"/>
      <c r="P184" s="111" t="e">
        <f t="shared" si="26"/>
        <v>#DIV/0!</v>
      </c>
      <c r="Q184" s="17"/>
      <c r="R184" s="32"/>
    </row>
    <row r="185" spans="1:18" ht="25.5" x14ac:dyDescent="0.2">
      <c r="A185" s="137" t="s">
        <v>427</v>
      </c>
      <c r="B185" s="138" t="s">
        <v>43</v>
      </c>
      <c r="C185" s="137" t="s">
        <v>17</v>
      </c>
      <c r="D185" s="137" t="s">
        <v>44</v>
      </c>
      <c r="E185" s="139" t="s">
        <v>12</v>
      </c>
      <c r="F185" s="140">
        <v>12.62</v>
      </c>
      <c r="G185" s="141">
        <v>32.1</v>
      </c>
      <c r="H185" s="134">
        <f>'BM 04'!J183</f>
        <v>25.299999999999997</v>
      </c>
      <c r="I185" s="134">
        <f>VLOOKUP(A185,'Memória 05'!$A$6:$E$283,5,FALSE)</f>
        <v>0</v>
      </c>
      <c r="J185" s="141">
        <f t="shared" si="27"/>
        <v>25.299999999999997</v>
      </c>
      <c r="K185" s="141">
        <f t="shared" si="28"/>
        <v>405.1</v>
      </c>
      <c r="L185" s="141">
        <f t="shared" si="29"/>
        <v>319.27999999999997</v>
      </c>
      <c r="M185" s="141">
        <f t="shared" si="30"/>
        <v>0</v>
      </c>
      <c r="N185" s="141">
        <f t="shared" si="31"/>
        <v>319.27999999999997</v>
      </c>
      <c r="O185" s="11"/>
      <c r="P185" s="111">
        <f t="shared" si="26"/>
        <v>0.7881510738089359</v>
      </c>
      <c r="Q185" s="17"/>
      <c r="R185" s="32"/>
    </row>
    <row r="186" spans="1:18" ht="38.25" x14ac:dyDescent="0.2">
      <c r="A186" s="137" t="s">
        <v>428</v>
      </c>
      <c r="B186" s="138" t="s">
        <v>429</v>
      </c>
      <c r="C186" s="137" t="s">
        <v>17</v>
      </c>
      <c r="D186" s="137" t="s">
        <v>430</v>
      </c>
      <c r="E186" s="139" t="s">
        <v>16</v>
      </c>
      <c r="F186" s="140">
        <v>169.7</v>
      </c>
      <c r="G186" s="141">
        <v>32.450000000000003</v>
      </c>
      <c r="H186" s="134">
        <f>'BM 04'!J184</f>
        <v>32.43</v>
      </c>
      <c r="I186" s="134">
        <f>VLOOKUP(A186,'Memória 05'!$A$6:$E$283,5,FALSE)</f>
        <v>0</v>
      </c>
      <c r="J186" s="141">
        <f t="shared" si="27"/>
        <v>32.43</v>
      </c>
      <c r="K186" s="141">
        <f t="shared" si="28"/>
        <v>5506.76</v>
      </c>
      <c r="L186" s="141">
        <f t="shared" si="29"/>
        <v>5503.37</v>
      </c>
      <c r="M186" s="141">
        <f t="shared" si="30"/>
        <v>0</v>
      </c>
      <c r="N186" s="141">
        <f t="shared" si="31"/>
        <v>5503.37</v>
      </c>
      <c r="O186" s="11"/>
      <c r="P186" s="111">
        <f t="shared" si="26"/>
        <v>0.99938439300060289</v>
      </c>
      <c r="Q186" s="17"/>
      <c r="R186" s="32"/>
    </row>
    <row r="187" spans="1:18" ht="38.25" x14ac:dyDescent="0.2">
      <c r="A187" s="137" t="s">
        <v>431</v>
      </c>
      <c r="B187" s="138" t="s">
        <v>154</v>
      </c>
      <c r="C187" s="137" t="s">
        <v>17</v>
      </c>
      <c r="D187" s="137" t="s">
        <v>155</v>
      </c>
      <c r="E187" s="139" t="s">
        <v>16</v>
      </c>
      <c r="F187" s="140">
        <v>79.14</v>
      </c>
      <c r="G187" s="141">
        <v>83.88</v>
      </c>
      <c r="H187" s="134">
        <f>'BM 04'!J185</f>
        <v>50.13</v>
      </c>
      <c r="I187" s="134">
        <f>VLOOKUP(A187,'Memória 05'!$A$6:$E$283,5,FALSE)</f>
        <v>20.64</v>
      </c>
      <c r="J187" s="141">
        <f t="shared" si="27"/>
        <v>70.77000000000001</v>
      </c>
      <c r="K187" s="141">
        <f t="shared" si="28"/>
        <v>6638.26</v>
      </c>
      <c r="L187" s="141">
        <f t="shared" si="29"/>
        <v>3967.28</v>
      </c>
      <c r="M187" s="141">
        <f t="shared" si="30"/>
        <v>1633.44</v>
      </c>
      <c r="N187" s="141">
        <f t="shared" si="31"/>
        <v>5600.72</v>
      </c>
      <c r="O187" s="11"/>
      <c r="P187" s="111">
        <f t="shared" si="26"/>
        <v>0.84370301856209307</v>
      </c>
      <c r="Q187" s="17"/>
      <c r="R187" s="32"/>
    </row>
    <row r="188" spans="1:18" ht="38.25" x14ac:dyDescent="0.2">
      <c r="A188" s="137" t="s">
        <v>432</v>
      </c>
      <c r="B188" s="138" t="s">
        <v>141</v>
      </c>
      <c r="C188" s="137" t="s">
        <v>17</v>
      </c>
      <c r="D188" s="137" t="s">
        <v>142</v>
      </c>
      <c r="E188" s="139" t="s">
        <v>12</v>
      </c>
      <c r="F188" s="140">
        <v>13.18</v>
      </c>
      <c r="G188" s="141">
        <v>98.9</v>
      </c>
      <c r="H188" s="134">
        <f>'BM 04'!J186</f>
        <v>82.5</v>
      </c>
      <c r="I188" s="134">
        <f>VLOOKUP(A188,'Memória 05'!$A$6:$E$283,5,FALSE)</f>
        <v>0</v>
      </c>
      <c r="J188" s="141">
        <f t="shared" si="27"/>
        <v>82.5</v>
      </c>
      <c r="K188" s="141">
        <f t="shared" si="28"/>
        <v>1303.5</v>
      </c>
      <c r="L188" s="141">
        <f t="shared" si="29"/>
        <v>1087.3499999999999</v>
      </c>
      <c r="M188" s="141">
        <f t="shared" si="30"/>
        <v>0</v>
      </c>
      <c r="N188" s="141">
        <f t="shared" si="31"/>
        <v>1087.3499999999999</v>
      </c>
      <c r="O188" s="11"/>
      <c r="P188" s="111">
        <f t="shared" si="26"/>
        <v>0.83417721518987331</v>
      </c>
      <c r="Q188" s="17"/>
      <c r="R188" s="32"/>
    </row>
    <row r="189" spans="1:18" ht="38.25" x14ac:dyDescent="0.2">
      <c r="A189" s="137" t="s">
        <v>433</v>
      </c>
      <c r="B189" s="138" t="s">
        <v>158</v>
      </c>
      <c r="C189" s="137" t="s">
        <v>17</v>
      </c>
      <c r="D189" s="137" t="s">
        <v>159</v>
      </c>
      <c r="E189" s="139" t="s">
        <v>12</v>
      </c>
      <c r="F189" s="140">
        <v>12.18</v>
      </c>
      <c r="G189" s="141">
        <v>0.7</v>
      </c>
      <c r="H189" s="134">
        <f>'BM 04'!J187</f>
        <v>0.7</v>
      </c>
      <c r="I189" s="134">
        <f>VLOOKUP(A189,'Memória 05'!$A$6:$E$283,5,FALSE)</f>
        <v>0</v>
      </c>
      <c r="J189" s="141">
        <f t="shared" si="27"/>
        <v>0.7</v>
      </c>
      <c r="K189" s="141">
        <f t="shared" si="28"/>
        <v>8.52</v>
      </c>
      <c r="L189" s="141">
        <f t="shared" si="29"/>
        <v>8.52</v>
      </c>
      <c r="M189" s="141">
        <f t="shared" si="30"/>
        <v>0</v>
      </c>
      <c r="N189" s="141">
        <f t="shared" si="31"/>
        <v>8.52</v>
      </c>
      <c r="O189" s="11"/>
      <c r="P189" s="111">
        <f t="shared" si="26"/>
        <v>1</v>
      </c>
      <c r="Q189" s="17"/>
      <c r="R189" s="32"/>
    </row>
    <row r="190" spans="1:18" ht="38.25" x14ac:dyDescent="0.2">
      <c r="A190" s="137" t="s">
        <v>434</v>
      </c>
      <c r="B190" s="138" t="s">
        <v>161</v>
      </c>
      <c r="C190" s="137" t="s">
        <v>17</v>
      </c>
      <c r="D190" s="137" t="s">
        <v>162</v>
      </c>
      <c r="E190" s="139" t="s">
        <v>12</v>
      </c>
      <c r="F190" s="140">
        <v>11.27</v>
      </c>
      <c r="G190" s="141">
        <v>102.1</v>
      </c>
      <c r="H190" s="134">
        <f>'BM 04'!J188</f>
        <v>91.5</v>
      </c>
      <c r="I190" s="134">
        <f>VLOOKUP(A190,'Memória 05'!$A$6:$E$283,5,FALSE)</f>
        <v>0</v>
      </c>
      <c r="J190" s="141">
        <f t="shared" si="27"/>
        <v>91.5</v>
      </c>
      <c r="K190" s="141">
        <f t="shared" si="28"/>
        <v>1150.6600000000001</v>
      </c>
      <c r="L190" s="141">
        <f t="shared" si="29"/>
        <v>1031.2</v>
      </c>
      <c r="M190" s="141">
        <f t="shared" si="30"/>
        <v>0</v>
      </c>
      <c r="N190" s="141">
        <f t="shared" si="31"/>
        <v>1031.2</v>
      </c>
      <c r="O190" s="11"/>
      <c r="P190" s="111">
        <f t="shared" si="26"/>
        <v>0.8961813220238819</v>
      </c>
      <c r="Q190" s="17"/>
      <c r="R190" s="32"/>
    </row>
    <row r="191" spans="1:18" ht="38.25" x14ac:dyDescent="0.2">
      <c r="A191" s="137" t="s">
        <v>435</v>
      </c>
      <c r="B191" s="138" t="s">
        <v>41</v>
      </c>
      <c r="C191" s="137" t="s">
        <v>17</v>
      </c>
      <c r="D191" s="137" t="s">
        <v>42</v>
      </c>
      <c r="E191" s="139" t="s">
        <v>12</v>
      </c>
      <c r="F191" s="140">
        <v>9.99</v>
      </c>
      <c r="G191" s="141">
        <v>130.6</v>
      </c>
      <c r="H191" s="134">
        <f>'BM 04'!J189</f>
        <v>108.2</v>
      </c>
      <c r="I191" s="134">
        <f>VLOOKUP(A191,'Memória 05'!$A$6:$E$283,5,FALSE)</f>
        <v>0</v>
      </c>
      <c r="J191" s="141">
        <f t="shared" si="27"/>
        <v>108.2</v>
      </c>
      <c r="K191" s="141">
        <f t="shared" si="28"/>
        <v>1304.69</v>
      </c>
      <c r="L191" s="141">
        <f t="shared" si="29"/>
        <v>1080.9100000000001</v>
      </c>
      <c r="M191" s="141">
        <f t="shared" si="30"/>
        <v>0</v>
      </c>
      <c r="N191" s="141">
        <f t="shared" si="31"/>
        <v>1080.9100000000001</v>
      </c>
      <c r="O191" s="11"/>
      <c r="P191" s="111">
        <f t="shared" si="26"/>
        <v>0.82848032866044807</v>
      </c>
      <c r="Q191" s="17"/>
      <c r="R191" s="32"/>
    </row>
    <row r="192" spans="1:18" ht="38.25" x14ac:dyDescent="0.2">
      <c r="A192" s="137" t="s">
        <v>436</v>
      </c>
      <c r="B192" s="138" t="s">
        <v>145</v>
      </c>
      <c r="C192" s="137" t="s">
        <v>17</v>
      </c>
      <c r="D192" s="137" t="s">
        <v>146</v>
      </c>
      <c r="E192" s="139" t="s">
        <v>12</v>
      </c>
      <c r="F192" s="140">
        <v>8.34</v>
      </c>
      <c r="G192" s="141">
        <v>26</v>
      </c>
      <c r="H192" s="134">
        <f>'BM 04'!J190</f>
        <v>26</v>
      </c>
      <c r="I192" s="134">
        <f>VLOOKUP(A192,'Memória 05'!$A$6:$E$283,5,FALSE)</f>
        <v>0</v>
      </c>
      <c r="J192" s="141">
        <f t="shared" si="27"/>
        <v>26</v>
      </c>
      <c r="K192" s="141">
        <f t="shared" si="28"/>
        <v>216.84</v>
      </c>
      <c r="L192" s="141">
        <f t="shared" si="29"/>
        <v>216.84</v>
      </c>
      <c r="M192" s="141">
        <f t="shared" si="30"/>
        <v>0</v>
      </c>
      <c r="N192" s="141">
        <f t="shared" si="31"/>
        <v>216.84</v>
      </c>
      <c r="O192" s="11"/>
      <c r="P192" s="111">
        <f t="shared" si="26"/>
        <v>1</v>
      </c>
      <c r="Q192" s="17"/>
      <c r="R192" s="32"/>
    </row>
    <row r="193" spans="1:18" ht="51" x14ac:dyDescent="0.2">
      <c r="A193" s="137" t="s">
        <v>437</v>
      </c>
      <c r="B193" s="138" t="s">
        <v>438</v>
      </c>
      <c r="C193" s="137" t="s">
        <v>17</v>
      </c>
      <c r="D193" s="137" t="s">
        <v>439</v>
      </c>
      <c r="E193" s="139" t="s">
        <v>15</v>
      </c>
      <c r="F193" s="140">
        <v>725.78</v>
      </c>
      <c r="G193" s="141">
        <v>4.5</v>
      </c>
      <c r="H193" s="134">
        <f>'BM 04'!J191</f>
        <v>3.8099999999999996</v>
      </c>
      <c r="I193" s="134">
        <f>VLOOKUP(A193,'Memória 05'!$A$6:$E$283,5,FALSE)</f>
        <v>0</v>
      </c>
      <c r="J193" s="141">
        <f t="shared" si="27"/>
        <v>3.8099999999999996</v>
      </c>
      <c r="K193" s="141">
        <f t="shared" si="28"/>
        <v>3266.01</v>
      </c>
      <c r="L193" s="141">
        <f t="shared" si="29"/>
        <v>2765.22</v>
      </c>
      <c r="M193" s="141">
        <f t="shared" si="30"/>
        <v>0</v>
      </c>
      <c r="N193" s="141">
        <f t="shared" si="31"/>
        <v>2765.22</v>
      </c>
      <c r="O193" s="11"/>
      <c r="P193" s="111">
        <f t="shared" si="26"/>
        <v>0.84666611553546978</v>
      </c>
      <c r="Q193" s="17"/>
      <c r="R193" s="32"/>
    </row>
    <row r="194" spans="1:18" x14ac:dyDescent="0.2">
      <c r="A194" s="124" t="s">
        <v>440</v>
      </c>
      <c r="B194" s="124"/>
      <c r="C194" s="124"/>
      <c r="D194" s="124" t="s">
        <v>441</v>
      </c>
      <c r="E194" s="124"/>
      <c r="F194" s="131"/>
      <c r="G194" s="131"/>
      <c r="H194" s="131"/>
      <c r="I194" s="131"/>
      <c r="J194" s="131"/>
      <c r="K194" s="131"/>
      <c r="L194" s="131"/>
      <c r="M194" s="131"/>
      <c r="N194" s="131"/>
      <c r="O194" s="11"/>
      <c r="P194" s="111" t="e">
        <f t="shared" si="26"/>
        <v>#DIV/0!</v>
      </c>
      <c r="Q194" s="17"/>
      <c r="R194" s="32"/>
    </row>
    <row r="195" spans="1:18" ht="38.25" x14ac:dyDescent="0.2">
      <c r="A195" s="137" t="s">
        <v>442</v>
      </c>
      <c r="B195" s="138" t="s">
        <v>178</v>
      </c>
      <c r="C195" s="137" t="s">
        <v>17</v>
      </c>
      <c r="D195" s="137" t="s">
        <v>179</v>
      </c>
      <c r="E195" s="139" t="s">
        <v>16</v>
      </c>
      <c r="F195" s="140">
        <v>52.85</v>
      </c>
      <c r="G195" s="141">
        <v>135.18</v>
      </c>
      <c r="H195" s="134">
        <f>'BM 04'!J193</f>
        <v>111.96200000000002</v>
      </c>
      <c r="I195" s="134">
        <f>VLOOKUP(A195,'Memória 05'!$A$6:$E$283,5,FALSE)</f>
        <v>23.231000000000009</v>
      </c>
      <c r="J195" s="141">
        <f t="shared" si="27"/>
        <v>135.19300000000004</v>
      </c>
      <c r="K195" s="141">
        <f t="shared" si="28"/>
        <v>7144.26</v>
      </c>
      <c r="L195" s="141">
        <f t="shared" si="29"/>
        <v>5917.19</v>
      </c>
      <c r="M195" s="141">
        <f t="shared" si="30"/>
        <v>1227.75</v>
      </c>
      <c r="N195" s="141">
        <f t="shared" si="31"/>
        <v>7144.94</v>
      </c>
      <c r="O195" s="11"/>
      <c r="P195" s="111">
        <f t="shared" si="26"/>
        <v>1.0000951813063914</v>
      </c>
      <c r="Q195" s="17"/>
      <c r="R195" s="32"/>
    </row>
    <row r="196" spans="1:18" x14ac:dyDescent="0.2">
      <c r="A196" s="137" t="s">
        <v>443</v>
      </c>
      <c r="B196" s="138" t="s">
        <v>444</v>
      </c>
      <c r="C196" s="137" t="s">
        <v>17</v>
      </c>
      <c r="D196" s="137" t="s">
        <v>445</v>
      </c>
      <c r="E196" s="139" t="s">
        <v>11</v>
      </c>
      <c r="F196" s="140">
        <v>21.66</v>
      </c>
      <c r="G196" s="141">
        <v>0</v>
      </c>
      <c r="H196" s="134">
        <f>'BM 04'!J194</f>
        <v>0</v>
      </c>
      <c r="I196" s="134">
        <f>VLOOKUP(A196,'Memória 05'!$A$6:$E$283,5,FALSE)</f>
        <v>0</v>
      </c>
      <c r="J196" s="141">
        <f t="shared" si="27"/>
        <v>0</v>
      </c>
      <c r="K196" s="141">
        <f t="shared" si="28"/>
        <v>0</v>
      </c>
      <c r="L196" s="141">
        <f t="shared" si="29"/>
        <v>0</v>
      </c>
      <c r="M196" s="141">
        <f t="shared" si="30"/>
        <v>0</v>
      </c>
      <c r="N196" s="141">
        <f t="shared" si="31"/>
        <v>0</v>
      </c>
      <c r="O196" s="11"/>
      <c r="P196" s="111" t="e">
        <f t="shared" si="26"/>
        <v>#DIV/0!</v>
      </c>
      <c r="Q196" s="17"/>
      <c r="R196" s="32"/>
    </row>
    <row r="197" spans="1:18" ht="25.5" x14ac:dyDescent="0.2">
      <c r="A197" s="137" t="s">
        <v>446</v>
      </c>
      <c r="B197" s="138" t="s">
        <v>447</v>
      </c>
      <c r="C197" s="137" t="s">
        <v>17</v>
      </c>
      <c r="D197" s="137" t="s">
        <v>448</v>
      </c>
      <c r="E197" s="139" t="s">
        <v>11</v>
      </c>
      <c r="F197" s="140">
        <v>59.75</v>
      </c>
      <c r="G197" s="141">
        <v>3.5999999999999996</v>
      </c>
      <c r="H197" s="134">
        <f>'BM 04'!J195</f>
        <v>3.6</v>
      </c>
      <c r="I197" s="134">
        <f>VLOOKUP(A197,'Memória 05'!$A$6:$E$283,5,FALSE)</f>
        <v>0</v>
      </c>
      <c r="J197" s="141">
        <f t="shared" si="27"/>
        <v>3.6</v>
      </c>
      <c r="K197" s="141">
        <f t="shared" si="28"/>
        <v>215.1</v>
      </c>
      <c r="L197" s="141">
        <f t="shared" si="29"/>
        <v>215.1</v>
      </c>
      <c r="M197" s="141">
        <f t="shared" si="30"/>
        <v>0</v>
      </c>
      <c r="N197" s="141">
        <f t="shared" si="31"/>
        <v>215.1</v>
      </c>
      <c r="O197" s="11"/>
      <c r="P197" s="111">
        <f t="shared" si="26"/>
        <v>1</v>
      </c>
      <c r="Q197" s="17"/>
      <c r="R197" s="32"/>
    </row>
    <row r="198" spans="1:18" x14ac:dyDescent="0.2">
      <c r="A198" s="142" t="s">
        <v>449</v>
      </c>
      <c r="B198" s="142"/>
      <c r="C198" s="142"/>
      <c r="D198" s="142" t="s">
        <v>450</v>
      </c>
      <c r="E198" s="142"/>
      <c r="F198" s="143"/>
      <c r="G198" s="143"/>
      <c r="H198" s="143"/>
      <c r="I198" s="143"/>
      <c r="J198" s="143"/>
      <c r="K198" s="143"/>
      <c r="L198" s="143"/>
      <c r="M198" s="143"/>
      <c r="N198" s="143"/>
      <c r="O198" s="11"/>
      <c r="P198" s="111" t="e">
        <f t="shared" si="26"/>
        <v>#DIV/0!</v>
      </c>
      <c r="Q198" s="17"/>
      <c r="R198" s="32"/>
    </row>
    <row r="199" spans="1:18" ht="38.25" x14ac:dyDescent="0.2">
      <c r="A199" s="137" t="s">
        <v>451</v>
      </c>
      <c r="B199" s="138" t="s">
        <v>452</v>
      </c>
      <c r="C199" s="137" t="s">
        <v>17</v>
      </c>
      <c r="D199" s="137" t="s">
        <v>453</v>
      </c>
      <c r="E199" s="139" t="s">
        <v>16</v>
      </c>
      <c r="F199" s="140">
        <v>7.88</v>
      </c>
      <c r="G199" s="141">
        <v>149.08000000000001</v>
      </c>
      <c r="H199" s="134">
        <f>'BM 04'!J197</f>
        <v>111.96250000000001</v>
      </c>
      <c r="I199" s="134">
        <f>VLOOKUP(A199,'Memória 05'!$A$6:$E$283,5,FALSE)</f>
        <v>37.062000000000019</v>
      </c>
      <c r="J199" s="141">
        <f t="shared" si="27"/>
        <v>149.02450000000002</v>
      </c>
      <c r="K199" s="141">
        <f t="shared" si="28"/>
        <v>1174.75</v>
      </c>
      <c r="L199" s="141">
        <f t="shared" si="29"/>
        <v>882.26</v>
      </c>
      <c r="M199" s="141">
        <f t="shared" si="30"/>
        <v>292.04000000000002</v>
      </c>
      <c r="N199" s="141">
        <f t="shared" si="31"/>
        <v>1174.3</v>
      </c>
      <c r="O199" s="11"/>
      <c r="P199" s="111">
        <f t="shared" si="26"/>
        <v>0.99961693977442001</v>
      </c>
      <c r="Q199" s="17"/>
      <c r="R199" s="32"/>
    </row>
    <row r="200" spans="1:18" ht="38.25" x14ac:dyDescent="0.2">
      <c r="A200" s="126" t="s">
        <v>454</v>
      </c>
      <c r="B200" s="127" t="s">
        <v>218</v>
      </c>
      <c r="C200" s="126" t="s">
        <v>17</v>
      </c>
      <c r="D200" s="126" t="s">
        <v>84</v>
      </c>
      <c r="E200" s="128" t="s">
        <v>16</v>
      </c>
      <c r="F200" s="133">
        <v>4.21</v>
      </c>
      <c r="G200" s="134">
        <v>174.22</v>
      </c>
      <c r="H200" s="134">
        <f>'BM 04'!J198</f>
        <v>111.96</v>
      </c>
      <c r="I200" s="134">
        <f>VLOOKUP(A200,'Memória 05'!$A$6:$E$283,5,FALSE)</f>
        <v>0</v>
      </c>
      <c r="J200" s="134">
        <f t="shared" si="27"/>
        <v>111.96</v>
      </c>
      <c r="K200" s="134">
        <f t="shared" si="28"/>
        <v>733.46</v>
      </c>
      <c r="L200" s="134">
        <f t="shared" si="29"/>
        <v>471.35</v>
      </c>
      <c r="M200" s="134">
        <f t="shared" si="30"/>
        <v>0</v>
      </c>
      <c r="N200" s="134">
        <f t="shared" si="31"/>
        <v>471.35</v>
      </c>
      <c r="O200" s="11"/>
      <c r="P200" s="111">
        <f t="shared" si="26"/>
        <v>0.64263899871840313</v>
      </c>
      <c r="Q200" s="17"/>
      <c r="R200" s="32"/>
    </row>
    <row r="201" spans="1:18" ht="38.25" x14ac:dyDescent="0.2">
      <c r="A201" s="126" t="s">
        <v>455</v>
      </c>
      <c r="B201" s="127" t="s">
        <v>456</v>
      </c>
      <c r="C201" s="126" t="s">
        <v>17</v>
      </c>
      <c r="D201" s="126" t="s">
        <v>457</v>
      </c>
      <c r="E201" s="128" t="s">
        <v>16</v>
      </c>
      <c r="F201" s="133">
        <v>27.94</v>
      </c>
      <c r="G201" s="134">
        <v>323.3</v>
      </c>
      <c r="H201" s="134">
        <f>'BM 04'!J199</f>
        <v>223.92</v>
      </c>
      <c r="I201" s="134">
        <f>VLOOKUP(A201,'Memória 05'!$A$6:$E$283,5,FALSE)</f>
        <v>46.462000000000018</v>
      </c>
      <c r="J201" s="134">
        <f t="shared" si="27"/>
        <v>270.38200000000001</v>
      </c>
      <c r="K201" s="134">
        <f t="shared" si="28"/>
        <v>9033</v>
      </c>
      <c r="L201" s="134">
        <f t="shared" si="29"/>
        <v>6256.32</v>
      </c>
      <c r="M201" s="134">
        <f t="shared" si="30"/>
        <v>1298.1400000000001</v>
      </c>
      <c r="N201" s="134">
        <f t="shared" si="31"/>
        <v>7554.46</v>
      </c>
      <c r="O201" s="11"/>
      <c r="P201" s="111">
        <f t="shared" si="26"/>
        <v>0.83631794531163517</v>
      </c>
      <c r="Q201" s="17"/>
      <c r="R201" s="32"/>
    </row>
    <row r="202" spans="1:18" ht="38.25" x14ac:dyDescent="0.2">
      <c r="A202" s="126" t="s">
        <v>458</v>
      </c>
      <c r="B202" s="127" t="s">
        <v>459</v>
      </c>
      <c r="C202" s="126" t="s">
        <v>17</v>
      </c>
      <c r="D202" s="126" t="s">
        <v>460</v>
      </c>
      <c r="E202" s="128" t="s">
        <v>16</v>
      </c>
      <c r="F202" s="133">
        <v>55</v>
      </c>
      <c r="G202" s="134">
        <v>133.16</v>
      </c>
      <c r="H202" s="134">
        <f>'BM 04'!J200</f>
        <v>0</v>
      </c>
      <c r="I202" s="134">
        <f>VLOOKUP(A202,'Memória 05'!$A$6:$E$283,5,FALSE)</f>
        <v>132.06279999999998</v>
      </c>
      <c r="J202" s="134">
        <f t="shared" si="27"/>
        <v>132.06279999999998</v>
      </c>
      <c r="K202" s="134">
        <f t="shared" si="28"/>
        <v>7323.8</v>
      </c>
      <c r="L202" s="134">
        <f t="shared" si="29"/>
        <v>0</v>
      </c>
      <c r="M202" s="134">
        <f t="shared" si="30"/>
        <v>7263.45</v>
      </c>
      <c r="N202" s="134">
        <f t="shared" si="31"/>
        <v>7263.45</v>
      </c>
      <c r="O202" s="11"/>
      <c r="P202" s="111">
        <f t="shared" si="26"/>
        <v>0.99175974221032792</v>
      </c>
      <c r="Q202" s="17"/>
      <c r="R202" s="32"/>
    </row>
    <row r="203" spans="1:18" ht="25.5" x14ac:dyDescent="0.2">
      <c r="A203" s="126" t="s">
        <v>461</v>
      </c>
      <c r="B203" s="127" t="s">
        <v>462</v>
      </c>
      <c r="C203" s="126" t="s">
        <v>17</v>
      </c>
      <c r="D203" s="126" t="s">
        <v>463</v>
      </c>
      <c r="E203" s="128" t="s">
        <v>16</v>
      </c>
      <c r="F203" s="133">
        <v>12.34</v>
      </c>
      <c r="G203" s="134">
        <v>170.35</v>
      </c>
      <c r="H203" s="134">
        <f>'BM 04'!J201</f>
        <v>0</v>
      </c>
      <c r="I203" s="134">
        <f>VLOOKUP(A203,'Memória 05'!$A$6:$E$283,5,FALSE)</f>
        <v>0</v>
      </c>
      <c r="J203" s="134">
        <f t="shared" si="27"/>
        <v>0</v>
      </c>
      <c r="K203" s="134">
        <f t="shared" si="28"/>
        <v>2102.11</v>
      </c>
      <c r="L203" s="134">
        <f t="shared" si="29"/>
        <v>0</v>
      </c>
      <c r="M203" s="134">
        <f t="shared" si="30"/>
        <v>0</v>
      </c>
      <c r="N203" s="134">
        <f t="shared" si="31"/>
        <v>0</v>
      </c>
      <c r="O203" s="11"/>
      <c r="P203" s="111">
        <f t="shared" si="26"/>
        <v>0</v>
      </c>
      <c r="Q203" s="17"/>
      <c r="R203" s="32"/>
    </row>
    <row r="204" spans="1:18" ht="38.25" x14ac:dyDescent="0.2">
      <c r="A204" s="126" t="s">
        <v>464</v>
      </c>
      <c r="B204" s="127" t="s">
        <v>465</v>
      </c>
      <c r="C204" s="126" t="s">
        <v>17</v>
      </c>
      <c r="D204" s="126" t="s">
        <v>466</v>
      </c>
      <c r="E204" s="128" t="s">
        <v>16</v>
      </c>
      <c r="F204" s="133">
        <v>4.51</v>
      </c>
      <c r="G204" s="134">
        <v>170.35</v>
      </c>
      <c r="H204" s="134">
        <f>'BM 04'!J202</f>
        <v>0</v>
      </c>
      <c r="I204" s="134">
        <f>VLOOKUP(A204,'Memória 05'!$A$6:$E$283,5,FALSE)</f>
        <v>0</v>
      </c>
      <c r="J204" s="134">
        <f t="shared" si="27"/>
        <v>0</v>
      </c>
      <c r="K204" s="134">
        <f t="shared" si="28"/>
        <v>768.27</v>
      </c>
      <c r="L204" s="134">
        <f t="shared" si="29"/>
        <v>0</v>
      </c>
      <c r="M204" s="134">
        <f t="shared" si="30"/>
        <v>0</v>
      </c>
      <c r="N204" s="134">
        <f t="shared" si="31"/>
        <v>0</v>
      </c>
      <c r="O204" s="11"/>
      <c r="P204" s="111">
        <f t="shared" si="26"/>
        <v>0</v>
      </c>
      <c r="Q204" s="17"/>
      <c r="R204" s="32"/>
    </row>
    <row r="205" spans="1:18" ht="25.5" x14ac:dyDescent="0.2">
      <c r="A205" s="126" t="s">
        <v>467</v>
      </c>
      <c r="B205" s="127" t="s">
        <v>253</v>
      </c>
      <c r="C205" s="126" t="s">
        <v>17</v>
      </c>
      <c r="D205" s="126" t="s">
        <v>254</v>
      </c>
      <c r="E205" s="128" t="s">
        <v>16</v>
      </c>
      <c r="F205" s="133">
        <v>11.78</v>
      </c>
      <c r="G205" s="134">
        <v>170.35</v>
      </c>
      <c r="H205" s="134">
        <f>'BM 04'!J203</f>
        <v>0</v>
      </c>
      <c r="I205" s="134">
        <f>VLOOKUP(A205,'Memória 05'!$A$6:$E$283,5,FALSE)</f>
        <v>0</v>
      </c>
      <c r="J205" s="134">
        <f t="shared" si="27"/>
        <v>0</v>
      </c>
      <c r="K205" s="134">
        <f t="shared" si="28"/>
        <v>2006.72</v>
      </c>
      <c r="L205" s="134">
        <f t="shared" si="29"/>
        <v>0</v>
      </c>
      <c r="M205" s="134">
        <f t="shared" si="30"/>
        <v>0</v>
      </c>
      <c r="N205" s="134">
        <f t="shared" si="31"/>
        <v>0</v>
      </c>
      <c r="O205" s="11"/>
      <c r="P205" s="111">
        <f t="shared" si="26"/>
        <v>0</v>
      </c>
      <c r="Q205" s="17"/>
      <c r="R205" s="32"/>
    </row>
    <row r="206" spans="1:18" ht="25.5" x14ac:dyDescent="0.2">
      <c r="A206" s="126" t="s">
        <v>468</v>
      </c>
      <c r="B206" s="127" t="s">
        <v>210</v>
      </c>
      <c r="C206" s="126" t="s">
        <v>17</v>
      </c>
      <c r="D206" s="126" t="s">
        <v>211</v>
      </c>
      <c r="E206" s="128" t="s">
        <v>16</v>
      </c>
      <c r="F206" s="133">
        <v>45.89</v>
      </c>
      <c r="G206" s="134">
        <v>31.24</v>
      </c>
      <c r="H206" s="134">
        <f>'BM 04'!J204</f>
        <v>0</v>
      </c>
      <c r="I206" s="134">
        <f>VLOOKUP(A206,'Memória 05'!$A$6:$E$283,5,FALSE)</f>
        <v>0</v>
      </c>
      <c r="J206" s="134">
        <f t="shared" si="27"/>
        <v>0</v>
      </c>
      <c r="K206" s="134">
        <f t="shared" si="28"/>
        <v>1433.6</v>
      </c>
      <c r="L206" s="134">
        <f t="shared" si="29"/>
        <v>0</v>
      </c>
      <c r="M206" s="134">
        <f t="shared" si="30"/>
        <v>0</v>
      </c>
      <c r="N206" s="134">
        <f t="shared" si="31"/>
        <v>0</v>
      </c>
      <c r="O206" s="11"/>
      <c r="P206" s="111">
        <f t="shared" si="26"/>
        <v>0</v>
      </c>
      <c r="Q206" s="17"/>
      <c r="R206" s="32"/>
    </row>
    <row r="207" spans="1:18" ht="25.5" x14ac:dyDescent="0.2">
      <c r="A207" s="126" t="s">
        <v>469</v>
      </c>
      <c r="B207" s="127" t="s">
        <v>470</v>
      </c>
      <c r="C207" s="126" t="s">
        <v>17</v>
      </c>
      <c r="D207" s="126" t="s">
        <v>471</v>
      </c>
      <c r="E207" s="128" t="s">
        <v>16</v>
      </c>
      <c r="F207" s="133">
        <v>4.99</v>
      </c>
      <c r="G207" s="134">
        <v>31.24</v>
      </c>
      <c r="H207" s="134">
        <f>'BM 04'!J205</f>
        <v>0</v>
      </c>
      <c r="I207" s="134">
        <f>VLOOKUP(A207,'Memória 05'!$A$6:$E$283,5,FALSE)</f>
        <v>0</v>
      </c>
      <c r="J207" s="134">
        <f t="shared" si="27"/>
        <v>0</v>
      </c>
      <c r="K207" s="134">
        <f t="shared" si="28"/>
        <v>155.88</v>
      </c>
      <c r="L207" s="134">
        <f t="shared" si="29"/>
        <v>0</v>
      </c>
      <c r="M207" s="134">
        <f t="shared" si="30"/>
        <v>0</v>
      </c>
      <c r="N207" s="134">
        <f t="shared" si="31"/>
        <v>0</v>
      </c>
      <c r="O207" s="11"/>
      <c r="P207" s="111">
        <f t="shared" si="26"/>
        <v>0</v>
      </c>
      <c r="Q207" s="17"/>
      <c r="R207" s="32"/>
    </row>
    <row r="208" spans="1:18" ht="25.5" x14ac:dyDescent="0.2">
      <c r="A208" s="126" t="s">
        <v>472</v>
      </c>
      <c r="B208" s="127" t="s">
        <v>262</v>
      </c>
      <c r="C208" s="126" t="s">
        <v>17</v>
      </c>
      <c r="D208" s="126" t="s">
        <v>263</v>
      </c>
      <c r="E208" s="128" t="s">
        <v>16</v>
      </c>
      <c r="F208" s="133">
        <v>14.18</v>
      </c>
      <c r="G208" s="134">
        <v>31.24</v>
      </c>
      <c r="H208" s="134">
        <f>'BM 04'!J206</f>
        <v>0</v>
      </c>
      <c r="I208" s="134">
        <f>VLOOKUP(A208,'Memória 05'!$A$6:$E$283,5,FALSE)</f>
        <v>0</v>
      </c>
      <c r="J208" s="134">
        <f t="shared" si="27"/>
        <v>0</v>
      </c>
      <c r="K208" s="134">
        <f t="shared" si="28"/>
        <v>442.98</v>
      </c>
      <c r="L208" s="134">
        <f t="shared" si="29"/>
        <v>0</v>
      </c>
      <c r="M208" s="134">
        <f t="shared" si="30"/>
        <v>0</v>
      </c>
      <c r="N208" s="134">
        <f t="shared" si="31"/>
        <v>0</v>
      </c>
      <c r="O208" s="11"/>
      <c r="P208" s="111">
        <f t="shared" si="26"/>
        <v>0</v>
      </c>
      <c r="Q208" s="17"/>
      <c r="R208" s="32"/>
    </row>
    <row r="209" spans="1:18" ht="38.25" x14ac:dyDescent="0.2">
      <c r="A209" s="126" t="s">
        <v>473</v>
      </c>
      <c r="B209" s="127" t="s">
        <v>474</v>
      </c>
      <c r="C209" s="126" t="s">
        <v>17</v>
      </c>
      <c r="D209" s="126" t="s">
        <v>475</v>
      </c>
      <c r="E209" s="128" t="s">
        <v>16</v>
      </c>
      <c r="F209" s="133">
        <v>136.58000000000001</v>
      </c>
      <c r="G209" s="134">
        <v>0</v>
      </c>
      <c r="H209" s="134">
        <f>'BM 04'!J207</f>
        <v>0</v>
      </c>
      <c r="I209" s="134">
        <f>VLOOKUP(A209,'Memória 05'!$A$6:$E$283,5,FALSE)</f>
        <v>0</v>
      </c>
      <c r="J209" s="134">
        <f t="shared" si="27"/>
        <v>0</v>
      </c>
      <c r="K209" s="134">
        <f t="shared" si="28"/>
        <v>0</v>
      </c>
      <c r="L209" s="134">
        <f t="shared" si="29"/>
        <v>0</v>
      </c>
      <c r="M209" s="134">
        <f t="shared" si="30"/>
        <v>0</v>
      </c>
      <c r="N209" s="134">
        <f t="shared" si="31"/>
        <v>0</v>
      </c>
      <c r="O209" s="11"/>
      <c r="P209" s="111" t="e">
        <f t="shared" si="26"/>
        <v>#DIV/0!</v>
      </c>
      <c r="Q209" s="17"/>
      <c r="R209" s="32"/>
    </row>
    <row r="210" spans="1:18" x14ac:dyDescent="0.2">
      <c r="A210" s="124" t="s">
        <v>476</v>
      </c>
      <c r="B210" s="124"/>
      <c r="C210" s="124"/>
      <c r="D210" s="124" t="s">
        <v>81</v>
      </c>
      <c r="E210" s="124"/>
      <c r="F210" s="131"/>
      <c r="G210" s="131"/>
      <c r="H210" s="131"/>
      <c r="I210" s="131"/>
      <c r="J210" s="131"/>
      <c r="K210" s="131"/>
      <c r="L210" s="131"/>
      <c r="M210" s="131"/>
      <c r="N210" s="131"/>
      <c r="O210" s="11"/>
      <c r="P210" s="111" t="e">
        <f t="shared" si="26"/>
        <v>#DIV/0!</v>
      </c>
      <c r="Q210" s="17"/>
      <c r="R210" s="32"/>
    </row>
    <row r="211" spans="1:18" ht="38.25" x14ac:dyDescent="0.2">
      <c r="A211" s="126" t="s">
        <v>477</v>
      </c>
      <c r="B211" s="127" t="s">
        <v>478</v>
      </c>
      <c r="C211" s="126" t="s">
        <v>17</v>
      </c>
      <c r="D211" s="126" t="s">
        <v>479</v>
      </c>
      <c r="E211" s="128" t="s">
        <v>16</v>
      </c>
      <c r="F211" s="133">
        <v>43.5</v>
      </c>
      <c r="G211" s="134">
        <v>31.24</v>
      </c>
      <c r="H211" s="134">
        <f>'BM 04'!J209</f>
        <v>0</v>
      </c>
      <c r="I211" s="134">
        <f>VLOOKUP(A211,'Memória 05'!$A$6:$E$283,5,FALSE)</f>
        <v>25.700700000000001</v>
      </c>
      <c r="J211" s="134">
        <f t="shared" si="27"/>
        <v>25.700700000000001</v>
      </c>
      <c r="K211" s="134">
        <f t="shared" si="28"/>
        <v>1358.94</v>
      </c>
      <c r="L211" s="134">
        <f t="shared" si="29"/>
        <v>0</v>
      </c>
      <c r="M211" s="134">
        <f t="shared" si="30"/>
        <v>1117.98</v>
      </c>
      <c r="N211" s="134">
        <f t="shared" si="31"/>
        <v>1117.98</v>
      </c>
      <c r="O211" s="11"/>
      <c r="P211" s="111">
        <f t="shared" si="26"/>
        <v>0.82268532827056384</v>
      </c>
      <c r="Q211" s="17"/>
      <c r="R211" s="32"/>
    </row>
    <row r="212" spans="1:18" ht="38.25" x14ac:dyDescent="0.2">
      <c r="A212" s="126" t="s">
        <v>480</v>
      </c>
      <c r="B212" s="127" t="s">
        <v>481</v>
      </c>
      <c r="C212" s="126" t="s">
        <v>17</v>
      </c>
      <c r="D212" s="126" t="s">
        <v>482</v>
      </c>
      <c r="E212" s="128" t="s">
        <v>16</v>
      </c>
      <c r="F212" s="133">
        <v>55.53</v>
      </c>
      <c r="G212" s="134">
        <v>31.24</v>
      </c>
      <c r="H212" s="134">
        <f>'BM 04'!J210</f>
        <v>0</v>
      </c>
      <c r="I212" s="134">
        <f>VLOOKUP(A212,'Memória 05'!$A$6:$E$283,5,FALSE)</f>
        <v>25.700700000000001</v>
      </c>
      <c r="J212" s="134">
        <f t="shared" si="27"/>
        <v>25.700700000000001</v>
      </c>
      <c r="K212" s="134">
        <f t="shared" si="28"/>
        <v>1734.75</v>
      </c>
      <c r="L212" s="134">
        <f t="shared" si="29"/>
        <v>0</v>
      </c>
      <c r="M212" s="134">
        <f t="shared" si="30"/>
        <v>1427.15</v>
      </c>
      <c r="N212" s="134">
        <f t="shared" si="31"/>
        <v>1427.15</v>
      </c>
      <c r="O212" s="11"/>
      <c r="P212" s="111">
        <f t="shared" si="26"/>
        <v>0.82268338377287797</v>
      </c>
      <c r="Q212" s="17"/>
      <c r="R212" s="32"/>
    </row>
    <row r="213" spans="1:18" ht="25.5" x14ac:dyDescent="0.2">
      <c r="A213" s="126" t="s">
        <v>744</v>
      </c>
      <c r="B213" s="127">
        <v>95241</v>
      </c>
      <c r="C213" s="126" t="s">
        <v>17</v>
      </c>
      <c r="D213" s="126" t="s">
        <v>413</v>
      </c>
      <c r="E213" s="128" t="s">
        <v>16</v>
      </c>
      <c r="F213" s="133">
        <v>31.588863012499999</v>
      </c>
      <c r="G213" s="134">
        <v>31.24</v>
      </c>
      <c r="H213" s="134">
        <v>0</v>
      </c>
      <c r="I213" s="134">
        <f>VLOOKUP(A213,'Memória 05'!$A$6:$E$283,5,FALSE)</f>
        <v>25.700700000000001</v>
      </c>
      <c r="J213" s="134">
        <f t="shared" ref="J213" si="32">I213+H213</f>
        <v>25.700700000000001</v>
      </c>
      <c r="K213" s="134">
        <f t="shared" ref="K213" si="33">TRUNC(G213*F213,2)</f>
        <v>986.83</v>
      </c>
      <c r="L213" s="134">
        <f t="shared" ref="L213" si="34">TRUNC(H213*F213,2)</f>
        <v>0</v>
      </c>
      <c r="M213" s="134">
        <f t="shared" ref="M213" si="35">TRUNC(I213*F213,2)</f>
        <v>811.85</v>
      </c>
      <c r="N213" s="134">
        <f t="shared" ref="N213" si="36">M213+L213</f>
        <v>811.85</v>
      </c>
      <c r="O213" s="11"/>
      <c r="P213" s="111">
        <f t="shared" si="26"/>
        <v>0.82268475826636811</v>
      </c>
      <c r="Q213" s="17"/>
      <c r="R213" s="32"/>
    </row>
    <row r="214" spans="1:18" x14ac:dyDescent="0.2">
      <c r="A214" s="124" t="s">
        <v>483</v>
      </c>
      <c r="B214" s="124"/>
      <c r="C214" s="124"/>
      <c r="D214" s="124" t="s">
        <v>189</v>
      </c>
      <c r="E214" s="124"/>
      <c r="F214" s="131"/>
      <c r="G214" s="131"/>
      <c r="H214" s="131"/>
      <c r="I214" s="131"/>
      <c r="J214" s="131"/>
      <c r="K214" s="131"/>
      <c r="L214" s="131"/>
      <c r="M214" s="131"/>
      <c r="N214" s="131"/>
      <c r="O214" s="11"/>
      <c r="P214" s="111" t="e">
        <f t="shared" si="26"/>
        <v>#DIV/0!</v>
      </c>
      <c r="Q214" s="17"/>
      <c r="R214" s="32"/>
    </row>
    <row r="215" spans="1:18" ht="51" x14ac:dyDescent="0.2">
      <c r="A215" s="126" t="s">
        <v>484</v>
      </c>
      <c r="B215" s="127" t="s">
        <v>485</v>
      </c>
      <c r="C215" s="126" t="s">
        <v>17</v>
      </c>
      <c r="D215" s="126" t="s">
        <v>486</v>
      </c>
      <c r="E215" s="128" t="s">
        <v>7</v>
      </c>
      <c r="F215" s="133">
        <v>1037.46</v>
      </c>
      <c r="G215" s="134">
        <v>0</v>
      </c>
      <c r="H215" s="134">
        <f>'BM 04'!J212</f>
        <v>0</v>
      </c>
      <c r="I215" s="134">
        <f>VLOOKUP(A215,'Memória 05'!$A$6:$E$283,5,FALSE)</f>
        <v>0</v>
      </c>
      <c r="J215" s="134">
        <f t="shared" si="27"/>
        <v>0</v>
      </c>
      <c r="K215" s="134">
        <f t="shared" si="28"/>
        <v>0</v>
      </c>
      <c r="L215" s="134">
        <f t="shared" si="29"/>
        <v>0</v>
      </c>
      <c r="M215" s="134">
        <f t="shared" si="30"/>
        <v>0</v>
      </c>
      <c r="N215" s="134">
        <f t="shared" si="31"/>
        <v>0</v>
      </c>
      <c r="O215" s="11"/>
      <c r="P215" s="111" t="e">
        <f t="shared" si="26"/>
        <v>#DIV/0!</v>
      </c>
      <c r="Q215" s="17"/>
      <c r="R215" s="32"/>
    </row>
    <row r="216" spans="1:18" ht="51" x14ac:dyDescent="0.2">
      <c r="A216" s="126" t="s">
        <v>487</v>
      </c>
      <c r="B216" s="127" t="s">
        <v>488</v>
      </c>
      <c r="C216" s="126" t="s">
        <v>17</v>
      </c>
      <c r="D216" s="126" t="s">
        <v>489</v>
      </c>
      <c r="E216" s="128" t="s">
        <v>7</v>
      </c>
      <c r="F216" s="133">
        <v>917.8</v>
      </c>
      <c r="G216" s="134">
        <v>0</v>
      </c>
      <c r="H216" s="134">
        <f>'BM 04'!J213</f>
        <v>0</v>
      </c>
      <c r="I216" s="134">
        <f>VLOOKUP(A216,'Memória 05'!$A$6:$E$283,5,FALSE)</f>
        <v>0</v>
      </c>
      <c r="J216" s="134">
        <f t="shared" si="27"/>
        <v>0</v>
      </c>
      <c r="K216" s="134">
        <f t="shared" si="28"/>
        <v>0</v>
      </c>
      <c r="L216" s="134">
        <f t="shared" si="29"/>
        <v>0</v>
      </c>
      <c r="M216" s="134">
        <f t="shared" si="30"/>
        <v>0</v>
      </c>
      <c r="N216" s="134">
        <f t="shared" si="31"/>
        <v>0</v>
      </c>
      <c r="O216" s="11"/>
      <c r="P216" s="111" t="e">
        <f t="shared" si="26"/>
        <v>#DIV/0!</v>
      </c>
      <c r="Q216" s="17"/>
      <c r="R216" s="32"/>
    </row>
    <row r="217" spans="1:18" ht="51" x14ac:dyDescent="0.2">
      <c r="A217" s="126" t="s">
        <v>490</v>
      </c>
      <c r="B217" s="127" t="s">
        <v>491</v>
      </c>
      <c r="C217" s="126" t="s">
        <v>17</v>
      </c>
      <c r="D217" s="126" t="s">
        <v>492</v>
      </c>
      <c r="E217" s="128" t="s">
        <v>16</v>
      </c>
      <c r="F217" s="133">
        <v>331.89</v>
      </c>
      <c r="G217" s="134">
        <v>0</v>
      </c>
      <c r="H217" s="134">
        <f>'BM 04'!J214</f>
        <v>0</v>
      </c>
      <c r="I217" s="134">
        <f>VLOOKUP(A217,'Memória 05'!$A$6:$E$283,5,FALSE)</f>
        <v>0</v>
      </c>
      <c r="J217" s="134">
        <f t="shared" si="27"/>
        <v>0</v>
      </c>
      <c r="K217" s="134">
        <f t="shared" si="28"/>
        <v>0</v>
      </c>
      <c r="L217" s="134">
        <f t="shared" si="29"/>
        <v>0</v>
      </c>
      <c r="M217" s="134">
        <f t="shared" si="30"/>
        <v>0</v>
      </c>
      <c r="N217" s="134">
        <f t="shared" si="31"/>
        <v>0</v>
      </c>
      <c r="O217" s="11"/>
      <c r="P217" s="111" t="e">
        <f t="shared" si="26"/>
        <v>#DIV/0!</v>
      </c>
      <c r="Q217" s="17"/>
      <c r="R217" s="32"/>
    </row>
    <row r="218" spans="1:18" ht="51" x14ac:dyDescent="0.2">
      <c r="A218" s="126" t="s">
        <v>493</v>
      </c>
      <c r="B218" s="127" t="s">
        <v>494</v>
      </c>
      <c r="C218" s="126" t="s">
        <v>17</v>
      </c>
      <c r="D218" s="126" t="s">
        <v>495</v>
      </c>
      <c r="E218" s="128" t="s">
        <v>7</v>
      </c>
      <c r="F218" s="133">
        <v>749.08</v>
      </c>
      <c r="G218" s="134">
        <v>6</v>
      </c>
      <c r="H218" s="134">
        <f>'BM 04'!J215</f>
        <v>0</v>
      </c>
      <c r="I218" s="134">
        <f>VLOOKUP(A218,'Memória 05'!$A$6:$E$283,5,FALSE)</f>
        <v>6</v>
      </c>
      <c r="J218" s="134">
        <f t="shared" si="27"/>
        <v>6</v>
      </c>
      <c r="K218" s="134">
        <f t="shared" si="28"/>
        <v>4494.4799999999996</v>
      </c>
      <c r="L218" s="134">
        <f t="shared" si="29"/>
        <v>0</v>
      </c>
      <c r="M218" s="134">
        <f t="shared" si="30"/>
        <v>4494.4799999999996</v>
      </c>
      <c r="N218" s="134">
        <f t="shared" si="31"/>
        <v>4494.4799999999996</v>
      </c>
      <c r="O218" s="11"/>
      <c r="P218" s="111">
        <f t="shared" si="26"/>
        <v>1</v>
      </c>
      <c r="Q218" s="17"/>
      <c r="R218" s="32"/>
    </row>
    <row r="219" spans="1:18" ht="25.5" x14ac:dyDescent="0.2">
      <c r="A219" s="126" t="s">
        <v>745</v>
      </c>
      <c r="B219" s="127" t="s">
        <v>196</v>
      </c>
      <c r="C219" s="126" t="s">
        <v>14</v>
      </c>
      <c r="D219" s="126" t="s">
        <v>197</v>
      </c>
      <c r="E219" s="128" t="s">
        <v>82</v>
      </c>
      <c r="F219" s="133">
        <v>215.31</v>
      </c>
      <c r="G219" s="134">
        <v>7.1400000000000006</v>
      </c>
      <c r="H219" s="134">
        <v>0</v>
      </c>
      <c r="I219" s="134">
        <f>VLOOKUP(A219,'Memória 05'!$A$6:$E$283,5,FALSE)</f>
        <v>0</v>
      </c>
      <c r="J219" s="134">
        <f t="shared" ref="J219:J220" si="37">I219+H219</f>
        <v>0</v>
      </c>
      <c r="K219" s="134">
        <f t="shared" ref="K219:K220" si="38">TRUNC(G219*F219,2)</f>
        <v>1537.31</v>
      </c>
      <c r="L219" s="134">
        <f t="shared" ref="L219:L220" si="39">TRUNC(H219*F219,2)</f>
        <v>0</v>
      </c>
      <c r="M219" s="134">
        <f t="shared" ref="M219:M220" si="40">TRUNC(I219*F219,2)</f>
        <v>0</v>
      </c>
      <c r="N219" s="134">
        <f t="shared" ref="N219:N220" si="41">M219+L219</f>
        <v>0</v>
      </c>
      <c r="O219" s="11"/>
      <c r="Q219" s="17"/>
      <c r="R219" s="32"/>
    </row>
    <row r="220" spans="1:18" ht="38.25" x14ac:dyDescent="0.2">
      <c r="A220" s="126" t="s">
        <v>746</v>
      </c>
      <c r="B220" s="127" t="s">
        <v>271</v>
      </c>
      <c r="C220" s="126" t="s">
        <v>14</v>
      </c>
      <c r="D220" s="126" t="s">
        <v>272</v>
      </c>
      <c r="E220" s="128" t="s">
        <v>16</v>
      </c>
      <c r="F220" s="133">
        <v>18.68</v>
      </c>
      <c r="G220" s="134">
        <v>14.280000000000001</v>
      </c>
      <c r="H220" s="134">
        <v>0</v>
      </c>
      <c r="I220" s="134">
        <f>VLOOKUP(A220,'Memória 05'!$A$6:$E$283,5,FALSE)</f>
        <v>0</v>
      </c>
      <c r="J220" s="134">
        <f t="shared" si="37"/>
        <v>0</v>
      </c>
      <c r="K220" s="134">
        <f t="shared" si="38"/>
        <v>266.75</v>
      </c>
      <c r="L220" s="134">
        <f t="shared" si="39"/>
        <v>0</v>
      </c>
      <c r="M220" s="134">
        <f t="shared" si="40"/>
        <v>0</v>
      </c>
      <c r="N220" s="134">
        <f t="shared" si="41"/>
        <v>0</v>
      </c>
      <c r="O220" s="11"/>
      <c r="Q220" s="17"/>
      <c r="R220" s="32"/>
    </row>
    <row r="221" spans="1:18" x14ac:dyDescent="0.2">
      <c r="A221" s="124" t="s">
        <v>496</v>
      </c>
      <c r="B221" s="124"/>
      <c r="C221" s="124"/>
      <c r="D221" s="124" t="s">
        <v>58</v>
      </c>
      <c r="E221" s="124"/>
      <c r="F221" s="131"/>
      <c r="G221" s="131"/>
      <c r="H221" s="131"/>
      <c r="I221" s="131"/>
      <c r="J221" s="131"/>
      <c r="K221" s="131"/>
      <c r="L221" s="131"/>
      <c r="M221" s="131"/>
      <c r="N221" s="131"/>
      <c r="O221" s="11"/>
      <c r="P221" s="111" t="e">
        <f t="shared" si="26"/>
        <v>#DIV/0!</v>
      </c>
      <c r="Q221" s="17"/>
      <c r="R221" s="32"/>
    </row>
    <row r="222" spans="1:18" ht="63.75" x14ac:dyDescent="0.2">
      <c r="A222" s="126" t="s">
        <v>497</v>
      </c>
      <c r="B222" s="127" t="s">
        <v>498</v>
      </c>
      <c r="C222" s="126" t="s">
        <v>14</v>
      </c>
      <c r="D222" s="126" t="s">
        <v>499</v>
      </c>
      <c r="E222" s="128" t="s">
        <v>16</v>
      </c>
      <c r="F222" s="133">
        <v>18.579999999999998</v>
      </c>
      <c r="G222" s="134">
        <v>27.72</v>
      </c>
      <c r="H222" s="134">
        <f>'BM 04'!J217</f>
        <v>0</v>
      </c>
      <c r="I222" s="134">
        <f>VLOOKUP(A222,'Memória 05'!$A$6:$E$283,5,FALSE)</f>
        <v>22.2075</v>
      </c>
      <c r="J222" s="134">
        <f t="shared" ref="J222:J267" si="42">I222+H222</f>
        <v>22.2075</v>
      </c>
      <c r="K222" s="134">
        <f t="shared" ref="K222:K267" si="43">TRUNC(G222*F222,2)</f>
        <v>515.03</v>
      </c>
      <c r="L222" s="134">
        <f t="shared" ref="L222:L267" si="44">TRUNC(H222*F222,2)</f>
        <v>0</v>
      </c>
      <c r="M222" s="134">
        <f t="shared" ref="M222:M267" si="45">TRUNC(I222*F222,2)</f>
        <v>412.61</v>
      </c>
      <c r="N222" s="134">
        <f t="shared" ref="N222:N267" si="46">M222+L222</f>
        <v>412.61</v>
      </c>
      <c r="O222" s="11"/>
      <c r="P222" s="111">
        <f t="shared" ref="P222:P296" si="47">N222/K222</f>
        <v>0.80113779779818661</v>
      </c>
      <c r="Q222" s="17"/>
      <c r="R222" s="32"/>
    </row>
    <row r="223" spans="1:18" ht="51" x14ac:dyDescent="0.2">
      <c r="A223" s="126" t="s">
        <v>500</v>
      </c>
      <c r="B223" s="127" t="s">
        <v>501</v>
      </c>
      <c r="C223" s="126" t="s">
        <v>17</v>
      </c>
      <c r="D223" s="126" t="s">
        <v>502</v>
      </c>
      <c r="E223" s="128" t="s">
        <v>16</v>
      </c>
      <c r="F223" s="133">
        <v>55.66</v>
      </c>
      <c r="G223" s="134">
        <v>27.72</v>
      </c>
      <c r="H223" s="134">
        <f>'BM 04'!J218</f>
        <v>0</v>
      </c>
      <c r="I223" s="134">
        <f>VLOOKUP(A223,'Memória 05'!$A$6:$E$283,5,FALSE)</f>
        <v>22.2075</v>
      </c>
      <c r="J223" s="134">
        <f t="shared" si="42"/>
        <v>22.2075</v>
      </c>
      <c r="K223" s="134">
        <f t="shared" si="43"/>
        <v>1542.89</v>
      </c>
      <c r="L223" s="134">
        <f t="shared" si="44"/>
        <v>0</v>
      </c>
      <c r="M223" s="134">
        <f t="shared" si="45"/>
        <v>1236.06</v>
      </c>
      <c r="N223" s="134">
        <f t="shared" si="46"/>
        <v>1236.06</v>
      </c>
      <c r="O223" s="11"/>
      <c r="P223" s="111">
        <f t="shared" si="47"/>
        <v>0.8011329388355618</v>
      </c>
      <c r="Q223" s="17"/>
      <c r="R223" s="32"/>
    </row>
    <row r="224" spans="1:18" ht="25.5" x14ac:dyDescent="0.2">
      <c r="A224" s="126" t="s">
        <v>503</v>
      </c>
      <c r="B224" s="127" t="s">
        <v>504</v>
      </c>
      <c r="C224" s="126" t="s">
        <v>17</v>
      </c>
      <c r="D224" s="126" t="s">
        <v>505</v>
      </c>
      <c r="E224" s="128" t="s">
        <v>11</v>
      </c>
      <c r="F224" s="133">
        <v>69.52</v>
      </c>
      <c r="G224" s="134">
        <v>0</v>
      </c>
      <c r="H224" s="134">
        <f>'BM 04'!J219</f>
        <v>0</v>
      </c>
      <c r="I224" s="134">
        <f>VLOOKUP(A224,'Memória 05'!$A$6:$E$283,5,FALSE)</f>
        <v>0</v>
      </c>
      <c r="J224" s="134">
        <f t="shared" si="42"/>
        <v>0</v>
      </c>
      <c r="K224" s="134">
        <f t="shared" si="43"/>
        <v>0</v>
      </c>
      <c r="L224" s="134">
        <f t="shared" si="44"/>
        <v>0</v>
      </c>
      <c r="M224" s="134">
        <f t="shared" si="45"/>
        <v>0</v>
      </c>
      <c r="N224" s="134">
        <f t="shared" si="46"/>
        <v>0</v>
      </c>
      <c r="O224" s="11"/>
      <c r="P224" s="111" t="e">
        <f t="shared" si="47"/>
        <v>#DIV/0!</v>
      </c>
      <c r="Q224" s="17"/>
      <c r="R224" s="32"/>
    </row>
    <row r="225" spans="1:18" ht="38.25" x14ac:dyDescent="0.2">
      <c r="A225" s="126" t="s">
        <v>506</v>
      </c>
      <c r="B225" s="127" t="s">
        <v>507</v>
      </c>
      <c r="C225" s="126" t="s">
        <v>17</v>
      </c>
      <c r="D225" s="126" t="s">
        <v>86</v>
      </c>
      <c r="E225" s="128" t="s">
        <v>11</v>
      </c>
      <c r="F225" s="133">
        <v>72.41</v>
      </c>
      <c r="G225" s="134">
        <v>8.8000000000000007</v>
      </c>
      <c r="H225" s="134">
        <f>'BM 04'!J220</f>
        <v>0</v>
      </c>
      <c r="I225" s="134">
        <f>VLOOKUP(A225,'Memória 05'!$A$6:$E$283,5,FALSE)</f>
        <v>7.05</v>
      </c>
      <c r="J225" s="134">
        <f t="shared" si="42"/>
        <v>7.05</v>
      </c>
      <c r="K225" s="134">
        <f t="shared" si="43"/>
        <v>637.20000000000005</v>
      </c>
      <c r="L225" s="134">
        <f t="shared" si="44"/>
        <v>0</v>
      </c>
      <c r="M225" s="134">
        <f t="shared" si="45"/>
        <v>510.49</v>
      </c>
      <c r="N225" s="134">
        <f t="shared" si="46"/>
        <v>510.49</v>
      </c>
      <c r="O225" s="11"/>
      <c r="P225" s="111">
        <f t="shared" si="47"/>
        <v>0.80114563716258624</v>
      </c>
      <c r="Q225" s="17"/>
      <c r="R225" s="32"/>
    </row>
    <row r="226" spans="1:18" x14ac:dyDescent="0.2">
      <c r="A226" s="126" t="s">
        <v>747</v>
      </c>
      <c r="B226" s="127">
        <v>304</v>
      </c>
      <c r="C226" s="126" t="s">
        <v>706</v>
      </c>
      <c r="D226" s="126" t="s">
        <v>748</v>
      </c>
      <c r="E226" s="128" t="s">
        <v>11</v>
      </c>
      <c r="F226" s="133">
        <v>36.392248500000001</v>
      </c>
      <c r="G226" s="134">
        <v>23.200000000000003</v>
      </c>
      <c r="H226" s="134">
        <v>0</v>
      </c>
      <c r="I226" s="134">
        <f>VLOOKUP(A226,'Memória 05'!$A$6:$E$283,5,FALSE)</f>
        <v>0</v>
      </c>
      <c r="J226" s="134">
        <f t="shared" ref="J226" si="48">I226+H226</f>
        <v>0</v>
      </c>
      <c r="K226" s="134">
        <f t="shared" ref="K226" si="49">TRUNC(G226*F226,2)</f>
        <v>844.3</v>
      </c>
      <c r="L226" s="134">
        <f t="shared" ref="L226" si="50">TRUNC(H226*F226,2)</f>
        <v>0</v>
      </c>
      <c r="M226" s="134">
        <f t="shared" ref="M226" si="51">TRUNC(I226*F226,2)</f>
        <v>0</v>
      </c>
      <c r="N226" s="134">
        <f t="shared" ref="N226" si="52">M226+L226</f>
        <v>0</v>
      </c>
      <c r="O226" s="11"/>
      <c r="Q226" s="17"/>
      <c r="R226" s="32"/>
    </row>
    <row r="227" spans="1:18" x14ac:dyDescent="0.2">
      <c r="A227" s="124" t="s">
        <v>508</v>
      </c>
      <c r="B227" s="124"/>
      <c r="C227" s="124"/>
      <c r="D227" s="124" t="s">
        <v>509</v>
      </c>
      <c r="E227" s="124"/>
      <c r="F227" s="131"/>
      <c r="G227" s="131"/>
      <c r="H227" s="131"/>
      <c r="I227" s="131"/>
      <c r="J227" s="131"/>
      <c r="K227" s="131"/>
      <c r="L227" s="131"/>
      <c r="M227" s="131"/>
      <c r="N227" s="131"/>
      <c r="O227" s="11"/>
      <c r="P227" s="111" t="e">
        <f t="shared" si="47"/>
        <v>#DIV/0!</v>
      </c>
      <c r="Q227" s="17"/>
      <c r="R227" s="32"/>
    </row>
    <row r="228" spans="1:18" ht="51" x14ac:dyDescent="0.2">
      <c r="A228" s="126" t="s">
        <v>510</v>
      </c>
      <c r="B228" s="127" t="s">
        <v>511</v>
      </c>
      <c r="C228" s="126" t="s">
        <v>17</v>
      </c>
      <c r="D228" s="126" t="s">
        <v>512</v>
      </c>
      <c r="E228" s="128" t="s">
        <v>7</v>
      </c>
      <c r="F228" s="133">
        <v>732.09</v>
      </c>
      <c r="G228" s="134">
        <v>2</v>
      </c>
      <c r="H228" s="134">
        <f>'BM 04'!J222</f>
        <v>0</v>
      </c>
      <c r="I228" s="134">
        <f>VLOOKUP(A228,'Memória 05'!$A$6:$E$283,5,FALSE)</f>
        <v>0</v>
      </c>
      <c r="J228" s="134">
        <f t="shared" si="42"/>
        <v>0</v>
      </c>
      <c r="K228" s="134">
        <f t="shared" si="43"/>
        <v>1464.18</v>
      </c>
      <c r="L228" s="134">
        <f t="shared" si="44"/>
        <v>0</v>
      </c>
      <c r="M228" s="134">
        <f t="shared" si="45"/>
        <v>0</v>
      </c>
      <c r="N228" s="134">
        <f t="shared" si="46"/>
        <v>0</v>
      </c>
      <c r="O228" s="11"/>
      <c r="P228" s="111">
        <f t="shared" si="47"/>
        <v>0</v>
      </c>
      <c r="Q228" s="17"/>
      <c r="R228" s="32"/>
    </row>
    <row r="229" spans="1:18" ht="38.25" x14ac:dyDescent="0.2">
      <c r="A229" s="126" t="s">
        <v>513</v>
      </c>
      <c r="B229" s="127" t="s">
        <v>514</v>
      </c>
      <c r="C229" s="126" t="s">
        <v>17</v>
      </c>
      <c r="D229" s="126" t="s">
        <v>515</v>
      </c>
      <c r="E229" s="128" t="s">
        <v>7</v>
      </c>
      <c r="F229" s="133">
        <v>292</v>
      </c>
      <c r="G229" s="134">
        <v>4</v>
      </c>
      <c r="H229" s="134">
        <f>'BM 04'!J223</f>
        <v>0</v>
      </c>
      <c r="I229" s="134">
        <f>VLOOKUP(A229,'Memória 05'!$A$6:$E$283,5,FALSE)</f>
        <v>0</v>
      </c>
      <c r="J229" s="134">
        <f t="shared" si="42"/>
        <v>0</v>
      </c>
      <c r="K229" s="134">
        <f t="shared" si="43"/>
        <v>1168</v>
      </c>
      <c r="L229" s="134">
        <f t="shared" si="44"/>
        <v>0</v>
      </c>
      <c r="M229" s="134">
        <f t="shared" si="45"/>
        <v>0</v>
      </c>
      <c r="N229" s="134">
        <f t="shared" si="46"/>
        <v>0</v>
      </c>
      <c r="O229" s="11"/>
      <c r="P229" s="111">
        <f t="shared" si="47"/>
        <v>0</v>
      </c>
      <c r="Q229" s="17"/>
      <c r="R229" s="32"/>
    </row>
    <row r="230" spans="1:18" ht="25.5" x14ac:dyDescent="0.2">
      <c r="A230" s="126" t="s">
        <v>516</v>
      </c>
      <c r="B230" s="127" t="s">
        <v>517</v>
      </c>
      <c r="C230" s="126" t="s">
        <v>17</v>
      </c>
      <c r="D230" s="126" t="s">
        <v>518</v>
      </c>
      <c r="E230" s="128" t="s">
        <v>7</v>
      </c>
      <c r="F230" s="133">
        <v>658.3</v>
      </c>
      <c r="G230" s="134">
        <v>2</v>
      </c>
      <c r="H230" s="134">
        <f>'BM 04'!J224</f>
        <v>0</v>
      </c>
      <c r="I230" s="134">
        <f>VLOOKUP(A230,'Memória 05'!$A$6:$E$283,5,FALSE)</f>
        <v>0</v>
      </c>
      <c r="J230" s="134">
        <f t="shared" si="42"/>
        <v>0</v>
      </c>
      <c r="K230" s="134">
        <f t="shared" si="43"/>
        <v>1316.6</v>
      </c>
      <c r="L230" s="134">
        <f t="shared" si="44"/>
        <v>0</v>
      </c>
      <c r="M230" s="134">
        <f t="shared" si="45"/>
        <v>0</v>
      </c>
      <c r="N230" s="134">
        <f t="shared" si="46"/>
        <v>0</v>
      </c>
      <c r="O230" s="11"/>
      <c r="P230" s="111">
        <f t="shared" si="47"/>
        <v>0</v>
      </c>
      <c r="Q230" s="17"/>
      <c r="R230" s="32"/>
    </row>
    <row r="231" spans="1:18" ht="51" x14ac:dyDescent="0.2">
      <c r="A231" s="126" t="s">
        <v>519</v>
      </c>
      <c r="B231" s="127" t="s">
        <v>520</v>
      </c>
      <c r="C231" s="126" t="s">
        <v>17</v>
      </c>
      <c r="D231" s="126" t="s">
        <v>521</v>
      </c>
      <c r="E231" s="128" t="s">
        <v>7</v>
      </c>
      <c r="F231" s="133">
        <v>239.99</v>
      </c>
      <c r="G231" s="134">
        <v>2</v>
      </c>
      <c r="H231" s="134">
        <f>'BM 04'!J225</f>
        <v>0</v>
      </c>
      <c r="I231" s="134">
        <f>VLOOKUP(A231,'Memória 05'!$A$6:$E$283,5,FALSE)</f>
        <v>0</v>
      </c>
      <c r="J231" s="134">
        <f t="shared" si="42"/>
        <v>0</v>
      </c>
      <c r="K231" s="134">
        <f t="shared" si="43"/>
        <v>479.98</v>
      </c>
      <c r="L231" s="134">
        <f t="shared" si="44"/>
        <v>0</v>
      </c>
      <c r="M231" s="134">
        <f t="shared" si="45"/>
        <v>0</v>
      </c>
      <c r="N231" s="134">
        <f t="shared" si="46"/>
        <v>0</v>
      </c>
      <c r="O231" s="11"/>
      <c r="P231" s="111">
        <f t="shared" si="47"/>
        <v>0</v>
      </c>
      <c r="Q231" s="17"/>
      <c r="R231" s="32"/>
    </row>
    <row r="232" spans="1:18" ht="38.25" x14ac:dyDescent="0.2">
      <c r="A232" s="126" t="s">
        <v>522</v>
      </c>
      <c r="B232" s="127" t="s">
        <v>523</v>
      </c>
      <c r="C232" s="126" t="s">
        <v>17</v>
      </c>
      <c r="D232" s="126" t="s">
        <v>524</v>
      </c>
      <c r="E232" s="128" t="s">
        <v>7</v>
      </c>
      <c r="F232" s="133">
        <v>379.29</v>
      </c>
      <c r="G232" s="134">
        <v>4</v>
      </c>
      <c r="H232" s="134">
        <f>'BM 04'!J226</f>
        <v>0</v>
      </c>
      <c r="I232" s="134">
        <f>VLOOKUP(A232,'Memória 05'!$A$6:$E$283,5,FALSE)</f>
        <v>0</v>
      </c>
      <c r="J232" s="134">
        <f t="shared" si="42"/>
        <v>0</v>
      </c>
      <c r="K232" s="134">
        <f t="shared" si="43"/>
        <v>1517.16</v>
      </c>
      <c r="L232" s="134">
        <f t="shared" si="44"/>
        <v>0</v>
      </c>
      <c r="M232" s="134">
        <f t="shared" si="45"/>
        <v>0</v>
      </c>
      <c r="N232" s="134">
        <f t="shared" si="46"/>
        <v>0</v>
      </c>
      <c r="O232" s="11"/>
      <c r="P232" s="111">
        <f t="shared" si="47"/>
        <v>0</v>
      </c>
      <c r="Q232" s="17"/>
      <c r="R232" s="32"/>
    </row>
    <row r="233" spans="1:18" ht="25.5" x14ac:dyDescent="0.2">
      <c r="A233" s="126" t="s">
        <v>525</v>
      </c>
      <c r="B233" s="127" t="s">
        <v>526</v>
      </c>
      <c r="C233" s="126" t="s">
        <v>14</v>
      </c>
      <c r="D233" s="126" t="s">
        <v>527</v>
      </c>
      <c r="E233" s="128" t="s">
        <v>82</v>
      </c>
      <c r="F233" s="133">
        <v>611.27</v>
      </c>
      <c r="G233" s="134">
        <v>1.88</v>
      </c>
      <c r="H233" s="134">
        <f>'BM 04'!J227</f>
        <v>0</v>
      </c>
      <c r="I233" s="134">
        <f>VLOOKUP(A233,'Memória 05'!$A$6:$E$283,5,FALSE)</f>
        <v>0</v>
      </c>
      <c r="J233" s="134">
        <f t="shared" si="42"/>
        <v>0</v>
      </c>
      <c r="K233" s="134">
        <f t="shared" si="43"/>
        <v>1149.18</v>
      </c>
      <c r="L233" s="134">
        <f t="shared" si="44"/>
        <v>0</v>
      </c>
      <c r="M233" s="134">
        <f t="shared" si="45"/>
        <v>0</v>
      </c>
      <c r="N233" s="134">
        <f t="shared" si="46"/>
        <v>0</v>
      </c>
      <c r="O233" s="11"/>
      <c r="P233" s="111">
        <f t="shared" si="47"/>
        <v>0</v>
      </c>
      <c r="Q233" s="17"/>
      <c r="R233" s="32"/>
    </row>
    <row r="234" spans="1:18" ht="25.5" x14ac:dyDescent="0.2">
      <c r="A234" s="126" t="s">
        <v>528</v>
      </c>
      <c r="B234" s="127" t="s">
        <v>529</v>
      </c>
      <c r="C234" s="126" t="s">
        <v>17</v>
      </c>
      <c r="D234" s="126" t="s">
        <v>530</v>
      </c>
      <c r="E234" s="128" t="s">
        <v>7</v>
      </c>
      <c r="F234" s="133">
        <v>68.95</v>
      </c>
      <c r="G234" s="134">
        <v>4</v>
      </c>
      <c r="H234" s="134">
        <f>'BM 04'!J228</f>
        <v>0</v>
      </c>
      <c r="I234" s="134">
        <f>VLOOKUP(A234,'Memória 05'!$A$6:$E$283,5,FALSE)</f>
        <v>0</v>
      </c>
      <c r="J234" s="134">
        <f t="shared" si="42"/>
        <v>0</v>
      </c>
      <c r="K234" s="134">
        <f t="shared" si="43"/>
        <v>275.8</v>
      </c>
      <c r="L234" s="134">
        <f t="shared" si="44"/>
        <v>0</v>
      </c>
      <c r="M234" s="134">
        <f t="shared" si="45"/>
        <v>0</v>
      </c>
      <c r="N234" s="134">
        <f t="shared" si="46"/>
        <v>0</v>
      </c>
      <c r="O234" s="11"/>
      <c r="P234" s="111">
        <f t="shared" si="47"/>
        <v>0</v>
      </c>
      <c r="Q234" s="17"/>
      <c r="R234" s="32"/>
    </row>
    <row r="235" spans="1:18" ht="25.5" x14ac:dyDescent="0.2">
      <c r="A235" s="126" t="s">
        <v>531</v>
      </c>
      <c r="B235" s="127" t="s">
        <v>532</v>
      </c>
      <c r="C235" s="126" t="s">
        <v>17</v>
      </c>
      <c r="D235" s="126" t="s">
        <v>533</v>
      </c>
      <c r="E235" s="128" t="s">
        <v>7</v>
      </c>
      <c r="F235" s="133">
        <v>99.68</v>
      </c>
      <c r="G235" s="134">
        <v>2</v>
      </c>
      <c r="H235" s="134">
        <f>'BM 04'!J229</f>
        <v>0</v>
      </c>
      <c r="I235" s="134">
        <f>VLOOKUP(A235,'Memória 05'!$A$6:$E$283,5,FALSE)</f>
        <v>0</v>
      </c>
      <c r="J235" s="134">
        <f t="shared" si="42"/>
        <v>0</v>
      </c>
      <c r="K235" s="134">
        <f t="shared" si="43"/>
        <v>199.36</v>
      </c>
      <c r="L235" s="134">
        <f t="shared" si="44"/>
        <v>0</v>
      </c>
      <c r="M235" s="134">
        <f t="shared" si="45"/>
        <v>0</v>
      </c>
      <c r="N235" s="134">
        <f t="shared" si="46"/>
        <v>0</v>
      </c>
      <c r="O235" s="11"/>
      <c r="P235" s="111">
        <f t="shared" si="47"/>
        <v>0</v>
      </c>
      <c r="Q235" s="17"/>
      <c r="R235" s="32"/>
    </row>
    <row r="236" spans="1:18" x14ac:dyDescent="0.2">
      <c r="A236" s="124" t="s">
        <v>534</v>
      </c>
      <c r="B236" s="124"/>
      <c r="C236" s="124"/>
      <c r="D236" s="124" t="s">
        <v>535</v>
      </c>
      <c r="E236" s="124"/>
      <c r="F236" s="131"/>
      <c r="G236" s="131"/>
      <c r="H236" s="131"/>
      <c r="I236" s="131"/>
      <c r="J236" s="131"/>
      <c r="K236" s="131"/>
      <c r="L236" s="131"/>
      <c r="M236" s="131"/>
      <c r="N236" s="131"/>
      <c r="O236" s="11"/>
      <c r="P236" s="111" t="e">
        <f t="shared" si="47"/>
        <v>#DIV/0!</v>
      </c>
      <c r="Q236" s="17"/>
      <c r="R236" s="32"/>
    </row>
    <row r="237" spans="1:18" ht="38.25" x14ac:dyDescent="0.2">
      <c r="A237" s="126" t="s">
        <v>536</v>
      </c>
      <c r="B237" s="127" t="s">
        <v>537</v>
      </c>
      <c r="C237" s="126" t="s">
        <v>17</v>
      </c>
      <c r="D237" s="126" t="s">
        <v>538</v>
      </c>
      <c r="E237" s="128" t="s">
        <v>7</v>
      </c>
      <c r="F237" s="133">
        <v>95.03</v>
      </c>
      <c r="G237" s="134">
        <v>5</v>
      </c>
      <c r="H237" s="134">
        <f>'BM 04'!J231</f>
        <v>0</v>
      </c>
      <c r="I237" s="134">
        <f>VLOOKUP(A237,'Memória 05'!$A$6:$E$283,5,FALSE)</f>
        <v>0</v>
      </c>
      <c r="J237" s="134">
        <f t="shared" si="42"/>
        <v>0</v>
      </c>
      <c r="K237" s="134">
        <f t="shared" si="43"/>
        <v>475.15</v>
      </c>
      <c r="L237" s="134">
        <f t="shared" si="44"/>
        <v>0</v>
      </c>
      <c r="M237" s="134">
        <f t="shared" si="45"/>
        <v>0</v>
      </c>
      <c r="N237" s="134">
        <f t="shared" si="46"/>
        <v>0</v>
      </c>
      <c r="O237" s="11"/>
      <c r="P237" s="111">
        <f t="shared" si="47"/>
        <v>0</v>
      </c>
      <c r="Q237" s="17"/>
      <c r="R237" s="32"/>
    </row>
    <row r="238" spans="1:18" ht="38.25" x14ac:dyDescent="0.2">
      <c r="A238" s="126" t="s">
        <v>539</v>
      </c>
      <c r="B238" s="127" t="s">
        <v>540</v>
      </c>
      <c r="C238" s="126" t="s">
        <v>17</v>
      </c>
      <c r="D238" s="126" t="s">
        <v>541</v>
      </c>
      <c r="E238" s="128" t="s">
        <v>7</v>
      </c>
      <c r="F238" s="133">
        <v>88.08</v>
      </c>
      <c r="G238" s="134">
        <v>1</v>
      </c>
      <c r="H238" s="134">
        <f>'BM 04'!J232</f>
        <v>0</v>
      </c>
      <c r="I238" s="134">
        <f>VLOOKUP(A238,'Memória 05'!$A$6:$E$283,5,FALSE)</f>
        <v>0</v>
      </c>
      <c r="J238" s="134">
        <f t="shared" si="42"/>
        <v>0</v>
      </c>
      <c r="K238" s="134">
        <f t="shared" si="43"/>
        <v>88.08</v>
      </c>
      <c r="L238" s="134">
        <f t="shared" si="44"/>
        <v>0</v>
      </c>
      <c r="M238" s="134">
        <f t="shared" si="45"/>
        <v>0</v>
      </c>
      <c r="N238" s="134">
        <f t="shared" si="46"/>
        <v>0</v>
      </c>
      <c r="O238" s="11"/>
      <c r="P238" s="111">
        <f t="shared" si="47"/>
        <v>0</v>
      </c>
      <c r="Q238" s="17"/>
      <c r="R238" s="32"/>
    </row>
    <row r="239" spans="1:18" ht="25.5" x14ac:dyDescent="0.2">
      <c r="A239" s="126" t="s">
        <v>542</v>
      </c>
      <c r="B239" s="127" t="s">
        <v>543</v>
      </c>
      <c r="C239" s="126" t="s">
        <v>17</v>
      </c>
      <c r="D239" s="126" t="s">
        <v>544</v>
      </c>
      <c r="E239" s="128" t="s">
        <v>7</v>
      </c>
      <c r="F239" s="133">
        <v>112.33</v>
      </c>
      <c r="G239" s="134">
        <v>1</v>
      </c>
      <c r="H239" s="134">
        <f>'BM 04'!J233</f>
        <v>0</v>
      </c>
      <c r="I239" s="134">
        <f>VLOOKUP(A239,'Memória 05'!$A$6:$E$283,5,FALSE)</f>
        <v>0</v>
      </c>
      <c r="J239" s="134">
        <f t="shared" si="42"/>
        <v>0</v>
      </c>
      <c r="K239" s="134">
        <f t="shared" si="43"/>
        <v>112.33</v>
      </c>
      <c r="L239" s="134">
        <f t="shared" si="44"/>
        <v>0</v>
      </c>
      <c r="M239" s="134">
        <f t="shared" si="45"/>
        <v>0</v>
      </c>
      <c r="N239" s="134">
        <f t="shared" si="46"/>
        <v>0</v>
      </c>
      <c r="O239" s="11"/>
      <c r="P239" s="111">
        <f t="shared" si="47"/>
        <v>0</v>
      </c>
      <c r="Q239" s="17"/>
      <c r="R239" s="32"/>
    </row>
    <row r="240" spans="1:18" ht="25.5" x14ac:dyDescent="0.2">
      <c r="A240" s="126" t="s">
        <v>545</v>
      </c>
      <c r="B240" s="127" t="s">
        <v>546</v>
      </c>
      <c r="C240" s="126" t="s">
        <v>17</v>
      </c>
      <c r="D240" s="126" t="s">
        <v>547</v>
      </c>
      <c r="E240" s="128" t="s">
        <v>11</v>
      </c>
      <c r="F240" s="133">
        <v>23.24</v>
      </c>
      <c r="G240" s="134">
        <v>94.63</v>
      </c>
      <c r="H240" s="134">
        <f>'BM 04'!J234</f>
        <v>0</v>
      </c>
      <c r="I240" s="134">
        <f>VLOOKUP(A240,'Memória 05'!$A$6:$E$283,5,FALSE)</f>
        <v>59.629999999999995</v>
      </c>
      <c r="J240" s="134">
        <f t="shared" si="42"/>
        <v>59.629999999999995</v>
      </c>
      <c r="K240" s="134">
        <f t="shared" si="43"/>
        <v>2199.1999999999998</v>
      </c>
      <c r="L240" s="134">
        <f t="shared" si="44"/>
        <v>0</v>
      </c>
      <c r="M240" s="134">
        <f t="shared" si="45"/>
        <v>1385.8</v>
      </c>
      <c r="N240" s="134">
        <f t="shared" si="46"/>
        <v>1385.8</v>
      </c>
      <c r="O240" s="11"/>
      <c r="P240" s="111">
        <f t="shared" si="47"/>
        <v>0.63013823208439435</v>
      </c>
      <c r="Q240" s="17"/>
      <c r="R240" s="32"/>
    </row>
    <row r="241" spans="1:18" ht="25.5" x14ac:dyDescent="0.2">
      <c r="A241" s="126" t="s">
        <v>548</v>
      </c>
      <c r="B241" s="127" t="s">
        <v>549</v>
      </c>
      <c r="C241" s="126" t="s">
        <v>17</v>
      </c>
      <c r="D241" s="126" t="s">
        <v>550</v>
      </c>
      <c r="E241" s="128" t="s">
        <v>7</v>
      </c>
      <c r="F241" s="133">
        <v>288.72000000000003</v>
      </c>
      <c r="G241" s="134">
        <v>2</v>
      </c>
      <c r="H241" s="134">
        <f>'BM 04'!J235</f>
        <v>0</v>
      </c>
      <c r="I241" s="134">
        <f>VLOOKUP(A241,'Memória 05'!$A$6:$E$283,5,FALSE)</f>
        <v>0</v>
      </c>
      <c r="J241" s="134">
        <f t="shared" si="42"/>
        <v>0</v>
      </c>
      <c r="K241" s="134">
        <f t="shared" si="43"/>
        <v>577.44000000000005</v>
      </c>
      <c r="L241" s="134">
        <f t="shared" si="44"/>
        <v>0</v>
      </c>
      <c r="M241" s="134">
        <f t="shared" si="45"/>
        <v>0</v>
      </c>
      <c r="N241" s="134">
        <f t="shared" si="46"/>
        <v>0</v>
      </c>
      <c r="O241" s="11"/>
      <c r="P241" s="111">
        <f t="shared" si="47"/>
        <v>0</v>
      </c>
      <c r="Q241" s="17"/>
      <c r="R241" s="32"/>
    </row>
    <row r="242" spans="1:18" ht="25.5" x14ac:dyDescent="0.2">
      <c r="A242" s="126" t="s">
        <v>749</v>
      </c>
      <c r="B242" s="127">
        <v>102137</v>
      </c>
      <c r="C242" s="126" t="s">
        <v>17</v>
      </c>
      <c r="D242" s="126" t="s">
        <v>750</v>
      </c>
      <c r="E242" s="128" t="s">
        <v>7</v>
      </c>
      <c r="F242" s="133">
        <v>63.2657717875</v>
      </c>
      <c r="G242" s="134">
        <v>2</v>
      </c>
      <c r="H242" s="134">
        <v>0</v>
      </c>
      <c r="I242" s="134">
        <f>VLOOKUP(A242,'Memória 05'!$A$6:$E$283,5,FALSE)</f>
        <v>0</v>
      </c>
      <c r="J242" s="134">
        <f t="shared" ref="J242:J243" si="53">I242+H242</f>
        <v>0</v>
      </c>
      <c r="K242" s="134">
        <f t="shared" ref="K242:K243" si="54">TRUNC(G242*F242,2)</f>
        <v>126.53</v>
      </c>
      <c r="L242" s="134">
        <f t="shared" ref="L242:L243" si="55">TRUNC(H242*F242,2)</f>
        <v>0</v>
      </c>
      <c r="M242" s="134">
        <f t="shared" ref="M242:M243" si="56">TRUNC(I242*F242,2)</f>
        <v>0</v>
      </c>
      <c r="N242" s="134">
        <f t="shared" ref="N242:N243" si="57">M242+L242</f>
        <v>0</v>
      </c>
      <c r="O242" s="11"/>
      <c r="P242" s="111">
        <f t="shared" si="47"/>
        <v>0</v>
      </c>
      <c r="Q242" s="17"/>
      <c r="R242" s="32"/>
    </row>
    <row r="243" spans="1:18" ht="25.5" x14ac:dyDescent="0.2">
      <c r="A243" s="126" t="s">
        <v>751</v>
      </c>
      <c r="B243" s="127">
        <v>102111</v>
      </c>
      <c r="C243" s="126" t="s">
        <v>17</v>
      </c>
      <c r="D243" s="126" t="s">
        <v>752</v>
      </c>
      <c r="E243" s="128" t="s">
        <v>7</v>
      </c>
      <c r="F243" s="133">
        <v>1013.2795491625</v>
      </c>
      <c r="G243" s="134">
        <v>1</v>
      </c>
      <c r="H243" s="134">
        <v>0</v>
      </c>
      <c r="I243" s="134">
        <f>VLOOKUP(A243,'Memória 05'!$A$6:$E$283,5,FALSE)</f>
        <v>0</v>
      </c>
      <c r="J243" s="134">
        <f t="shared" si="53"/>
        <v>0</v>
      </c>
      <c r="K243" s="134">
        <f t="shared" si="54"/>
        <v>1013.27</v>
      </c>
      <c r="L243" s="134">
        <f t="shared" si="55"/>
        <v>0</v>
      </c>
      <c r="M243" s="134">
        <f t="shared" si="56"/>
        <v>0</v>
      </c>
      <c r="N243" s="134">
        <f t="shared" si="57"/>
        <v>0</v>
      </c>
      <c r="O243" s="11"/>
      <c r="P243" s="111">
        <f t="shared" si="47"/>
        <v>0</v>
      </c>
      <c r="Q243" s="17"/>
      <c r="R243" s="32"/>
    </row>
    <row r="244" spans="1:18" x14ac:dyDescent="0.2">
      <c r="A244" s="124" t="s">
        <v>551</v>
      </c>
      <c r="B244" s="124"/>
      <c r="C244" s="124"/>
      <c r="D244" s="124" t="s">
        <v>552</v>
      </c>
      <c r="E244" s="124"/>
      <c r="F244" s="131"/>
      <c r="G244" s="131"/>
      <c r="H244" s="131"/>
      <c r="I244" s="131"/>
      <c r="J244" s="131"/>
      <c r="K244" s="131"/>
      <c r="L244" s="131"/>
      <c r="M244" s="131"/>
      <c r="N244" s="131"/>
      <c r="O244" s="11"/>
      <c r="P244" s="111" t="e">
        <f t="shared" si="47"/>
        <v>#DIV/0!</v>
      </c>
      <c r="Q244" s="17"/>
      <c r="R244" s="32"/>
    </row>
    <row r="245" spans="1:18" ht="38.25" x14ac:dyDescent="0.2">
      <c r="A245" s="126" t="s">
        <v>553</v>
      </c>
      <c r="B245" s="127" t="s">
        <v>554</v>
      </c>
      <c r="C245" s="126" t="s">
        <v>17</v>
      </c>
      <c r="D245" s="126" t="s">
        <v>555</v>
      </c>
      <c r="E245" s="128" t="s">
        <v>7</v>
      </c>
      <c r="F245" s="133">
        <v>172.62</v>
      </c>
      <c r="G245" s="134">
        <v>1</v>
      </c>
      <c r="H245" s="134">
        <f>'BM 04'!J237</f>
        <v>1</v>
      </c>
      <c r="I245" s="134">
        <f>VLOOKUP(A245,'Memória 05'!$A$6:$E$283,5,FALSE)</f>
        <v>0</v>
      </c>
      <c r="J245" s="134">
        <f t="shared" si="42"/>
        <v>1</v>
      </c>
      <c r="K245" s="134">
        <f t="shared" si="43"/>
        <v>172.62</v>
      </c>
      <c r="L245" s="134">
        <f t="shared" si="44"/>
        <v>172.62</v>
      </c>
      <c r="M245" s="134">
        <f t="shared" si="45"/>
        <v>0</v>
      </c>
      <c r="N245" s="134">
        <f t="shared" si="46"/>
        <v>172.62</v>
      </c>
      <c r="O245" s="11"/>
      <c r="P245" s="111">
        <f t="shared" si="47"/>
        <v>1</v>
      </c>
      <c r="Q245" s="17"/>
      <c r="R245" s="32"/>
    </row>
    <row r="246" spans="1:18" ht="38.25" x14ac:dyDescent="0.2">
      <c r="A246" s="126" t="s">
        <v>556</v>
      </c>
      <c r="B246" s="127" t="s">
        <v>557</v>
      </c>
      <c r="C246" s="126" t="s">
        <v>17</v>
      </c>
      <c r="D246" s="126" t="s">
        <v>558</v>
      </c>
      <c r="E246" s="128" t="s">
        <v>7</v>
      </c>
      <c r="F246" s="133">
        <v>47.1</v>
      </c>
      <c r="G246" s="134">
        <v>4</v>
      </c>
      <c r="H246" s="134">
        <f>'BM 04'!J238</f>
        <v>0</v>
      </c>
      <c r="I246" s="134">
        <f>VLOOKUP(A246,'Memória 05'!$A$6:$E$283,5,FALSE)</f>
        <v>0</v>
      </c>
      <c r="J246" s="134">
        <f t="shared" si="42"/>
        <v>0</v>
      </c>
      <c r="K246" s="134">
        <f t="shared" si="43"/>
        <v>188.4</v>
      </c>
      <c r="L246" s="134">
        <f t="shared" si="44"/>
        <v>0</v>
      </c>
      <c r="M246" s="134">
        <f t="shared" si="45"/>
        <v>0</v>
      </c>
      <c r="N246" s="134">
        <f t="shared" si="46"/>
        <v>0</v>
      </c>
      <c r="O246" s="11"/>
      <c r="P246" s="111">
        <f t="shared" si="47"/>
        <v>0</v>
      </c>
      <c r="Q246" s="17"/>
      <c r="R246" s="32"/>
    </row>
    <row r="247" spans="1:18" ht="38.25" x14ac:dyDescent="0.2">
      <c r="A247" s="126" t="s">
        <v>559</v>
      </c>
      <c r="B247" s="127" t="s">
        <v>560</v>
      </c>
      <c r="C247" s="126" t="s">
        <v>17</v>
      </c>
      <c r="D247" s="126" t="s">
        <v>561</v>
      </c>
      <c r="E247" s="128" t="s">
        <v>7</v>
      </c>
      <c r="F247" s="133">
        <v>20.66</v>
      </c>
      <c r="G247" s="134">
        <v>2</v>
      </c>
      <c r="H247" s="134">
        <f>'BM 04'!J239</f>
        <v>0</v>
      </c>
      <c r="I247" s="134">
        <f>VLOOKUP(A247,'Memória 05'!$A$6:$E$283,5,FALSE)</f>
        <v>0</v>
      </c>
      <c r="J247" s="134">
        <f t="shared" si="42"/>
        <v>0</v>
      </c>
      <c r="K247" s="134">
        <f t="shared" si="43"/>
        <v>41.32</v>
      </c>
      <c r="L247" s="134">
        <f t="shared" si="44"/>
        <v>0</v>
      </c>
      <c r="M247" s="134">
        <f t="shared" si="45"/>
        <v>0</v>
      </c>
      <c r="N247" s="134">
        <f t="shared" si="46"/>
        <v>0</v>
      </c>
      <c r="O247" s="11"/>
      <c r="P247" s="111">
        <f t="shared" si="47"/>
        <v>0</v>
      </c>
      <c r="Q247" s="17"/>
      <c r="R247" s="32"/>
    </row>
    <row r="248" spans="1:18" ht="38.25" x14ac:dyDescent="0.2">
      <c r="A248" s="126" t="s">
        <v>562</v>
      </c>
      <c r="B248" s="127" t="s">
        <v>563</v>
      </c>
      <c r="C248" s="126" t="s">
        <v>17</v>
      </c>
      <c r="D248" s="126" t="s">
        <v>564</v>
      </c>
      <c r="E248" s="128" t="s">
        <v>11</v>
      </c>
      <c r="F248" s="133">
        <v>20.28</v>
      </c>
      <c r="G248" s="134">
        <v>7.75</v>
      </c>
      <c r="H248" s="134">
        <f>'BM 04'!J240</f>
        <v>20.28</v>
      </c>
      <c r="I248" s="134">
        <f>VLOOKUP(A248,'Memória 05'!$A$6:$E$283,5,FALSE)</f>
        <v>0</v>
      </c>
      <c r="J248" s="134">
        <f t="shared" si="42"/>
        <v>20.28</v>
      </c>
      <c r="K248" s="134">
        <f t="shared" si="43"/>
        <v>157.16999999999999</v>
      </c>
      <c r="L248" s="134">
        <f t="shared" si="44"/>
        <v>411.27</v>
      </c>
      <c r="M248" s="134">
        <f t="shared" si="45"/>
        <v>0</v>
      </c>
      <c r="N248" s="134">
        <f t="shared" si="46"/>
        <v>411.27</v>
      </c>
      <c r="O248" s="11"/>
      <c r="P248" s="111">
        <f t="shared" si="47"/>
        <v>2.6167207482343962</v>
      </c>
      <c r="Q248" s="17"/>
      <c r="R248" s="32"/>
    </row>
    <row r="249" spans="1:18" ht="38.25" x14ac:dyDescent="0.2">
      <c r="A249" s="126" t="s">
        <v>565</v>
      </c>
      <c r="B249" s="127" t="s">
        <v>566</v>
      </c>
      <c r="C249" s="126" t="s">
        <v>17</v>
      </c>
      <c r="D249" s="126" t="s">
        <v>567</v>
      </c>
      <c r="E249" s="128" t="s">
        <v>11</v>
      </c>
      <c r="F249" s="133">
        <v>25.24</v>
      </c>
      <c r="G249" s="134">
        <v>33.659999999999997</v>
      </c>
      <c r="H249" s="134">
        <f>'BM 04'!J241</f>
        <v>25.24</v>
      </c>
      <c r="I249" s="134">
        <f>VLOOKUP(A249,'Memória 05'!$A$6:$E$283,5,FALSE)</f>
        <v>0</v>
      </c>
      <c r="J249" s="134">
        <f t="shared" si="42"/>
        <v>25.24</v>
      </c>
      <c r="K249" s="134">
        <f t="shared" si="43"/>
        <v>849.57</v>
      </c>
      <c r="L249" s="134">
        <f t="shared" si="44"/>
        <v>637.04999999999995</v>
      </c>
      <c r="M249" s="134">
        <f t="shared" si="45"/>
        <v>0</v>
      </c>
      <c r="N249" s="134">
        <f t="shared" si="46"/>
        <v>637.04999999999995</v>
      </c>
      <c r="O249" s="11"/>
      <c r="P249" s="111">
        <f t="shared" si="47"/>
        <v>0.74984992407924</v>
      </c>
      <c r="Q249" s="17"/>
      <c r="R249" s="32"/>
    </row>
    <row r="250" spans="1:18" ht="38.25" x14ac:dyDescent="0.2">
      <c r="A250" s="126" t="s">
        <v>568</v>
      </c>
      <c r="B250" s="127" t="s">
        <v>569</v>
      </c>
      <c r="C250" s="126" t="s">
        <v>17</v>
      </c>
      <c r="D250" s="126" t="s">
        <v>570</v>
      </c>
      <c r="E250" s="128" t="s">
        <v>11</v>
      </c>
      <c r="F250" s="133">
        <v>35.19</v>
      </c>
      <c r="G250" s="134">
        <v>48.79</v>
      </c>
      <c r="H250" s="134">
        <f>'BM 04'!J242</f>
        <v>35.19</v>
      </c>
      <c r="I250" s="134">
        <f>VLOOKUP(A250,'Memória 05'!$A$6:$E$283,5,FALSE)</f>
        <v>0</v>
      </c>
      <c r="J250" s="134">
        <f t="shared" si="42"/>
        <v>35.19</v>
      </c>
      <c r="K250" s="134">
        <f t="shared" si="43"/>
        <v>1716.92</v>
      </c>
      <c r="L250" s="134">
        <f t="shared" si="44"/>
        <v>1238.33</v>
      </c>
      <c r="M250" s="134">
        <f t="shared" si="45"/>
        <v>0</v>
      </c>
      <c r="N250" s="134">
        <f t="shared" si="46"/>
        <v>1238.33</v>
      </c>
      <c r="O250" s="11"/>
      <c r="P250" s="111">
        <f t="shared" si="47"/>
        <v>0.72125084453556365</v>
      </c>
      <c r="Q250" s="17"/>
      <c r="R250" s="32"/>
    </row>
    <row r="251" spans="1:18" x14ac:dyDescent="0.2">
      <c r="A251" s="126" t="s">
        <v>571</v>
      </c>
      <c r="B251" s="127" t="s">
        <v>572</v>
      </c>
      <c r="C251" s="126" t="s">
        <v>17</v>
      </c>
      <c r="D251" s="126" t="s">
        <v>573</v>
      </c>
      <c r="E251" s="128" t="s">
        <v>7</v>
      </c>
      <c r="F251" s="133">
        <v>7.55</v>
      </c>
      <c r="G251" s="134">
        <v>4</v>
      </c>
      <c r="H251" s="134">
        <f>'BM 04'!J243</f>
        <v>0</v>
      </c>
      <c r="I251" s="134">
        <f>VLOOKUP(A251,'Memória 05'!$A$6:$E$283,5,FALSE)</f>
        <v>0</v>
      </c>
      <c r="J251" s="134">
        <f t="shared" si="42"/>
        <v>0</v>
      </c>
      <c r="K251" s="134">
        <f t="shared" si="43"/>
        <v>30.2</v>
      </c>
      <c r="L251" s="134">
        <f t="shared" si="44"/>
        <v>0</v>
      </c>
      <c r="M251" s="134">
        <f t="shared" si="45"/>
        <v>0</v>
      </c>
      <c r="N251" s="134">
        <f t="shared" si="46"/>
        <v>0</v>
      </c>
      <c r="O251" s="11"/>
      <c r="P251" s="111">
        <f t="shared" si="47"/>
        <v>0</v>
      </c>
      <c r="Q251" s="17"/>
      <c r="R251" s="32"/>
    </row>
    <row r="252" spans="1:18" ht="38.25" x14ac:dyDescent="0.2">
      <c r="A252" s="126" t="s">
        <v>753</v>
      </c>
      <c r="B252" s="127">
        <v>104345</v>
      </c>
      <c r="C252" s="126" t="s">
        <v>17</v>
      </c>
      <c r="D252" s="126" t="s">
        <v>754</v>
      </c>
      <c r="E252" s="128" t="s">
        <v>7</v>
      </c>
      <c r="F252" s="133">
        <v>36.940088799999998</v>
      </c>
      <c r="G252" s="134">
        <v>5</v>
      </c>
      <c r="H252" s="134">
        <v>0</v>
      </c>
      <c r="I252" s="134">
        <f>VLOOKUP(A252,'Memória 05'!$A$6:$E$283,5,FALSE)</f>
        <v>5</v>
      </c>
      <c r="J252" s="134">
        <f t="shared" ref="J252:J254" si="58">I252+H252</f>
        <v>5</v>
      </c>
      <c r="K252" s="134">
        <f t="shared" ref="K252:K254" si="59">TRUNC(G252*F252,2)</f>
        <v>184.7</v>
      </c>
      <c r="L252" s="134">
        <f t="shared" ref="L252:L254" si="60">TRUNC(H252*F252,2)</f>
        <v>0</v>
      </c>
      <c r="M252" s="134">
        <f t="shared" ref="M252:M254" si="61">TRUNC(I252*F252,2)</f>
        <v>184.7</v>
      </c>
      <c r="N252" s="134">
        <f t="shared" ref="N252:N254" si="62">M252+L252</f>
        <v>184.7</v>
      </c>
      <c r="O252" s="11"/>
      <c r="Q252" s="17"/>
      <c r="R252" s="32"/>
    </row>
    <row r="253" spans="1:18" ht="38.25" x14ac:dyDescent="0.2">
      <c r="A253" s="126" t="s">
        <v>755</v>
      </c>
      <c r="B253" s="127">
        <v>89744</v>
      </c>
      <c r="C253" s="126" t="s">
        <v>17</v>
      </c>
      <c r="D253" s="126" t="s">
        <v>756</v>
      </c>
      <c r="E253" s="128" t="s">
        <v>7</v>
      </c>
      <c r="F253" s="133">
        <v>23.664744387500001</v>
      </c>
      <c r="G253" s="134">
        <v>6</v>
      </c>
      <c r="H253" s="134">
        <v>0</v>
      </c>
      <c r="I253" s="134">
        <f>VLOOKUP(A253,'Memória 05'!$A$6:$E$283,5,FALSE)</f>
        <v>6</v>
      </c>
      <c r="J253" s="134">
        <f t="shared" si="58"/>
        <v>6</v>
      </c>
      <c r="K253" s="134">
        <f t="shared" si="59"/>
        <v>141.97999999999999</v>
      </c>
      <c r="L253" s="134">
        <f t="shared" si="60"/>
        <v>0</v>
      </c>
      <c r="M253" s="134">
        <f t="shared" si="61"/>
        <v>141.97999999999999</v>
      </c>
      <c r="N253" s="134">
        <f t="shared" si="62"/>
        <v>141.97999999999999</v>
      </c>
      <c r="O253" s="11"/>
      <c r="Q253" s="17"/>
      <c r="R253" s="32"/>
    </row>
    <row r="254" spans="1:18" ht="38.25" x14ac:dyDescent="0.2">
      <c r="A254" s="126" t="s">
        <v>757</v>
      </c>
      <c r="B254" s="127">
        <v>89724</v>
      </c>
      <c r="C254" s="126" t="s">
        <v>17</v>
      </c>
      <c r="D254" s="126" t="s">
        <v>758</v>
      </c>
      <c r="E254" s="128" t="s">
        <v>7</v>
      </c>
      <c r="F254" s="133">
        <v>7.9534672125000005</v>
      </c>
      <c r="G254" s="134">
        <v>6</v>
      </c>
      <c r="H254" s="134">
        <v>0</v>
      </c>
      <c r="I254" s="134">
        <f>VLOOKUP(A254,'Memória 05'!$A$6:$E$283,5,FALSE)</f>
        <v>6</v>
      </c>
      <c r="J254" s="134">
        <f t="shared" si="58"/>
        <v>6</v>
      </c>
      <c r="K254" s="134">
        <f t="shared" si="59"/>
        <v>47.72</v>
      </c>
      <c r="L254" s="134">
        <f t="shared" si="60"/>
        <v>0</v>
      </c>
      <c r="M254" s="134">
        <f t="shared" si="61"/>
        <v>47.72</v>
      </c>
      <c r="N254" s="134">
        <f t="shared" si="62"/>
        <v>47.72</v>
      </c>
      <c r="O254" s="11"/>
      <c r="Q254" s="17"/>
      <c r="R254" s="32"/>
    </row>
    <row r="255" spans="1:18" x14ac:dyDescent="0.2">
      <c r="A255" s="124" t="s">
        <v>574</v>
      </c>
      <c r="B255" s="124"/>
      <c r="C255" s="124"/>
      <c r="D255" s="124" t="s">
        <v>60</v>
      </c>
      <c r="E255" s="124"/>
      <c r="F255" s="131"/>
      <c r="G255" s="131"/>
      <c r="H255" s="131"/>
      <c r="I255" s="131"/>
      <c r="J255" s="131"/>
      <c r="K255" s="131"/>
      <c r="L255" s="131"/>
      <c r="M255" s="131"/>
      <c r="N255" s="131"/>
      <c r="O255" s="11"/>
      <c r="P255" s="111" t="e">
        <f t="shared" si="47"/>
        <v>#DIV/0!</v>
      </c>
      <c r="Q255" s="17"/>
      <c r="R255" s="32"/>
    </row>
    <row r="256" spans="1:18" ht="25.5" x14ac:dyDescent="0.2">
      <c r="A256" s="126" t="s">
        <v>575</v>
      </c>
      <c r="B256" s="127" t="s">
        <v>65</v>
      </c>
      <c r="C256" s="126" t="s">
        <v>17</v>
      </c>
      <c r="D256" s="126" t="s">
        <v>66</v>
      </c>
      <c r="E256" s="128" t="s">
        <v>11</v>
      </c>
      <c r="F256" s="133">
        <v>3.44</v>
      </c>
      <c r="G256" s="134">
        <v>53.7</v>
      </c>
      <c r="H256" s="134">
        <f>'BM 04'!J245</f>
        <v>53.7</v>
      </c>
      <c r="I256" s="134">
        <f>VLOOKUP(A256,'Memória 05'!$A$6:$E$283,5,FALSE)</f>
        <v>0</v>
      </c>
      <c r="J256" s="134">
        <f t="shared" si="42"/>
        <v>53.7</v>
      </c>
      <c r="K256" s="134">
        <f t="shared" si="43"/>
        <v>184.72</v>
      </c>
      <c r="L256" s="134">
        <f t="shared" si="44"/>
        <v>184.72</v>
      </c>
      <c r="M256" s="134">
        <f t="shared" si="45"/>
        <v>0</v>
      </c>
      <c r="N256" s="134">
        <f t="shared" si="46"/>
        <v>184.72</v>
      </c>
      <c r="O256" s="11"/>
      <c r="P256" s="111">
        <f t="shared" si="47"/>
        <v>1</v>
      </c>
      <c r="Q256" s="17"/>
      <c r="R256" s="32"/>
    </row>
    <row r="257" spans="1:18" ht="25.5" x14ac:dyDescent="0.2">
      <c r="A257" s="126" t="s">
        <v>576</v>
      </c>
      <c r="B257" s="127" t="s">
        <v>67</v>
      </c>
      <c r="C257" s="126" t="s">
        <v>17</v>
      </c>
      <c r="D257" s="126" t="s">
        <v>68</v>
      </c>
      <c r="E257" s="128" t="s">
        <v>11</v>
      </c>
      <c r="F257" s="133">
        <v>4.6399999999999997</v>
      </c>
      <c r="G257" s="134">
        <v>20.8</v>
      </c>
      <c r="H257" s="134">
        <f>'BM 04'!J246</f>
        <v>20.8</v>
      </c>
      <c r="I257" s="134">
        <f>VLOOKUP(A257,'Memória 05'!$A$6:$E$283,5,FALSE)</f>
        <v>0</v>
      </c>
      <c r="J257" s="134">
        <f t="shared" si="42"/>
        <v>20.8</v>
      </c>
      <c r="K257" s="134">
        <f t="shared" si="43"/>
        <v>96.51</v>
      </c>
      <c r="L257" s="134">
        <f t="shared" si="44"/>
        <v>96.51</v>
      </c>
      <c r="M257" s="134">
        <f t="shared" si="45"/>
        <v>0</v>
      </c>
      <c r="N257" s="134">
        <f t="shared" si="46"/>
        <v>96.51</v>
      </c>
      <c r="O257" s="11"/>
      <c r="P257" s="111">
        <f t="shared" si="47"/>
        <v>1</v>
      </c>
      <c r="Q257" s="17"/>
      <c r="R257" s="32"/>
    </row>
    <row r="258" spans="1:18" ht="25.5" x14ac:dyDescent="0.2">
      <c r="A258" s="126" t="s">
        <v>577</v>
      </c>
      <c r="B258" s="127" t="s">
        <v>578</v>
      </c>
      <c r="C258" s="126" t="s">
        <v>17</v>
      </c>
      <c r="D258" s="126" t="s">
        <v>579</v>
      </c>
      <c r="E258" s="128" t="s">
        <v>7</v>
      </c>
      <c r="F258" s="133">
        <v>56.68</v>
      </c>
      <c r="G258" s="134">
        <v>1</v>
      </c>
      <c r="H258" s="134">
        <f>'BM 04'!J247</f>
        <v>1</v>
      </c>
      <c r="I258" s="134">
        <f>VLOOKUP(A258,'Memória 05'!$A$6:$E$283,5,FALSE)</f>
        <v>0</v>
      </c>
      <c r="J258" s="134">
        <f t="shared" si="42"/>
        <v>1</v>
      </c>
      <c r="K258" s="134">
        <f t="shared" si="43"/>
        <v>56.68</v>
      </c>
      <c r="L258" s="134">
        <f t="shared" si="44"/>
        <v>56.68</v>
      </c>
      <c r="M258" s="134">
        <f t="shared" si="45"/>
        <v>0</v>
      </c>
      <c r="N258" s="134">
        <f t="shared" si="46"/>
        <v>56.68</v>
      </c>
      <c r="O258" s="11"/>
      <c r="P258" s="111">
        <f t="shared" si="47"/>
        <v>1</v>
      </c>
      <c r="Q258" s="17"/>
      <c r="R258" s="32"/>
    </row>
    <row r="259" spans="1:18" ht="25.5" x14ac:dyDescent="0.2">
      <c r="A259" s="126" t="s">
        <v>580</v>
      </c>
      <c r="B259" s="127" t="s">
        <v>581</v>
      </c>
      <c r="C259" s="126" t="s">
        <v>17</v>
      </c>
      <c r="D259" s="126" t="s">
        <v>582</v>
      </c>
      <c r="E259" s="128" t="s">
        <v>7</v>
      </c>
      <c r="F259" s="133">
        <v>27.98</v>
      </c>
      <c r="G259" s="134">
        <v>3</v>
      </c>
      <c r="H259" s="134">
        <f>'BM 04'!J248</f>
        <v>0</v>
      </c>
      <c r="I259" s="134">
        <f>VLOOKUP(A259,'Memória 05'!$A$6:$E$283,5,FALSE)</f>
        <v>0</v>
      </c>
      <c r="J259" s="134">
        <f t="shared" si="42"/>
        <v>0</v>
      </c>
      <c r="K259" s="134">
        <f t="shared" si="43"/>
        <v>83.94</v>
      </c>
      <c r="L259" s="134">
        <f t="shared" si="44"/>
        <v>0</v>
      </c>
      <c r="M259" s="134">
        <f t="shared" si="45"/>
        <v>0</v>
      </c>
      <c r="N259" s="134">
        <f t="shared" si="46"/>
        <v>0</v>
      </c>
      <c r="O259" s="11"/>
      <c r="P259" s="111">
        <f t="shared" si="47"/>
        <v>0</v>
      </c>
      <c r="Q259" s="17"/>
      <c r="R259" s="32"/>
    </row>
    <row r="260" spans="1:18" ht="25.5" x14ac:dyDescent="0.2">
      <c r="A260" s="126" t="s">
        <v>583</v>
      </c>
      <c r="B260" s="127" t="s">
        <v>584</v>
      </c>
      <c r="C260" s="126" t="s">
        <v>17</v>
      </c>
      <c r="D260" s="126" t="s">
        <v>585</v>
      </c>
      <c r="E260" s="128" t="s">
        <v>7</v>
      </c>
      <c r="F260" s="133">
        <v>67.86</v>
      </c>
      <c r="G260" s="134">
        <v>2</v>
      </c>
      <c r="H260" s="134">
        <f>'BM 04'!J249</f>
        <v>0</v>
      </c>
      <c r="I260" s="134">
        <f>VLOOKUP(A260,'Memória 05'!$A$6:$E$283,5,FALSE)</f>
        <v>0</v>
      </c>
      <c r="J260" s="134">
        <f t="shared" si="42"/>
        <v>0</v>
      </c>
      <c r="K260" s="134">
        <f t="shared" si="43"/>
        <v>135.72</v>
      </c>
      <c r="L260" s="134">
        <f t="shared" si="44"/>
        <v>0</v>
      </c>
      <c r="M260" s="134">
        <f t="shared" si="45"/>
        <v>0</v>
      </c>
      <c r="N260" s="134">
        <f t="shared" si="46"/>
        <v>0</v>
      </c>
      <c r="O260" s="11"/>
      <c r="P260" s="111">
        <f t="shared" si="47"/>
        <v>0</v>
      </c>
      <c r="Q260" s="17"/>
      <c r="R260" s="32"/>
    </row>
    <row r="261" spans="1:18" ht="25.5" x14ac:dyDescent="0.2">
      <c r="A261" s="126" t="s">
        <v>586</v>
      </c>
      <c r="B261" s="127" t="s">
        <v>69</v>
      </c>
      <c r="C261" s="126" t="s">
        <v>17</v>
      </c>
      <c r="D261" s="126" t="s">
        <v>70</v>
      </c>
      <c r="E261" s="128" t="s">
        <v>7</v>
      </c>
      <c r="F261" s="133">
        <v>10.38</v>
      </c>
      <c r="G261" s="134">
        <v>1</v>
      </c>
      <c r="H261" s="134">
        <f>'BM 04'!J250</f>
        <v>1</v>
      </c>
      <c r="I261" s="134">
        <f>VLOOKUP(A261,'Memória 05'!$A$6:$E$283,5,FALSE)</f>
        <v>0</v>
      </c>
      <c r="J261" s="134">
        <f t="shared" si="42"/>
        <v>1</v>
      </c>
      <c r="K261" s="134">
        <f t="shared" si="43"/>
        <v>10.38</v>
      </c>
      <c r="L261" s="134">
        <f t="shared" si="44"/>
        <v>10.38</v>
      </c>
      <c r="M261" s="134">
        <f t="shared" si="45"/>
        <v>0</v>
      </c>
      <c r="N261" s="134">
        <f t="shared" si="46"/>
        <v>10.38</v>
      </c>
      <c r="O261" s="11"/>
      <c r="P261" s="111">
        <f t="shared" si="47"/>
        <v>1</v>
      </c>
      <c r="Q261" s="17"/>
      <c r="R261" s="32"/>
    </row>
    <row r="262" spans="1:18" ht="38.25" x14ac:dyDescent="0.2">
      <c r="A262" s="126" t="s">
        <v>587</v>
      </c>
      <c r="B262" s="127" t="s">
        <v>588</v>
      </c>
      <c r="C262" s="126" t="s">
        <v>17</v>
      </c>
      <c r="D262" s="126" t="s">
        <v>589</v>
      </c>
      <c r="E262" s="128" t="s">
        <v>11</v>
      </c>
      <c r="F262" s="133">
        <v>7.89</v>
      </c>
      <c r="G262" s="134">
        <v>26.5</v>
      </c>
      <c r="H262" s="134">
        <f>'BM 04'!J251</f>
        <v>26.5</v>
      </c>
      <c r="I262" s="134">
        <f>VLOOKUP(A262,'Memória 05'!$A$6:$E$283,5,FALSE)</f>
        <v>0</v>
      </c>
      <c r="J262" s="134">
        <f t="shared" si="42"/>
        <v>26.5</v>
      </c>
      <c r="K262" s="134">
        <f t="shared" si="43"/>
        <v>209.08</v>
      </c>
      <c r="L262" s="134">
        <f t="shared" si="44"/>
        <v>209.08</v>
      </c>
      <c r="M262" s="134">
        <f t="shared" si="45"/>
        <v>0</v>
      </c>
      <c r="N262" s="134">
        <f t="shared" si="46"/>
        <v>209.08</v>
      </c>
      <c r="O262" s="11"/>
      <c r="P262" s="111">
        <f t="shared" si="47"/>
        <v>1</v>
      </c>
      <c r="Q262" s="17"/>
      <c r="R262" s="32"/>
    </row>
    <row r="263" spans="1:18" ht="38.25" x14ac:dyDescent="0.2">
      <c r="A263" s="126" t="s">
        <v>590</v>
      </c>
      <c r="B263" s="127" t="s">
        <v>591</v>
      </c>
      <c r="C263" s="126" t="s">
        <v>17</v>
      </c>
      <c r="D263" s="126" t="s">
        <v>592</v>
      </c>
      <c r="E263" s="128" t="s">
        <v>11</v>
      </c>
      <c r="F263" s="133">
        <v>14.78</v>
      </c>
      <c r="G263" s="134">
        <v>10.4</v>
      </c>
      <c r="H263" s="134">
        <f>'BM 04'!J252</f>
        <v>10.4</v>
      </c>
      <c r="I263" s="134">
        <f>VLOOKUP(A263,'Memória 05'!$A$6:$E$283,5,FALSE)</f>
        <v>0</v>
      </c>
      <c r="J263" s="134">
        <f t="shared" si="42"/>
        <v>10.4</v>
      </c>
      <c r="K263" s="134">
        <f t="shared" si="43"/>
        <v>153.71</v>
      </c>
      <c r="L263" s="134">
        <f t="shared" si="44"/>
        <v>153.71</v>
      </c>
      <c r="M263" s="134">
        <f t="shared" si="45"/>
        <v>0</v>
      </c>
      <c r="N263" s="134">
        <f t="shared" si="46"/>
        <v>153.71</v>
      </c>
      <c r="O263" s="11"/>
      <c r="P263" s="111">
        <f t="shared" si="47"/>
        <v>1</v>
      </c>
      <c r="Q263" s="17"/>
      <c r="R263" s="32"/>
    </row>
    <row r="264" spans="1:18" ht="25.5" x14ac:dyDescent="0.2">
      <c r="A264" s="126" t="s">
        <v>593</v>
      </c>
      <c r="B264" s="127" t="s">
        <v>594</v>
      </c>
      <c r="C264" s="126" t="s">
        <v>17</v>
      </c>
      <c r="D264" s="126" t="s">
        <v>595</v>
      </c>
      <c r="E264" s="128" t="s">
        <v>7</v>
      </c>
      <c r="F264" s="133">
        <v>20.65</v>
      </c>
      <c r="G264" s="134">
        <v>0</v>
      </c>
      <c r="H264" s="134">
        <f>'BM 04'!J253</f>
        <v>0</v>
      </c>
      <c r="I264" s="134">
        <f>VLOOKUP(A264,'Memória 05'!$A$6:$E$283,5,FALSE)</f>
        <v>0</v>
      </c>
      <c r="J264" s="134">
        <f t="shared" si="42"/>
        <v>0</v>
      </c>
      <c r="K264" s="134">
        <f t="shared" si="43"/>
        <v>0</v>
      </c>
      <c r="L264" s="134">
        <f t="shared" si="44"/>
        <v>0</v>
      </c>
      <c r="M264" s="134">
        <f t="shared" si="45"/>
        <v>0</v>
      </c>
      <c r="N264" s="134">
        <f t="shared" si="46"/>
        <v>0</v>
      </c>
      <c r="O264" s="11"/>
      <c r="P264" s="111" t="e">
        <f t="shared" si="47"/>
        <v>#DIV/0!</v>
      </c>
      <c r="Q264" s="17"/>
      <c r="R264" s="32"/>
    </row>
    <row r="265" spans="1:18" ht="25.5" x14ac:dyDescent="0.2">
      <c r="A265" s="126" t="s">
        <v>596</v>
      </c>
      <c r="B265" s="127" t="s">
        <v>71</v>
      </c>
      <c r="C265" s="126" t="s">
        <v>17</v>
      </c>
      <c r="D265" s="126" t="s">
        <v>72</v>
      </c>
      <c r="E265" s="128" t="s">
        <v>7</v>
      </c>
      <c r="F265" s="133">
        <v>23.32</v>
      </c>
      <c r="G265" s="134">
        <v>0</v>
      </c>
      <c r="H265" s="134">
        <f>'BM 04'!J254</f>
        <v>0</v>
      </c>
      <c r="I265" s="134">
        <f>VLOOKUP(A265,'Memória 05'!$A$6:$E$283,5,FALSE)</f>
        <v>0</v>
      </c>
      <c r="J265" s="134">
        <f t="shared" si="42"/>
        <v>0</v>
      </c>
      <c r="K265" s="134">
        <f t="shared" si="43"/>
        <v>0</v>
      </c>
      <c r="L265" s="134">
        <f t="shared" si="44"/>
        <v>0</v>
      </c>
      <c r="M265" s="134">
        <f t="shared" si="45"/>
        <v>0</v>
      </c>
      <c r="N265" s="134">
        <f t="shared" si="46"/>
        <v>0</v>
      </c>
      <c r="O265" s="11"/>
      <c r="P265" s="111" t="e">
        <f t="shared" si="47"/>
        <v>#DIV/0!</v>
      </c>
      <c r="Q265" s="17"/>
      <c r="R265" s="32"/>
    </row>
    <row r="266" spans="1:18" ht="25.5" x14ac:dyDescent="0.2">
      <c r="A266" s="126" t="s">
        <v>760</v>
      </c>
      <c r="B266" s="127">
        <v>97609</v>
      </c>
      <c r="C266" s="126" t="s">
        <v>17</v>
      </c>
      <c r="D266" s="126" t="s">
        <v>761</v>
      </c>
      <c r="E266" s="128" t="s">
        <v>7</v>
      </c>
      <c r="F266" s="133">
        <v>11.5731263375</v>
      </c>
      <c r="G266" s="134">
        <v>10</v>
      </c>
      <c r="H266" s="134">
        <v>0</v>
      </c>
      <c r="I266" s="134">
        <f>VLOOKUP(A266,'Memória 05'!$A$6:$E$283,5,FALSE)</f>
        <v>0</v>
      </c>
      <c r="J266" s="134">
        <f t="shared" ref="J266" si="63">I266+H266</f>
        <v>0</v>
      </c>
      <c r="K266" s="134">
        <f t="shared" ref="K266" si="64">TRUNC(G266*F266,2)</f>
        <v>115.73</v>
      </c>
      <c r="L266" s="134">
        <f t="shared" ref="L266" si="65">TRUNC(H266*F266,2)</f>
        <v>0</v>
      </c>
      <c r="M266" s="134">
        <f t="shared" ref="M266" si="66">TRUNC(I266*F266,2)</f>
        <v>0</v>
      </c>
      <c r="N266" s="134">
        <f t="shared" ref="N266" si="67">M266+L266</f>
        <v>0</v>
      </c>
      <c r="O266" s="11"/>
      <c r="Q266" s="17"/>
      <c r="R266" s="32"/>
    </row>
    <row r="267" spans="1:18" ht="38.25" x14ac:dyDescent="0.2">
      <c r="A267" s="126" t="s">
        <v>759</v>
      </c>
      <c r="B267" s="127" t="s">
        <v>598</v>
      </c>
      <c r="C267" s="126" t="s">
        <v>17</v>
      </c>
      <c r="D267" s="126" t="s">
        <v>599</v>
      </c>
      <c r="E267" s="128" t="s">
        <v>7</v>
      </c>
      <c r="F267" s="133">
        <v>443.04</v>
      </c>
      <c r="G267" s="134">
        <v>1</v>
      </c>
      <c r="H267" s="134">
        <f>'BM 04'!J255</f>
        <v>1</v>
      </c>
      <c r="I267" s="134">
        <f>VLOOKUP(A267,'Memória 05'!$A$6:$E$283,5,FALSE)</f>
        <v>0</v>
      </c>
      <c r="J267" s="134">
        <f t="shared" si="42"/>
        <v>1</v>
      </c>
      <c r="K267" s="134">
        <f t="shared" si="43"/>
        <v>443.04</v>
      </c>
      <c r="L267" s="134">
        <f t="shared" si="44"/>
        <v>443.04</v>
      </c>
      <c r="M267" s="134">
        <f t="shared" si="45"/>
        <v>0</v>
      </c>
      <c r="N267" s="134">
        <f t="shared" si="46"/>
        <v>443.04</v>
      </c>
      <c r="O267" s="11"/>
      <c r="P267" s="111">
        <f t="shared" si="47"/>
        <v>1</v>
      </c>
      <c r="Q267" s="17"/>
      <c r="R267" s="32"/>
    </row>
    <row r="268" spans="1:18" x14ac:dyDescent="0.2">
      <c r="A268" s="124">
        <v>3</v>
      </c>
      <c r="B268" s="124"/>
      <c r="C268" s="124"/>
      <c r="D268" s="124" t="s">
        <v>762</v>
      </c>
      <c r="E268" s="124"/>
      <c r="F268" s="125"/>
      <c r="G268" s="125"/>
      <c r="H268" s="125"/>
      <c r="I268" s="134">
        <f>VLOOKUP(A268,'Memória 05'!$A$6:$E$283,5,FALSE)</f>
        <v>0</v>
      </c>
      <c r="J268" s="125"/>
      <c r="K268" s="125"/>
      <c r="L268" s="125"/>
      <c r="M268" s="125"/>
      <c r="N268" s="125"/>
      <c r="O268" s="11"/>
      <c r="Q268" s="17"/>
      <c r="R268" s="32"/>
    </row>
    <row r="269" spans="1:18" ht="38.25" x14ac:dyDescent="0.2">
      <c r="A269" s="126" t="s">
        <v>763</v>
      </c>
      <c r="B269" s="127">
        <v>2374</v>
      </c>
      <c r="C269" s="126" t="s">
        <v>706</v>
      </c>
      <c r="D269" s="126" t="s">
        <v>824</v>
      </c>
      <c r="E269" s="128" t="s">
        <v>16</v>
      </c>
      <c r="F269" s="129">
        <v>204.51074056250002</v>
      </c>
      <c r="G269" s="134">
        <v>221.79000000000002</v>
      </c>
      <c r="H269" s="134">
        <f>'BM 04'!J257</f>
        <v>0</v>
      </c>
      <c r="I269" s="134">
        <f>VLOOKUP(A269,'Memória 05'!$A$6:$E$283,5,FALSE)</f>
        <v>0</v>
      </c>
      <c r="J269" s="134">
        <f t="shared" ref="J269" si="68">I269+H269</f>
        <v>0</v>
      </c>
      <c r="K269" s="134">
        <f t="shared" ref="K269" si="69">TRUNC(G269*F269,2)</f>
        <v>45358.43</v>
      </c>
      <c r="L269" s="134">
        <f t="shared" ref="L269" si="70">TRUNC(H269*F269,2)</f>
        <v>0</v>
      </c>
      <c r="M269" s="134">
        <f t="shared" ref="M269" si="71">TRUNC(I269*F269,2)</f>
        <v>0</v>
      </c>
      <c r="N269" s="134">
        <f t="shared" ref="N269" si="72">M269+L269</f>
        <v>0</v>
      </c>
      <c r="O269" s="11"/>
      <c r="Q269" s="17"/>
      <c r="R269" s="32"/>
    </row>
    <row r="270" spans="1:18" ht="51" x14ac:dyDescent="0.2">
      <c r="A270" s="126" t="s">
        <v>765</v>
      </c>
      <c r="B270" s="127">
        <v>94275</v>
      </c>
      <c r="C270" s="126" t="s">
        <v>17</v>
      </c>
      <c r="D270" s="126" t="s">
        <v>766</v>
      </c>
      <c r="E270" s="128" t="s">
        <v>743</v>
      </c>
      <c r="F270" s="129">
        <v>34.171538712500002</v>
      </c>
      <c r="G270" s="134">
        <v>109.61999999999999</v>
      </c>
      <c r="H270" s="134">
        <f>'BM 04'!J258</f>
        <v>0</v>
      </c>
      <c r="I270" s="134">
        <f>VLOOKUP(A270,'Memória 05'!$A$6:$E$283,5,FALSE)</f>
        <v>0</v>
      </c>
      <c r="J270" s="134">
        <f t="shared" ref="J270:J295" si="73">I270+H270</f>
        <v>0</v>
      </c>
      <c r="K270" s="134">
        <f t="shared" ref="K270:K295" si="74">TRUNC(G270*F270,2)</f>
        <v>3745.88</v>
      </c>
      <c r="L270" s="134">
        <f t="shared" ref="L270:L295" si="75">TRUNC(H270*F270,2)</f>
        <v>0</v>
      </c>
      <c r="M270" s="134">
        <f t="shared" ref="M270:M295" si="76">TRUNC(I270*F270,2)</f>
        <v>0</v>
      </c>
      <c r="N270" s="134">
        <f t="shared" ref="N270:N295" si="77">M270+L270</f>
        <v>0</v>
      </c>
      <c r="O270" s="11"/>
      <c r="Q270" s="17"/>
      <c r="R270" s="32"/>
    </row>
    <row r="271" spans="1:18" x14ac:dyDescent="0.2">
      <c r="A271" s="126" t="s">
        <v>767</v>
      </c>
      <c r="B271" s="127">
        <v>98504</v>
      </c>
      <c r="C271" s="126" t="s">
        <v>17</v>
      </c>
      <c r="D271" s="126" t="s">
        <v>768</v>
      </c>
      <c r="E271" s="128" t="s">
        <v>16</v>
      </c>
      <c r="F271" s="129">
        <v>15.202568324999998</v>
      </c>
      <c r="G271" s="134">
        <v>56.53</v>
      </c>
      <c r="H271" s="134">
        <f>'BM 04'!J259</f>
        <v>0</v>
      </c>
      <c r="I271" s="134">
        <f>VLOOKUP(A271,'Memória 05'!$A$6:$E$283,5,FALSE)</f>
        <v>0</v>
      </c>
      <c r="J271" s="134">
        <f t="shared" si="73"/>
        <v>0</v>
      </c>
      <c r="K271" s="134">
        <f t="shared" si="74"/>
        <v>859.4</v>
      </c>
      <c r="L271" s="134">
        <f t="shared" si="75"/>
        <v>0</v>
      </c>
      <c r="M271" s="134">
        <f t="shared" si="76"/>
        <v>0</v>
      </c>
      <c r="N271" s="134">
        <f t="shared" si="77"/>
        <v>0</v>
      </c>
      <c r="O271" s="11"/>
      <c r="Q271" s="17"/>
      <c r="R271" s="32"/>
    </row>
    <row r="272" spans="1:18" x14ac:dyDescent="0.2">
      <c r="A272" s="126" t="s">
        <v>769</v>
      </c>
      <c r="B272" s="127">
        <v>11137</v>
      </c>
      <c r="C272" s="126" t="s">
        <v>706</v>
      </c>
      <c r="D272" s="126" t="s">
        <v>770</v>
      </c>
      <c r="E272" s="128" t="s">
        <v>7</v>
      </c>
      <c r="F272" s="129">
        <v>2155.4580946250003</v>
      </c>
      <c r="G272" s="134">
        <v>1</v>
      </c>
      <c r="H272" s="134">
        <f>'BM 04'!J260</f>
        <v>0</v>
      </c>
      <c r="I272" s="134">
        <f>VLOOKUP(A272,'Memória 05'!$A$6:$E$283,5,FALSE)</f>
        <v>0</v>
      </c>
      <c r="J272" s="134">
        <f t="shared" si="73"/>
        <v>0</v>
      </c>
      <c r="K272" s="134">
        <f t="shared" si="74"/>
        <v>2155.4499999999998</v>
      </c>
      <c r="L272" s="134">
        <f t="shared" si="75"/>
        <v>0</v>
      </c>
      <c r="M272" s="134">
        <f t="shared" si="76"/>
        <v>0</v>
      </c>
      <c r="N272" s="134">
        <f t="shared" si="77"/>
        <v>0</v>
      </c>
      <c r="O272" s="11"/>
      <c r="Q272" s="17"/>
      <c r="R272" s="32"/>
    </row>
    <row r="273" spans="1:18" ht="38.25" x14ac:dyDescent="0.2">
      <c r="A273" s="126" t="s">
        <v>771</v>
      </c>
      <c r="B273" s="127">
        <v>100623</v>
      </c>
      <c r="C273" s="126" t="s">
        <v>17</v>
      </c>
      <c r="D273" s="126" t="s">
        <v>772</v>
      </c>
      <c r="E273" s="128" t="s">
        <v>7</v>
      </c>
      <c r="F273" s="129">
        <v>1968.6641180499998</v>
      </c>
      <c r="G273" s="134">
        <v>4</v>
      </c>
      <c r="H273" s="134">
        <f>'BM 04'!J261</f>
        <v>0</v>
      </c>
      <c r="I273" s="134">
        <f>VLOOKUP(A273,'Memória 05'!$A$6:$E$283,5,FALSE)</f>
        <v>0</v>
      </c>
      <c r="J273" s="134">
        <f t="shared" si="73"/>
        <v>0</v>
      </c>
      <c r="K273" s="134">
        <f t="shared" si="74"/>
        <v>7874.65</v>
      </c>
      <c r="L273" s="134">
        <f t="shared" si="75"/>
        <v>0</v>
      </c>
      <c r="M273" s="134">
        <f t="shared" si="76"/>
        <v>0</v>
      </c>
      <c r="N273" s="134">
        <f t="shared" si="77"/>
        <v>0</v>
      </c>
      <c r="O273" s="11"/>
      <c r="Q273" s="17"/>
      <c r="R273" s="32"/>
    </row>
    <row r="274" spans="1:18" ht="25.5" x14ac:dyDescent="0.2">
      <c r="A274" s="126" t="s">
        <v>773</v>
      </c>
      <c r="B274" s="127">
        <v>101655</v>
      </c>
      <c r="C274" s="126" t="s">
        <v>17</v>
      </c>
      <c r="D274" s="126" t="s">
        <v>774</v>
      </c>
      <c r="E274" s="128" t="s">
        <v>7</v>
      </c>
      <c r="F274" s="129">
        <v>299.04254090000001</v>
      </c>
      <c r="G274" s="134">
        <v>8</v>
      </c>
      <c r="H274" s="134">
        <f>'BM 04'!J262</f>
        <v>0</v>
      </c>
      <c r="I274" s="134">
        <f>VLOOKUP(A274,'Memória 05'!$A$6:$E$283,5,FALSE)</f>
        <v>0</v>
      </c>
      <c r="J274" s="134">
        <f t="shared" si="73"/>
        <v>0</v>
      </c>
      <c r="K274" s="134">
        <f t="shared" si="74"/>
        <v>2392.34</v>
      </c>
      <c r="L274" s="134">
        <f t="shared" si="75"/>
        <v>0</v>
      </c>
      <c r="M274" s="134">
        <f t="shared" si="76"/>
        <v>0</v>
      </c>
      <c r="N274" s="134">
        <f t="shared" si="77"/>
        <v>0</v>
      </c>
      <c r="O274" s="11"/>
      <c r="Q274" s="17"/>
      <c r="R274" s="32"/>
    </row>
    <row r="275" spans="1:18" ht="25.5" x14ac:dyDescent="0.2">
      <c r="A275" s="126" t="s">
        <v>775</v>
      </c>
      <c r="B275" s="127">
        <v>10288</v>
      </c>
      <c r="C275" s="126" t="s">
        <v>706</v>
      </c>
      <c r="D275" s="126" t="s">
        <v>776</v>
      </c>
      <c r="E275" s="128" t="s">
        <v>7</v>
      </c>
      <c r="F275" s="129">
        <v>545.61959021249993</v>
      </c>
      <c r="G275" s="134">
        <v>7</v>
      </c>
      <c r="H275" s="134">
        <f>'BM 04'!J263</f>
        <v>0</v>
      </c>
      <c r="I275" s="134">
        <f>VLOOKUP(A275,'Memória 05'!$A$6:$E$283,5,FALSE)</f>
        <v>0</v>
      </c>
      <c r="J275" s="134">
        <f t="shared" si="73"/>
        <v>0</v>
      </c>
      <c r="K275" s="134">
        <f t="shared" si="74"/>
        <v>3819.33</v>
      </c>
      <c r="L275" s="134">
        <f t="shared" si="75"/>
        <v>0</v>
      </c>
      <c r="M275" s="134">
        <f t="shared" si="76"/>
        <v>0</v>
      </c>
      <c r="N275" s="134">
        <f t="shared" si="77"/>
        <v>0</v>
      </c>
      <c r="O275" s="11"/>
      <c r="Q275" s="17"/>
      <c r="R275" s="32"/>
    </row>
    <row r="276" spans="1:18" ht="38.25" x14ac:dyDescent="0.2">
      <c r="A276" s="126" t="s">
        <v>777</v>
      </c>
      <c r="B276" s="127">
        <v>105004</v>
      </c>
      <c r="C276" s="126" t="s">
        <v>17</v>
      </c>
      <c r="D276" s="126" t="s">
        <v>778</v>
      </c>
      <c r="E276" s="128" t="s">
        <v>16</v>
      </c>
      <c r="F276" s="129">
        <v>102.90593063750001</v>
      </c>
      <c r="G276" s="134">
        <v>0.92</v>
      </c>
      <c r="H276" s="134">
        <f>'BM 04'!J264</f>
        <v>0</v>
      </c>
      <c r="I276" s="134">
        <f>VLOOKUP(A276,'Memória 05'!$A$6:$E$283,5,FALSE)</f>
        <v>0</v>
      </c>
      <c r="J276" s="134">
        <f t="shared" si="73"/>
        <v>0</v>
      </c>
      <c r="K276" s="134">
        <f t="shared" si="74"/>
        <v>94.67</v>
      </c>
      <c r="L276" s="134">
        <f t="shared" si="75"/>
        <v>0</v>
      </c>
      <c r="M276" s="134">
        <f t="shared" si="76"/>
        <v>0</v>
      </c>
      <c r="N276" s="134">
        <f t="shared" si="77"/>
        <v>0</v>
      </c>
      <c r="O276" s="11"/>
      <c r="Q276" s="17"/>
      <c r="R276" s="32"/>
    </row>
    <row r="277" spans="1:18" ht="38.25" x14ac:dyDescent="0.2">
      <c r="A277" s="126" t="s">
        <v>779</v>
      </c>
      <c r="B277" s="127">
        <v>94990</v>
      </c>
      <c r="C277" s="126" t="s">
        <v>17</v>
      </c>
      <c r="D277" s="126" t="s">
        <v>780</v>
      </c>
      <c r="E277" s="128" t="s">
        <v>15</v>
      </c>
      <c r="F277" s="129">
        <v>687.30478779999999</v>
      </c>
      <c r="G277" s="134">
        <v>2.9699999999999998</v>
      </c>
      <c r="H277" s="134">
        <f>'BM 04'!J265</f>
        <v>0</v>
      </c>
      <c r="I277" s="134">
        <f>VLOOKUP(A277,'Memória 05'!$A$6:$E$283,5,FALSE)</f>
        <v>0</v>
      </c>
      <c r="J277" s="134">
        <f t="shared" si="73"/>
        <v>0</v>
      </c>
      <c r="K277" s="134">
        <f t="shared" si="74"/>
        <v>2041.29</v>
      </c>
      <c r="L277" s="134">
        <f t="shared" si="75"/>
        <v>0</v>
      </c>
      <c r="M277" s="134">
        <f t="shared" si="76"/>
        <v>0</v>
      </c>
      <c r="N277" s="134">
        <f t="shared" si="77"/>
        <v>0</v>
      </c>
      <c r="O277" s="11"/>
      <c r="Q277" s="17"/>
      <c r="R277" s="32"/>
    </row>
    <row r="278" spans="1:18" ht="25.5" x14ac:dyDescent="0.2">
      <c r="A278" s="126" t="s">
        <v>781</v>
      </c>
      <c r="B278" s="127">
        <v>6456</v>
      </c>
      <c r="C278" s="126" t="s">
        <v>706</v>
      </c>
      <c r="D278" s="126" t="s">
        <v>782</v>
      </c>
      <c r="E278" s="128" t="s">
        <v>15</v>
      </c>
      <c r="F278" s="129">
        <v>2291.5377120000003</v>
      </c>
      <c r="G278" s="134">
        <v>3.9904999999999995</v>
      </c>
      <c r="H278" s="134">
        <f>'BM 04'!J266</f>
        <v>0</v>
      </c>
      <c r="I278" s="134">
        <f>VLOOKUP(A278,'Memória 05'!$A$6:$E$283,5,FALSE)</f>
        <v>0</v>
      </c>
      <c r="J278" s="134">
        <f t="shared" si="73"/>
        <v>0</v>
      </c>
      <c r="K278" s="134">
        <f t="shared" si="74"/>
        <v>9144.3799999999992</v>
      </c>
      <c r="L278" s="134">
        <f t="shared" si="75"/>
        <v>0</v>
      </c>
      <c r="M278" s="134">
        <f t="shared" si="76"/>
        <v>0</v>
      </c>
      <c r="N278" s="134">
        <f t="shared" si="77"/>
        <v>0</v>
      </c>
      <c r="O278" s="11"/>
      <c r="Q278" s="17"/>
      <c r="R278" s="32"/>
    </row>
    <row r="279" spans="1:18" ht="38.25" x14ac:dyDescent="0.2">
      <c r="A279" s="126" t="s">
        <v>783</v>
      </c>
      <c r="B279" s="127">
        <v>101963</v>
      </c>
      <c r="C279" s="126" t="s">
        <v>17</v>
      </c>
      <c r="D279" s="126" t="s">
        <v>430</v>
      </c>
      <c r="E279" s="128" t="s">
        <v>16</v>
      </c>
      <c r="F279" s="129">
        <v>169.7</v>
      </c>
      <c r="G279" s="134">
        <v>79.253999999999991</v>
      </c>
      <c r="H279" s="134">
        <f>'BM 04'!J267</f>
        <v>0</v>
      </c>
      <c r="I279" s="134">
        <f>VLOOKUP(A279,'Memória 05'!$A$6:$E$283,5,FALSE)</f>
        <v>0</v>
      </c>
      <c r="J279" s="134">
        <f t="shared" si="73"/>
        <v>0</v>
      </c>
      <c r="K279" s="134">
        <f t="shared" si="74"/>
        <v>13449.4</v>
      </c>
      <c r="L279" s="134">
        <f t="shared" si="75"/>
        <v>0</v>
      </c>
      <c r="M279" s="134">
        <f t="shared" si="76"/>
        <v>0</v>
      </c>
      <c r="N279" s="134">
        <f t="shared" si="77"/>
        <v>0</v>
      </c>
      <c r="O279" s="11"/>
      <c r="Q279" s="17"/>
      <c r="R279" s="32"/>
    </row>
    <row r="280" spans="1:18" ht="25.5" x14ac:dyDescent="0.2">
      <c r="A280" s="126" t="s">
        <v>784</v>
      </c>
      <c r="B280" s="127">
        <v>88415</v>
      </c>
      <c r="C280" s="126" t="s">
        <v>17</v>
      </c>
      <c r="D280" s="126" t="s">
        <v>785</v>
      </c>
      <c r="E280" s="128" t="s">
        <v>16</v>
      </c>
      <c r="F280" s="129">
        <v>4.2848937750000005</v>
      </c>
      <c r="G280" s="134">
        <v>443.58</v>
      </c>
      <c r="H280" s="134">
        <f>'BM 04'!J268</f>
        <v>0</v>
      </c>
      <c r="I280" s="134">
        <f>VLOOKUP(A280,'Memória 05'!$A$6:$E$283,5,FALSE)</f>
        <v>0</v>
      </c>
      <c r="J280" s="134">
        <f t="shared" si="73"/>
        <v>0</v>
      </c>
      <c r="K280" s="134">
        <f t="shared" si="74"/>
        <v>1900.69</v>
      </c>
      <c r="L280" s="134">
        <f t="shared" si="75"/>
        <v>0</v>
      </c>
      <c r="M280" s="134">
        <f t="shared" si="76"/>
        <v>0</v>
      </c>
      <c r="N280" s="134">
        <f t="shared" si="77"/>
        <v>0</v>
      </c>
      <c r="O280" s="11"/>
      <c r="Q280" s="17"/>
      <c r="R280" s="32"/>
    </row>
    <row r="281" spans="1:18" ht="25.5" x14ac:dyDescent="0.2">
      <c r="A281" s="126" t="s">
        <v>786</v>
      </c>
      <c r="B281" s="127">
        <v>95305</v>
      </c>
      <c r="C281" s="126" t="s">
        <v>17</v>
      </c>
      <c r="D281" s="126" t="s">
        <v>463</v>
      </c>
      <c r="E281" s="128" t="s">
        <v>16</v>
      </c>
      <c r="F281" s="129">
        <v>11.299206187500001</v>
      </c>
      <c r="G281" s="134">
        <v>320.78999999999996</v>
      </c>
      <c r="H281" s="134">
        <f>'BM 04'!J269</f>
        <v>0</v>
      </c>
      <c r="I281" s="134">
        <f>VLOOKUP(A281,'Memória 05'!$A$6:$E$283,5,FALSE)</f>
        <v>0</v>
      </c>
      <c r="J281" s="134">
        <f t="shared" si="73"/>
        <v>0</v>
      </c>
      <c r="K281" s="134">
        <f t="shared" si="74"/>
        <v>3624.67</v>
      </c>
      <c r="L281" s="134">
        <f t="shared" si="75"/>
        <v>0</v>
      </c>
      <c r="M281" s="134">
        <f t="shared" si="76"/>
        <v>0</v>
      </c>
      <c r="N281" s="134">
        <f t="shared" si="77"/>
        <v>0</v>
      </c>
      <c r="O281" s="11"/>
      <c r="Q281" s="17"/>
      <c r="R281" s="32"/>
    </row>
    <row r="282" spans="1:18" ht="25.5" x14ac:dyDescent="0.2">
      <c r="A282" s="126" t="s">
        <v>787</v>
      </c>
      <c r="B282" s="127">
        <v>95626</v>
      </c>
      <c r="C282" s="126" t="s">
        <v>17</v>
      </c>
      <c r="D282" s="126" t="s">
        <v>788</v>
      </c>
      <c r="E282" s="128" t="s">
        <v>16</v>
      </c>
      <c r="F282" s="129">
        <v>12.795984150000001</v>
      </c>
      <c r="G282" s="134">
        <v>443.58</v>
      </c>
      <c r="H282" s="134">
        <f>'BM 04'!J270</f>
        <v>0</v>
      </c>
      <c r="I282" s="134">
        <f>VLOOKUP(A282,'Memória 05'!$A$6:$E$283,5,FALSE)</f>
        <v>0</v>
      </c>
      <c r="J282" s="134">
        <f t="shared" si="73"/>
        <v>0</v>
      </c>
      <c r="K282" s="134">
        <f t="shared" si="74"/>
        <v>5676.04</v>
      </c>
      <c r="L282" s="134">
        <f t="shared" si="75"/>
        <v>0</v>
      </c>
      <c r="M282" s="134">
        <f t="shared" si="76"/>
        <v>0</v>
      </c>
      <c r="N282" s="134">
        <f t="shared" si="77"/>
        <v>0</v>
      </c>
      <c r="O282" s="11"/>
      <c r="Q282" s="17"/>
      <c r="R282" s="32"/>
    </row>
    <row r="283" spans="1:18" ht="25.5" x14ac:dyDescent="0.2">
      <c r="A283" s="126" t="s">
        <v>789</v>
      </c>
      <c r="B283" s="127">
        <v>98563</v>
      </c>
      <c r="C283" s="126" t="s">
        <v>17</v>
      </c>
      <c r="D283" s="126" t="s">
        <v>790</v>
      </c>
      <c r="E283" s="128" t="s">
        <v>16</v>
      </c>
      <c r="F283" s="129">
        <v>32.459537775000001</v>
      </c>
      <c r="G283" s="134">
        <v>79.253999999999991</v>
      </c>
      <c r="H283" s="134">
        <f>'BM 04'!J271</f>
        <v>0</v>
      </c>
      <c r="I283" s="134">
        <f>VLOOKUP(A283,'Memória 05'!$A$6:$E$283,5,FALSE)</f>
        <v>0</v>
      </c>
      <c r="J283" s="134">
        <f t="shared" si="73"/>
        <v>0</v>
      </c>
      <c r="K283" s="134">
        <f t="shared" si="74"/>
        <v>2572.54</v>
      </c>
      <c r="L283" s="134">
        <f t="shared" si="75"/>
        <v>0</v>
      </c>
      <c r="M283" s="134">
        <f t="shared" si="76"/>
        <v>0</v>
      </c>
      <c r="N283" s="134">
        <f t="shared" si="77"/>
        <v>0</v>
      </c>
      <c r="O283" s="11"/>
      <c r="Q283" s="17"/>
      <c r="R283" s="32"/>
    </row>
    <row r="284" spans="1:18" ht="38.25" x14ac:dyDescent="0.2">
      <c r="A284" s="126" t="s">
        <v>791</v>
      </c>
      <c r="B284" s="127">
        <v>98546</v>
      </c>
      <c r="C284" s="126" t="s">
        <v>17</v>
      </c>
      <c r="D284" s="126" t="s">
        <v>475</v>
      </c>
      <c r="E284" s="128" t="s">
        <v>16</v>
      </c>
      <c r="F284" s="129">
        <v>133.5458559875</v>
      </c>
      <c r="G284" s="134">
        <v>79.253999999999991</v>
      </c>
      <c r="H284" s="134">
        <f>'BM 04'!J272</f>
        <v>0</v>
      </c>
      <c r="I284" s="134">
        <f>VLOOKUP(A284,'Memória 05'!$A$6:$E$283,5,FALSE)</f>
        <v>0</v>
      </c>
      <c r="J284" s="134">
        <f t="shared" si="73"/>
        <v>0</v>
      </c>
      <c r="K284" s="134">
        <f t="shared" si="74"/>
        <v>10584.04</v>
      </c>
      <c r="L284" s="134">
        <f t="shared" si="75"/>
        <v>0</v>
      </c>
      <c r="M284" s="134">
        <f t="shared" si="76"/>
        <v>0</v>
      </c>
      <c r="N284" s="134">
        <f t="shared" si="77"/>
        <v>0</v>
      </c>
      <c r="O284" s="11"/>
      <c r="Q284" s="17"/>
      <c r="R284" s="32"/>
    </row>
    <row r="285" spans="1:18" ht="38.25" x14ac:dyDescent="0.2">
      <c r="A285" s="126" t="s">
        <v>792</v>
      </c>
      <c r="B285" s="127" t="str">
        <f>B26</f>
        <v xml:space="preserve"> 94316 </v>
      </c>
      <c r="C285" s="126" t="str">
        <f>C26</f>
        <v>SINAPI</v>
      </c>
      <c r="D285" s="126" t="str">
        <f>D26</f>
        <v>ATERRO MECANIZADO DE VALA COM RETROESCAVADEIRA (CAPACIDADE DA CAÇAMBA DA RETRO: 0,26 M³ / POTÊNCIA: 88 HP), LARGURA ATÉ 1,5 M, PROFUNDIDADE ATÉ 1,5 M, COM SOLO ARGILO-ARENOSO. AF_08/2023</v>
      </c>
      <c r="E285" s="128" t="str">
        <f>E26</f>
        <v>m³</v>
      </c>
      <c r="F285" s="129">
        <v>65.11</v>
      </c>
      <c r="G285" s="134">
        <v>315.44800000000004</v>
      </c>
      <c r="H285" s="134">
        <f>'BM 04'!J273</f>
        <v>0</v>
      </c>
      <c r="I285" s="134">
        <f>VLOOKUP(A285,'Memória 05'!$A$6:$E$283,5,FALSE)</f>
        <v>0</v>
      </c>
      <c r="J285" s="134">
        <f t="shared" si="73"/>
        <v>0</v>
      </c>
      <c r="K285" s="134">
        <f t="shared" si="74"/>
        <v>20538.810000000001</v>
      </c>
      <c r="L285" s="134">
        <f t="shared" si="75"/>
        <v>0</v>
      </c>
      <c r="M285" s="134">
        <f t="shared" si="76"/>
        <v>0</v>
      </c>
      <c r="N285" s="134">
        <f t="shared" si="77"/>
        <v>0</v>
      </c>
      <c r="O285" s="11"/>
      <c r="Q285" s="17"/>
      <c r="R285" s="32"/>
    </row>
    <row r="286" spans="1:18" ht="25.5" x14ac:dyDescent="0.2">
      <c r="A286" s="126" t="s">
        <v>793</v>
      </c>
      <c r="B286" s="127">
        <v>93588</v>
      </c>
      <c r="C286" s="126" t="s">
        <v>17</v>
      </c>
      <c r="D286" s="126" t="s">
        <v>794</v>
      </c>
      <c r="E286" s="128" t="s">
        <v>795</v>
      </c>
      <c r="F286" s="129">
        <v>2.915293025</v>
      </c>
      <c r="G286" s="134">
        <v>9547.0800000000017</v>
      </c>
      <c r="H286" s="134">
        <f>'BM 04'!J274</f>
        <v>0</v>
      </c>
      <c r="I286" s="134">
        <f>VLOOKUP(A286,'Memória 05'!$A$6:$E$283,5,FALSE)</f>
        <v>0</v>
      </c>
      <c r="J286" s="134">
        <f t="shared" si="73"/>
        <v>0</v>
      </c>
      <c r="K286" s="134">
        <f t="shared" si="74"/>
        <v>27832.53</v>
      </c>
      <c r="L286" s="134">
        <f t="shared" si="75"/>
        <v>0</v>
      </c>
      <c r="M286" s="134">
        <f t="shared" si="76"/>
        <v>0</v>
      </c>
      <c r="N286" s="134">
        <f t="shared" si="77"/>
        <v>0</v>
      </c>
      <c r="O286" s="11"/>
      <c r="Q286" s="17"/>
      <c r="R286" s="32"/>
    </row>
    <row r="287" spans="1:18" ht="25.5" x14ac:dyDescent="0.2">
      <c r="A287" s="126" t="s">
        <v>796</v>
      </c>
      <c r="B287" s="127" t="s">
        <v>210</v>
      </c>
      <c r="C287" s="126" t="s">
        <v>17</v>
      </c>
      <c r="D287" s="126" t="s">
        <v>211</v>
      </c>
      <c r="E287" s="128" t="s">
        <v>16</v>
      </c>
      <c r="F287" s="129">
        <v>45.89</v>
      </c>
      <c r="G287" s="134">
        <v>75.498499999999993</v>
      </c>
      <c r="H287" s="134">
        <f>'BM 04'!J275</f>
        <v>0</v>
      </c>
      <c r="I287" s="134">
        <f>VLOOKUP(A287,'Memória 05'!$A$6:$E$283,5,FALSE)</f>
        <v>0</v>
      </c>
      <c r="J287" s="134">
        <f t="shared" si="73"/>
        <v>0</v>
      </c>
      <c r="K287" s="134">
        <f t="shared" si="74"/>
        <v>3464.62</v>
      </c>
      <c r="L287" s="134">
        <f t="shared" si="75"/>
        <v>0</v>
      </c>
      <c r="M287" s="134">
        <f t="shared" si="76"/>
        <v>0</v>
      </c>
      <c r="N287" s="134">
        <f t="shared" si="77"/>
        <v>0</v>
      </c>
      <c r="O287" s="11"/>
      <c r="Q287" s="17"/>
      <c r="R287" s="32"/>
    </row>
    <row r="288" spans="1:18" ht="25.5" x14ac:dyDescent="0.2">
      <c r="A288" s="126" t="s">
        <v>797</v>
      </c>
      <c r="B288" s="127">
        <v>88494</v>
      </c>
      <c r="C288" s="126" t="s">
        <v>17</v>
      </c>
      <c r="D288" s="126" t="s">
        <v>798</v>
      </c>
      <c r="E288" s="128" t="s">
        <v>16</v>
      </c>
      <c r="F288" s="129">
        <v>16.748260600000002</v>
      </c>
      <c r="G288" s="134">
        <v>75.498499999999993</v>
      </c>
      <c r="H288" s="134">
        <f>'BM 04'!J276</f>
        <v>0</v>
      </c>
      <c r="I288" s="134">
        <f>VLOOKUP(A288,'Memória 05'!$A$6:$E$283,5,FALSE)</f>
        <v>0</v>
      </c>
      <c r="J288" s="134">
        <f t="shared" si="73"/>
        <v>0</v>
      </c>
      <c r="K288" s="134">
        <f t="shared" si="74"/>
        <v>1264.46</v>
      </c>
      <c r="L288" s="134">
        <f t="shared" si="75"/>
        <v>0</v>
      </c>
      <c r="M288" s="134">
        <f t="shared" si="76"/>
        <v>0</v>
      </c>
      <c r="N288" s="134">
        <f t="shared" si="77"/>
        <v>0</v>
      </c>
      <c r="O288" s="11"/>
      <c r="Q288" s="17"/>
      <c r="R288" s="32"/>
    </row>
    <row r="289" spans="1:18" ht="25.5" x14ac:dyDescent="0.2">
      <c r="A289" s="126" t="s">
        <v>799</v>
      </c>
      <c r="B289" s="127" t="s">
        <v>262</v>
      </c>
      <c r="C289" s="126" t="s">
        <v>17</v>
      </c>
      <c r="D289" s="126" t="s">
        <v>263</v>
      </c>
      <c r="E289" s="128" t="s">
        <v>16</v>
      </c>
      <c r="F289" s="129">
        <v>14.18</v>
      </c>
      <c r="G289" s="134">
        <v>75.498499999999993</v>
      </c>
      <c r="H289" s="134">
        <f>'BM 04'!J277</f>
        <v>0</v>
      </c>
      <c r="I289" s="134">
        <f>VLOOKUP(A289,'Memória 05'!$A$6:$E$283,5,FALSE)</f>
        <v>0</v>
      </c>
      <c r="J289" s="134">
        <f t="shared" si="73"/>
        <v>0</v>
      </c>
      <c r="K289" s="134">
        <f t="shared" si="74"/>
        <v>1070.56</v>
      </c>
      <c r="L289" s="134">
        <f t="shared" si="75"/>
        <v>0</v>
      </c>
      <c r="M289" s="134">
        <f t="shared" si="76"/>
        <v>0</v>
      </c>
      <c r="N289" s="134">
        <f t="shared" si="77"/>
        <v>0</v>
      </c>
      <c r="O289" s="11"/>
      <c r="Q289" s="17"/>
      <c r="R289" s="32"/>
    </row>
    <row r="290" spans="1:18" ht="38.25" x14ac:dyDescent="0.2">
      <c r="A290" s="126" t="s">
        <v>800</v>
      </c>
      <c r="B290" s="127">
        <v>91867</v>
      </c>
      <c r="C290" s="126" t="s">
        <v>17</v>
      </c>
      <c r="D290" s="126" t="s">
        <v>801</v>
      </c>
      <c r="E290" s="128" t="s">
        <v>743</v>
      </c>
      <c r="F290" s="129">
        <v>8.7947933875000004</v>
      </c>
      <c r="G290" s="134">
        <v>81.5</v>
      </c>
      <c r="H290" s="134">
        <f>'BM 04'!J278</f>
        <v>0</v>
      </c>
      <c r="I290" s="134">
        <f>VLOOKUP(A290,'Memória 05'!$A$6:$E$283,5,FALSE)</f>
        <v>0</v>
      </c>
      <c r="J290" s="134">
        <f t="shared" si="73"/>
        <v>0</v>
      </c>
      <c r="K290" s="134">
        <f t="shared" si="74"/>
        <v>716.77</v>
      </c>
      <c r="L290" s="134">
        <f t="shared" si="75"/>
        <v>0</v>
      </c>
      <c r="M290" s="134">
        <f t="shared" si="76"/>
        <v>0</v>
      </c>
      <c r="N290" s="134">
        <f t="shared" si="77"/>
        <v>0</v>
      </c>
      <c r="O290" s="11"/>
      <c r="Q290" s="17"/>
      <c r="R290" s="32"/>
    </row>
    <row r="291" spans="1:18" ht="38.25" x14ac:dyDescent="0.2">
      <c r="A291" s="126" t="s">
        <v>802</v>
      </c>
      <c r="B291" s="127">
        <v>97882</v>
      </c>
      <c r="C291" s="126" t="s">
        <v>17</v>
      </c>
      <c r="D291" s="126" t="s">
        <v>803</v>
      </c>
      <c r="E291" s="128" t="s">
        <v>7</v>
      </c>
      <c r="F291" s="129">
        <v>207.87604526250001</v>
      </c>
      <c r="G291" s="134">
        <v>5</v>
      </c>
      <c r="H291" s="134">
        <f>'BM 04'!J279</f>
        <v>0</v>
      </c>
      <c r="I291" s="134">
        <f>VLOOKUP(A291,'Memória 05'!$A$6:$E$283,5,FALSE)</f>
        <v>0</v>
      </c>
      <c r="J291" s="134">
        <f t="shared" si="73"/>
        <v>0</v>
      </c>
      <c r="K291" s="134">
        <f t="shared" si="74"/>
        <v>1039.3800000000001</v>
      </c>
      <c r="L291" s="134">
        <f t="shared" si="75"/>
        <v>0</v>
      </c>
      <c r="M291" s="134">
        <f t="shared" si="76"/>
        <v>0</v>
      </c>
      <c r="N291" s="134">
        <f t="shared" si="77"/>
        <v>0</v>
      </c>
      <c r="O291" s="11"/>
      <c r="Q291" s="17"/>
      <c r="R291" s="32"/>
    </row>
    <row r="292" spans="1:18" ht="25.5" x14ac:dyDescent="0.2">
      <c r="A292" s="126" t="s">
        <v>804</v>
      </c>
      <c r="B292" s="127">
        <v>101632</v>
      </c>
      <c r="C292" s="126" t="s">
        <v>17</v>
      </c>
      <c r="D292" s="126" t="s">
        <v>805</v>
      </c>
      <c r="E292" s="128" t="s">
        <v>7</v>
      </c>
      <c r="F292" s="129">
        <v>36.959654525000005</v>
      </c>
      <c r="G292" s="134">
        <v>4</v>
      </c>
      <c r="H292" s="134">
        <f>'BM 04'!J280</f>
        <v>0</v>
      </c>
      <c r="I292" s="134">
        <f>VLOOKUP(A292,'Memória 05'!$A$6:$E$283,5,FALSE)</f>
        <v>0</v>
      </c>
      <c r="J292" s="134">
        <f t="shared" si="73"/>
        <v>0</v>
      </c>
      <c r="K292" s="134">
        <f t="shared" si="74"/>
        <v>147.83000000000001</v>
      </c>
      <c r="L292" s="134">
        <f t="shared" si="75"/>
        <v>0</v>
      </c>
      <c r="M292" s="134">
        <f t="shared" si="76"/>
        <v>0</v>
      </c>
      <c r="N292" s="134">
        <f t="shared" si="77"/>
        <v>0</v>
      </c>
      <c r="O292" s="11"/>
      <c r="Q292" s="17"/>
      <c r="R292" s="32"/>
    </row>
    <row r="293" spans="1:18" ht="25.5" x14ac:dyDescent="0.2">
      <c r="A293" s="126" t="s">
        <v>806</v>
      </c>
      <c r="B293" s="127">
        <v>91929</v>
      </c>
      <c r="C293" s="126" t="s">
        <v>17</v>
      </c>
      <c r="D293" s="126" t="s">
        <v>807</v>
      </c>
      <c r="E293" s="128" t="s">
        <v>743</v>
      </c>
      <c r="F293" s="129">
        <v>6.5740835999999998</v>
      </c>
      <c r="G293" s="134">
        <v>185</v>
      </c>
      <c r="H293" s="134">
        <f>'BM 04'!J281</f>
        <v>0</v>
      </c>
      <c r="I293" s="134">
        <f>VLOOKUP(A293,'Memória 05'!$A$6:$E$283,5,FALSE)</f>
        <v>0</v>
      </c>
      <c r="J293" s="134">
        <f t="shared" si="73"/>
        <v>0</v>
      </c>
      <c r="K293" s="134">
        <f t="shared" si="74"/>
        <v>1216.2</v>
      </c>
      <c r="L293" s="134">
        <f t="shared" si="75"/>
        <v>0</v>
      </c>
      <c r="M293" s="134">
        <f t="shared" si="76"/>
        <v>0</v>
      </c>
      <c r="N293" s="134">
        <f t="shared" si="77"/>
        <v>0</v>
      </c>
      <c r="O293" s="11"/>
      <c r="Q293" s="17"/>
      <c r="R293" s="32"/>
    </row>
    <row r="294" spans="1:18" ht="25.5" x14ac:dyDescent="0.2">
      <c r="A294" s="126" t="s">
        <v>808</v>
      </c>
      <c r="B294" s="127">
        <v>92982</v>
      </c>
      <c r="C294" s="126" t="s">
        <v>17</v>
      </c>
      <c r="D294" s="126" t="s">
        <v>809</v>
      </c>
      <c r="E294" s="128" t="s">
        <v>743</v>
      </c>
      <c r="F294" s="129">
        <v>16.23955175</v>
      </c>
      <c r="G294" s="134">
        <v>93</v>
      </c>
      <c r="H294" s="134">
        <f>'BM 04'!J282</f>
        <v>0</v>
      </c>
      <c r="I294" s="134">
        <f>VLOOKUP(A294,'Memória 05'!$A$6:$E$283,5,FALSE)</f>
        <v>0</v>
      </c>
      <c r="J294" s="134">
        <f t="shared" si="73"/>
        <v>0</v>
      </c>
      <c r="K294" s="134">
        <f t="shared" si="74"/>
        <v>1510.27</v>
      </c>
      <c r="L294" s="134">
        <f t="shared" si="75"/>
        <v>0</v>
      </c>
      <c r="M294" s="134">
        <f t="shared" si="76"/>
        <v>0</v>
      </c>
      <c r="N294" s="134">
        <f t="shared" si="77"/>
        <v>0</v>
      </c>
      <c r="O294" s="11"/>
      <c r="Q294" s="17"/>
      <c r="R294" s="32"/>
    </row>
    <row r="295" spans="1:18" ht="25.5" x14ac:dyDescent="0.2">
      <c r="A295" s="126" t="s">
        <v>810</v>
      </c>
      <c r="B295" s="127">
        <v>100903</v>
      </c>
      <c r="C295" s="126" t="s">
        <v>17</v>
      </c>
      <c r="D295" s="126" t="s">
        <v>72</v>
      </c>
      <c r="E295" s="128" t="s">
        <v>7</v>
      </c>
      <c r="F295" s="129">
        <v>21.600560399999999</v>
      </c>
      <c r="G295" s="134">
        <v>6</v>
      </c>
      <c r="H295" s="134">
        <f>'BM 04'!J283</f>
        <v>0</v>
      </c>
      <c r="I295" s="134">
        <f>VLOOKUP(A295,'Memória 05'!$A$6:$E$283,5,FALSE)</f>
        <v>0</v>
      </c>
      <c r="J295" s="134">
        <f t="shared" si="73"/>
        <v>0</v>
      </c>
      <c r="K295" s="134">
        <f t="shared" si="74"/>
        <v>129.6</v>
      </c>
      <c r="L295" s="134">
        <f t="shared" si="75"/>
        <v>0</v>
      </c>
      <c r="M295" s="134">
        <f t="shared" si="76"/>
        <v>0</v>
      </c>
      <c r="N295" s="134">
        <f t="shared" si="77"/>
        <v>0</v>
      </c>
      <c r="O295" s="11"/>
      <c r="Q295" s="17"/>
      <c r="R295" s="32"/>
    </row>
    <row r="296" spans="1:18" ht="15" x14ac:dyDescent="0.25">
      <c r="A296" s="187" t="s">
        <v>13</v>
      </c>
      <c r="B296" s="188"/>
      <c r="C296" s="188"/>
      <c r="D296" s="188"/>
      <c r="E296" s="188"/>
      <c r="F296" s="188"/>
      <c r="G296" s="188"/>
      <c r="H296" s="188"/>
      <c r="I296" s="188"/>
      <c r="J296" s="189"/>
      <c r="K296" s="65">
        <f>SUM(K20:K295)</f>
        <v>888464.3899999999</v>
      </c>
      <c r="L296" s="65">
        <f>SUM(L20:L295)-0.06</f>
        <v>429265.81999999995</v>
      </c>
      <c r="M296" s="65">
        <f>SUM(M20:M295)</f>
        <v>70284.320000000007</v>
      </c>
      <c r="N296" s="65">
        <f>SUM(N20:N295)-0.06</f>
        <v>499550.13999999984</v>
      </c>
      <c r="O296" s="11"/>
      <c r="P296" s="111">
        <f t="shared" si="47"/>
        <v>0.56226242224519529</v>
      </c>
      <c r="Q296" s="17"/>
      <c r="R296" s="32"/>
    </row>
    <row r="297" spans="1:18" x14ac:dyDescent="0.2">
      <c r="A297" s="9"/>
      <c r="B297" s="9"/>
      <c r="C297" s="9"/>
      <c r="D297" s="10"/>
      <c r="E297" s="9"/>
      <c r="F297" s="9"/>
      <c r="G297" s="9"/>
      <c r="H297" s="9"/>
      <c r="I297" s="9"/>
      <c r="J297" s="9"/>
      <c r="K297" s="9"/>
      <c r="L297" s="11"/>
      <c r="M297" s="11"/>
      <c r="N297" s="11"/>
      <c r="O297" s="11"/>
      <c r="P297" s="112"/>
      <c r="Q297" s="123"/>
    </row>
    <row r="300" spans="1:18" x14ac:dyDescent="0.2">
      <c r="M300" s="122"/>
    </row>
    <row r="301" spans="1:18" x14ac:dyDescent="0.2">
      <c r="M301" s="122"/>
    </row>
    <row r="302" spans="1:18" x14ac:dyDescent="0.2">
      <c r="M302" s="122"/>
    </row>
    <row r="303" spans="1:18" x14ac:dyDescent="0.2">
      <c r="M303" s="122"/>
    </row>
    <row r="304" spans="1:18" x14ac:dyDescent="0.2">
      <c r="M304" s="122"/>
    </row>
    <row r="305" spans="1:1008" x14ac:dyDescent="0.2">
      <c r="M305" s="17"/>
    </row>
    <row r="310" spans="1:1008" s="111" customFormat="1" x14ac:dyDescent="0.2">
      <c r="A310" s="1"/>
      <c r="B310" s="183" t="s">
        <v>655</v>
      </c>
      <c r="C310" s="183"/>
      <c r="D310" s="183"/>
      <c r="E310" s="183" t="s">
        <v>658</v>
      </c>
      <c r="F310" s="183"/>
      <c r="G310" s="183"/>
      <c r="H310" s="183"/>
      <c r="I310" s="183"/>
      <c r="J310" s="183"/>
      <c r="K310" s="183" t="s">
        <v>659</v>
      </c>
      <c r="L310" s="183"/>
      <c r="M310" s="183"/>
      <c r="N310" s="183"/>
      <c r="O310" s="183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  <c r="AT310" s="1"/>
      <c r="AU310" s="1"/>
      <c r="AV310" s="1"/>
      <c r="AW310" s="1"/>
      <c r="AX310" s="1"/>
      <c r="AY310" s="1"/>
      <c r="AZ310" s="1"/>
      <c r="BA310" s="1"/>
      <c r="BB310" s="1"/>
      <c r="BC310" s="1"/>
      <c r="BD310" s="1"/>
      <c r="BE310" s="1"/>
      <c r="BF310" s="1"/>
      <c r="BG310" s="1"/>
      <c r="BH310" s="1"/>
      <c r="BI310" s="1"/>
      <c r="BJ310" s="1"/>
      <c r="BK310" s="1"/>
      <c r="BL310" s="1"/>
      <c r="BM310" s="1"/>
      <c r="BN310" s="1"/>
      <c r="BO310" s="1"/>
      <c r="BP310" s="1"/>
      <c r="BQ310" s="1"/>
      <c r="BR310" s="1"/>
      <c r="BS310" s="1"/>
      <c r="BT310" s="1"/>
      <c r="BU310" s="1"/>
      <c r="BV310" s="1"/>
      <c r="BW310" s="1"/>
      <c r="BX310" s="1"/>
      <c r="BY310" s="1"/>
      <c r="BZ310" s="1"/>
      <c r="CA310" s="1"/>
      <c r="CB310" s="1"/>
      <c r="CC310" s="1"/>
      <c r="CD310" s="1"/>
      <c r="CE310" s="1"/>
      <c r="CF310" s="1"/>
      <c r="CG310" s="1"/>
      <c r="CH310" s="1"/>
      <c r="CI310" s="1"/>
      <c r="CJ310" s="1"/>
      <c r="CK310" s="1"/>
      <c r="CL310" s="1"/>
      <c r="CM310" s="1"/>
      <c r="CN310" s="1"/>
      <c r="CO310" s="1"/>
      <c r="CP310" s="1"/>
      <c r="CQ310" s="1"/>
      <c r="CR310" s="1"/>
      <c r="CS310" s="1"/>
      <c r="CT310" s="1"/>
      <c r="CU310" s="1"/>
      <c r="CV310" s="1"/>
      <c r="CW310" s="1"/>
      <c r="CX310" s="1"/>
      <c r="CY310" s="1"/>
      <c r="CZ310" s="1"/>
      <c r="DA310" s="1"/>
      <c r="DB310" s="1"/>
      <c r="DC310" s="1"/>
      <c r="DD310" s="1"/>
      <c r="DE310" s="1"/>
      <c r="DF310" s="1"/>
      <c r="DG310" s="1"/>
      <c r="DH310" s="1"/>
      <c r="DI310" s="1"/>
      <c r="DJ310" s="1"/>
      <c r="DK310" s="1"/>
      <c r="DL310" s="1"/>
      <c r="DM310" s="1"/>
      <c r="DN310" s="1"/>
      <c r="DO310" s="1"/>
      <c r="DP310" s="1"/>
      <c r="DQ310" s="1"/>
      <c r="DR310" s="1"/>
      <c r="DS310" s="1"/>
      <c r="DT310" s="1"/>
      <c r="DU310" s="1"/>
      <c r="DV310" s="1"/>
      <c r="DW310" s="1"/>
      <c r="DX310" s="1"/>
      <c r="DY310" s="1"/>
      <c r="DZ310" s="1"/>
      <c r="EA310" s="1"/>
      <c r="EB310" s="1"/>
      <c r="EC310" s="1"/>
      <c r="ED310" s="1"/>
      <c r="EE310" s="1"/>
      <c r="EF310" s="1"/>
      <c r="EG310" s="1"/>
      <c r="EH310" s="1"/>
      <c r="EI310" s="1"/>
      <c r="EJ310" s="1"/>
      <c r="EK310" s="1"/>
      <c r="EL310" s="1"/>
      <c r="EM310" s="1"/>
      <c r="EN310" s="1"/>
      <c r="EO310" s="1"/>
      <c r="EP310" s="1"/>
      <c r="EQ310" s="1"/>
      <c r="ER310" s="1"/>
      <c r="ES310" s="1"/>
      <c r="ET310" s="1"/>
      <c r="EU310" s="1"/>
      <c r="EV310" s="1"/>
      <c r="EW310" s="1"/>
      <c r="EX310" s="1"/>
      <c r="EY310" s="1"/>
      <c r="EZ310" s="1"/>
      <c r="FA310" s="1"/>
      <c r="FB310" s="1"/>
      <c r="FC310" s="1"/>
      <c r="FD310" s="1"/>
      <c r="FE310" s="1"/>
      <c r="FF310" s="1"/>
      <c r="FG310" s="1"/>
      <c r="FH310" s="1"/>
      <c r="FI310" s="1"/>
      <c r="FJ310" s="1"/>
      <c r="FK310" s="1"/>
      <c r="FL310" s="1"/>
      <c r="FM310" s="1"/>
      <c r="FN310" s="1"/>
      <c r="FO310" s="1"/>
      <c r="FP310" s="1"/>
      <c r="FQ310" s="1"/>
      <c r="FR310" s="1"/>
      <c r="FS310" s="1"/>
      <c r="FT310" s="1"/>
      <c r="FU310" s="1"/>
      <c r="FV310" s="1"/>
      <c r="FW310" s="1"/>
      <c r="FX310" s="1"/>
      <c r="FY310" s="1"/>
      <c r="FZ310" s="1"/>
      <c r="GA310" s="1"/>
      <c r="GB310" s="1"/>
      <c r="GC310" s="1"/>
      <c r="GD310" s="1"/>
      <c r="GE310" s="1"/>
      <c r="GF310" s="1"/>
      <c r="GG310" s="1"/>
      <c r="GH310" s="1"/>
      <c r="GI310" s="1"/>
      <c r="GJ310" s="1"/>
      <c r="GK310" s="1"/>
      <c r="GL310" s="1"/>
      <c r="GM310" s="1"/>
      <c r="GN310" s="1"/>
      <c r="GO310" s="1"/>
      <c r="GP310" s="1"/>
      <c r="GQ310" s="1"/>
      <c r="GR310" s="1"/>
      <c r="GS310" s="1"/>
      <c r="GT310" s="1"/>
      <c r="GU310" s="1"/>
      <c r="GV310" s="1"/>
      <c r="GW310" s="1"/>
      <c r="GX310" s="1"/>
      <c r="GY310" s="1"/>
      <c r="GZ310" s="1"/>
      <c r="HA310" s="1"/>
      <c r="HB310" s="1"/>
      <c r="HC310" s="1"/>
      <c r="HD310" s="1"/>
      <c r="HE310" s="1"/>
      <c r="HF310" s="1"/>
      <c r="HG310" s="1"/>
      <c r="HH310" s="1"/>
      <c r="HI310" s="1"/>
      <c r="HJ310" s="1"/>
      <c r="HK310" s="1"/>
      <c r="HL310" s="1"/>
      <c r="HM310" s="1"/>
      <c r="HN310" s="1"/>
      <c r="HO310" s="1"/>
      <c r="HP310" s="1"/>
      <c r="HQ310" s="1"/>
      <c r="HR310" s="1"/>
      <c r="HS310" s="1"/>
      <c r="HT310" s="1"/>
      <c r="HU310" s="1"/>
      <c r="HV310" s="1"/>
      <c r="HW310" s="1"/>
      <c r="HX310" s="1"/>
      <c r="HY310" s="1"/>
      <c r="HZ310" s="1"/>
      <c r="IA310" s="1"/>
      <c r="IB310" s="1"/>
      <c r="IC310" s="1"/>
      <c r="ID310" s="1"/>
      <c r="IE310" s="1"/>
      <c r="IF310" s="1"/>
      <c r="IG310" s="1"/>
      <c r="IH310" s="1"/>
      <c r="II310" s="1"/>
      <c r="IJ310" s="1"/>
      <c r="IK310" s="1"/>
      <c r="IL310" s="1"/>
      <c r="IM310" s="1"/>
      <c r="IN310" s="1"/>
      <c r="IO310" s="1"/>
      <c r="IP310" s="1"/>
      <c r="IQ310" s="1"/>
      <c r="IR310" s="1"/>
      <c r="IS310" s="1"/>
      <c r="IT310" s="1"/>
      <c r="IU310" s="1"/>
      <c r="IV310" s="1"/>
      <c r="IW310" s="1"/>
      <c r="IX310" s="1"/>
      <c r="IY310" s="1"/>
      <c r="IZ310" s="1"/>
      <c r="JA310" s="1"/>
      <c r="JB310" s="1"/>
      <c r="JC310" s="1"/>
      <c r="JD310" s="1"/>
      <c r="JE310" s="1"/>
      <c r="JF310" s="1"/>
      <c r="JG310" s="1"/>
      <c r="JH310" s="1"/>
      <c r="JI310" s="1"/>
      <c r="JJ310" s="1"/>
      <c r="JK310" s="1"/>
      <c r="JL310" s="1"/>
      <c r="JM310" s="1"/>
      <c r="JN310" s="1"/>
      <c r="JO310" s="1"/>
      <c r="JP310" s="1"/>
      <c r="JQ310" s="1"/>
      <c r="JR310" s="1"/>
      <c r="JS310" s="1"/>
      <c r="JT310" s="1"/>
      <c r="JU310" s="1"/>
      <c r="JV310" s="1"/>
      <c r="JW310" s="1"/>
      <c r="JX310" s="1"/>
      <c r="JY310" s="1"/>
      <c r="JZ310" s="1"/>
      <c r="KA310" s="1"/>
      <c r="KB310" s="1"/>
      <c r="KC310" s="1"/>
      <c r="KD310" s="1"/>
      <c r="KE310" s="1"/>
      <c r="KF310" s="1"/>
      <c r="KG310" s="1"/>
      <c r="KH310" s="1"/>
      <c r="KI310" s="1"/>
      <c r="KJ310" s="1"/>
      <c r="KK310" s="1"/>
      <c r="KL310" s="1"/>
      <c r="KM310" s="1"/>
      <c r="KN310" s="1"/>
      <c r="KO310" s="1"/>
      <c r="KP310" s="1"/>
      <c r="KQ310" s="1"/>
      <c r="KR310" s="1"/>
      <c r="KS310" s="1"/>
      <c r="KT310" s="1"/>
      <c r="KU310" s="1"/>
      <c r="KV310" s="1"/>
      <c r="KW310" s="1"/>
      <c r="KX310" s="1"/>
      <c r="KY310" s="1"/>
      <c r="KZ310" s="1"/>
      <c r="LA310" s="1"/>
      <c r="LB310" s="1"/>
      <c r="LC310" s="1"/>
      <c r="LD310" s="1"/>
      <c r="LE310" s="1"/>
      <c r="LF310" s="1"/>
      <c r="LG310" s="1"/>
      <c r="LH310" s="1"/>
      <c r="LI310" s="1"/>
      <c r="LJ310" s="1"/>
      <c r="LK310" s="1"/>
      <c r="LL310" s="1"/>
      <c r="LM310" s="1"/>
      <c r="LN310" s="1"/>
      <c r="LO310" s="1"/>
      <c r="LP310" s="1"/>
      <c r="LQ310" s="1"/>
      <c r="LR310" s="1"/>
      <c r="LS310" s="1"/>
      <c r="LT310" s="1"/>
      <c r="LU310" s="1"/>
      <c r="LV310" s="1"/>
      <c r="LW310" s="1"/>
      <c r="LX310" s="1"/>
      <c r="LY310" s="1"/>
      <c r="LZ310" s="1"/>
      <c r="MA310" s="1"/>
      <c r="MB310" s="1"/>
      <c r="MC310" s="1"/>
      <c r="MD310" s="1"/>
      <c r="ME310" s="1"/>
      <c r="MF310" s="1"/>
      <c r="MG310" s="1"/>
      <c r="MH310" s="1"/>
      <c r="MI310" s="1"/>
      <c r="MJ310" s="1"/>
      <c r="MK310" s="1"/>
      <c r="ML310" s="1"/>
      <c r="MM310" s="1"/>
      <c r="MN310" s="1"/>
      <c r="MO310" s="1"/>
      <c r="MP310" s="1"/>
      <c r="MQ310" s="1"/>
      <c r="MR310" s="1"/>
      <c r="MS310" s="1"/>
      <c r="MT310" s="1"/>
      <c r="MU310" s="1"/>
      <c r="MV310" s="1"/>
      <c r="MW310" s="1"/>
      <c r="MX310" s="1"/>
      <c r="MY310" s="1"/>
      <c r="MZ310" s="1"/>
      <c r="NA310" s="1"/>
      <c r="NB310" s="1"/>
      <c r="NC310" s="1"/>
      <c r="ND310" s="1"/>
      <c r="NE310" s="1"/>
      <c r="NF310" s="1"/>
      <c r="NG310" s="1"/>
      <c r="NH310" s="1"/>
      <c r="NI310" s="1"/>
      <c r="NJ310" s="1"/>
      <c r="NK310" s="1"/>
      <c r="NL310" s="1"/>
      <c r="NM310" s="1"/>
      <c r="NN310" s="1"/>
      <c r="NO310" s="1"/>
      <c r="NP310" s="1"/>
      <c r="NQ310" s="1"/>
      <c r="NR310" s="1"/>
      <c r="NS310" s="1"/>
      <c r="NT310" s="1"/>
      <c r="NU310" s="1"/>
      <c r="NV310" s="1"/>
      <c r="NW310" s="1"/>
      <c r="NX310" s="1"/>
      <c r="NY310" s="1"/>
      <c r="NZ310" s="1"/>
      <c r="OA310" s="1"/>
      <c r="OB310" s="1"/>
      <c r="OC310" s="1"/>
      <c r="OD310" s="1"/>
      <c r="OE310" s="1"/>
      <c r="OF310" s="1"/>
      <c r="OG310" s="1"/>
      <c r="OH310" s="1"/>
      <c r="OI310" s="1"/>
      <c r="OJ310" s="1"/>
      <c r="OK310" s="1"/>
      <c r="OL310" s="1"/>
      <c r="OM310" s="1"/>
      <c r="ON310" s="1"/>
      <c r="OO310" s="1"/>
      <c r="OP310" s="1"/>
      <c r="OQ310" s="1"/>
      <c r="OR310" s="1"/>
      <c r="OS310" s="1"/>
      <c r="OT310" s="1"/>
      <c r="OU310" s="1"/>
      <c r="OV310" s="1"/>
      <c r="OW310" s="1"/>
      <c r="OX310" s="1"/>
      <c r="OY310" s="1"/>
      <c r="OZ310" s="1"/>
      <c r="PA310" s="1"/>
      <c r="PB310" s="1"/>
      <c r="PC310" s="1"/>
      <c r="PD310" s="1"/>
      <c r="PE310" s="1"/>
      <c r="PF310" s="1"/>
      <c r="PG310" s="1"/>
      <c r="PH310" s="1"/>
      <c r="PI310" s="1"/>
      <c r="PJ310" s="1"/>
      <c r="PK310" s="1"/>
      <c r="PL310" s="1"/>
      <c r="PM310" s="1"/>
      <c r="PN310" s="1"/>
      <c r="PO310" s="1"/>
      <c r="PP310" s="1"/>
      <c r="PQ310" s="1"/>
      <c r="PR310" s="1"/>
      <c r="PS310" s="1"/>
      <c r="PT310" s="1"/>
      <c r="PU310" s="1"/>
      <c r="PV310" s="1"/>
      <c r="PW310" s="1"/>
      <c r="PX310" s="1"/>
      <c r="PY310" s="1"/>
      <c r="PZ310" s="1"/>
      <c r="QA310" s="1"/>
      <c r="QB310" s="1"/>
      <c r="QC310" s="1"/>
      <c r="QD310" s="1"/>
      <c r="QE310" s="1"/>
      <c r="QF310" s="1"/>
      <c r="QG310" s="1"/>
      <c r="QH310" s="1"/>
      <c r="QI310" s="1"/>
      <c r="QJ310" s="1"/>
      <c r="QK310" s="1"/>
      <c r="QL310" s="1"/>
      <c r="QM310" s="1"/>
      <c r="QN310" s="1"/>
      <c r="QO310" s="1"/>
      <c r="QP310" s="1"/>
      <c r="QQ310" s="1"/>
      <c r="QR310" s="1"/>
      <c r="QS310" s="1"/>
      <c r="QT310" s="1"/>
      <c r="QU310" s="1"/>
      <c r="QV310" s="1"/>
      <c r="QW310" s="1"/>
      <c r="QX310" s="1"/>
      <c r="QY310" s="1"/>
      <c r="QZ310" s="1"/>
      <c r="RA310" s="1"/>
      <c r="RB310" s="1"/>
      <c r="RC310" s="1"/>
      <c r="RD310" s="1"/>
      <c r="RE310" s="1"/>
      <c r="RF310" s="1"/>
      <c r="RG310" s="1"/>
      <c r="RH310" s="1"/>
      <c r="RI310" s="1"/>
      <c r="RJ310" s="1"/>
      <c r="RK310" s="1"/>
      <c r="RL310" s="1"/>
      <c r="RM310" s="1"/>
      <c r="RN310" s="1"/>
      <c r="RO310" s="1"/>
      <c r="RP310" s="1"/>
      <c r="RQ310" s="1"/>
      <c r="RR310" s="1"/>
      <c r="RS310" s="1"/>
      <c r="RT310" s="1"/>
      <c r="RU310" s="1"/>
      <c r="RV310" s="1"/>
      <c r="RW310" s="1"/>
      <c r="RX310" s="1"/>
      <c r="RY310" s="1"/>
      <c r="RZ310" s="1"/>
      <c r="SA310" s="1"/>
      <c r="SB310" s="1"/>
      <c r="SC310" s="1"/>
      <c r="SD310" s="1"/>
      <c r="SE310" s="1"/>
      <c r="SF310" s="1"/>
      <c r="SG310" s="1"/>
      <c r="SH310" s="1"/>
      <c r="SI310" s="1"/>
      <c r="SJ310" s="1"/>
      <c r="SK310" s="1"/>
      <c r="SL310" s="1"/>
      <c r="SM310" s="1"/>
      <c r="SN310" s="1"/>
      <c r="SO310" s="1"/>
      <c r="SP310" s="1"/>
      <c r="SQ310" s="1"/>
      <c r="SR310" s="1"/>
      <c r="SS310" s="1"/>
      <c r="ST310" s="1"/>
      <c r="SU310" s="1"/>
      <c r="SV310" s="1"/>
      <c r="SW310" s="1"/>
      <c r="SX310" s="1"/>
      <c r="SY310" s="1"/>
      <c r="SZ310" s="1"/>
      <c r="TA310" s="1"/>
      <c r="TB310" s="1"/>
      <c r="TC310" s="1"/>
      <c r="TD310" s="1"/>
      <c r="TE310" s="1"/>
      <c r="TF310" s="1"/>
      <c r="TG310" s="1"/>
      <c r="TH310" s="1"/>
      <c r="TI310" s="1"/>
      <c r="TJ310" s="1"/>
      <c r="TK310" s="1"/>
      <c r="TL310" s="1"/>
      <c r="TM310" s="1"/>
      <c r="TN310" s="1"/>
      <c r="TO310" s="1"/>
      <c r="TP310" s="1"/>
      <c r="TQ310" s="1"/>
      <c r="TR310" s="1"/>
      <c r="TS310" s="1"/>
      <c r="TT310" s="1"/>
      <c r="TU310" s="1"/>
      <c r="TV310" s="1"/>
      <c r="TW310" s="1"/>
      <c r="TX310" s="1"/>
      <c r="TY310" s="1"/>
      <c r="TZ310" s="1"/>
      <c r="UA310" s="1"/>
      <c r="UB310" s="1"/>
      <c r="UC310" s="1"/>
      <c r="UD310" s="1"/>
      <c r="UE310" s="1"/>
      <c r="UF310" s="1"/>
      <c r="UG310" s="1"/>
      <c r="UH310" s="1"/>
      <c r="UI310" s="1"/>
      <c r="UJ310" s="1"/>
      <c r="UK310" s="1"/>
      <c r="UL310" s="1"/>
      <c r="UM310" s="1"/>
      <c r="UN310" s="1"/>
      <c r="UO310" s="1"/>
      <c r="UP310" s="1"/>
      <c r="UQ310" s="1"/>
      <c r="UR310" s="1"/>
      <c r="US310" s="1"/>
      <c r="UT310" s="1"/>
      <c r="UU310" s="1"/>
      <c r="UV310" s="1"/>
      <c r="UW310" s="1"/>
      <c r="UX310" s="1"/>
      <c r="UY310" s="1"/>
      <c r="UZ310" s="1"/>
      <c r="VA310" s="1"/>
      <c r="VB310" s="1"/>
      <c r="VC310" s="1"/>
      <c r="VD310" s="1"/>
      <c r="VE310" s="1"/>
      <c r="VF310" s="1"/>
      <c r="VG310" s="1"/>
      <c r="VH310" s="1"/>
      <c r="VI310" s="1"/>
      <c r="VJ310" s="1"/>
      <c r="VK310" s="1"/>
      <c r="VL310" s="1"/>
      <c r="VM310" s="1"/>
      <c r="VN310" s="1"/>
      <c r="VO310" s="1"/>
      <c r="VP310" s="1"/>
      <c r="VQ310" s="1"/>
      <c r="VR310" s="1"/>
      <c r="VS310" s="1"/>
      <c r="VT310" s="1"/>
      <c r="VU310" s="1"/>
      <c r="VV310" s="1"/>
      <c r="VW310" s="1"/>
      <c r="VX310" s="1"/>
      <c r="VY310" s="1"/>
      <c r="VZ310" s="1"/>
      <c r="WA310" s="1"/>
      <c r="WB310" s="1"/>
      <c r="WC310" s="1"/>
      <c r="WD310" s="1"/>
      <c r="WE310" s="1"/>
      <c r="WF310" s="1"/>
      <c r="WG310" s="1"/>
      <c r="WH310" s="1"/>
      <c r="WI310" s="1"/>
      <c r="WJ310" s="1"/>
      <c r="WK310" s="1"/>
      <c r="WL310" s="1"/>
      <c r="WM310" s="1"/>
      <c r="WN310" s="1"/>
      <c r="WO310" s="1"/>
      <c r="WP310" s="1"/>
      <c r="WQ310" s="1"/>
      <c r="WR310" s="1"/>
      <c r="WS310" s="1"/>
      <c r="WT310" s="1"/>
      <c r="WU310" s="1"/>
      <c r="WV310" s="1"/>
      <c r="WW310" s="1"/>
      <c r="WX310" s="1"/>
      <c r="WY310" s="1"/>
      <c r="WZ310" s="1"/>
      <c r="XA310" s="1"/>
      <c r="XB310" s="1"/>
      <c r="XC310" s="1"/>
      <c r="XD310" s="1"/>
      <c r="XE310" s="1"/>
      <c r="XF310" s="1"/>
      <c r="XG310" s="1"/>
      <c r="XH310" s="1"/>
      <c r="XI310" s="1"/>
      <c r="XJ310" s="1"/>
      <c r="XK310" s="1"/>
      <c r="XL310" s="1"/>
      <c r="XM310" s="1"/>
      <c r="XN310" s="1"/>
      <c r="XO310" s="1"/>
      <c r="XP310" s="1"/>
      <c r="XQ310" s="1"/>
      <c r="XR310" s="1"/>
      <c r="XS310" s="1"/>
      <c r="XT310" s="1"/>
      <c r="XU310" s="1"/>
      <c r="XV310" s="1"/>
      <c r="XW310" s="1"/>
      <c r="XX310" s="1"/>
      <c r="XY310" s="1"/>
      <c r="XZ310" s="1"/>
      <c r="YA310" s="1"/>
      <c r="YB310" s="1"/>
      <c r="YC310" s="1"/>
      <c r="YD310" s="1"/>
      <c r="YE310" s="1"/>
      <c r="YF310" s="1"/>
      <c r="YG310" s="1"/>
      <c r="YH310" s="1"/>
      <c r="YI310" s="1"/>
      <c r="YJ310" s="1"/>
      <c r="YK310" s="1"/>
      <c r="YL310" s="1"/>
      <c r="YM310" s="1"/>
      <c r="YN310" s="1"/>
      <c r="YO310" s="1"/>
      <c r="YP310" s="1"/>
      <c r="YQ310" s="1"/>
      <c r="YR310" s="1"/>
      <c r="YS310" s="1"/>
      <c r="YT310" s="1"/>
      <c r="YU310" s="1"/>
      <c r="YV310" s="1"/>
      <c r="YW310" s="1"/>
      <c r="YX310" s="1"/>
      <c r="YY310" s="1"/>
      <c r="YZ310" s="1"/>
      <c r="ZA310" s="1"/>
      <c r="ZB310" s="1"/>
      <c r="ZC310" s="1"/>
      <c r="ZD310" s="1"/>
      <c r="ZE310" s="1"/>
      <c r="ZF310" s="1"/>
      <c r="ZG310" s="1"/>
      <c r="ZH310" s="1"/>
      <c r="ZI310" s="1"/>
      <c r="ZJ310" s="1"/>
      <c r="ZK310" s="1"/>
      <c r="ZL310" s="1"/>
      <c r="ZM310" s="1"/>
      <c r="ZN310" s="1"/>
      <c r="ZO310" s="1"/>
      <c r="ZP310" s="1"/>
      <c r="ZQ310" s="1"/>
      <c r="ZR310" s="1"/>
      <c r="ZS310" s="1"/>
      <c r="ZT310" s="1"/>
      <c r="ZU310" s="1"/>
      <c r="ZV310" s="1"/>
      <c r="ZW310" s="1"/>
      <c r="ZX310" s="1"/>
      <c r="ZY310" s="1"/>
      <c r="ZZ310" s="1"/>
      <c r="AAA310" s="1"/>
      <c r="AAB310" s="1"/>
      <c r="AAC310" s="1"/>
      <c r="AAD310" s="1"/>
      <c r="AAE310" s="1"/>
      <c r="AAF310" s="1"/>
      <c r="AAG310" s="1"/>
      <c r="AAH310" s="1"/>
      <c r="AAI310" s="1"/>
      <c r="AAJ310" s="1"/>
      <c r="AAK310" s="1"/>
      <c r="AAL310" s="1"/>
      <c r="AAM310" s="1"/>
      <c r="AAN310" s="1"/>
      <c r="AAO310" s="1"/>
      <c r="AAP310" s="1"/>
      <c r="AAQ310" s="1"/>
      <c r="AAR310" s="1"/>
      <c r="AAS310" s="1"/>
      <c r="AAT310" s="1"/>
      <c r="AAU310" s="1"/>
      <c r="AAV310" s="1"/>
      <c r="AAW310" s="1"/>
      <c r="AAX310" s="1"/>
      <c r="AAY310" s="1"/>
      <c r="AAZ310" s="1"/>
      <c r="ABA310" s="1"/>
      <c r="ABB310" s="1"/>
      <c r="ABC310" s="1"/>
      <c r="ABD310" s="1"/>
      <c r="ABE310" s="1"/>
      <c r="ABF310" s="1"/>
      <c r="ABG310" s="1"/>
      <c r="ABH310" s="1"/>
      <c r="ABI310" s="1"/>
      <c r="ABJ310" s="1"/>
      <c r="ABK310" s="1"/>
      <c r="ABL310" s="1"/>
      <c r="ABM310" s="1"/>
      <c r="ABN310" s="1"/>
      <c r="ABO310" s="1"/>
      <c r="ABP310" s="1"/>
      <c r="ABQ310" s="1"/>
      <c r="ABR310" s="1"/>
      <c r="ABS310" s="1"/>
      <c r="ABT310" s="1"/>
      <c r="ABU310" s="1"/>
      <c r="ABV310" s="1"/>
      <c r="ABW310" s="1"/>
      <c r="ABX310" s="1"/>
      <c r="ABY310" s="1"/>
      <c r="ABZ310" s="1"/>
      <c r="ACA310" s="1"/>
      <c r="ACB310" s="1"/>
      <c r="ACC310" s="1"/>
      <c r="ACD310" s="1"/>
      <c r="ACE310" s="1"/>
      <c r="ACF310" s="1"/>
      <c r="ACG310" s="1"/>
      <c r="ACH310" s="1"/>
      <c r="ACI310" s="1"/>
      <c r="ACJ310" s="1"/>
      <c r="ACK310" s="1"/>
      <c r="ACL310" s="1"/>
      <c r="ACM310" s="1"/>
      <c r="ACN310" s="1"/>
      <c r="ACO310" s="1"/>
      <c r="ACP310" s="1"/>
      <c r="ACQ310" s="1"/>
      <c r="ACR310" s="1"/>
      <c r="ACS310" s="1"/>
      <c r="ACT310" s="1"/>
      <c r="ACU310" s="1"/>
      <c r="ACV310" s="1"/>
      <c r="ACW310" s="1"/>
      <c r="ACX310" s="1"/>
      <c r="ACY310" s="1"/>
      <c r="ACZ310" s="1"/>
      <c r="ADA310" s="1"/>
      <c r="ADB310" s="1"/>
      <c r="ADC310" s="1"/>
      <c r="ADD310" s="1"/>
      <c r="ADE310" s="1"/>
      <c r="ADF310" s="1"/>
      <c r="ADG310" s="1"/>
      <c r="ADH310" s="1"/>
      <c r="ADI310" s="1"/>
      <c r="ADJ310" s="1"/>
      <c r="ADK310" s="1"/>
      <c r="ADL310" s="1"/>
      <c r="ADM310" s="1"/>
      <c r="ADN310" s="1"/>
      <c r="ADO310" s="1"/>
      <c r="ADP310" s="1"/>
      <c r="ADQ310" s="1"/>
      <c r="ADR310" s="1"/>
      <c r="ADS310" s="1"/>
      <c r="ADT310" s="1"/>
      <c r="ADU310" s="1"/>
      <c r="ADV310" s="1"/>
      <c r="ADW310" s="1"/>
      <c r="ADX310" s="1"/>
      <c r="ADY310" s="1"/>
      <c r="ADZ310" s="1"/>
      <c r="AEA310" s="1"/>
      <c r="AEB310" s="1"/>
      <c r="AEC310" s="1"/>
      <c r="AED310" s="1"/>
      <c r="AEE310" s="1"/>
      <c r="AEF310" s="1"/>
      <c r="AEG310" s="1"/>
      <c r="AEH310" s="1"/>
      <c r="AEI310" s="1"/>
      <c r="AEJ310" s="1"/>
      <c r="AEK310" s="1"/>
      <c r="AEL310" s="1"/>
      <c r="AEM310" s="1"/>
      <c r="AEN310" s="1"/>
      <c r="AEO310" s="1"/>
      <c r="AEP310" s="1"/>
      <c r="AEQ310" s="1"/>
      <c r="AER310" s="1"/>
      <c r="AES310" s="1"/>
      <c r="AET310" s="1"/>
      <c r="AEU310" s="1"/>
      <c r="AEV310" s="1"/>
      <c r="AEW310" s="1"/>
      <c r="AEX310" s="1"/>
      <c r="AEY310" s="1"/>
      <c r="AEZ310" s="1"/>
      <c r="AFA310" s="1"/>
      <c r="AFB310" s="1"/>
      <c r="AFC310" s="1"/>
      <c r="AFD310" s="1"/>
      <c r="AFE310" s="1"/>
      <c r="AFF310" s="1"/>
      <c r="AFG310" s="1"/>
      <c r="AFH310" s="1"/>
      <c r="AFI310" s="1"/>
      <c r="AFJ310" s="1"/>
      <c r="AFK310" s="1"/>
      <c r="AFL310" s="1"/>
      <c r="AFM310" s="1"/>
      <c r="AFN310" s="1"/>
      <c r="AFO310" s="1"/>
      <c r="AFP310" s="1"/>
      <c r="AFQ310" s="1"/>
      <c r="AFR310" s="1"/>
      <c r="AFS310" s="1"/>
      <c r="AFT310" s="1"/>
      <c r="AFU310" s="1"/>
      <c r="AFV310" s="1"/>
      <c r="AFW310" s="1"/>
      <c r="AFX310" s="1"/>
      <c r="AFY310" s="1"/>
      <c r="AFZ310" s="1"/>
      <c r="AGA310" s="1"/>
      <c r="AGB310" s="1"/>
      <c r="AGC310" s="1"/>
      <c r="AGD310" s="1"/>
      <c r="AGE310" s="1"/>
      <c r="AGF310" s="1"/>
      <c r="AGG310" s="1"/>
      <c r="AGH310" s="1"/>
      <c r="AGI310" s="1"/>
      <c r="AGJ310" s="1"/>
      <c r="AGK310" s="1"/>
      <c r="AGL310" s="1"/>
      <c r="AGM310" s="1"/>
      <c r="AGN310" s="1"/>
      <c r="AGO310" s="1"/>
      <c r="AGP310" s="1"/>
      <c r="AGQ310" s="1"/>
      <c r="AGR310" s="1"/>
      <c r="AGS310" s="1"/>
      <c r="AGT310" s="1"/>
      <c r="AGU310" s="1"/>
      <c r="AGV310" s="1"/>
      <c r="AGW310" s="1"/>
      <c r="AGX310" s="1"/>
      <c r="AGY310" s="1"/>
      <c r="AGZ310" s="1"/>
      <c r="AHA310" s="1"/>
      <c r="AHB310" s="1"/>
      <c r="AHC310" s="1"/>
      <c r="AHD310" s="1"/>
      <c r="AHE310" s="1"/>
      <c r="AHF310" s="1"/>
      <c r="AHG310" s="1"/>
      <c r="AHH310" s="1"/>
      <c r="AHI310" s="1"/>
      <c r="AHJ310" s="1"/>
      <c r="AHK310" s="1"/>
      <c r="AHL310" s="1"/>
      <c r="AHM310" s="1"/>
      <c r="AHN310" s="1"/>
      <c r="AHO310" s="1"/>
      <c r="AHP310" s="1"/>
      <c r="AHQ310" s="1"/>
      <c r="AHR310" s="1"/>
      <c r="AHS310" s="1"/>
      <c r="AHT310" s="1"/>
      <c r="AHU310" s="1"/>
      <c r="AHV310" s="1"/>
      <c r="AHW310" s="1"/>
      <c r="AHX310" s="1"/>
      <c r="AHY310" s="1"/>
      <c r="AHZ310" s="1"/>
      <c r="AIA310" s="1"/>
      <c r="AIB310" s="1"/>
      <c r="AIC310" s="1"/>
      <c r="AID310" s="1"/>
      <c r="AIE310" s="1"/>
      <c r="AIF310" s="1"/>
      <c r="AIG310" s="1"/>
      <c r="AIH310" s="1"/>
      <c r="AII310" s="1"/>
      <c r="AIJ310" s="1"/>
      <c r="AIK310" s="1"/>
      <c r="AIL310" s="1"/>
      <c r="AIM310" s="1"/>
      <c r="AIN310" s="1"/>
      <c r="AIO310" s="1"/>
      <c r="AIP310" s="1"/>
      <c r="AIQ310" s="1"/>
      <c r="AIR310" s="1"/>
      <c r="AIS310" s="1"/>
      <c r="AIT310" s="1"/>
      <c r="AIU310" s="1"/>
      <c r="AIV310" s="1"/>
      <c r="AIW310" s="1"/>
      <c r="AIX310" s="1"/>
      <c r="AIY310" s="1"/>
      <c r="AIZ310" s="1"/>
      <c r="AJA310" s="1"/>
      <c r="AJB310" s="1"/>
      <c r="AJC310" s="1"/>
      <c r="AJD310" s="1"/>
      <c r="AJE310" s="1"/>
      <c r="AJF310" s="1"/>
      <c r="AJG310" s="1"/>
      <c r="AJH310" s="1"/>
      <c r="AJI310" s="1"/>
      <c r="AJJ310" s="1"/>
      <c r="AJK310" s="1"/>
      <c r="AJL310" s="1"/>
      <c r="AJM310" s="1"/>
      <c r="AJN310" s="1"/>
      <c r="AJO310" s="1"/>
      <c r="AJP310" s="1"/>
      <c r="AJQ310" s="1"/>
      <c r="AJR310" s="1"/>
      <c r="AJS310" s="1"/>
      <c r="AJT310" s="1"/>
      <c r="AJU310" s="1"/>
      <c r="AJV310" s="1"/>
      <c r="AJW310" s="1"/>
      <c r="AJX310" s="1"/>
      <c r="AJY310" s="1"/>
      <c r="AJZ310" s="1"/>
      <c r="AKA310" s="1"/>
      <c r="AKB310" s="1"/>
      <c r="AKC310" s="1"/>
      <c r="AKD310" s="1"/>
      <c r="AKE310" s="1"/>
      <c r="AKF310" s="1"/>
      <c r="AKG310" s="1"/>
      <c r="AKH310" s="1"/>
      <c r="AKI310" s="1"/>
      <c r="AKJ310" s="1"/>
      <c r="AKK310" s="1"/>
      <c r="AKL310" s="1"/>
      <c r="AKM310" s="1"/>
      <c r="AKN310" s="1"/>
      <c r="AKO310" s="1"/>
      <c r="AKP310" s="1"/>
      <c r="AKQ310" s="1"/>
      <c r="AKR310" s="1"/>
      <c r="AKS310" s="1"/>
      <c r="AKT310" s="1"/>
      <c r="AKU310" s="1"/>
      <c r="AKV310" s="1"/>
      <c r="AKW310" s="1"/>
      <c r="AKX310" s="1"/>
      <c r="AKY310" s="1"/>
      <c r="AKZ310" s="1"/>
      <c r="ALA310" s="1"/>
      <c r="ALB310" s="1"/>
      <c r="ALC310" s="1"/>
      <c r="ALD310" s="1"/>
      <c r="ALE310" s="1"/>
      <c r="ALF310" s="1"/>
      <c r="ALG310" s="1"/>
      <c r="ALH310" s="1"/>
      <c r="ALI310" s="1"/>
      <c r="ALJ310" s="1"/>
      <c r="ALK310" s="1"/>
      <c r="ALL310" s="1"/>
      <c r="ALM310" s="1"/>
      <c r="ALN310" s="1"/>
      <c r="ALO310" s="1"/>
      <c r="ALP310" s="1"/>
      <c r="ALQ310" s="1"/>
      <c r="ALR310" s="1"/>
      <c r="ALS310" s="1"/>
      <c r="ALT310" s="1"/>
    </row>
    <row r="311" spans="1:1008" s="111" customFormat="1" x14ac:dyDescent="0.2">
      <c r="A311" s="1"/>
      <c r="B311" s="183" t="s">
        <v>656</v>
      </c>
      <c r="C311" s="183"/>
      <c r="D311" s="183"/>
      <c r="E311" s="183" t="s">
        <v>657</v>
      </c>
      <c r="F311" s="183"/>
      <c r="G311" s="183"/>
      <c r="H311" s="183"/>
      <c r="I311" s="183"/>
      <c r="J311" s="183"/>
      <c r="K311" s="183" t="s">
        <v>660</v>
      </c>
      <c r="L311" s="183"/>
      <c r="M311" s="183"/>
      <c r="N311" s="183"/>
      <c r="O311" s="183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  <c r="AT311" s="1"/>
      <c r="AU311" s="1"/>
      <c r="AV311" s="1"/>
      <c r="AW311" s="1"/>
      <c r="AX311" s="1"/>
      <c r="AY311" s="1"/>
      <c r="AZ311" s="1"/>
      <c r="BA311" s="1"/>
      <c r="BB311" s="1"/>
      <c r="BC311" s="1"/>
      <c r="BD311" s="1"/>
      <c r="BE311" s="1"/>
      <c r="BF311" s="1"/>
      <c r="BG311" s="1"/>
      <c r="BH311" s="1"/>
      <c r="BI311" s="1"/>
      <c r="BJ311" s="1"/>
      <c r="BK311" s="1"/>
      <c r="BL311" s="1"/>
      <c r="BM311" s="1"/>
      <c r="BN311" s="1"/>
      <c r="BO311" s="1"/>
      <c r="BP311" s="1"/>
      <c r="BQ311" s="1"/>
      <c r="BR311" s="1"/>
      <c r="BS311" s="1"/>
      <c r="BT311" s="1"/>
      <c r="BU311" s="1"/>
      <c r="BV311" s="1"/>
      <c r="BW311" s="1"/>
      <c r="BX311" s="1"/>
      <c r="BY311" s="1"/>
      <c r="BZ311" s="1"/>
      <c r="CA311" s="1"/>
      <c r="CB311" s="1"/>
      <c r="CC311" s="1"/>
      <c r="CD311" s="1"/>
      <c r="CE311" s="1"/>
      <c r="CF311" s="1"/>
      <c r="CG311" s="1"/>
      <c r="CH311" s="1"/>
      <c r="CI311" s="1"/>
      <c r="CJ311" s="1"/>
      <c r="CK311" s="1"/>
      <c r="CL311" s="1"/>
      <c r="CM311" s="1"/>
      <c r="CN311" s="1"/>
      <c r="CO311" s="1"/>
      <c r="CP311" s="1"/>
      <c r="CQ311" s="1"/>
      <c r="CR311" s="1"/>
      <c r="CS311" s="1"/>
      <c r="CT311" s="1"/>
      <c r="CU311" s="1"/>
      <c r="CV311" s="1"/>
      <c r="CW311" s="1"/>
      <c r="CX311" s="1"/>
      <c r="CY311" s="1"/>
      <c r="CZ311" s="1"/>
      <c r="DA311" s="1"/>
      <c r="DB311" s="1"/>
      <c r="DC311" s="1"/>
      <c r="DD311" s="1"/>
      <c r="DE311" s="1"/>
      <c r="DF311" s="1"/>
      <c r="DG311" s="1"/>
      <c r="DH311" s="1"/>
      <c r="DI311" s="1"/>
      <c r="DJ311" s="1"/>
      <c r="DK311" s="1"/>
      <c r="DL311" s="1"/>
      <c r="DM311" s="1"/>
      <c r="DN311" s="1"/>
      <c r="DO311" s="1"/>
      <c r="DP311" s="1"/>
      <c r="DQ311" s="1"/>
      <c r="DR311" s="1"/>
      <c r="DS311" s="1"/>
      <c r="DT311" s="1"/>
      <c r="DU311" s="1"/>
      <c r="DV311" s="1"/>
      <c r="DW311" s="1"/>
      <c r="DX311" s="1"/>
      <c r="DY311" s="1"/>
      <c r="DZ311" s="1"/>
      <c r="EA311" s="1"/>
      <c r="EB311" s="1"/>
      <c r="EC311" s="1"/>
      <c r="ED311" s="1"/>
      <c r="EE311" s="1"/>
      <c r="EF311" s="1"/>
      <c r="EG311" s="1"/>
      <c r="EH311" s="1"/>
      <c r="EI311" s="1"/>
      <c r="EJ311" s="1"/>
      <c r="EK311" s="1"/>
      <c r="EL311" s="1"/>
      <c r="EM311" s="1"/>
      <c r="EN311" s="1"/>
      <c r="EO311" s="1"/>
      <c r="EP311" s="1"/>
      <c r="EQ311" s="1"/>
      <c r="ER311" s="1"/>
      <c r="ES311" s="1"/>
      <c r="ET311" s="1"/>
      <c r="EU311" s="1"/>
      <c r="EV311" s="1"/>
      <c r="EW311" s="1"/>
      <c r="EX311" s="1"/>
      <c r="EY311" s="1"/>
      <c r="EZ311" s="1"/>
      <c r="FA311" s="1"/>
      <c r="FB311" s="1"/>
      <c r="FC311" s="1"/>
      <c r="FD311" s="1"/>
      <c r="FE311" s="1"/>
      <c r="FF311" s="1"/>
      <c r="FG311" s="1"/>
      <c r="FH311" s="1"/>
      <c r="FI311" s="1"/>
      <c r="FJ311" s="1"/>
      <c r="FK311" s="1"/>
      <c r="FL311" s="1"/>
      <c r="FM311" s="1"/>
      <c r="FN311" s="1"/>
      <c r="FO311" s="1"/>
      <c r="FP311" s="1"/>
      <c r="FQ311" s="1"/>
      <c r="FR311" s="1"/>
      <c r="FS311" s="1"/>
      <c r="FT311" s="1"/>
      <c r="FU311" s="1"/>
      <c r="FV311" s="1"/>
      <c r="FW311" s="1"/>
      <c r="FX311" s="1"/>
      <c r="FY311" s="1"/>
      <c r="FZ311" s="1"/>
      <c r="GA311" s="1"/>
      <c r="GB311" s="1"/>
      <c r="GC311" s="1"/>
      <c r="GD311" s="1"/>
      <c r="GE311" s="1"/>
      <c r="GF311" s="1"/>
      <c r="GG311" s="1"/>
      <c r="GH311" s="1"/>
      <c r="GI311" s="1"/>
      <c r="GJ311" s="1"/>
      <c r="GK311" s="1"/>
      <c r="GL311" s="1"/>
      <c r="GM311" s="1"/>
      <c r="GN311" s="1"/>
      <c r="GO311" s="1"/>
      <c r="GP311" s="1"/>
      <c r="GQ311" s="1"/>
      <c r="GR311" s="1"/>
      <c r="GS311" s="1"/>
      <c r="GT311" s="1"/>
      <c r="GU311" s="1"/>
      <c r="GV311" s="1"/>
      <c r="GW311" s="1"/>
      <c r="GX311" s="1"/>
      <c r="GY311" s="1"/>
      <c r="GZ311" s="1"/>
      <c r="HA311" s="1"/>
      <c r="HB311" s="1"/>
      <c r="HC311" s="1"/>
      <c r="HD311" s="1"/>
      <c r="HE311" s="1"/>
      <c r="HF311" s="1"/>
      <c r="HG311" s="1"/>
      <c r="HH311" s="1"/>
      <c r="HI311" s="1"/>
      <c r="HJ311" s="1"/>
      <c r="HK311" s="1"/>
      <c r="HL311" s="1"/>
      <c r="HM311" s="1"/>
      <c r="HN311" s="1"/>
      <c r="HO311" s="1"/>
      <c r="HP311" s="1"/>
      <c r="HQ311" s="1"/>
      <c r="HR311" s="1"/>
      <c r="HS311" s="1"/>
      <c r="HT311" s="1"/>
      <c r="HU311" s="1"/>
      <c r="HV311" s="1"/>
      <c r="HW311" s="1"/>
      <c r="HX311" s="1"/>
      <c r="HY311" s="1"/>
      <c r="HZ311" s="1"/>
      <c r="IA311" s="1"/>
      <c r="IB311" s="1"/>
      <c r="IC311" s="1"/>
      <c r="ID311" s="1"/>
      <c r="IE311" s="1"/>
      <c r="IF311" s="1"/>
      <c r="IG311" s="1"/>
      <c r="IH311" s="1"/>
      <c r="II311" s="1"/>
      <c r="IJ311" s="1"/>
      <c r="IK311" s="1"/>
      <c r="IL311" s="1"/>
      <c r="IM311" s="1"/>
      <c r="IN311" s="1"/>
      <c r="IO311" s="1"/>
      <c r="IP311" s="1"/>
      <c r="IQ311" s="1"/>
      <c r="IR311" s="1"/>
      <c r="IS311" s="1"/>
      <c r="IT311" s="1"/>
      <c r="IU311" s="1"/>
      <c r="IV311" s="1"/>
      <c r="IW311" s="1"/>
      <c r="IX311" s="1"/>
      <c r="IY311" s="1"/>
      <c r="IZ311" s="1"/>
      <c r="JA311" s="1"/>
      <c r="JB311" s="1"/>
      <c r="JC311" s="1"/>
      <c r="JD311" s="1"/>
      <c r="JE311" s="1"/>
      <c r="JF311" s="1"/>
      <c r="JG311" s="1"/>
      <c r="JH311" s="1"/>
      <c r="JI311" s="1"/>
      <c r="JJ311" s="1"/>
      <c r="JK311" s="1"/>
      <c r="JL311" s="1"/>
      <c r="JM311" s="1"/>
      <c r="JN311" s="1"/>
      <c r="JO311" s="1"/>
      <c r="JP311" s="1"/>
      <c r="JQ311" s="1"/>
      <c r="JR311" s="1"/>
      <c r="JS311" s="1"/>
      <c r="JT311" s="1"/>
      <c r="JU311" s="1"/>
      <c r="JV311" s="1"/>
      <c r="JW311" s="1"/>
      <c r="JX311" s="1"/>
      <c r="JY311" s="1"/>
      <c r="JZ311" s="1"/>
      <c r="KA311" s="1"/>
      <c r="KB311" s="1"/>
      <c r="KC311" s="1"/>
      <c r="KD311" s="1"/>
      <c r="KE311" s="1"/>
      <c r="KF311" s="1"/>
      <c r="KG311" s="1"/>
      <c r="KH311" s="1"/>
      <c r="KI311" s="1"/>
      <c r="KJ311" s="1"/>
      <c r="KK311" s="1"/>
      <c r="KL311" s="1"/>
      <c r="KM311" s="1"/>
      <c r="KN311" s="1"/>
      <c r="KO311" s="1"/>
      <c r="KP311" s="1"/>
      <c r="KQ311" s="1"/>
      <c r="KR311" s="1"/>
      <c r="KS311" s="1"/>
      <c r="KT311" s="1"/>
      <c r="KU311" s="1"/>
      <c r="KV311" s="1"/>
      <c r="KW311" s="1"/>
      <c r="KX311" s="1"/>
      <c r="KY311" s="1"/>
      <c r="KZ311" s="1"/>
      <c r="LA311" s="1"/>
      <c r="LB311" s="1"/>
      <c r="LC311" s="1"/>
      <c r="LD311" s="1"/>
      <c r="LE311" s="1"/>
      <c r="LF311" s="1"/>
      <c r="LG311" s="1"/>
      <c r="LH311" s="1"/>
      <c r="LI311" s="1"/>
      <c r="LJ311" s="1"/>
      <c r="LK311" s="1"/>
      <c r="LL311" s="1"/>
      <c r="LM311" s="1"/>
      <c r="LN311" s="1"/>
      <c r="LO311" s="1"/>
      <c r="LP311" s="1"/>
      <c r="LQ311" s="1"/>
      <c r="LR311" s="1"/>
      <c r="LS311" s="1"/>
      <c r="LT311" s="1"/>
      <c r="LU311" s="1"/>
      <c r="LV311" s="1"/>
      <c r="LW311" s="1"/>
      <c r="LX311" s="1"/>
      <c r="LY311" s="1"/>
      <c r="LZ311" s="1"/>
      <c r="MA311" s="1"/>
      <c r="MB311" s="1"/>
      <c r="MC311" s="1"/>
      <c r="MD311" s="1"/>
      <c r="ME311" s="1"/>
      <c r="MF311" s="1"/>
      <c r="MG311" s="1"/>
      <c r="MH311" s="1"/>
      <c r="MI311" s="1"/>
      <c r="MJ311" s="1"/>
      <c r="MK311" s="1"/>
      <c r="ML311" s="1"/>
      <c r="MM311" s="1"/>
      <c r="MN311" s="1"/>
      <c r="MO311" s="1"/>
      <c r="MP311" s="1"/>
      <c r="MQ311" s="1"/>
      <c r="MR311" s="1"/>
      <c r="MS311" s="1"/>
      <c r="MT311" s="1"/>
      <c r="MU311" s="1"/>
      <c r="MV311" s="1"/>
      <c r="MW311" s="1"/>
      <c r="MX311" s="1"/>
      <c r="MY311" s="1"/>
      <c r="MZ311" s="1"/>
      <c r="NA311" s="1"/>
      <c r="NB311" s="1"/>
      <c r="NC311" s="1"/>
      <c r="ND311" s="1"/>
      <c r="NE311" s="1"/>
      <c r="NF311" s="1"/>
      <c r="NG311" s="1"/>
      <c r="NH311" s="1"/>
      <c r="NI311" s="1"/>
      <c r="NJ311" s="1"/>
      <c r="NK311" s="1"/>
      <c r="NL311" s="1"/>
      <c r="NM311" s="1"/>
      <c r="NN311" s="1"/>
      <c r="NO311" s="1"/>
      <c r="NP311" s="1"/>
      <c r="NQ311" s="1"/>
      <c r="NR311" s="1"/>
      <c r="NS311" s="1"/>
      <c r="NT311" s="1"/>
      <c r="NU311" s="1"/>
      <c r="NV311" s="1"/>
      <c r="NW311" s="1"/>
      <c r="NX311" s="1"/>
      <c r="NY311" s="1"/>
      <c r="NZ311" s="1"/>
      <c r="OA311" s="1"/>
      <c r="OB311" s="1"/>
      <c r="OC311" s="1"/>
      <c r="OD311" s="1"/>
      <c r="OE311" s="1"/>
      <c r="OF311" s="1"/>
      <c r="OG311" s="1"/>
      <c r="OH311" s="1"/>
      <c r="OI311" s="1"/>
      <c r="OJ311" s="1"/>
      <c r="OK311" s="1"/>
      <c r="OL311" s="1"/>
      <c r="OM311" s="1"/>
      <c r="ON311" s="1"/>
      <c r="OO311" s="1"/>
      <c r="OP311" s="1"/>
      <c r="OQ311" s="1"/>
      <c r="OR311" s="1"/>
      <c r="OS311" s="1"/>
      <c r="OT311" s="1"/>
      <c r="OU311" s="1"/>
      <c r="OV311" s="1"/>
      <c r="OW311" s="1"/>
      <c r="OX311" s="1"/>
      <c r="OY311" s="1"/>
      <c r="OZ311" s="1"/>
      <c r="PA311" s="1"/>
      <c r="PB311" s="1"/>
      <c r="PC311" s="1"/>
      <c r="PD311" s="1"/>
      <c r="PE311" s="1"/>
      <c r="PF311" s="1"/>
      <c r="PG311" s="1"/>
      <c r="PH311" s="1"/>
      <c r="PI311" s="1"/>
      <c r="PJ311" s="1"/>
      <c r="PK311" s="1"/>
      <c r="PL311" s="1"/>
      <c r="PM311" s="1"/>
      <c r="PN311" s="1"/>
      <c r="PO311" s="1"/>
      <c r="PP311" s="1"/>
      <c r="PQ311" s="1"/>
      <c r="PR311" s="1"/>
      <c r="PS311" s="1"/>
      <c r="PT311" s="1"/>
      <c r="PU311" s="1"/>
      <c r="PV311" s="1"/>
      <c r="PW311" s="1"/>
      <c r="PX311" s="1"/>
      <c r="PY311" s="1"/>
      <c r="PZ311" s="1"/>
      <c r="QA311" s="1"/>
      <c r="QB311" s="1"/>
      <c r="QC311" s="1"/>
      <c r="QD311" s="1"/>
      <c r="QE311" s="1"/>
      <c r="QF311" s="1"/>
      <c r="QG311" s="1"/>
      <c r="QH311" s="1"/>
      <c r="QI311" s="1"/>
      <c r="QJ311" s="1"/>
      <c r="QK311" s="1"/>
      <c r="QL311" s="1"/>
      <c r="QM311" s="1"/>
      <c r="QN311" s="1"/>
      <c r="QO311" s="1"/>
      <c r="QP311" s="1"/>
      <c r="QQ311" s="1"/>
      <c r="QR311" s="1"/>
      <c r="QS311" s="1"/>
      <c r="QT311" s="1"/>
      <c r="QU311" s="1"/>
      <c r="QV311" s="1"/>
      <c r="QW311" s="1"/>
      <c r="QX311" s="1"/>
      <c r="QY311" s="1"/>
      <c r="QZ311" s="1"/>
      <c r="RA311" s="1"/>
      <c r="RB311" s="1"/>
      <c r="RC311" s="1"/>
      <c r="RD311" s="1"/>
      <c r="RE311" s="1"/>
      <c r="RF311" s="1"/>
      <c r="RG311" s="1"/>
      <c r="RH311" s="1"/>
      <c r="RI311" s="1"/>
      <c r="RJ311" s="1"/>
      <c r="RK311" s="1"/>
      <c r="RL311" s="1"/>
      <c r="RM311" s="1"/>
      <c r="RN311" s="1"/>
      <c r="RO311" s="1"/>
      <c r="RP311" s="1"/>
      <c r="RQ311" s="1"/>
      <c r="RR311" s="1"/>
      <c r="RS311" s="1"/>
      <c r="RT311" s="1"/>
      <c r="RU311" s="1"/>
      <c r="RV311" s="1"/>
      <c r="RW311" s="1"/>
      <c r="RX311" s="1"/>
      <c r="RY311" s="1"/>
      <c r="RZ311" s="1"/>
      <c r="SA311" s="1"/>
      <c r="SB311" s="1"/>
      <c r="SC311" s="1"/>
      <c r="SD311" s="1"/>
      <c r="SE311" s="1"/>
      <c r="SF311" s="1"/>
      <c r="SG311" s="1"/>
      <c r="SH311" s="1"/>
      <c r="SI311" s="1"/>
      <c r="SJ311" s="1"/>
      <c r="SK311" s="1"/>
      <c r="SL311" s="1"/>
      <c r="SM311" s="1"/>
      <c r="SN311" s="1"/>
      <c r="SO311" s="1"/>
      <c r="SP311" s="1"/>
      <c r="SQ311" s="1"/>
      <c r="SR311" s="1"/>
      <c r="SS311" s="1"/>
      <c r="ST311" s="1"/>
      <c r="SU311" s="1"/>
      <c r="SV311" s="1"/>
      <c r="SW311" s="1"/>
      <c r="SX311" s="1"/>
      <c r="SY311" s="1"/>
      <c r="SZ311" s="1"/>
      <c r="TA311" s="1"/>
      <c r="TB311" s="1"/>
      <c r="TC311" s="1"/>
      <c r="TD311" s="1"/>
      <c r="TE311" s="1"/>
      <c r="TF311" s="1"/>
      <c r="TG311" s="1"/>
      <c r="TH311" s="1"/>
      <c r="TI311" s="1"/>
      <c r="TJ311" s="1"/>
      <c r="TK311" s="1"/>
      <c r="TL311" s="1"/>
      <c r="TM311" s="1"/>
      <c r="TN311" s="1"/>
      <c r="TO311" s="1"/>
      <c r="TP311" s="1"/>
      <c r="TQ311" s="1"/>
      <c r="TR311" s="1"/>
      <c r="TS311" s="1"/>
      <c r="TT311" s="1"/>
      <c r="TU311" s="1"/>
      <c r="TV311" s="1"/>
      <c r="TW311" s="1"/>
      <c r="TX311" s="1"/>
      <c r="TY311" s="1"/>
      <c r="TZ311" s="1"/>
      <c r="UA311" s="1"/>
      <c r="UB311" s="1"/>
      <c r="UC311" s="1"/>
      <c r="UD311" s="1"/>
      <c r="UE311" s="1"/>
      <c r="UF311" s="1"/>
      <c r="UG311" s="1"/>
      <c r="UH311" s="1"/>
      <c r="UI311" s="1"/>
      <c r="UJ311" s="1"/>
      <c r="UK311" s="1"/>
      <c r="UL311" s="1"/>
      <c r="UM311" s="1"/>
      <c r="UN311" s="1"/>
      <c r="UO311" s="1"/>
      <c r="UP311" s="1"/>
      <c r="UQ311" s="1"/>
      <c r="UR311" s="1"/>
      <c r="US311" s="1"/>
      <c r="UT311" s="1"/>
      <c r="UU311" s="1"/>
      <c r="UV311" s="1"/>
      <c r="UW311" s="1"/>
      <c r="UX311" s="1"/>
      <c r="UY311" s="1"/>
      <c r="UZ311" s="1"/>
      <c r="VA311" s="1"/>
      <c r="VB311" s="1"/>
      <c r="VC311" s="1"/>
      <c r="VD311" s="1"/>
      <c r="VE311" s="1"/>
      <c r="VF311" s="1"/>
      <c r="VG311" s="1"/>
      <c r="VH311" s="1"/>
      <c r="VI311" s="1"/>
      <c r="VJ311" s="1"/>
      <c r="VK311" s="1"/>
      <c r="VL311" s="1"/>
      <c r="VM311" s="1"/>
      <c r="VN311" s="1"/>
      <c r="VO311" s="1"/>
      <c r="VP311" s="1"/>
      <c r="VQ311" s="1"/>
      <c r="VR311" s="1"/>
      <c r="VS311" s="1"/>
      <c r="VT311" s="1"/>
      <c r="VU311" s="1"/>
      <c r="VV311" s="1"/>
      <c r="VW311" s="1"/>
      <c r="VX311" s="1"/>
      <c r="VY311" s="1"/>
      <c r="VZ311" s="1"/>
      <c r="WA311" s="1"/>
      <c r="WB311" s="1"/>
      <c r="WC311" s="1"/>
      <c r="WD311" s="1"/>
      <c r="WE311" s="1"/>
      <c r="WF311" s="1"/>
      <c r="WG311" s="1"/>
      <c r="WH311" s="1"/>
      <c r="WI311" s="1"/>
      <c r="WJ311" s="1"/>
      <c r="WK311" s="1"/>
      <c r="WL311" s="1"/>
      <c r="WM311" s="1"/>
      <c r="WN311" s="1"/>
      <c r="WO311" s="1"/>
      <c r="WP311" s="1"/>
      <c r="WQ311" s="1"/>
      <c r="WR311" s="1"/>
      <c r="WS311" s="1"/>
      <c r="WT311" s="1"/>
      <c r="WU311" s="1"/>
      <c r="WV311" s="1"/>
      <c r="WW311" s="1"/>
      <c r="WX311" s="1"/>
      <c r="WY311" s="1"/>
      <c r="WZ311" s="1"/>
      <c r="XA311" s="1"/>
      <c r="XB311" s="1"/>
      <c r="XC311" s="1"/>
      <c r="XD311" s="1"/>
      <c r="XE311" s="1"/>
      <c r="XF311" s="1"/>
      <c r="XG311" s="1"/>
      <c r="XH311" s="1"/>
      <c r="XI311" s="1"/>
      <c r="XJ311" s="1"/>
      <c r="XK311" s="1"/>
      <c r="XL311" s="1"/>
      <c r="XM311" s="1"/>
      <c r="XN311" s="1"/>
      <c r="XO311" s="1"/>
      <c r="XP311" s="1"/>
      <c r="XQ311" s="1"/>
      <c r="XR311" s="1"/>
      <c r="XS311" s="1"/>
      <c r="XT311" s="1"/>
      <c r="XU311" s="1"/>
      <c r="XV311" s="1"/>
      <c r="XW311" s="1"/>
      <c r="XX311" s="1"/>
      <c r="XY311" s="1"/>
      <c r="XZ311" s="1"/>
      <c r="YA311" s="1"/>
      <c r="YB311" s="1"/>
      <c r="YC311" s="1"/>
      <c r="YD311" s="1"/>
      <c r="YE311" s="1"/>
      <c r="YF311" s="1"/>
      <c r="YG311" s="1"/>
      <c r="YH311" s="1"/>
      <c r="YI311" s="1"/>
      <c r="YJ311" s="1"/>
      <c r="YK311" s="1"/>
      <c r="YL311" s="1"/>
      <c r="YM311" s="1"/>
      <c r="YN311" s="1"/>
      <c r="YO311" s="1"/>
      <c r="YP311" s="1"/>
      <c r="YQ311" s="1"/>
      <c r="YR311" s="1"/>
      <c r="YS311" s="1"/>
      <c r="YT311" s="1"/>
      <c r="YU311" s="1"/>
      <c r="YV311" s="1"/>
      <c r="YW311" s="1"/>
      <c r="YX311" s="1"/>
      <c r="YY311" s="1"/>
      <c r="YZ311" s="1"/>
      <c r="ZA311" s="1"/>
      <c r="ZB311" s="1"/>
      <c r="ZC311" s="1"/>
      <c r="ZD311" s="1"/>
      <c r="ZE311" s="1"/>
      <c r="ZF311" s="1"/>
      <c r="ZG311" s="1"/>
      <c r="ZH311" s="1"/>
      <c r="ZI311" s="1"/>
      <c r="ZJ311" s="1"/>
      <c r="ZK311" s="1"/>
      <c r="ZL311" s="1"/>
      <c r="ZM311" s="1"/>
      <c r="ZN311" s="1"/>
      <c r="ZO311" s="1"/>
      <c r="ZP311" s="1"/>
      <c r="ZQ311" s="1"/>
      <c r="ZR311" s="1"/>
      <c r="ZS311" s="1"/>
      <c r="ZT311" s="1"/>
      <c r="ZU311" s="1"/>
      <c r="ZV311" s="1"/>
      <c r="ZW311" s="1"/>
      <c r="ZX311" s="1"/>
      <c r="ZY311" s="1"/>
      <c r="ZZ311" s="1"/>
      <c r="AAA311" s="1"/>
      <c r="AAB311" s="1"/>
      <c r="AAC311" s="1"/>
      <c r="AAD311" s="1"/>
      <c r="AAE311" s="1"/>
      <c r="AAF311" s="1"/>
      <c r="AAG311" s="1"/>
      <c r="AAH311" s="1"/>
      <c r="AAI311" s="1"/>
      <c r="AAJ311" s="1"/>
      <c r="AAK311" s="1"/>
      <c r="AAL311" s="1"/>
      <c r="AAM311" s="1"/>
      <c r="AAN311" s="1"/>
      <c r="AAO311" s="1"/>
      <c r="AAP311" s="1"/>
      <c r="AAQ311" s="1"/>
      <c r="AAR311" s="1"/>
      <c r="AAS311" s="1"/>
      <c r="AAT311" s="1"/>
      <c r="AAU311" s="1"/>
      <c r="AAV311" s="1"/>
      <c r="AAW311" s="1"/>
      <c r="AAX311" s="1"/>
      <c r="AAY311" s="1"/>
      <c r="AAZ311" s="1"/>
      <c r="ABA311" s="1"/>
      <c r="ABB311" s="1"/>
      <c r="ABC311" s="1"/>
      <c r="ABD311" s="1"/>
      <c r="ABE311" s="1"/>
      <c r="ABF311" s="1"/>
      <c r="ABG311" s="1"/>
      <c r="ABH311" s="1"/>
      <c r="ABI311" s="1"/>
      <c r="ABJ311" s="1"/>
      <c r="ABK311" s="1"/>
      <c r="ABL311" s="1"/>
      <c r="ABM311" s="1"/>
      <c r="ABN311" s="1"/>
      <c r="ABO311" s="1"/>
      <c r="ABP311" s="1"/>
      <c r="ABQ311" s="1"/>
      <c r="ABR311" s="1"/>
      <c r="ABS311" s="1"/>
      <c r="ABT311" s="1"/>
      <c r="ABU311" s="1"/>
      <c r="ABV311" s="1"/>
      <c r="ABW311" s="1"/>
      <c r="ABX311" s="1"/>
      <c r="ABY311" s="1"/>
      <c r="ABZ311" s="1"/>
      <c r="ACA311" s="1"/>
      <c r="ACB311" s="1"/>
      <c r="ACC311" s="1"/>
      <c r="ACD311" s="1"/>
      <c r="ACE311" s="1"/>
      <c r="ACF311" s="1"/>
      <c r="ACG311" s="1"/>
      <c r="ACH311" s="1"/>
      <c r="ACI311" s="1"/>
      <c r="ACJ311" s="1"/>
      <c r="ACK311" s="1"/>
      <c r="ACL311" s="1"/>
      <c r="ACM311" s="1"/>
      <c r="ACN311" s="1"/>
      <c r="ACO311" s="1"/>
      <c r="ACP311" s="1"/>
      <c r="ACQ311" s="1"/>
      <c r="ACR311" s="1"/>
      <c r="ACS311" s="1"/>
      <c r="ACT311" s="1"/>
      <c r="ACU311" s="1"/>
      <c r="ACV311" s="1"/>
      <c r="ACW311" s="1"/>
      <c r="ACX311" s="1"/>
      <c r="ACY311" s="1"/>
      <c r="ACZ311" s="1"/>
      <c r="ADA311" s="1"/>
      <c r="ADB311" s="1"/>
      <c r="ADC311" s="1"/>
      <c r="ADD311" s="1"/>
      <c r="ADE311" s="1"/>
      <c r="ADF311" s="1"/>
      <c r="ADG311" s="1"/>
      <c r="ADH311" s="1"/>
      <c r="ADI311" s="1"/>
      <c r="ADJ311" s="1"/>
      <c r="ADK311" s="1"/>
      <c r="ADL311" s="1"/>
      <c r="ADM311" s="1"/>
      <c r="ADN311" s="1"/>
      <c r="ADO311" s="1"/>
      <c r="ADP311" s="1"/>
      <c r="ADQ311" s="1"/>
      <c r="ADR311" s="1"/>
      <c r="ADS311" s="1"/>
      <c r="ADT311" s="1"/>
      <c r="ADU311" s="1"/>
      <c r="ADV311" s="1"/>
      <c r="ADW311" s="1"/>
      <c r="ADX311" s="1"/>
      <c r="ADY311" s="1"/>
      <c r="ADZ311" s="1"/>
      <c r="AEA311" s="1"/>
      <c r="AEB311" s="1"/>
      <c r="AEC311" s="1"/>
      <c r="AED311" s="1"/>
      <c r="AEE311" s="1"/>
      <c r="AEF311" s="1"/>
      <c r="AEG311" s="1"/>
      <c r="AEH311" s="1"/>
      <c r="AEI311" s="1"/>
      <c r="AEJ311" s="1"/>
      <c r="AEK311" s="1"/>
      <c r="AEL311" s="1"/>
      <c r="AEM311" s="1"/>
      <c r="AEN311" s="1"/>
      <c r="AEO311" s="1"/>
      <c r="AEP311" s="1"/>
      <c r="AEQ311" s="1"/>
      <c r="AER311" s="1"/>
      <c r="AES311" s="1"/>
      <c r="AET311" s="1"/>
      <c r="AEU311" s="1"/>
      <c r="AEV311" s="1"/>
      <c r="AEW311" s="1"/>
      <c r="AEX311" s="1"/>
      <c r="AEY311" s="1"/>
      <c r="AEZ311" s="1"/>
      <c r="AFA311" s="1"/>
      <c r="AFB311" s="1"/>
      <c r="AFC311" s="1"/>
      <c r="AFD311" s="1"/>
      <c r="AFE311" s="1"/>
      <c r="AFF311" s="1"/>
      <c r="AFG311" s="1"/>
      <c r="AFH311" s="1"/>
      <c r="AFI311" s="1"/>
      <c r="AFJ311" s="1"/>
      <c r="AFK311" s="1"/>
      <c r="AFL311" s="1"/>
      <c r="AFM311" s="1"/>
      <c r="AFN311" s="1"/>
      <c r="AFO311" s="1"/>
      <c r="AFP311" s="1"/>
      <c r="AFQ311" s="1"/>
      <c r="AFR311" s="1"/>
      <c r="AFS311" s="1"/>
      <c r="AFT311" s="1"/>
      <c r="AFU311" s="1"/>
      <c r="AFV311" s="1"/>
      <c r="AFW311" s="1"/>
      <c r="AFX311" s="1"/>
      <c r="AFY311" s="1"/>
      <c r="AFZ311" s="1"/>
      <c r="AGA311" s="1"/>
      <c r="AGB311" s="1"/>
      <c r="AGC311" s="1"/>
      <c r="AGD311" s="1"/>
      <c r="AGE311" s="1"/>
      <c r="AGF311" s="1"/>
      <c r="AGG311" s="1"/>
      <c r="AGH311" s="1"/>
      <c r="AGI311" s="1"/>
      <c r="AGJ311" s="1"/>
      <c r="AGK311" s="1"/>
      <c r="AGL311" s="1"/>
      <c r="AGM311" s="1"/>
      <c r="AGN311" s="1"/>
      <c r="AGO311" s="1"/>
      <c r="AGP311" s="1"/>
      <c r="AGQ311" s="1"/>
      <c r="AGR311" s="1"/>
      <c r="AGS311" s="1"/>
      <c r="AGT311" s="1"/>
      <c r="AGU311" s="1"/>
      <c r="AGV311" s="1"/>
      <c r="AGW311" s="1"/>
      <c r="AGX311" s="1"/>
      <c r="AGY311" s="1"/>
      <c r="AGZ311" s="1"/>
      <c r="AHA311" s="1"/>
      <c r="AHB311" s="1"/>
      <c r="AHC311" s="1"/>
      <c r="AHD311" s="1"/>
      <c r="AHE311" s="1"/>
      <c r="AHF311" s="1"/>
      <c r="AHG311" s="1"/>
      <c r="AHH311" s="1"/>
      <c r="AHI311" s="1"/>
      <c r="AHJ311" s="1"/>
      <c r="AHK311" s="1"/>
      <c r="AHL311" s="1"/>
      <c r="AHM311" s="1"/>
      <c r="AHN311" s="1"/>
      <c r="AHO311" s="1"/>
      <c r="AHP311" s="1"/>
      <c r="AHQ311" s="1"/>
      <c r="AHR311" s="1"/>
      <c r="AHS311" s="1"/>
      <c r="AHT311" s="1"/>
      <c r="AHU311" s="1"/>
      <c r="AHV311" s="1"/>
      <c r="AHW311" s="1"/>
      <c r="AHX311" s="1"/>
      <c r="AHY311" s="1"/>
      <c r="AHZ311" s="1"/>
      <c r="AIA311" s="1"/>
      <c r="AIB311" s="1"/>
      <c r="AIC311" s="1"/>
      <c r="AID311" s="1"/>
      <c r="AIE311" s="1"/>
      <c r="AIF311" s="1"/>
      <c r="AIG311" s="1"/>
      <c r="AIH311" s="1"/>
      <c r="AII311" s="1"/>
      <c r="AIJ311" s="1"/>
      <c r="AIK311" s="1"/>
      <c r="AIL311" s="1"/>
      <c r="AIM311" s="1"/>
      <c r="AIN311" s="1"/>
      <c r="AIO311" s="1"/>
      <c r="AIP311" s="1"/>
      <c r="AIQ311" s="1"/>
      <c r="AIR311" s="1"/>
      <c r="AIS311" s="1"/>
      <c r="AIT311" s="1"/>
      <c r="AIU311" s="1"/>
      <c r="AIV311" s="1"/>
      <c r="AIW311" s="1"/>
      <c r="AIX311" s="1"/>
      <c r="AIY311" s="1"/>
      <c r="AIZ311" s="1"/>
      <c r="AJA311" s="1"/>
      <c r="AJB311" s="1"/>
      <c r="AJC311" s="1"/>
      <c r="AJD311" s="1"/>
      <c r="AJE311" s="1"/>
      <c r="AJF311" s="1"/>
      <c r="AJG311" s="1"/>
      <c r="AJH311" s="1"/>
      <c r="AJI311" s="1"/>
      <c r="AJJ311" s="1"/>
      <c r="AJK311" s="1"/>
      <c r="AJL311" s="1"/>
      <c r="AJM311" s="1"/>
      <c r="AJN311" s="1"/>
      <c r="AJO311" s="1"/>
      <c r="AJP311" s="1"/>
      <c r="AJQ311" s="1"/>
      <c r="AJR311" s="1"/>
      <c r="AJS311" s="1"/>
      <c r="AJT311" s="1"/>
      <c r="AJU311" s="1"/>
      <c r="AJV311" s="1"/>
      <c r="AJW311" s="1"/>
      <c r="AJX311" s="1"/>
      <c r="AJY311" s="1"/>
      <c r="AJZ311" s="1"/>
      <c r="AKA311" s="1"/>
      <c r="AKB311" s="1"/>
      <c r="AKC311" s="1"/>
      <c r="AKD311" s="1"/>
      <c r="AKE311" s="1"/>
      <c r="AKF311" s="1"/>
      <c r="AKG311" s="1"/>
      <c r="AKH311" s="1"/>
      <c r="AKI311" s="1"/>
      <c r="AKJ311" s="1"/>
      <c r="AKK311" s="1"/>
      <c r="AKL311" s="1"/>
      <c r="AKM311" s="1"/>
      <c r="AKN311" s="1"/>
      <c r="AKO311" s="1"/>
      <c r="AKP311" s="1"/>
      <c r="AKQ311" s="1"/>
      <c r="AKR311" s="1"/>
      <c r="AKS311" s="1"/>
      <c r="AKT311" s="1"/>
      <c r="AKU311" s="1"/>
      <c r="AKV311" s="1"/>
      <c r="AKW311" s="1"/>
      <c r="AKX311" s="1"/>
      <c r="AKY311" s="1"/>
      <c r="AKZ311" s="1"/>
      <c r="ALA311" s="1"/>
      <c r="ALB311" s="1"/>
      <c r="ALC311" s="1"/>
      <c r="ALD311" s="1"/>
      <c r="ALE311" s="1"/>
      <c r="ALF311" s="1"/>
      <c r="ALG311" s="1"/>
      <c r="ALH311" s="1"/>
      <c r="ALI311" s="1"/>
      <c r="ALJ311" s="1"/>
      <c r="ALK311" s="1"/>
      <c r="ALL311" s="1"/>
      <c r="ALM311" s="1"/>
      <c r="ALN311" s="1"/>
      <c r="ALO311" s="1"/>
      <c r="ALP311" s="1"/>
      <c r="ALQ311" s="1"/>
      <c r="ALR311" s="1"/>
      <c r="ALS311" s="1"/>
      <c r="ALT311" s="1"/>
    </row>
  </sheetData>
  <mergeCells count="31">
    <mergeCell ref="I6:J6"/>
    <mergeCell ref="K6:L6"/>
    <mergeCell ref="M6:N6"/>
    <mergeCell ref="I7:J7"/>
    <mergeCell ref="K7:L7"/>
    <mergeCell ref="M7:N7"/>
    <mergeCell ref="M8:N8"/>
    <mergeCell ref="B9:G9"/>
    <mergeCell ref="I9:J10"/>
    <mergeCell ref="K9:L9"/>
    <mergeCell ref="M9:N9"/>
    <mergeCell ref="M10:N10"/>
    <mergeCell ref="M11:N11"/>
    <mergeCell ref="A12:N12"/>
    <mergeCell ref="A13:N13"/>
    <mergeCell ref="A14:N14"/>
    <mergeCell ref="A15:A16"/>
    <mergeCell ref="B15:B16"/>
    <mergeCell ref="C15:C16"/>
    <mergeCell ref="D15:D16"/>
    <mergeCell ref="E15:E16"/>
    <mergeCell ref="F15:F16"/>
    <mergeCell ref="B311:D311"/>
    <mergeCell ref="E311:J311"/>
    <mergeCell ref="K311:O311"/>
    <mergeCell ref="G15:J15"/>
    <mergeCell ref="K15:N15"/>
    <mergeCell ref="A296:J296"/>
    <mergeCell ref="B310:D310"/>
    <mergeCell ref="E310:J310"/>
    <mergeCell ref="K310:O310"/>
  </mergeCells>
  <printOptions horizontalCentered="1"/>
  <pageMargins left="0.25" right="0.25" top="0.75" bottom="0.75" header="0.3" footer="0.3"/>
  <pageSetup paperSize="9" scale="53" firstPageNumber="0" fitToHeight="0" orientation="landscape" r:id="rId1"/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104</TotalTime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20</vt:i4>
      </vt:variant>
      <vt:variant>
        <vt:lpstr>Intervalos Nomeados</vt:lpstr>
      </vt:variant>
      <vt:variant>
        <vt:i4>40</vt:i4>
      </vt:variant>
    </vt:vector>
  </HeadingPairs>
  <TitlesOfParts>
    <vt:vector size="60" baseType="lpstr">
      <vt:lpstr>BM 01</vt:lpstr>
      <vt:lpstr>Memória 01</vt:lpstr>
      <vt:lpstr>BM 02</vt:lpstr>
      <vt:lpstr>Memória 02</vt:lpstr>
      <vt:lpstr>BM 03</vt:lpstr>
      <vt:lpstr>Memória 03</vt:lpstr>
      <vt:lpstr>BM 04</vt:lpstr>
      <vt:lpstr>Memória 04</vt:lpstr>
      <vt:lpstr>BM 05</vt:lpstr>
      <vt:lpstr>Memória 05</vt:lpstr>
      <vt:lpstr>BM 06</vt:lpstr>
      <vt:lpstr>Memória 06</vt:lpstr>
      <vt:lpstr>BM 07</vt:lpstr>
      <vt:lpstr>Memória 07</vt:lpstr>
      <vt:lpstr>BM 08</vt:lpstr>
      <vt:lpstr>Memória 08</vt:lpstr>
      <vt:lpstr>BM 09</vt:lpstr>
      <vt:lpstr>Memória 09</vt:lpstr>
      <vt:lpstr>BM 10</vt:lpstr>
      <vt:lpstr>Memória 10</vt:lpstr>
      <vt:lpstr>'BM 01'!Area_de_impressao</vt:lpstr>
      <vt:lpstr>'BM 02'!Area_de_impressao</vt:lpstr>
      <vt:lpstr>'BM 03'!Area_de_impressao</vt:lpstr>
      <vt:lpstr>'BM 04'!Area_de_impressao</vt:lpstr>
      <vt:lpstr>'BM 05'!Area_de_impressao</vt:lpstr>
      <vt:lpstr>'BM 06'!Area_de_impressao</vt:lpstr>
      <vt:lpstr>'BM 07'!Area_de_impressao</vt:lpstr>
      <vt:lpstr>'BM 08'!Area_de_impressao</vt:lpstr>
      <vt:lpstr>'BM 09'!Area_de_impressao</vt:lpstr>
      <vt:lpstr>'BM 10'!Area_de_impressao</vt:lpstr>
      <vt:lpstr>'Memória 01'!Area_de_impressao</vt:lpstr>
      <vt:lpstr>'Memória 02'!Area_de_impressao</vt:lpstr>
      <vt:lpstr>'Memória 03'!Area_de_impressao</vt:lpstr>
      <vt:lpstr>'Memória 04'!Area_de_impressao</vt:lpstr>
      <vt:lpstr>'Memória 05'!Area_de_impressao</vt:lpstr>
      <vt:lpstr>'Memória 06'!Area_de_impressao</vt:lpstr>
      <vt:lpstr>'Memória 07'!Area_de_impressao</vt:lpstr>
      <vt:lpstr>'Memória 08'!Area_de_impressao</vt:lpstr>
      <vt:lpstr>'Memória 09'!Area_de_impressao</vt:lpstr>
      <vt:lpstr>'Memória 10'!Area_de_impressao</vt:lpstr>
      <vt:lpstr>'BM 01'!Titulos_de_impressao</vt:lpstr>
      <vt:lpstr>'BM 02'!Titulos_de_impressao</vt:lpstr>
      <vt:lpstr>'BM 03'!Titulos_de_impressao</vt:lpstr>
      <vt:lpstr>'BM 04'!Titulos_de_impressao</vt:lpstr>
      <vt:lpstr>'BM 05'!Titulos_de_impressao</vt:lpstr>
      <vt:lpstr>'BM 06'!Titulos_de_impressao</vt:lpstr>
      <vt:lpstr>'BM 07'!Titulos_de_impressao</vt:lpstr>
      <vt:lpstr>'BM 08'!Titulos_de_impressao</vt:lpstr>
      <vt:lpstr>'BM 09'!Titulos_de_impressao</vt:lpstr>
      <vt:lpstr>'BM 10'!Titulos_de_impressao</vt:lpstr>
      <vt:lpstr>'Memória 01'!Titulos_de_impressao</vt:lpstr>
      <vt:lpstr>'Memória 02'!Titulos_de_impressao</vt:lpstr>
      <vt:lpstr>'Memória 03'!Titulos_de_impressao</vt:lpstr>
      <vt:lpstr>'Memória 04'!Titulos_de_impressao</vt:lpstr>
      <vt:lpstr>'Memória 05'!Titulos_de_impressao</vt:lpstr>
      <vt:lpstr>'Memória 06'!Titulos_de_impressao</vt:lpstr>
      <vt:lpstr>'Memória 07'!Titulos_de_impressao</vt:lpstr>
      <vt:lpstr>'Memória 08'!Titulos_de_impressao</vt:lpstr>
      <vt:lpstr>'Memória 09'!Titulos_de_impressao</vt:lpstr>
      <vt:lpstr>'Memória 10'!Titulos_de_impressao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axlsx</dc:creator>
  <dc:description/>
  <cp:lastModifiedBy>Valdeir Gonçalves</cp:lastModifiedBy>
  <cp:revision>23</cp:revision>
  <cp:lastPrinted>2026-05-14T14:07:35Z</cp:lastPrinted>
  <dcterms:created xsi:type="dcterms:W3CDTF">2023-01-31T17:46:32Z</dcterms:created>
  <dcterms:modified xsi:type="dcterms:W3CDTF">2026-05-14T14:08:15Z</dcterms:modified>
  <dc:language>pt-BR</dc:language>
</cp:coreProperties>
</file>