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CE18269F-69CF-4FAD-8993-EFE204DC990F}" xr6:coauthVersionLast="47" xr6:coauthVersionMax="47" xr10:uidLastSave="{00000000-0000-0000-0000-000000000000}"/>
  <bookViews>
    <workbookView xWindow="-120" yWindow="-120" windowWidth="20730" windowHeight="11160" activeTab="1" xr2:uid="{6C74C581-AF58-4809-AC7A-EBD7A1212176}"/>
  </bookViews>
  <sheets>
    <sheet name="BM 01" sheetId="2" r:id="rId1"/>
    <sheet name="Memória BM 01" sheetId="3" r:id="rId2"/>
    <sheet name="Planilha1" sheetId="1" r:id="rId3"/>
  </sheets>
  <externalReferences>
    <externalReference r:id="rId4"/>
  </externalReferences>
  <definedNames>
    <definedName name="_xlnm.Print_Area" localSheetId="0">'BM 01'!$A$1:$Q$88</definedName>
    <definedName name="_xlnm.Print_Area" localSheetId="1">'Memória BM 01'!$A$1:$D$76</definedName>
    <definedName name="_xlnm.Print_Titles" localSheetId="0">'BM 01'!$1:$10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3" l="1"/>
  <c r="O83" i="2"/>
  <c r="N83" i="2"/>
  <c r="M83" i="2"/>
  <c r="K83" i="2"/>
  <c r="L83" i="2" s="1"/>
  <c r="P83" i="2" s="1"/>
  <c r="Q83" i="2" s="1"/>
  <c r="I83" i="2"/>
  <c r="G83" i="2"/>
  <c r="M82" i="2"/>
  <c r="L82" i="2"/>
  <c r="K82" i="2"/>
  <c r="N82" i="2" s="1"/>
  <c r="I82" i="2"/>
  <c r="G82" i="2"/>
  <c r="M81" i="2"/>
  <c r="L81" i="2"/>
  <c r="O81" i="2" s="1"/>
  <c r="K81" i="2"/>
  <c r="N81" i="2" s="1"/>
  <c r="I81" i="2"/>
  <c r="G81" i="2"/>
  <c r="Q80" i="2"/>
  <c r="N80" i="2"/>
  <c r="M80" i="2"/>
  <c r="L80" i="2"/>
  <c r="P80" i="2" s="1"/>
  <c r="K80" i="2"/>
  <c r="I80" i="2"/>
  <c r="I76" i="2" s="1"/>
  <c r="G80" i="2"/>
  <c r="O79" i="2"/>
  <c r="N79" i="2"/>
  <c r="M79" i="2"/>
  <c r="K79" i="2"/>
  <c r="L79" i="2" s="1"/>
  <c r="P79" i="2" s="1"/>
  <c r="Q79" i="2" s="1"/>
  <c r="I79" i="2"/>
  <c r="G79" i="2"/>
  <c r="M78" i="2"/>
  <c r="K78" i="2"/>
  <c r="I78" i="2"/>
  <c r="G78" i="2"/>
  <c r="P77" i="2"/>
  <c r="Q77" i="2" s="1"/>
  <c r="M77" i="2"/>
  <c r="L77" i="2"/>
  <c r="O77" i="2" s="1"/>
  <c r="K77" i="2"/>
  <c r="N77" i="2" s="1"/>
  <c r="I77" i="2"/>
  <c r="G77" i="2"/>
  <c r="M76" i="2"/>
  <c r="J76" i="2"/>
  <c r="Q75" i="2"/>
  <c r="N75" i="2"/>
  <c r="M75" i="2"/>
  <c r="L75" i="2"/>
  <c r="P75" i="2" s="1"/>
  <c r="K75" i="2"/>
  <c r="I75" i="2"/>
  <c r="I71" i="2" s="1"/>
  <c r="G75" i="2"/>
  <c r="N74" i="2"/>
  <c r="M74" i="2"/>
  <c r="K74" i="2"/>
  <c r="L74" i="2" s="1"/>
  <c r="P74" i="2" s="1"/>
  <c r="Q74" i="2" s="1"/>
  <c r="I74" i="2"/>
  <c r="G74" i="2"/>
  <c r="M73" i="2"/>
  <c r="K73" i="2"/>
  <c r="I73" i="2"/>
  <c r="G73" i="2"/>
  <c r="P72" i="2"/>
  <c r="Q72" i="2" s="1"/>
  <c r="M72" i="2"/>
  <c r="L72" i="2"/>
  <c r="O72" i="2" s="1"/>
  <c r="K72" i="2"/>
  <c r="N72" i="2" s="1"/>
  <c r="I72" i="2"/>
  <c r="G72" i="2"/>
  <c r="M71" i="2"/>
  <c r="J71" i="2"/>
  <c r="Q70" i="2"/>
  <c r="N70" i="2"/>
  <c r="M70" i="2"/>
  <c r="L70" i="2"/>
  <c r="P70" i="2" s="1"/>
  <c r="K70" i="2"/>
  <c r="I70" i="2"/>
  <c r="G70" i="2"/>
  <c r="N69" i="2"/>
  <c r="M69" i="2"/>
  <c r="M67" i="2" s="1"/>
  <c r="K69" i="2"/>
  <c r="L69" i="2" s="1"/>
  <c r="P69" i="2" s="1"/>
  <c r="Q69" i="2" s="1"/>
  <c r="I69" i="2"/>
  <c r="G69" i="2"/>
  <c r="M68" i="2"/>
  <c r="K68" i="2"/>
  <c r="I68" i="2"/>
  <c r="G68" i="2"/>
  <c r="J67" i="2"/>
  <c r="M66" i="2"/>
  <c r="L66" i="2"/>
  <c r="O66" i="2" s="1"/>
  <c r="K66" i="2"/>
  <c r="N66" i="2" s="1"/>
  <c r="I66" i="2"/>
  <c r="G66" i="2"/>
  <c r="Q65" i="2"/>
  <c r="N65" i="2"/>
  <c r="M65" i="2"/>
  <c r="L65" i="2"/>
  <c r="P65" i="2" s="1"/>
  <c r="K65" i="2"/>
  <c r="I65" i="2"/>
  <c r="G65" i="2"/>
  <c r="N64" i="2"/>
  <c r="M64" i="2"/>
  <c r="K64" i="2"/>
  <c r="L64" i="2" s="1"/>
  <c r="P64" i="2" s="1"/>
  <c r="Q64" i="2" s="1"/>
  <c r="I64" i="2"/>
  <c r="G64" i="2"/>
  <c r="M63" i="2"/>
  <c r="K63" i="2"/>
  <c r="I63" i="2"/>
  <c r="G63" i="2"/>
  <c r="P62" i="2"/>
  <c r="Q62" i="2" s="1"/>
  <c r="M62" i="2"/>
  <c r="L62" i="2"/>
  <c r="O62" i="2" s="1"/>
  <c r="K62" i="2"/>
  <c r="N62" i="2" s="1"/>
  <c r="I62" i="2"/>
  <c r="G62" i="2"/>
  <c r="N61" i="2"/>
  <c r="M61" i="2"/>
  <c r="L61" i="2"/>
  <c r="P61" i="2" s="1"/>
  <c r="Q61" i="2" s="1"/>
  <c r="K61" i="2"/>
  <c r="I61" i="2"/>
  <c r="G61" i="2"/>
  <c r="M60" i="2"/>
  <c r="K60" i="2"/>
  <c r="I60" i="2"/>
  <c r="G60" i="2"/>
  <c r="M59" i="2"/>
  <c r="K59" i="2"/>
  <c r="N59" i="2" s="1"/>
  <c r="I59" i="2"/>
  <c r="G59" i="2"/>
  <c r="J58" i="2"/>
  <c r="J55" i="2" s="1"/>
  <c r="P57" i="2"/>
  <c r="Q57" i="2" s="1"/>
  <c r="Q56" i="2" s="1"/>
  <c r="M57" i="2"/>
  <c r="L57" i="2"/>
  <c r="O57" i="2" s="1"/>
  <c r="O56" i="2" s="1"/>
  <c r="K57" i="2"/>
  <c r="N57" i="2" s="1"/>
  <c r="N56" i="2" s="1"/>
  <c r="I57" i="2"/>
  <c r="G57" i="2"/>
  <c r="M56" i="2"/>
  <c r="L56" i="2"/>
  <c r="K56" i="2"/>
  <c r="J56" i="2"/>
  <c r="I56" i="2"/>
  <c r="Q54" i="2"/>
  <c r="N54" i="2"/>
  <c r="M54" i="2"/>
  <c r="L54" i="2"/>
  <c r="P54" i="2" s="1"/>
  <c r="K54" i="2"/>
  <c r="I54" i="2"/>
  <c r="G54" i="2"/>
  <c r="O53" i="2"/>
  <c r="N53" i="2"/>
  <c r="M53" i="2"/>
  <c r="K53" i="2"/>
  <c r="L53" i="2" s="1"/>
  <c r="P53" i="2" s="1"/>
  <c r="Q53" i="2" s="1"/>
  <c r="I53" i="2"/>
  <c r="G53" i="2"/>
  <c r="M52" i="2"/>
  <c r="L52" i="2"/>
  <c r="K52" i="2"/>
  <c r="N52" i="2" s="1"/>
  <c r="I52" i="2"/>
  <c r="G52" i="2"/>
  <c r="M51" i="2"/>
  <c r="L51" i="2"/>
  <c r="O51" i="2" s="1"/>
  <c r="K51" i="2"/>
  <c r="N51" i="2" s="1"/>
  <c r="I51" i="2"/>
  <c r="G51" i="2"/>
  <c r="Q50" i="2"/>
  <c r="N50" i="2"/>
  <c r="M50" i="2"/>
  <c r="L50" i="2"/>
  <c r="P50" i="2" s="1"/>
  <c r="K50" i="2"/>
  <c r="I50" i="2"/>
  <c r="G50" i="2"/>
  <c r="O49" i="2"/>
  <c r="N49" i="2"/>
  <c r="M49" i="2"/>
  <c r="K49" i="2"/>
  <c r="L49" i="2" s="1"/>
  <c r="P49" i="2" s="1"/>
  <c r="Q49" i="2" s="1"/>
  <c r="I49" i="2"/>
  <c r="G49" i="2"/>
  <c r="M48" i="2"/>
  <c r="K48" i="2"/>
  <c r="I48" i="2"/>
  <c r="G48" i="2"/>
  <c r="P47" i="2"/>
  <c r="Q47" i="2" s="1"/>
  <c r="M47" i="2"/>
  <c r="L47" i="2"/>
  <c r="O47" i="2" s="1"/>
  <c r="K47" i="2"/>
  <c r="N47" i="2" s="1"/>
  <c r="I47" i="2"/>
  <c r="G47" i="2"/>
  <c r="N46" i="2"/>
  <c r="M46" i="2"/>
  <c r="M44" i="2" s="1"/>
  <c r="L46" i="2"/>
  <c r="P46" i="2" s="1"/>
  <c r="Q46" i="2" s="1"/>
  <c r="K46" i="2"/>
  <c r="I46" i="2"/>
  <c r="G46" i="2"/>
  <c r="M45" i="2"/>
  <c r="K45" i="2"/>
  <c r="I45" i="2"/>
  <c r="G45" i="2"/>
  <c r="J44" i="2"/>
  <c r="M43" i="2"/>
  <c r="K43" i="2"/>
  <c r="N43" i="2" s="1"/>
  <c r="I43" i="2"/>
  <c r="G43" i="2"/>
  <c r="P42" i="2"/>
  <c r="Q42" i="2" s="1"/>
  <c r="M42" i="2"/>
  <c r="L42" i="2"/>
  <c r="O42" i="2" s="1"/>
  <c r="K42" i="2"/>
  <c r="N42" i="2" s="1"/>
  <c r="I42" i="2"/>
  <c r="G42" i="2"/>
  <c r="N41" i="2"/>
  <c r="M41" i="2"/>
  <c r="L41" i="2"/>
  <c r="P41" i="2" s="1"/>
  <c r="Q41" i="2" s="1"/>
  <c r="K41" i="2"/>
  <c r="I41" i="2"/>
  <c r="G41" i="2"/>
  <c r="O40" i="2"/>
  <c r="M40" i="2"/>
  <c r="K40" i="2"/>
  <c r="L40" i="2" s="1"/>
  <c r="P40" i="2" s="1"/>
  <c r="Q40" i="2" s="1"/>
  <c r="I40" i="2"/>
  <c r="G40" i="2"/>
  <c r="M39" i="2"/>
  <c r="K39" i="2"/>
  <c r="N39" i="2" s="1"/>
  <c r="I39" i="2"/>
  <c r="G39" i="2"/>
  <c r="M38" i="2"/>
  <c r="L38" i="2"/>
  <c r="K38" i="2"/>
  <c r="N38" i="2" s="1"/>
  <c r="I38" i="2"/>
  <c r="G38" i="2"/>
  <c r="Q37" i="2"/>
  <c r="N37" i="2"/>
  <c r="M37" i="2"/>
  <c r="L37" i="2"/>
  <c r="P37" i="2" s="1"/>
  <c r="K37" i="2"/>
  <c r="I37" i="2"/>
  <c r="G37" i="2"/>
  <c r="O36" i="2"/>
  <c r="N36" i="2"/>
  <c r="M36" i="2"/>
  <c r="K36" i="2"/>
  <c r="L36" i="2" s="1"/>
  <c r="P36" i="2" s="1"/>
  <c r="Q36" i="2" s="1"/>
  <c r="I36" i="2"/>
  <c r="G36" i="2"/>
  <c r="M35" i="2"/>
  <c r="L35" i="2"/>
  <c r="K35" i="2"/>
  <c r="N35" i="2" s="1"/>
  <c r="I35" i="2"/>
  <c r="G35" i="2"/>
  <c r="K34" i="2"/>
  <c r="J34" i="2"/>
  <c r="M33" i="2"/>
  <c r="K33" i="2"/>
  <c r="N33" i="2" s="1"/>
  <c r="I33" i="2"/>
  <c r="G33" i="2"/>
  <c r="P32" i="2"/>
  <c r="Q32" i="2" s="1"/>
  <c r="N32" i="2"/>
  <c r="M32" i="2"/>
  <c r="L32" i="2"/>
  <c r="O32" i="2" s="1"/>
  <c r="K32" i="2"/>
  <c r="I32" i="2"/>
  <c r="G32" i="2"/>
  <c r="O31" i="2"/>
  <c r="N31" i="2"/>
  <c r="N29" i="2" s="1"/>
  <c r="M31" i="2"/>
  <c r="M29" i="2" s="1"/>
  <c r="K31" i="2"/>
  <c r="L31" i="2" s="1"/>
  <c r="P31" i="2" s="1"/>
  <c r="Q31" i="2" s="1"/>
  <c r="I31" i="2"/>
  <c r="G31" i="2"/>
  <c r="N30" i="2"/>
  <c r="M30" i="2"/>
  <c r="K30" i="2"/>
  <c r="L30" i="2" s="1"/>
  <c r="I30" i="2"/>
  <c r="G30" i="2"/>
  <c r="J29" i="2"/>
  <c r="M28" i="2"/>
  <c r="K28" i="2"/>
  <c r="I28" i="2"/>
  <c r="G28" i="2"/>
  <c r="P27" i="2"/>
  <c r="Q27" i="2" s="1"/>
  <c r="N27" i="2"/>
  <c r="M27" i="2"/>
  <c r="L27" i="2"/>
  <c r="O27" i="2" s="1"/>
  <c r="K27" i="2"/>
  <c r="I27" i="2"/>
  <c r="G27" i="2"/>
  <c r="O26" i="2"/>
  <c r="M26" i="2"/>
  <c r="K26" i="2"/>
  <c r="L26" i="2" s="1"/>
  <c r="P26" i="2" s="1"/>
  <c r="Q26" i="2" s="1"/>
  <c r="I26" i="2"/>
  <c r="G26" i="2"/>
  <c r="N25" i="2"/>
  <c r="M25" i="2"/>
  <c r="K25" i="2"/>
  <c r="L25" i="2" s="1"/>
  <c r="I25" i="2"/>
  <c r="G25" i="2"/>
  <c r="M24" i="2"/>
  <c r="K24" i="2"/>
  <c r="N24" i="2" s="1"/>
  <c r="I24" i="2"/>
  <c r="G24" i="2"/>
  <c r="P23" i="2"/>
  <c r="Q23" i="2" s="1"/>
  <c r="N23" i="2"/>
  <c r="M23" i="2"/>
  <c r="L23" i="2"/>
  <c r="O23" i="2" s="1"/>
  <c r="K23" i="2"/>
  <c r="I23" i="2"/>
  <c r="G23" i="2"/>
  <c r="O22" i="2"/>
  <c r="N22" i="2"/>
  <c r="M22" i="2"/>
  <c r="K22" i="2"/>
  <c r="L22" i="2" s="1"/>
  <c r="P22" i="2" s="1"/>
  <c r="Q22" i="2" s="1"/>
  <c r="I22" i="2"/>
  <c r="G22" i="2"/>
  <c r="N21" i="2"/>
  <c r="M21" i="2"/>
  <c r="K21" i="2"/>
  <c r="L21" i="2" s="1"/>
  <c r="I21" i="2"/>
  <c r="G21" i="2"/>
  <c r="M20" i="2"/>
  <c r="M18" i="2" s="1"/>
  <c r="K20" i="2"/>
  <c r="N20" i="2" s="1"/>
  <c r="I20" i="2"/>
  <c r="G20" i="2"/>
  <c r="N19" i="2"/>
  <c r="M19" i="2"/>
  <c r="K19" i="2"/>
  <c r="L19" i="2" s="1"/>
  <c r="I19" i="2"/>
  <c r="I18" i="2" s="1"/>
  <c r="G19" i="2"/>
  <c r="J18" i="2"/>
  <c r="J12" i="2" s="1"/>
  <c r="M17" i="2"/>
  <c r="K17" i="2"/>
  <c r="I17" i="2"/>
  <c r="G17" i="2"/>
  <c r="M16" i="2"/>
  <c r="K16" i="2"/>
  <c r="J16" i="2"/>
  <c r="I16" i="2"/>
  <c r="AD15" i="2"/>
  <c r="AE15" i="2" s="1"/>
  <c r="M15" i="2"/>
  <c r="K15" i="2"/>
  <c r="I15" i="2"/>
  <c r="G15" i="2"/>
  <c r="AF14" i="2"/>
  <c r="P14" i="2"/>
  <c r="Q14" i="2" s="1"/>
  <c r="N14" i="2"/>
  <c r="M14" i="2"/>
  <c r="M13" i="2" s="1"/>
  <c r="L14" i="2"/>
  <c r="O14" i="2" s="1"/>
  <c r="K14" i="2"/>
  <c r="I14" i="2"/>
  <c r="G14" i="2"/>
  <c r="J13" i="2"/>
  <c r="I13" i="2"/>
  <c r="AD14" i="2" l="1"/>
  <c r="AE14" i="2" s="1"/>
  <c r="AG14" i="2" s="1"/>
  <c r="AB14" i="2"/>
  <c r="K13" i="2"/>
  <c r="L15" i="2"/>
  <c r="O19" i="2"/>
  <c r="P19" i="2"/>
  <c r="Q19" i="2" s="1"/>
  <c r="L18" i="2"/>
  <c r="O25" i="2"/>
  <c r="P25" i="2"/>
  <c r="Q25" i="2" s="1"/>
  <c r="P30" i="2"/>
  <c r="Q30" i="2" s="1"/>
  <c r="O30" i="2"/>
  <c r="I58" i="2"/>
  <c r="P82" i="2"/>
  <c r="Q82" i="2" s="1"/>
  <c r="O82" i="2"/>
  <c r="N15" i="2"/>
  <c r="N13" i="2" s="1"/>
  <c r="N17" i="2"/>
  <c r="N16" i="2" s="1"/>
  <c r="L17" i="2"/>
  <c r="P21" i="2"/>
  <c r="Q21" i="2" s="1"/>
  <c r="O21" i="2"/>
  <c r="N28" i="2"/>
  <c r="L28" i="2"/>
  <c r="K18" i="2"/>
  <c r="O38" i="2"/>
  <c r="P38" i="2"/>
  <c r="Q38" i="2" s="1"/>
  <c r="L45" i="2"/>
  <c r="K44" i="2"/>
  <c r="N45" i="2"/>
  <c r="N48" i="2"/>
  <c r="L48" i="2"/>
  <c r="N73" i="2"/>
  <c r="K71" i="2"/>
  <c r="L73" i="2"/>
  <c r="P52" i="2"/>
  <c r="Q52" i="2" s="1"/>
  <c r="O52" i="2"/>
  <c r="L60" i="2"/>
  <c r="N60" i="2"/>
  <c r="N58" i="2" s="1"/>
  <c r="N55" i="2" s="1"/>
  <c r="N63" i="2"/>
  <c r="L63" i="2"/>
  <c r="P35" i="2"/>
  <c r="Q35" i="2" s="1"/>
  <c r="O35" i="2"/>
  <c r="N68" i="2"/>
  <c r="N67" i="2" s="1"/>
  <c r="L68" i="2"/>
  <c r="K67" i="2"/>
  <c r="N78" i="2"/>
  <c r="K76" i="2"/>
  <c r="L78" i="2"/>
  <c r="I29" i="2"/>
  <c r="I12" i="2" s="1"/>
  <c r="L24" i="2"/>
  <c r="L33" i="2"/>
  <c r="I34" i="2"/>
  <c r="L43" i="2"/>
  <c r="L59" i="2"/>
  <c r="O64" i="2"/>
  <c r="O69" i="2"/>
  <c r="O74" i="2"/>
  <c r="M58" i="2"/>
  <c r="M55" i="2" s="1"/>
  <c r="M85" i="2" s="1"/>
  <c r="N71" i="2"/>
  <c r="N76" i="2"/>
  <c r="L20" i="2"/>
  <c r="N26" i="2"/>
  <c r="N18" i="2" s="1"/>
  <c r="K29" i="2"/>
  <c r="M34" i="2"/>
  <c r="M12" i="2" s="1"/>
  <c r="L39" i="2"/>
  <c r="N40" i="2"/>
  <c r="N34" i="2" s="1"/>
  <c r="I44" i="2"/>
  <c r="P51" i="2"/>
  <c r="Q51" i="2" s="1"/>
  <c r="K58" i="2"/>
  <c r="P66" i="2"/>
  <c r="Q66" i="2" s="1"/>
  <c r="I67" i="2"/>
  <c r="P81" i="2"/>
  <c r="Q81" i="2" s="1"/>
  <c r="O37" i="2"/>
  <c r="O41" i="2"/>
  <c r="O46" i="2"/>
  <c r="O50" i="2"/>
  <c r="O54" i="2"/>
  <c r="O61" i="2"/>
  <c r="O65" i="2"/>
  <c r="O70" i="2"/>
  <c r="O75" i="2"/>
  <c r="O80" i="2"/>
  <c r="P43" i="2" l="1"/>
  <c r="Q43" i="2" s="1"/>
  <c r="O43" i="2"/>
  <c r="O34" i="2" s="1"/>
  <c r="L34" i="2"/>
  <c r="K12" i="2"/>
  <c r="P59" i="2"/>
  <c r="Q59" i="2" s="1"/>
  <c r="O59" i="2"/>
  <c r="L58" i="2"/>
  <c r="P33" i="2"/>
  <c r="Q33" i="2" s="1"/>
  <c r="Q29" i="2" s="1"/>
  <c r="O33" i="2"/>
  <c r="O29" i="2" s="1"/>
  <c r="P60" i="2"/>
  <c r="Q60" i="2" s="1"/>
  <c r="O60" i="2"/>
  <c r="O78" i="2"/>
  <c r="O76" i="2" s="1"/>
  <c r="P78" i="2"/>
  <c r="Q78" i="2" s="1"/>
  <c r="Q76" i="2" s="1"/>
  <c r="L76" i="2"/>
  <c r="O68" i="2"/>
  <c r="O67" i="2" s="1"/>
  <c r="L67" i="2"/>
  <c r="P68" i="2"/>
  <c r="Q68" i="2" s="1"/>
  <c r="Q67" i="2" s="1"/>
  <c r="N44" i="2"/>
  <c r="N12" i="2" s="1"/>
  <c r="N85" i="2" s="1"/>
  <c r="G3" i="2" s="1"/>
  <c r="O28" i="2"/>
  <c r="P28" i="2"/>
  <c r="Q28" i="2" s="1"/>
  <c r="P17" i="2"/>
  <c r="Q17" i="2" s="1"/>
  <c r="Q16" i="2" s="1"/>
  <c r="O17" i="2"/>
  <c r="O16" i="2" s="1"/>
  <c r="L16" i="2"/>
  <c r="K55" i="2"/>
  <c r="P39" i="2"/>
  <c r="Q39" i="2" s="1"/>
  <c r="Q34" i="2" s="1"/>
  <c r="O39" i="2"/>
  <c r="P20" i="2"/>
  <c r="Q20" i="2" s="1"/>
  <c r="Q18" i="2" s="1"/>
  <c r="O20" i="2"/>
  <c r="O18" i="2" s="1"/>
  <c r="P24" i="2"/>
  <c r="Q24" i="2" s="1"/>
  <c r="O24" i="2"/>
  <c r="O63" i="2"/>
  <c r="P63" i="2"/>
  <c r="Q63" i="2" s="1"/>
  <c r="O73" i="2"/>
  <c r="O71" i="2" s="1"/>
  <c r="P73" i="2"/>
  <c r="Q73" i="2" s="1"/>
  <c r="Q71" i="2" s="1"/>
  <c r="L71" i="2"/>
  <c r="O48" i="2"/>
  <c r="P48" i="2"/>
  <c r="Q48" i="2" s="1"/>
  <c r="P45" i="2"/>
  <c r="Q45" i="2" s="1"/>
  <c r="Q44" i="2" s="1"/>
  <c r="L44" i="2"/>
  <c r="O45" i="2"/>
  <c r="O44" i="2" s="1"/>
  <c r="L29" i="2"/>
  <c r="I55" i="2"/>
  <c r="I11" i="2" s="1"/>
  <c r="I85" i="2" s="1"/>
  <c r="P15" i="2"/>
  <c r="Q15" i="2" s="1"/>
  <c r="Q13" i="2" s="1"/>
  <c r="O15" i="2"/>
  <c r="O13" i="2" s="1"/>
  <c r="L13" i="2"/>
  <c r="Q12" i="2" l="1"/>
  <c r="L12" i="2"/>
  <c r="L55" i="2"/>
  <c r="Q58" i="2"/>
  <c r="Q55" i="2" s="1"/>
  <c r="O12" i="2"/>
  <c r="O58" i="2"/>
  <c r="O55" i="2" s="1"/>
  <c r="Q85" i="2" l="1"/>
  <c r="G7" i="2" s="1"/>
  <c r="O85" i="2"/>
  <c r="R85" i="2" l="1"/>
  <c r="G5" i="2"/>
</calcChain>
</file>

<file path=xl/sharedStrings.xml><?xml version="1.0" encoding="utf-8"?>
<sst xmlns="http://schemas.openxmlformats.org/spreadsheetml/2006/main" count="634" uniqueCount="272">
  <si>
    <t>PROGRAMA:</t>
  </si>
  <si>
    <t>Transferência Especial</t>
  </si>
  <si>
    <t>PERÍODO:</t>
  </si>
  <si>
    <t>28/01/2022 a 15/03/2022</t>
  </si>
  <si>
    <t>CONCEDENTE:</t>
  </si>
  <si>
    <t>Governo Federal</t>
  </si>
  <si>
    <t>CONVENENTE:</t>
  </si>
  <si>
    <t>Município de Sousa - PB</t>
  </si>
  <si>
    <t>VALOR DA MEDIÇÃO:</t>
  </si>
  <si>
    <t>CONTRATO:</t>
  </si>
  <si>
    <t>Plano de Ação 09032021-009256</t>
  </si>
  <si>
    <t>Desoneração:</t>
  </si>
  <si>
    <t>sim</t>
  </si>
  <si>
    <t>OBRA:</t>
  </si>
  <si>
    <t>Requalificação e ampliação da Av Mosenhor Vicente Freitas</t>
  </si>
  <si>
    <t>VALOR ACUMULADO:</t>
  </si>
  <si>
    <t>Encargos Sociais:</t>
  </si>
  <si>
    <t>REF. PREÇOS:</t>
  </si>
  <si>
    <t>SINAPI PB - Abril/2021</t>
  </si>
  <si>
    <t>B.D.I.:</t>
  </si>
  <si>
    <t>29,97%</t>
  </si>
  <si>
    <t>O PRAZO DE VIGÊNCIA DO CONTRATO SERÁ DE 14 (QUATORZE) MESES E O PRAZO DE EXECUÇÃO DESSAS OBRAS SERÁ DE ACORDO COM O CRONOGRAMA RESPECTIVO DO PROJETO A CONTAR DA EMISSÃO DA ORDEM DE SERVIÇO, PODENDO SER PRORROGADO, A CRITÉRIO EXCLUSIVO DA ADMINISTRAÇÃO MUNICIPAL, MEDIANTE TERMO ADITIVO.</t>
  </si>
  <si>
    <t>SICRO3 - out/2020</t>
  </si>
  <si>
    <t>SALDO:</t>
  </si>
  <si>
    <t>B.D.I. (fornecimento de materiais):</t>
  </si>
  <si>
    <t>16,80%</t>
  </si>
  <si>
    <t>o prazo de vigência do contrato será de 14 (quatorze) meses e o prazo de execução dessas obras será de acordo com o cronograma respectivo do projeto a contar da emissão da ordem de serviço, podendo ser prorrogado, a critério exclusivo da administração municipal, mediante termo aditivo.</t>
  </si>
  <si>
    <t>1º MEDIÇÃO - OBRA: REQUALIFICAÇÃO E AMPLIAÇÃO DA AV. MOSENHOR VICENTE FREITAS - SOUSA/PB</t>
  </si>
  <si>
    <t>FONTE</t>
  </si>
  <si>
    <t>CÓDIGO</t>
  </si>
  <si>
    <t>ITEM</t>
  </si>
  <si>
    <t>DESCRIÇÃO DOS SERVIÇOS</t>
  </si>
  <si>
    <t>UNID.</t>
  </si>
  <si>
    <t>QUANT.</t>
  </si>
  <si>
    <t>VALORES (R$)</t>
  </si>
  <si>
    <t>DESENVOLVIMENTO FISICO</t>
  </si>
  <si>
    <t>DESENVOLVIMENTO FINANCEIRO (R$)</t>
  </si>
  <si>
    <t>SALDO</t>
  </si>
  <si>
    <t>UNIT. s/ BDI</t>
  </si>
  <si>
    <t>UNIT. c/ BDI</t>
  </si>
  <si>
    <t>TOTAL</t>
  </si>
  <si>
    <t>QUANT. ACUMULADA ANTERIOR</t>
  </si>
  <si>
    <t>QUANT. EXECUTADA</t>
  </si>
  <si>
    <t>QUANT. ACUMULADA TOTAL</t>
  </si>
  <si>
    <t>ACUMULADO ANTERIOR</t>
  </si>
  <si>
    <t>REALIZADO NO PERÍODO</t>
  </si>
  <si>
    <t>ACUMULADO TOTAL</t>
  </si>
  <si>
    <t>R$</t>
  </si>
  <si>
    <t>0.0</t>
  </si>
  <si>
    <t>REQUALIFICAÇÃO E AMPLIAÇÃO DA AV MOSENHOR VICENTE FREITAS</t>
  </si>
  <si>
    <t>1.0</t>
  </si>
  <si>
    <t>TRECHO 1 (CONSTRUÇÃO DE 1 NOVA FAIXA DE ROLAGEM) - COMPRIMENTO 2300 M</t>
  </si>
  <si>
    <t>ÓRGÃO</t>
  </si>
  <si>
    <t>1.1</t>
  </si>
  <si>
    <t>SERVIÇOS PRELIMINARES</t>
  </si>
  <si>
    <t xml:space="preserve">COMPOSIÇÃO </t>
  </si>
  <si>
    <t xml:space="preserve">1.1.1 </t>
  </si>
  <si>
    <t>SERVICOS TOPOGRAFICOS PARA PAVIMENTACAO, INCLUSIVE NOTA DE SERVICOS, ACOMPANHAMENTO E GREIDE [ADAPTADO DE SINAPI 78472]</t>
  </si>
  <si>
    <t xml:space="preserve">M2 </t>
  </si>
  <si>
    <t xml:space="preserve">0,39 </t>
  </si>
  <si>
    <t xml:space="preserve">SINAPI PB </t>
  </si>
  <si>
    <t>1.1.2</t>
  </si>
  <si>
    <t>LIMPEZA MECANIZADA DE CAMADA VEGETAL, VEGETAÇÃO E PEQUENAS ÁRVORES (DIÂMETRO DE TRONCO MENOR QUE 0,20 M), COM TRATOR DE ESTEIRAS.AF_05/2018</t>
  </si>
  <si>
    <t xml:space="preserve">0,34 </t>
  </si>
  <si>
    <t xml:space="preserve">MOVIMENTAÇÃO DE TERRA </t>
  </si>
  <si>
    <t xml:space="preserve"> </t>
  </si>
  <si>
    <t>1.2.1</t>
  </si>
  <si>
    <t>ATERRO MECANIZADO DE VALA COM ESCAVADEIRA HIDRÁULICA (CAPACIDADE DA CAÇAMBA: 0,8 M³ / POTÊNCIA: 111 HP), LARGURA MAIOR QUE 1,5 M, PROFUNDIDADE DE 1,5 A 3,0 M, COM AREIA PARA ATERRO. - ADAPTADO SINAPI 94305</t>
  </si>
  <si>
    <t xml:space="preserve">M3 </t>
  </si>
  <si>
    <t xml:space="preserve">7.260,23 </t>
  </si>
  <si>
    <t xml:space="preserve">36,81 </t>
  </si>
  <si>
    <t xml:space="preserve">PAVIMENTAÇÃO ASFÁLTICA </t>
  </si>
  <si>
    <t xml:space="preserve">DER PB </t>
  </si>
  <si>
    <t xml:space="preserve">1.3.1 </t>
  </si>
  <si>
    <t>SUB-BASE ESTAB. GRANUL.S/MISTURA EXCLUSIVE TRANSP</t>
  </si>
  <si>
    <t xml:space="preserve">m³ </t>
  </si>
  <si>
    <t xml:space="preserve">1.840,00 </t>
  </si>
  <si>
    <t xml:space="preserve">18,26 </t>
  </si>
  <si>
    <t xml:space="preserve">1.3.2 </t>
  </si>
  <si>
    <t>BASE ESTAB. GRANUL.S/MISTURA EXCLUSIVE TRANSPORTE</t>
  </si>
  <si>
    <t xml:space="preserve">18,99 </t>
  </si>
  <si>
    <t xml:space="preserve">1.3.3 </t>
  </si>
  <si>
    <t>EXECUÇÃO DE IMPRIMAÇÃO COM ASFALTO DILUÍDO CM-30. AF_11/2019</t>
  </si>
  <si>
    <t xml:space="preserve">9.200,00 </t>
  </si>
  <si>
    <t xml:space="preserve">8,79 </t>
  </si>
  <si>
    <t xml:space="preserve">1.3.4 </t>
  </si>
  <si>
    <t>EXECUÇÃO DE PINTURA DE LIGAÇÃO COM EMULSÃO ASFÁLTICA RR-2C AF_11/2019</t>
  </si>
  <si>
    <t xml:space="preserve">18.400,00 </t>
  </si>
  <si>
    <t xml:space="preserve">2,51 </t>
  </si>
  <si>
    <t>1.3.5</t>
  </si>
  <si>
    <t>EXECUÇÃO DE PAVIMENTO COM APLICAÇÃO DE CONCRETO ASFÁLTICO, CAMADA DE ROLAMENTO - EXCLUSIVE CARGA E TRANSPORTE AF_11/2019</t>
  </si>
  <si>
    <t xml:space="preserve">368,00 </t>
  </si>
  <si>
    <t xml:space="preserve">1.274,24 </t>
  </si>
  <si>
    <t>1.3.6</t>
  </si>
  <si>
    <t>EXECUÇÃO DE PAVIMENTO COM APLICAÇÃO DE CONCRETO ASFÁLTICO, CAMADA DE BINDER - EXCLUSIVE CARGA E TRANSPORTE. AF_11/2019</t>
  </si>
  <si>
    <t xml:space="preserve">276,00 </t>
  </si>
  <si>
    <t xml:space="preserve">1.211,37 </t>
  </si>
  <si>
    <t xml:space="preserve">1.3.7 </t>
  </si>
  <si>
    <t>TRANSPORTE DE EMULSÃO RR-2C (PINTURA DE LIGAÇÃO), EM RODOVIA PAVIMENTADA (REFINARIA → OBRA)</t>
  </si>
  <si>
    <t xml:space="preserve">27.600,96 </t>
  </si>
  <si>
    <t xml:space="preserve">0,29 </t>
  </si>
  <si>
    <t>1.3.8</t>
  </si>
  <si>
    <t>TRANSPORTE COM CAMINHÃO BASCULANTE DE 10 M³, EM VIA URBANA PAVIMENTADA, ADICIONAL PARA DMT EXCEDENTE A 30 KM (UNIDADE: TXKM). AF_07/2020</t>
  </si>
  <si>
    <t xml:space="preserve">TXKM </t>
  </si>
  <si>
    <t xml:space="preserve">60.793,60 </t>
  </si>
  <si>
    <t xml:space="preserve">0,51 </t>
  </si>
  <si>
    <t>1.3.9</t>
  </si>
  <si>
    <t>ASSENTAMENTO DE GUIA (MEIO-FIO) EM TRECHO CURVO, CONFECCIONADA EM CONCRETO PRÉ-FABRICADO, DIMENSÕES 100X15X13X30 CM (COMPRIMENTO X BASE INFERIOR X BASE SUPERIOR X ALTURA), PARA VIAS URBANAS (USO VIÁRIO). AF_06/2016</t>
  </si>
  <si>
    <t xml:space="preserve">M </t>
  </si>
  <si>
    <t xml:space="preserve">314,00 </t>
  </si>
  <si>
    <t xml:space="preserve">60,59 </t>
  </si>
  <si>
    <t xml:space="preserve">1.3.10 </t>
  </si>
  <si>
    <t>CONFECÇÃO E COLOCAÇÃO DE GUARD RAIL EM CONCRETO ARMADO PREMOLDADO Fck=30MPa PARA DEFENSA DE PONTES</t>
  </si>
  <si>
    <t xml:space="preserve">UN </t>
  </si>
  <si>
    <t xml:space="preserve">16,00 </t>
  </si>
  <si>
    <t xml:space="preserve">1.246,11 </t>
  </si>
  <si>
    <t xml:space="preserve">SINALIZAÇÃO VIÁRIA </t>
  </si>
  <si>
    <t xml:space="preserve">1.4.1 </t>
  </si>
  <si>
    <t>SINALIZAÇÃO HORIZONTAL C/TERMOPLÁSTICO 3 ANOS DURAÇÃO</t>
  </si>
  <si>
    <t xml:space="preserve">m² </t>
  </si>
  <si>
    <t xml:space="preserve">958,30 </t>
  </si>
  <si>
    <t xml:space="preserve">42,77 </t>
  </si>
  <si>
    <t xml:space="preserve">1.4.2 </t>
  </si>
  <si>
    <t>FORN. E COLOCAÇÃO DE TACHA REFLET. MONODIRECIONAL</t>
  </si>
  <si>
    <t xml:space="preserve">ud </t>
  </si>
  <si>
    <t xml:space="preserve">3.450,00 </t>
  </si>
  <si>
    <t xml:space="preserve">21,63 </t>
  </si>
  <si>
    <t xml:space="preserve">1.4.3 </t>
  </si>
  <si>
    <t>SINALIZAÇÃO VERTICAL, C CHAPAS PLANAS DE AÇO ZINCADO Nº16</t>
  </si>
  <si>
    <t xml:space="preserve">6,00 </t>
  </si>
  <si>
    <t xml:space="preserve">599,49 </t>
  </si>
  <si>
    <t xml:space="preserve">1.4.4 </t>
  </si>
  <si>
    <t>PLACA DE SINAL.RETANGULAR (2,50X1,00M) EM CONF.COM ITEM
06.200.00</t>
  </si>
  <si>
    <t xml:space="preserve">4,00 </t>
  </si>
  <si>
    <t xml:space="preserve">1.185,44 </t>
  </si>
  <si>
    <t xml:space="preserve">INSTALAÇÕES ELÉTRICAS </t>
  </si>
  <si>
    <t>1.5.1</t>
  </si>
  <si>
    <t>POSTE DE CONCRETO COM COMPRIMENTO NOMINAL DE 12 M, CARGA NOMINAL DE 1000 DAN, ENGASTAMENTO BASE CONCRETADA COM 1 M DE CONCRETO E 0,8 M DE SOLO. - ADAPTADO SINAPI 100616</t>
  </si>
  <si>
    <t xml:space="preserve">60,00 </t>
  </si>
  <si>
    <t xml:space="preserve">4.065,99 </t>
  </si>
  <si>
    <t xml:space="preserve">1.5.2 </t>
  </si>
  <si>
    <t>ESCAVAÇÃO MANUAL DE VALA COM PROFUNDIDADE MENOR OU IGUAL A 1,30 M. AF_02/2021</t>
  </si>
  <si>
    <t xml:space="preserve">92,00 </t>
  </si>
  <si>
    <t xml:space="preserve">71,67 </t>
  </si>
  <si>
    <t>1.5.3</t>
  </si>
  <si>
    <t>ELETRODUTO RÍGIDO ROSCÁVEL, PVC, DN 32 MM (1"), PARA CIRCUITOS TERMINAIS, INSTALADO EM LAJE - FORNECIMENTO E INSTALAÇÃO. AF_12/2015</t>
  </si>
  <si>
    <t xml:space="preserve">2.300,00 </t>
  </si>
  <si>
    <t xml:space="preserve">10,75 </t>
  </si>
  <si>
    <t>1.5.4</t>
  </si>
  <si>
    <t>CABO DE COBRE FLEXÍVEL ISOLADO, 16 MM², ANTI-CHAMA 0,6/1,0 KV, PARA CIRCUITOS TERMINAIS - FORNECIMENTO E INSTALAÇÃO AF_12/2015</t>
  </si>
  <si>
    <t xml:space="preserve">6.900,00 </t>
  </si>
  <si>
    <t xml:space="preserve">28,81 </t>
  </si>
  <si>
    <t xml:space="preserve">1.5.5 </t>
  </si>
  <si>
    <t>CAIXA DE PASSAGEM ELETRICA, PARA PISO, EM PVC, DIMENSOES DE 3/4" A 4"</t>
  </si>
  <si>
    <t xml:space="preserve">462,94 </t>
  </si>
  <si>
    <t xml:space="preserve">1.5.6 </t>
  </si>
  <si>
    <t>LUMINÁRIA DE LED PARA ILUMINAÇÃO PÚBLICA, DE 98 W ATÉ 137 W - FORNECIMENTO E INSTALAÇÃO. AF_08/2020</t>
  </si>
  <si>
    <t xml:space="preserve">761,17 </t>
  </si>
  <si>
    <t xml:space="preserve">1.5.7 </t>
  </si>
  <si>
    <t>RELÉ FOTOELÉTRICO PARA COMANDO DE ILUMINAÇÃO EXTERNA 1000 W - FORNECIMENTO E INSTALAÇÃO. AF_08/2020</t>
  </si>
  <si>
    <t xml:space="preserve">37,47 </t>
  </si>
  <si>
    <t>1.5.8</t>
  </si>
  <si>
    <t>TRANSFORMADOR DE DISTRIBUIÇÃO, 30 KVA, TRIFÁSICO, 60 HZ, CLASSE 15 KV, IMERSO EM ÓLEO MINERAL, INSTALAÇÃO EM POSTE (NÃO INCLUSO SUPORTE) - FORNECIMENTO E INSTALAÇÃO. AF_12/2020</t>
  </si>
  <si>
    <t xml:space="preserve">2,00 </t>
  </si>
  <si>
    <t xml:space="preserve">8.319,18 </t>
  </si>
  <si>
    <t xml:space="preserve">1.5.9 </t>
  </si>
  <si>
    <t>SUPORTE PARA TRANSFORMADOR EM POSTE DE CONCRETO DUPLO T - FORNECIMENTO E INSTALAÇÃO. AF_12/2020</t>
  </si>
  <si>
    <t xml:space="preserve">178,01 </t>
  </si>
  <si>
    <t xml:space="preserve">DRENAGEM E SANEAMENTO </t>
  </si>
  <si>
    <t xml:space="preserve">1.6.1 </t>
  </si>
  <si>
    <t>LOCAÇÃO DE REDE DE ÁGUA OU ESGOTO. AF_10/2018</t>
  </si>
  <si>
    <t xml:space="preserve">100,00 </t>
  </si>
  <si>
    <t xml:space="preserve">4,90 </t>
  </si>
  <si>
    <t xml:space="preserve">1.6.2 </t>
  </si>
  <si>
    <t>ESCAV.E TRANSP. MAT. 1A. CAT. C/TRANSP. DE 601-800m</t>
  </si>
  <si>
    <t xml:space="preserve">400,00 </t>
  </si>
  <si>
    <t xml:space="preserve">11,80 </t>
  </si>
  <si>
    <t xml:space="preserve">1.6.3 </t>
  </si>
  <si>
    <t>DEMOLIÇÃO PARCIAL DE PAVIMENTO ASFÁLTICO, DE FORMA MECANIZADA, SEM REAPROVEITAMENTO. AF_12/2017</t>
  </si>
  <si>
    <t xml:space="preserve">200,00 </t>
  </si>
  <si>
    <t xml:space="preserve">15,01 </t>
  </si>
  <si>
    <t>1.6.4</t>
  </si>
  <si>
    <t>LASTRO DE VALA COM PREPARO DE FUNDO, LARGURA MENOR QUE 1,5 M, COM CAMADA DE AREIA, LANÇAMENTO MANUAL, EM LOCAL COM NÍVEL BAIXO DE INTERFERÊNCIA. AF_06/2016 [ADAPTADO DE SINAPI 94102]</t>
  </si>
  <si>
    <t xml:space="preserve">20,00 </t>
  </si>
  <si>
    <t xml:space="preserve">213,77 </t>
  </si>
  <si>
    <t>1.6.5</t>
  </si>
  <si>
    <t>TUBO DE CONCRETO PARA REDES COLETORAS DE ÁGUAS PLUVIAIS, DIÂMETRO DE 800 MM, JUNTA RÍGIDA, INSTALADO EM LOCAL COM BAIXO NÍVEL DE INTERFERÊNCIAS - FORNECIMENTO E ASSENTAMENTO AF_12/2015</t>
  </si>
  <si>
    <t>1.6.6</t>
  </si>
  <si>
    <t>POÇO DE INSPEÇÃO CIRCULAR PARA DRENAGEM, EM CONCRETO PRÉ-MOLDADO, DIÂMETRO INTERNO = 0,6 M, PROFUNDIDADE = 1,5 M, EXCLUINDO TAMPÃO. AF_12/2020</t>
  </si>
  <si>
    <t xml:space="preserve">10,00 </t>
  </si>
  <si>
    <t xml:space="preserve">551,19 </t>
  </si>
  <si>
    <t>1.6.7</t>
  </si>
  <si>
    <t>TAMPAO FOFO ARTICULADO, CLASSE B125 CARGA MAX 12,5 T, REDONDO TAMPA 600 MM, REDE PLUVIAL/ESGOTO, P = CHAMINE CX AREIA / POCO VISITA ASSENTADO COM ARG CIM/AREIA 1:4, FORNECIMENTO E ASSENTAMENTO [ADAPTADO SINAPI 83627]</t>
  </si>
  <si>
    <t xml:space="preserve">73856/3 </t>
  </si>
  <si>
    <t>1.6.8</t>
  </si>
  <si>
    <t>BOCA PARA BUEIRO SIMPLES TUBULAR, DIAMETRO =0,80M, EM CONCRETO CICLOPICO, INCLUINDO FORMAS, ESCAVACAO, REATERRO E MATERIAIS, EXCLUINDO MATERIAL REATERRO JAZIDA E TRANSPORTE.</t>
  </si>
  <si>
    <t xml:space="preserve">14,00 </t>
  </si>
  <si>
    <t xml:space="preserve">2.333,18 </t>
  </si>
  <si>
    <t>1.6.9</t>
  </si>
  <si>
    <t>REATERRO MECANIZADO DE VALA COM ESCAVADEIRA HIDRÁULICA (CAPACIDADE DA CAÇAMBA: 0,8 M³ / POTÊNCIA: 111 HP), LARGURA ATÉ 1,5 M, PROFUNDIDADE DE 1,5 A 3,0 M, COM SOLO DE 1ª CATEGORIA EM LOCAIS COM ALTO NÍVEL DE INTERFERÊNCIA. AF_04/2016</t>
  </si>
  <si>
    <t xml:space="preserve">380,00 </t>
  </si>
  <si>
    <t xml:space="preserve">14,74 </t>
  </si>
  <si>
    <t>1.6.10</t>
  </si>
  <si>
    <t>2.0</t>
  </si>
  <si>
    <t xml:space="preserve">TRECHO 2 - CALÇADÃO (LARGURA DE 850 METROS) - COMPRIMENTO 850 M </t>
  </si>
  <si>
    <t xml:space="preserve">2.1.1 </t>
  </si>
  <si>
    <t xml:space="preserve">1.275,00 </t>
  </si>
  <si>
    <t xml:space="preserve">2.2.1 </t>
  </si>
  <si>
    <t xml:space="preserve">255,00 </t>
  </si>
  <si>
    <t xml:space="preserve">2.2.2 </t>
  </si>
  <si>
    <t xml:space="preserve">2.2.3 </t>
  </si>
  <si>
    <t xml:space="preserve">2.2.4 </t>
  </si>
  <si>
    <t xml:space="preserve">2.550,00 </t>
  </si>
  <si>
    <t>2.2.5</t>
  </si>
  <si>
    <t>EXECUÇÃO DE PAVIMENTO COM APLICAÇÃO DE CONCRETO ASFÁLTICO, CAMADA DE ROLAMENTO - EXCLUSIVE CARGA E TRANSPORTE. AF_11/2019</t>
  </si>
  <si>
    <t xml:space="preserve">38,25 </t>
  </si>
  <si>
    <t>2.2.6</t>
  </si>
  <si>
    <t xml:space="preserve">2.2.7 </t>
  </si>
  <si>
    <t xml:space="preserve">3.825,00 </t>
  </si>
  <si>
    <t>2.2.8</t>
  </si>
  <si>
    <t xml:space="preserve">7.236,90 </t>
  </si>
  <si>
    <t xml:space="preserve">CANTEIRO </t>
  </si>
  <si>
    <t>2.3.1</t>
  </si>
  <si>
    <t>ASSENTAMENTO DE GUIA (MEIO-FIO) EM TRECHO RETO, CONFECCIONADAEM CONCRETO PRÉ-FABRICADO, DIMENSÕES 100X15X13X30 CM (COMPRIMENTO X BASE INFERIOR X BASE SUPERIOR X ALTURA), PARA VIAS URBANAS (USO VIÁRIO). AF_06/2016</t>
  </si>
  <si>
    <t xml:space="preserve">1.700,00 </t>
  </si>
  <si>
    <t xml:space="preserve">56,95 </t>
  </si>
  <si>
    <t>2.3.2</t>
  </si>
  <si>
    <t>EXECUÇÃO DE PASSEIO (CALÇADA) OU PISO DE CONCRETO COM CONCRETO MOLDADO IN LOCO, FEITO EM OBRA, ACABAMENTO CONVENCIONAL, ESPESSURA 10 CM, ARMADO. AF_07/2016</t>
  </si>
  <si>
    <t xml:space="preserve">127,50 </t>
  </si>
  <si>
    <t xml:space="preserve">122,57 </t>
  </si>
  <si>
    <t xml:space="preserve">2.3.3 </t>
  </si>
  <si>
    <t>BALIZADOR DE TRÁFEGO</t>
  </si>
  <si>
    <t xml:space="preserve">425,00 </t>
  </si>
  <si>
    <t xml:space="preserve">43,90 </t>
  </si>
  <si>
    <t xml:space="preserve">REFORÇO DE TALUDE </t>
  </si>
  <si>
    <t>2.4.1</t>
  </si>
  <si>
    <t>ATERRO MECANIZADO DE VALA COM ESCAVADEIRA HIDRÁULICA (CAPACIDADE DA CAÇAMBA: 0,8 M³ / POTÊNCIA: 111 HP), LARGURA MAIOR QUE 1,5 M, PROFUNDIDADE DE 1,5 A 3,0 M, COM AREIA PARA ATERRO. -ADAPTADO SINAPI 94305</t>
  </si>
  <si>
    <t xml:space="preserve">1.065,93 </t>
  </si>
  <si>
    <t>2.4.2</t>
  </si>
  <si>
    <t>EXECUCAO DE DRENOS DE CHORUME EM TUBOS DRENANTES, PVC, DIAM=110 MM, ENVOLTOS EM BRITA E GEOTEXTIL - ADAPTADO SINAPI 74017/1</t>
  </si>
  <si>
    <t xml:space="preserve">850,00 </t>
  </si>
  <si>
    <t xml:space="preserve">50,74 </t>
  </si>
  <si>
    <t xml:space="preserve">2.4.3 </t>
  </si>
  <si>
    <t>CAMADA DRENANTE COM AREIA MEDIA [ADAPTADO SINAPI 83667]</t>
  </si>
  <si>
    <t xml:space="preserve">1.060,80 </t>
  </si>
  <si>
    <t xml:space="preserve">151,61 </t>
  </si>
  <si>
    <t xml:space="preserve">2.4.4 </t>
  </si>
  <si>
    <t>PROTECAO VEGETAL DE TALUDES</t>
  </si>
  <si>
    <t xml:space="preserve">2.533,74 </t>
  </si>
  <si>
    <t xml:space="preserve">4,03 </t>
  </si>
  <si>
    <t>2.5.1</t>
  </si>
  <si>
    <t>POSTE DE AÇO CONICO CONTÍNUO CURVO SIMPLES, FLANGEADO, H=9M, INCLUSIVE LUMINÁRIA, SEM LÂMPADA - FORNECIMENTO E INSTALACAO AF_11/2019</t>
  </si>
  <si>
    <t xml:space="preserve">33,00 </t>
  </si>
  <si>
    <t xml:space="preserve">3.653,78 </t>
  </si>
  <si>
    <t xml:space="preserve">2.5.2 </t>
  </si>
  <si>
    <t>LUMINÁRIA DE LED PARA ILUMINAÇÃO PÚBLICA, DE 181 W ATÉ 239 W - FORNECIMENTO E INSTALAÇÃO. AF_08/2020</t>
  </si>
  <si>
    <t xml:space="preserve">1.160,33 </t>
  </si>
  <si>
    <t xml:space="preserve">2.5.3 </t>
  </si>
  <si>
    <t xml:space="preserve">34,00 </t>
  </si>
  <si>
    <t>2.5.4</t>
  </si>
  <si>
    <t>ELETRODUTO RÍGIDO ROSCÁVEL, PVC, DN 32 MM (1"), PARA CIRCUITOS TERMINAIS, INSTALADO EM LAJE - FORNECIMENTO E INSTALAÇÃO AF_12/2015</t>
  </si>
  <si>
    <t>2.5.5</t>
  </si>
  <si>
    <t>CABO DE COBRE FLEXÍVEL ISOLADO, 16 MM², ANTI-CHAMA 0,6/1,0 KV, PARA CIRCUITOS TERMINAIS - FORNECIMENTO E INSTALAÇÃO. AF_12/2015</t>
  </si>
  <si>
    <t xml:space="preserve">4.250,00 </t>
  </si>
  <si>
    <t xml:space="preserve">2.5.6 </t>
  </si>
  <si>
    <t xml:space="preserve">CAIXA DE PASSAGEM ELETRICA, PARA PISO, EM PVC, DIMENSOES DE 3/4" A 4" </t>
  </si>
  <si>
    <t xml:space="preserve">2.5.7 </t>
  </si>
  <si>
    <t>Total Geral:</t>
  </si>
  <si>
    <t>MEMORIA DE CALCULO - BM 01</t>
  </si>
  <si>
    <t>DISCRIMINAÇÃO</t>
  </si>
  <si>
    <t>Área da pavimentação = 850,00 x 1,50 m de largura = 1.275 m²</t>
  </si>
  <si>
    <t>Cubação realizada pelo topógrado da prefeitura (arquivo em anexo a esta medição) - 522,00 m³ (obs o fator de empolamento está incluso dentro da composição do item 2.4.1)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</si>
</sst>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-* #,##0.00000_-;\-* #,##0.00000_-;_-* &quot;-&quot;??_-;_-@_-"/>
    <numFmt numFmtId="166" formatCode="_-* #,##0.0000_-;\-* #,##0.0000_-;_-* &quot;-&quot;??_-;_-@_-"/>
    <numFmt numFmtId="167" formatCode="_-* #,##0.0000_-;\-* #,##0.0000_-;_-* &quot;-&quot;????_-;_-@_-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rial"/>
      <family val="2"/>
    </font>
    <font>
      <b/>
      <sz val="10"/>
      <color indexed="8"/>
      <name val="Arial"/>
      <family val="2"/>
    </font>
    <font>
      <sz val="10"/>
      <color rgb="FF000000"/>
      <name val="Aptos Narrow"/>
      <family val="2"/>
      <scheme val="minor"/>
    </font>
    <font>
      <b/>
      <sz val="14"/>
      <name val="Aptos Narrow"/>
      <family val="2"/>
      <scheme val="minor"/>
    </font>
    <font>
      <b/>
      <sz val="11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5" fillId="0" borderId="0"/>
  </cellStyleXfs>
  <cellXfs count="15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6" fillId="3" borderId="1" xfId="5" applyFont="1" applyFill="1" applyBorder="1" applyAlignment="1">
      <alignment vertical="center" wrapText="1"/>
    </xf>
    <xf numFmtId="14" fontId="6" fillId="0" borderId="2" xfId="5" applyNumberFormat="1" applyFont="1" applyBorder="1" applyAlignment="1">
      <alignment horizontal="center" vertical="center" wrapText="1"/>
    </xf>
    <xf numFmtId="14" fontId="6" fillId="0" borderId="3" xfId="5" applyNumberFormat="1" applyFont="1" applyBorder="1" applyAlignment="1">
      <alignment horizontal="center" vertical="center" wrapText="1"/>
    </xf>
    <xf numFmtId="14" fontId="6" fillId="3" borderId="1" xfId="5" applyNumberFormat="1" applyFont="1" applyFill="1" applyBorder="1" applyAlignment="1">
      <alignment vertical="center" wrapText="1"/>
    </xf>
    <xf numFmtId="164" fontId="6" fillId="3" borderId="2" xfId="5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3" borderId="5" xfId="5" applyFont="1" applyFill="1" applyBorder="1" applyAlignment="1">
      <alignment vertical="center" wrapText="1"/>
    </xf>
    <xf numFmtId="14" fontId="6" fillId="0" borderId="6" xfId="5" applyNumberFormat="1" applyFont="1" applyBorder="1" applyAlignment="1">
      <alignment horizontal="center" vertical="center" wrapText="1"/>
    </xf>
    <xf numFmtId="14" fontId="6" fillId="0" borderId="7" xfId="5" applyNumberFormat="1" applyFont="1" applyBorder="1" applyAlignment="1">
      <alignment horizontal="center" vertical="center" wrapText="1"/>
    </xf>
    <xf numFmtId="14" fontId="6" fillId="3" borderId="4" xfId="5" applyNumberFormat="1" applyFont="1" applyFill="1" applyBorder="1" applyAlignment="1">
      <alignment vertical="center" wrapText="1"/>
    </xf>
    <xf numFmtId="164" fontId="6" fillId="3" borderId="0" xfId="5" applyNumberFormat="1" applyFont="1" applyFill="1" applyAlignment="1">
      <alignment vertical="center" wrapText="1"/>
    </xf>
    <xf numFmtId="0" fontId="0" fillId="0" borderId="8" xfId="0" applyBorder="1" applyAlignment="1">
      <alignment vertical="center"/>
    </xf>
    <xf numFmtId="14" fontId="6" fillId="3" borderId="1" xfId="5" applyNumberFormat="1" applyFont="1" applyFill="1" applyBorder="1" applyAlignment="1">
      <alignment vertical="center" wrapText="1"/>
    </xf>
    <xf numFmtId="43" fontId="6" fillId="0" borderId="2" xfId="5" applyNumberFormat="1" applyFont="1" applyBorder="1" applyAlignment="1">
      <alignment horizontal="right" vertical="center" wrapText="1"/>
    </xf>
    <xf numFmtId="7" fontId="6" fillId="0" borderId="3" xfId="5" applyNumberFormat="1" applyFont="1" applyBorder="1" applyAlignment="1">
      <alignment horizontal="right" vertical="center" wrapText="1"/>
    </xf>
    <xf numFmtId="14" fontId="6" fillId="3" borderId="5" xfId="5" applyNumberFormat="1" applyFont="1" applyFill="1" applyBorder="1" applyAlignment="1">
      <alignment vertical="center" wrapText="1"/>
    </xf>
    <xf numFmtId="7" fontId="6" fillId="0" borderId="6" xfId="5" applyNumberFormat="1" applyFont="1" applyBorder="1" applyAlignment="1">
      <alignment horizontal="right" vertical="center" wrapText="1"/>
    </xf>
    <xf numFmtId="7" fontId="6" fillId="0" borderId="7" xfId="5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0" fillId="0" borderId="4" xfId="0" applyBorder="1" applyAlignment="1">
      <alignment vertical="center"/>
    </xf>
    <xf numFmtId="10" fontId="4" fillId="0" borderId="0" xfId="0" applyNumberFormat="1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43" fontId="2" fillId="0" borderId="10" xfId="0" applyNumberFormat="1" applyFont="1" applyBorder="1" applyAlignment="1">
      <alignment horizontal="right" vertical="center"/>
    </xf>
    <xf numFmtId="7" fontId="2" fillId="0" borderId="11" xfId="0" applyNumberFormat="1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/>
    </xf>
    <xf numFmtId="44" fontId="9" fillId="4" borderId="12" xfId="2" applyFont="1" applyFill="1" applyBorder="1" applyAlignment="1">
      <alignment horizontal="center" vertical="center"/>
    </xf>
    <xf numFmtId="44" fontId="9" fillId="4" borderId="13" xfId="2" applyFont="1" applyFill="1" applyBorder="1" applyAlignment="1">
      <alignment horizontal="center" vertical="center"/>
    </xf>
    <xf numFmtId="44" fontId="9" fillId="4" borderId="17" xfId="2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 wrapText="1"/>
    </xf>
    <xf numFmtId="0" fontId="9" fillId="4" borderId="19" xfId="0" applyFont="1" applyFill="1" applyBorder="1" applyAlignment="1">
      <alignment horizontal="center" vertical="center" wrapText="1"/>
    </xf>
    <xf numFmtId="0" fontId="9" fillId="4" borderId="20" xfId="0" applyFont="1" applyFill="1" applyBorder="1" applyAlignment="1">
      <alignment horizontal="center" vertical="center" wrapText="1"/>
    </xf>
    <xf numFmtId="44" fontId="9" fillId="4" borderId="18" xfId="2" applyFont="1" applyFill="1" applyBorder="1" applyAlignment="1">
      <alignment horizontal="center" vertical="center" wrapText="1"/>
    </xf>
    <xf numFmtId="44" fontId="9" fillId="4" borderId="19" xfId="2" applyFont="1" applyFill="1" applyBorder="1" applyAlignment="1">
      <alignment horizontal="center" vertical="center" wrapText="1"/>
    </xf>
    <xf numFmtId="44" fontId="9" fillId="4" borderId="20" xfId="2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vertical="center"/>
    </xf>
    <xf numFmtId="43" fontId="2" fillId="5" borderId="19" xfId="1" applyFont="1" applyFill="1" applyBorder="1" applyAlignment="1">
      <alignment horizontal="right" vertical="center"/>
    </xf>
    <xf numFmtId="43" fontId="2" fillId="5" borderId="20" xfId="1" applyFont="1" applyFill="1" applyBorder="1" applyAlignment="1">
      <alignment horizontal="right" vertical="center"/>
    </xf>
    <xf numFmtId="43" fontId="2" fillId="5" borderId="21" xfId="1" applyFont="1" applyFill="1" applyBorder="1" applyAlignment="1">
      <alignment horizontal="right" vertical="center"/>
    </xf>
    <xf numFmtId="43" fontId="2" fillId="5" borderId="18" xfId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vertical="center" wrapText="1"/>
    </xf>
    <xf numFmtId="43" fontId="2" fillId="6" borderId="19" xfId="1" applyFont="1" applyFill="1" applyBorder="1" applyAlignment="1">
      <alignment horizontal="right" vertical="center"/>
    </xf>
    <xf numFmtId="43" fontId="2" fillId="6" borderId="20" xfId="1" applyFont="1" applyFill="1" applyBorder="1" applyAlignment="1">
      <alignment horizontal="right" vertical="center"/>
    </xf>
    <xf numFmtId="43" fontId="2" fillId="6" borderId="21" xfId="1" applyFont="1" applyFill="1" applyBorder="1" applyAlignment="1">
      <alignment horizontal="right" vertical="center"/>
    </xf>
    <xf numFmtId="43" fontId="2" fillId="6" borderId="18" xfId="1" applyFont="1" applyFill="1" applyBorder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43" fontId="2" fillId="0" borderId="19" xfId="1" applyFont="1" applyBorder="1" applyAlignment="1">
      <alignment horizontal="right" vertical="center"/>
    </xf>
    <xf numFmtId="43" fontId="2" fillId="0" borderId="20" xfId="1" applyFont="1" applyBorder="1" applyAlignment="1">
      <alignment horizontal="right" vertical="center"/>
    </xf>
    <xf numFmtId="43" fontId="2" fillId="0" borderId="21" xfId="1" applyFont="1" applyBorder="1" applyAlignment="1">
      <alignment horizontal="right" vertical="center"/>
    </xf>
    <xf numFmtId="0" fontId="2" fillId="0" borderId="18" xfId="0" applyFont="1" applyBorder="1" applyAlignment="1">
      <alignment vertical="center"/>
    </xf>
    <xf numFmtId="0" fontId="10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43" fontId="3" fillId="0" borderId="19" xfId="1" applyFont="1" applyBorder="1" applyAlignment="1">
      <alignment horizontal="right" vertical="center" wrapText="1"/>
    </xf>
    <xf numFmtId="43" fontId="3" fillId="0" borderId="20" xfId="1" applyFont="1" applyBorder="1" applyAlignment="1">
      <alignment horizontal="right" vertical="center" wrapText="1"/>
    </xf>
    <xf numFmtId="0" fontId="0" fillId="0" borderId="18" xfId="0" applyBorder="1" applyAlignment="1">
      <alignment vertical="center"/>
    </xf>
    <xf numFmtId="43" fontId="0" fillId="0" borderId="19" xfId="0" applyNumberFormat="1" applyBorder="1" applyAlignment="1">
      <alignment vertical="center"/>
    </xf>
    <xf numFmtId="43" fontId="0" fillId="0" borderId="18" xfId="1" applyFont="1" applyBorder="1" applyAlignment="1">
      <alignment vertical="center"/>
    </xf>
    <xf numFmtId="43" fontId="0" fillId="0" borderId="19" xfId="1" applyFont="1" applyBorder="1" applyAlignment="1">
      <alignment vertical="center"/>
    </xf>
    <xf numFmtId="43" fontId="0" fillId="0" borderId="20" xfId="1" applyFont="1" applyBorder="1" applyAlignment="1">
      <alignment vertical="center"/>
    </xf>
    <xf numFmtId="165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43" fontId="0" fillId="0" borderId="19" xfId="1" applyFont="1" applyBorder="1" applyAlignment="1">
      <alignment horizontal="right" vertical="center"/>
    </xf>
    <xf numFmtId="43" fontId="2" fillId="0" borderId="9" xfId="1" applyFont="1" applyBorder="1" applyAlignment="1">
      <alignment horizontal="right" vertical="center"/>
    </xf>
    <xf numFmtId="43" fontId="2" fillId="0" borderId="22" xfId="1" applyFont="1" applyBorder="1" applyAlignment="1">
      <alignment horizontal="right" vertical="center"/>
    </xf>
    <xf numFmtId="4" fontId="3" fillId="0" borderId="19" xfId="0" applyNumberFormat="1" applyFont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vertical="center" wrapText="1"/>
    </xf>
    <xf numFmtId="43" fontId="0" fillId="6" borderId="19" xfId="1" applyFont="1" applyFill="1" applyBorder="1" applyAlignment="1">
      <alignment horizontal="right" vertical="center"/>
    </xf>
    <xf numFmtId="43" fontId="2" fillId="6" borderId="9" xfId="1" applyFont="1" applyFill="1" applyBorder="1" applyAlignment="1">
      <alignment horizontal="right" vertical="center"/>
    </xf>
    <xf numFmtId="43" fontId="2" fillId="6" borderId="22" xfId="1" applyFont="1" applyFill="1" applyBorder="1" applyAlignment="1">
      <alignment horizontal="right" vertical="center"/>
    </xf>
    <xf numFmtId="43" fontId="2" fillId="0" borderId="23" xfId="1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43" fontId="3" fillId="0" borderId="25" xfId="1" applyFont="1" applyBorder="1" applyAlignment="1">
      <alignment horizontal="right" vertical="center" wrapText="1"/>
    </xf>
    <xf numFmtId="43" fontId="3" fillId="0" borderId="26" xfId="1" applyFont="1" applyBorder="1" applyAlignment="1">
      <alignment horizontal="right" vertical="center" wrapText="1"/>
    </xf>
    <xf numFmtId="0" fontId="0" fillId="0" borderId="24" xfId="0" applyBorder="1" applyAlignment="1">
      <alignment vertical="center"/>
    </xf>
    <xf numFmtId="43" fontId="0" fillId="0" borderId="24" xfId="1" applyFont="1" applyBorder="1" applyAlignment="1">
      <alignment vertical="center"/>
    </xf>
    <xf numFmtId="43" fontId="0" fillId="0" borderId="25" xfId="1" applyFont="1" applyBorder="1" applyAlignment="1">
      <alignment vertical="center"/>
    </xf>
    <xf numFmtId="43" fontId="0" fillId="0" borderId="26" xfId="1" applyFont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1" fillId="0" borderId="31" xfId="0" applyFont="1" applyBorder="1" applyAlignment="1">
      <alignment horizontal="left" vertical="center"/>
    </xf>
    <xf numFmtId="0" fontId="0" fillId="0" borderId="29" xfId="0" applyBorder="1" applyAlignment="1">
      <alignment vertical="center"/>
    </xf>
    <xf numFmtId="43" fontId="12" fillId="0" borderId="30" xfId="0" applyNumberFormat="1" applyFont="1" applyBorder="1" applyAlignment="1">
      <alignment vertical="center"/>
    </xf>
    <xf numFmtId="43" fontId="12" fillId="0" borderId="31" xfId="0" applyNumberFormat="1" applyFont="1" applyBorder="1" applyAlignment="1">
      <alignment vertical="center"/>
    </xf>
    <xf numFmtId="43" fontId="12" fillId="0" borderId="29" xfId="0" applyNumberFormat="1" applyFont="1" applyBorder="1" applyAlignment="1">
      <alignment vertical="center"/>
    </xf>
    <xf numFmtId="43" fontId="12" fillId="0" borderId="32" xfId="0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10" fontId="0" fillId="0" borderId="0" xfId="3" applyNumberFormat="1" applyFont="1" applyAlignment="1">
      <alignment vertical="center"/>
    </xf>
    <xf numFmtId="0" fontId="0" fillId="0" borderId="0" xfId="0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9" xfId="0" applyBorder="1" applyAlignment="1">
      <alignment wrapText="1"/>
    </xf>
    <xf numFmtId="0" fontId="2" fillId="4" borderId="19" xfId="4" applyFont="1" applyFill="1" applyBorder="1" applyAlignment="1">
      <alignment horizontal="center"/>
    </xf>
    <xf numFmtId="0" fontId="2" fillId="4" borderId="19" xfId="4" applyFont="1" applyFill="1" applyBorder="1" applyAlignment="1">
      <alignment horizontal="center" wrapText="1"/>
    </xf>
    <xf numFmtId="0" fontId="2" fillId="4" borderId="9" xfId="4" applyFont="1" applyFill="1" applyBorder="1" applyAlignment="1">
      <alignment horizontal="center"/>
    </xf>
    <xf numFmtId="0" fontId="2" fillId="5" borderId="19" xfId="0" applyFont="1" applyFill="1" applyBorder="1" applyAlignment="1">
      <alignment vertical="center" wrapText="1"/>
    </xf>
  </cellXfs>
  <cellStyles count="6">
    <cellStyle name="20% - Ênfase1" xfId="4" builtinId="30"/>
    <cellStyle name="Moeda" xfId="2" builtinId="4"/>
    <cellStyle name="Normal" xfId="0" builtinId="0"/>
    <cellStyle name="Normal_Relação de material" xfId="5" xr:uid="{C4658A4F-C3E9-46A9-9E52-AA32F7AA4439}"/>
    <cellStyle name="Porcentagem" xfId="3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73099</xdr:colOff>
      <xdr:row>1</xdr:row>
      <xdr:rowOff>10585</xdr:rowOff>
    </xdr:from>
    <xdr:to>
      <xdr:col>1</xdr:col>
      <xdr:colOff>635750</xdr:colOff>
      <xdr:row>6</xdr:row>
      <xdr:rowOff>95250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DA9EFC0-DE4B-45D7-9125-300F9CB46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99" y="201085"/>
          <a:ext cx="1343701" cy="1037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Duplica&#231;&#227;o%20sa&#237;da%20para%20Uira&#250;na\BM.xlsx" TargetMode="External"/><Relationship Id="rId1" Type="http://schemas.openxmlformats.org/officeDocument/2006/relationships/externalLinkPath" Target="/Documents/Prefeitura/Duplica&#231;&#227;o%20sa&#237;da%20para%20Uira&#250;na/B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BM 01"/>
      <sheetName val="BM 02"/>
      <sheetName val="Memória BM 02"/>
      <sheetName val="BM 03"/>
      <sheetName val="Memória BM 03"/>
      <sheetName val="Orçamento caixas"/>
      <sheetName val="Relatório Fotográfico"/>
      <sheetName val="Cronograma"/>
    </sheetNames>
    <sheetDataSet>
      <sheetData sheetId="0"/>
      <sheetData sheetId="1">
        <row r="50">
          <cell r="E50">
            <v>1275</v>
          </cell>
        </row>
        <row r="65">
          <cell r="E65">
            <v>522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22171-A85C-488F-9A9B-D9A43019A12E}">
  <dimension ref="A1:AG93"/>
  <sheetViews>
    <sheetView showGridLines="0" view="pageBreakPreview" topLeftCell="E1" zoomScale="90" zoomScaleNormal="100" zoomScaleSheetLayoutView="90" workbookViewId="0">
      <selection activeCell="J88" sqref="J88"/>
    </sheetView>
  </sheetViews>
  <sheetFormatPr defaultColWidth="9.140625" defaultRowHeight="15" x14ac:dyDescent="0.25"/>
  <cols>
    <col min="1" max="1" width="11.7109375" style="14" customWidth="1"/>
    <col min="2" max="2" width="10.85546875" style="14" customWidth="1"/>
    <col min="3" max="3" width="12.85546875" style="14" customWidth="1"/>
    <col min="4" max="4" width="74.28515625" style="12" customWidth="1"/>
    <col min="5" max="5" width="8.85546875" style="14" customWidth="1"/>
    <col min="6" max="7" width="13" style="12" customWidth="1"/>
    <col min="8" max="8" width="11.28515625" style="12" customWidth="1"/>
    <col min="9" max="9" width="14.7109375" style="12" customWidth="1"/>
    <col min="10" max="17" width="15.140625" style="12" customWidth="1"/>
    <col min="18" max="31" width="9.140625" style="12"/>
    <col min="32" max="32" width="13.85546875" style="12" customWidth="1"/>
    <col min="33" max="16384" width="9.140625" style="12"/>
  </cols>
  <sheetData>
    <row r="1" spans="1:33" ht="15" customHeight="1" x14ac:dyDescent="0.25">
      <c r="A1" s="1"/>
      <c r="B1" s="2"/>
      <c r="C1" s="3" t="s">
        <v>0</v>
      </c>
      <c r="D1" s="4" t="s">
        <v>1</v>
      </c>
      <c r="E1" s="2"/>
      <c r="F1" s="5" t="s">
        <v>2</v>
      </c>
      <c r="G1" s="6" t="s">
        <v>3</v>
      </c>
      <c r="H1" s="7"/>
      <c r="I1" s="8"/>
      <c r="J1" s="9"/>
      <c r="K1" s="10"/>
      <c r="L1" s="10"/>
      <c r="M1" s="10"/>
      <c r="N1" s="10"/>
      <c r="O1" s="10"/>
      <c r="P1" s="10"/>
      <c r="Q1" s="11"/>
    </row>
    <row r="2" spans="1:33" ht="15" customHeight="1" x14ac:dyDescent="0.25">
      <c r="A2" s="13"/>
      <c r="C2" s="15" t="s">
        <v>4</v>
      </c>
      <c r="D2" s="16" t="s">
        <v>5</v>
      </c>
      <c r="F2" s="17"/>
      <c r="G2" s="18"/>
      <c r="H2" s="19"/>
      <c r="I2" s="20"/>
      <c r="J2" s="21"/>
      <c r="Q2" s="22"/>
    </row>
    <row r="3" spans="1:33" ht="15" customHeight="1" x14ac:dyDescent="0.25">
      <c r="A3" s="13"/>
      <c r="C3" s="15" t="s">
        <v>6</v>
      </c>
      <c r="D3" s="16" t="s">
        <v>7</v>
      </c>
      <c r="F3" s="23" t="s">
        <v>8</v>
      </c>
      <c r="G3" s="24">
        <f>N85</f>
        <v>17734.89</v>
      </c>
      <c r="H3" s="25"/>
      <c r="I3" s="20"/>
      <c r="J3" s="21"/>
      <c r="Q3" s="22"/>
    </row>
    <row r="4" spans="1:33" ht="15" customHeight="1" x14ac:dyDescent="0.25">
      <c r="A4" s="13"/>
      <c r="C4" s="15" t="s">
        <v>9</v>
      </c>
      <c r="D4" s="16" t="s">
        <v>10</v>
      </c>
      <c r="F4" s="26"/>
      <c r="G4" s="27"/>
      <c r="H4" s="28"/>
      <c r="I4" s="20"/>
      <c r="J4" s="21"/>
      <c r="O4" s="29" t="s">
        <v>11</v>
      </c>
      <c r="P4" s="30" t="s">
        <v>12</v>
      </c>
      <c r="Q4" s="22"/>
    </row>
    <row r="5" spans="1:33" ht="15" customHeight="1" x14ac:dyDescent="0.25">
      <c r="A5" s="13"/>
      <c r="C5" s="15" t="s">
        <v>13</v>
      </c>
      <c r="D5" s="16" t="s">
        <v>14</v>
      </c>
      <c r="F5" s="23" t="s">
        <v>15</v>
      </c>
      <c r="G5" s="24">
        <f>O85</f>
        <v>17734.89</v>
      </c>
      <c r="H5" s="25"/>
      <c r="I5" s="31"/>
      <c r="O5" s="29" t="s">
        <v>16</v>
      </c>
      <c r="P5" s="32">
        <v>0.8569</v>
      </c>
      <c r="Q5" s="22"/>
    </row>
    <row r="6" spans="1:33" ht="15" customHeight="1" x14ac:dyDescent="0.25">
      <c r="A6" s="13"/>
      <c r="C6" s="15" t="s">
        <v>17</v>
      </c>
      <c r="D6" s="16" t="s">
        <v>18</v>
      </c>
      <c r="F6" s="26"/>
      <c r="G6" s="27"/>
      <c r="H6" s="28"/>
      <c r="I6" s="31"/>
      <c r="O6" s="29" t="s">
        <v>19</v>
      </c>
      <c r="P6" s="30" t="s">
        <v>20</v>
      </c>
      <c r="Q6" s="22"/>
      <c r="AC6" s="12" t="s">
        <v>21</v>
      </c>
    </row>
    <row r="7" spans="1:33" ht="25.5" customHeight="1" x14ac:dyDescent="0.25">
      <c r="A7" s="33"/>
      <c r="B7" s="34"/>
      <c r="C7" s="34"/>
      <c r="D7" s="35" t="s">
        <v>22</v>
      </c>
      <c r="E7" s="34"/>
      <c r="F7" s="36" t="s">
        <v>23</v>
      </c>
      <c r="G7" s="37">
        <f>Q85</f>
        <v>2682854.2600000002</v>
      </c>
      <c r="H7" s="38"/>
      <c r="I7" s="39"/>
      <c r="J7" s="40"/>
      <c r="K7" s="40"/>
      <c r="L7" s="40"/>
      <c r="M7" s="40"/>
      <c r="N7" s="40"/>
      <c r="O7" s="41" t="s">
        <v>24</v>
      </c>
      <c r="P7" s="42" t="s">
        <v>25</v>
      </c>
      <c r="Q7" s="43"/>
      <c r="AC7" s="12" t="s">
        <v>26</v>
      </c>
    </row>
    <row r="8" spans="1:33" ht="38.1" customHeight="1" thickBot="1" x14ac:dyDescent="0.3">
      <c r="A8" s="44" t="s">
        <v>27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Y8"/>
    </row>
    <row r="9" spans="1:33" ht="20.45" customHeight="1" x14ac:dyDescent="0.25">
      <c r="A9" s="46" t="s">
        <v>28</v>
      </c>
      <c r="B9" s="47" t="s">
        <v>29</v>
      </c>
      <c r="C9" s="47" t="s">
        <v>30</v>
      </c>
      <c r="D9" s="47" t="s">
        <v>31</v>
      </c>
      <c r="E9" s="47" t="s">
        <v>32</v>
      </c>
      <c r="F9" s="47" t="s">
        <v>33</v>
      </c>
      <c r="G9" s="48" t="s">
        <v>34</v>
      </c>
      <c r="H9" s="49"/>
      <c r="I9" s="50"/>
      <c r="J9" s="46" t="s">
        <v>35</v>
      </c>
      <c r="K9" s="47"/>
      <c r="L9" s="51"/>
      <c r="M9" s="52" t="s">
        <v>36</v>
      </c>
      <c r="N9" s="53"/>
      <c r="O9" s="54"/>
      <c r="P9" s="46" t="s">
        <v>37</v>
      </c>
      <c r="Q9" s="51"/>
    </row>
    <row r="10" spans="1:33" ht="45" x14ac:dyDescent="0.25">
      <c r="A10" s="55"/>
      <c r="B10" s="56"/>
      <c r="C10" s="56"/>
      <c r="D10" s="56"/>
      <c r="E10" s="56"/>
      <c r="F10" s="56"/>
      <c r="G10" s="57" t="s">
        <v>38</v>
      </c>
      <c r="H10" s="57" t="s">
        <v>39</v>
      </c>
      <c r="I10" s="58" t="s">
        <v>40</v>
      </c>
      <c r="J10" s="59" t="s">
        <v>41</v>
      </c>
      <c r="K10" s="60" t="s">
        <v>42</v>
      </c>
      <c r="L10" s="61" t="s">
        <v>43</v>
      </c>
      <c r="M10" s="62" t="s">
        <v>44</v>
      </c>
      <c r="N10" s="63" t="s">
        <v>45</v>
      </c>
      <c r="O10" s="64" t="s">
        <v>46</v>
      </c>
      <c r="P10" s="59" t="s">
        <v>33</v>
      </c>
      <c r="Q10" s="64" t="s">
        <v>47</v>
      </c>
    </row>
    <row r="11" spans="1:33" s="72" customFormat="1" ht="18" customHeight="1" x14ac:dyDescent="0.25">
      <c r="A11" s="65"/>
      <c r="B11" s="66"/>
      <c r="C11" s="66" t="s">
        <v>48</v>
      </c>
      <c r="D11" s="67" t="s">
        <v>49</v>
      </c>
      <c r="E11" s="66"/>
      <c r="F11" s="68"/>
      <c r="G11" s="68"/>
      <c r="H11" s="68"/>
      <c r="I11" s="69">
        <f t="shared" ref="I11" si="0">I12+I55</f>
        <v>2700589.1500000004</v>
      </c>
      <c r="J11" s="70"/>
      <c r="K11" s="68"/>
      <c r="L11" s="69"/>
      <c r="M11" s="70"/>
      <c r="N11" s="68"/>
      <c r="O11" s="69"/>
      <c r="P11" s="71"/>
      <c r="Q11" s="69"/>
    </row>
    <row r="12" spans="1:33" s="72" customFormat="1" ht="30" x14ac:dyDescent="0.25">
      <c r="A12" s="73"/>
      <c r="B12" s="74"/>
      <c r="C12" s="74" t="s">
        <v>50</v>
      </c>
      <c r="D12" s="75" t="s">
        <v>51</v>
      </c>
      <c r="E12" s="74"/>
      <c r="F12" s="76"/>
      <c r="G12" s="76"/>
      <c r="H12" s="76"/>
      <c r="I12" s="77">
        <f t="shared" ref="I12:O12" si="1">SUM(I13:I54)/2</f>
        <v>1961537.9400000002</v>
      </c>
      <c r="J12" s="78">
        <f t="shared" si="1"/>
        <v>0</v>
      </c>
      <c r="K12" s="76">
        <f t="shared" si="1"/>
        <v>0</v>
      </c>
      <c r="L12" s="77">
        <f t="shared" si="1"/>
        <v>0</v>
      </c>
      <c r="M12" s="78">
        <f>SUM(M13:M54)/2</f>
        <v>0</v>
      </c>
      <c r="N12" s="76">
        <f t="shared" si="1"/>
        <v>0</v>
      </c>
      <c r="O12" s="77">
        <f t="shared" si="1"/>
        <v>0</v>
      </c>
      <c r="P12" s="79"/>
      <c r="Q12" s="77">
        <f>SUM(Q13:Q54)/2</f>
        <v>1961537.9400000002</v>
      </c>
      <c r="Z12" s="72" t="s">
        <v>52</v>
      </c>
    </row>
    <row r="13" spans="1:33" s="72" customFormat="1" x14ac:dyDescent="0.25">
      <c r="A13" s="80"/>
      <c r="B13" s="81"/>
      <c r="C13" s="81" t="s">
        <v>53</v>
      </c>
      <c r="D13" s="82" t="s">
        <v>54</v>
      </c>
      <c r="E13" s="81"/>
      <c r="F13" s="83"/>
      <c r="G13" s="83"/>
      <c r="H13" s="83"/>
      <c r="I13" s="84">
        <f t="shared" ref="I13:O13" si="2">SUM(I14:I15)</f>
        <v>11767.5</v>
      </c>
      <c r="J13" s="85">
        <f t="shared" si="2"/>
        <v>0</v>
      </c>
      <c r="K13" s="84">
        <f t="shared" si="2"/>
        <v>0</v>
      </c>
      <c r="L13" s="84">
        <f t="shared" si="2"/>
        <v>0</v>
      </c>
      <c r="M13" s="85">
        <f t="shared" si="2"/>
        <v>0</v>
      </c>
      <c r="N13" s="83">
        <f t="shared" si="2"/>
        <v>0</v>
      </c>
      <c r="O13" s="84">
        <f t="shared" si="2"/>
        <v>0</v>
      </c>
      <c r="P13" s="86"/>
      <c r="Q13" s="84">
        <f>SUM(Q14:Q15)</f>
        <v>11767.5</v>
      </c>
    </row>
    <row r="14" spans="1:33" ht="30" x14ac:dyDescent="0.25">
      <c r="A14" s="87" t="s">
        <v>55</v>
      </c>
      <c r="B14" s="88">
        <v>8</v>
      </c>
      <c r="C14" s="88" t="s">
        <v>56</v>
      </c>
      <c r="D14" s="89" t="s">
        <v>57</v>
      </c>
      <c r="E14" s="88" t="s">
        <v>58</v>
      </c>
      <c r="F14" s="90">
        <v>20700</v>
      </c>
      <c r="G14" s="90">
        <f>(H14/1.2997)</f>
        <v>0.26929291374932673</v>
      </c>
      <c r="H14" s="90">
        <v>0.35</v>
      </c>
      <c r="I14" s="91">
        <f>ROUND(H14*F14,2)</f>
        <v>7245</v>
      </c>
      <c r="J14" s="92"/>
      <c r="K14" s="93">
        <f>'[1]Memória BM 01'!E7</f>
        <v>0</v>
      </c>
      <c r="L14" s="91">
        <f>J14+K14</f>
        <v>0</v>
      </c>
      <c r="M14" s="94">
        <f>ROUND(J14*H14,2)</f>
        <v>0</v>
      </c>
      <c r="N14" s="95">
        <f>ROUND(K14*H14,2)</f>
        <v>0</v>
      </c>
      <c r="O14" s="96">
        <f>ROUND(L14*H14,2)</f>
        <v>0</v>
      </c>
      <c r="P14" s="94">
        <f>F14-L14</f>
        <v>20700</v>
      </c>
      <c r="Q14" s="96">
        <f>ROUND(P14*H14,2)</f>
        <v>7245</v>
      </c>
      <c r="Z14" s="12" t="s">
        <v>59</v>
      </c>
      <c r="AB14" s="97">
        <f>TRUNC(G14*1.2997,2)</f>
        <v>0.35</v>
      </c>
      <c r="AC14" s="97">
        <v>0.35</v>
      </c>
      <c r="AD14" s="98">
        <f>G14*$P$6</f>
        <v>8.0707086250673229E-2</v>
      </c>
      <c r="AE14" s="99">
        <f>AD14+G14</f>
        <v>0.35</v>
      </c>
      <c r="AF14" s="98">
        <f>H14/1.2997</f>
        <v>0.26929291374932673</v>
      </c>
      <c r="AG14" s="100">
        <f>AE14-AF14</f>
        <v>8.0707086250673243E-2</v>
      </c>
    </row>
    <row r="15" spans="1:33" ht="45" x14ac:dyDescent="0.25">
      <c r="A15" s="101" t="s">
        <v>60</v>
      </c>
      <c r="B15" s="88">
        <v>98525</v>
      </c>
      <c r="C15" s="88" t="s">
        <v>61</v>
      </c>
      <c r="D15" s="102" t="s">
        <v>62</v>
      </c>
      <c r="E15" s="88" t="s">
        <v>58</v>
      </c>
      <c r="F15" s="90">
        <v>15075</v>
      </c>
      <c r="G15" s="90">
        <f>(H15/1.2997)</f>
        <v>0.23082249749942294</v>
      </c>
      <c r="H15" s="90">
        <v>0.3</v>
      </c>
      <c r="I15" s="91">
        <f t="shared" ref="I15:I78" si="3">ROUND(H15*F15,2)</f>
        <v>4522.5</v>
      </c>
      <c r="J15" s="92"/>
      <c r="K15" s="93">
        <f>'[1]Memória BM 01'!E8</f>
        <v>0</v>
      </c>
      <c r="L15" s="91">
        <f>J15+K15</f>
        <v>0</v>
      </c>
      <c r="M15" s="94">
        <f>ROUND(J15*H15,2)</f>
        <v>0</v>
      </c>
      <c r="N15" s="95">
        <f>ROUND(K15*H15,2)</f>
        <v>0</v>
      </c>
      <c r="O15" s="96">
        <f>ROUND(L15*H15,2)</f>
        <v>0</v>
      </c>
      <c r="P15" s="94">
        <f>F15-L15</f>
        <v>15075</v>
      </c>
      <c r="Q15" s="96">
        <f>ROUND(P15*H15,2)</f>
        <v>4522.5</v>
      </c>
      <c r="Z15" s="12" t="s">
        <v>63</v>
      </c>
      <c r="AD15" s="99">
        <f>G15*$P$6</f>
        <v>6.9177502500577054E-2</v>
      </c>
      <c r="AE15" s="99">
        <f>AD15+G15</f>
        <v>0.3</v>
      </c>
      <c r="AF15" s="99"/>
    </row>
    <row r="16" spans="1:33" x14ac:dyDescent="0.25">
      <c r="A16" s="103"/>
      <c r="B16" s="104"/>
      <c r="C16" s="105">
        <v>1.2</v>
      </c>
      <c r="D16" s="106" t="s">
        <v>64</v>
      </c>
      <c r="E16" s="104"/>
      <c r="F16" s="107"/>
      <c r="G16" s="107"/>
      <c r="H16" s="90" t="s">
        <v>65</v>
      </c>
      <c r="I16" s="84">
        <f t="shared" ref="I16:O16" si="4">I17</f>
        <v>240458.82</v>
      </c>
      <c r="J16" s="108">
        <f t="shared" si="4"/>
        <v>0</v>
      </c>
      <c r="K16" s="109">
        <f t="shared" si="4"/>
        <v>0</v>
      </c>
      <c r="L16" s="109">
        <f t="shared" si="4"/>
        <v>0</v>
      </c>
      <c r="M16" s="108">
        <f t="shared" si="4"/>
        <v>0</v>
      </c>
      <c r="N16" s="83">
        <f t="shared" si="4"/>
        <v>0</v>
      </c>
      <c r="O16" s="84">
        <f t="shared" si="4"/>
        <v>0</v>
      </c>
      <c r="P16" s="92"/>
      <c r="Q16" s="84">
        <f>Q17</f>
        <v>240458.82</v>
      </c>
    </row>
    <row r="17" spans="1:29" ht="60" x14ac:dyDescent="0.25">
      <c r="A17" s="87" t="s">
        <v>55</v>
      </c>
      <c r="B17" s="88">
        <v>22</v>
      </c>
      <c r="C17" s="88" t="s">
        <v>66</v>
      </c>
      <c r="D17" s="102" t="s">
        <v>67</v>
      </c>
      <c r="E17" s="88" t="s">
        <v>68</v>
      </c>
      <c r="F17" s="90" t="s">
        <v>69</v>
      </c>
      <c r="G17" s="90">
        <f>(H17/1.2997)</f>
        <v>25.482803723936289</v>
      </c>
      <c r="H17" s="90">
        <v>33.119999999999997</v>
      </c>
      <c r="I17" s="91">
        <f t="shared" si="3"/>
        <v>240458.82</v>
      </c>
      <c r="J17" s="92"/>
      <c r="K17" s="93">
        <f>'[1]Memória BM 01'!E10</f>
        <v>0</v>
      </c>
      <c r="L17" s="91">
        <f>J17+K17</f>
        <v>0</v>
      </c>
      <c r="M17" s="94">
        <f>ROUND(J17*H17,2)</f>
        <v>0</v>
      </c>
      <c r="N17" s="95">
        <f>ROUND(K17*H17,2)</f>
        <v>0</v>
      </c>
      <c r="O17" s="96">
        <f>ROUND(L17*H17,2)</f>
        <v>0</v>
      </c>
      <c r="P17" s="94">
        <f>F17-L17</f>
        <v>7260.23</v>
      </c>
      <c r="Q17" s="96">
        <f>ROUND(P17*H17,2)</f>
        <v>240458.82</v>
      </c>
      <c r="Z17" s="12" t="s">
        <v>70</v>
      </c>
    </row>
    <row r="18" spans="1:29" x14ac:dyDescent="0.25">
      <c r="A18" s="103"/>
      <c r="B18" s="104"/>
      <c r="C18" s="105">
        <v>1.3</v>
      </c>
      <c r="D18" s="106" t="s">
        <v>71</v>
      </c>
      <c r="E18" s="104"/>
      <c r="F18" s="107"/>
      <c r="G18" s="107"/>
      <c r="H18" s="90" t="s">
        <v>65</v>
      </c>
      <c r="I18" s="84">
        <f t="shared" ref="I18:O18" si="5">SUM(I19:I28)</f>
        <v>968377.99</v>
      </c>
      <c r="J18" s="108">
        <f t="shared" si="5"/>
        <v>0</v>
      </c>
      <c r="K18" s="109">
        <f>SUM(K19:K28)</f>
        <v>0</v>
      </c>
      <c r="L18" s="109">
        <f>SUM(L19:L28)</f>
        <v>0</v>
      </c>
      <c r="M18" s="108">
        <f t="shared" si="5"/>
        <v>0</v>
      </c>
      <c r="N18" s="83">
        <f t="shared" si="5"/>
        <v>0</v>
      </c>
      <c r="O18" s="84">
        <f t="shared" si="5"/>
        <v>0</v>
      </c>
      <c r="P18" s="92"/>
      <c r="Q18" s="84">
        <f>SUM(Q19:Q28)</f>
        <v>968377.99</v>
      </c>
    </row>
    <row r="19" spans="1:29" x14ac:dyDescent="0.25">
      <c r="A19" s="101" t="s">
        <v>72</v>
      </c>
      <c r="B19" s="110">
        <v>2200</v>
      </c>
      <c r="C19" s="88" t="s">
        <v>73</v>
      </c>
      <c r="D19" s="102" t="s">
        <v>74</v>
      </c>
      <c r="E19" s="88" t="s">
        <v>75</v>
      </c>
      <c r="F19" s="90" t="s">
        <v>76</v>
      </c>
      <c r="G19" s="90">
        <f t="shared" ref="G19:G54" si="6">(H19/1.2997)</f>
        <v>12.641378779718396</v>
      </c>
      <c r="H19" s="90">
        <v>16.43</v>
      </c>
      <c r="I19" s="91">
        <f t="shared" si="3"/>
        <v>30231.200000000001</v>
      </c>
      <c r="J19" s="92"/>
      <c r="K19" s="93">
        <f>'[1]Memória BM 01'!E12</f>
        <v>0</v>
      </c>
      <c r="L19" s="91">
        <f t="shared" ref="L19:L53" si="7">J19+K19</f>
        <v>0</v>
      </c>
      <c r="M19" s="94">
        <f t="shared" ref="M19:M28" si="8">ROUND(J19*H19,2)</f>
        <v>0</v>
      </c>
      <c r="N19" s="95">
        <f>ROUND(K19*H19,2)</f>
        <v>0</v>
      </c>
      <c r="O19" s="96">
        <f t="shared" ref="O19:O28" si="9">ROUND(L19*H19,2)</f>
        <v>0</v>
      </c>
      <c r="P19" s="94">
        <f t="shared" ref="P19:P28" si="10">F19-L19</f>
        <v>1840</v>
      </c>
      <c r="Q19" s="96">
        <f t="shared" ref="Q19:Q28" si="11">ROUND(P19*H19,2)</f>
        <v>30231.200000000001</v>
      </c>
      <c r="Z19" s="12" t="s">
        <v>77</v>
      </c>
    </row>
    <row r="20" spans="1:29" x14ac:dyDescent="0.25">
      <c r="A20" s="101" t="s">
        <v>72</v>
      </c>
      <c r="B20" s="110">
        <v>2200.0100000000002</v>
      </c>
      <c r="C20" s="88" t="s">
        <v>78</v>
      </c>
      <c r="D20" s="102" t="s">
        <v>79</v>
      </c>
      <c r="E20" s="88" t="s">
        <v>75</v>
      </c>
      <c r="F20" s="90" t="s">
        <v>76</v>
      </c>
      <c r="G20" s="90">
        <f t="shared" si="6"/>
        <v>13.149188274217126</v>
      </c>
      <c r="H20" s="90">
        <v>17.09</v>
      </c>
      <c r="I20" s="91">
        <f t="shared" si="3"/>
        <v>31445.599999999999</v>
      </c>
      <c r="J20" s="92"/>
      <c r="K20" s="93">
        <f>'[1]Memória BM 01'!E13</f>
        <v>0</v>
      </c>
      <c r="L20" s="91">
        <f t="shared" si="7"/>
        <v>0</v>
      </c>
      <c r="M20" s="94">
        <f t="shared" si="8"/>
        <v>0</v>
      </c>
      <c r="N20" s="95">
        <f>ROUND(K20*H20,2)</f>
        <v>0</v>
      </c>
      <c r="O20" s="96">
        <f t="shared" si="9"/>
        <v>0</v>
      </c>
      <c r="P20" s="94">
        <f t="shared" si="10"/>
        <v>1840</v>
      </c>
      <c r="Q20" s="96">
        <f t="shared" si="11"/>
        <v>31445.599999999999</v>
      </c>
      <c r="Z20" s="12" t="s">
        <v>80</v>
      </c>
    </row>
    <row r="21" spans="1:29" x14ac:dyDescent="0.25">
      <c r="A21" s="101" t="s">
        <v>60</v>
      </c>
      <c r="B21" s="88">
        <v>96401</v>
      </c>
      <c r="C21" s="88" t="s">
        <v>81</v>
      </c>
      <c r="D21" s="102" t="s">
        <v>82</v>
      </c>
      <c r="E21" s="88" t="s">
        <v>58</v>
      </c>
      <c r="F21" s="90" t="s">
        <v>83</v>
      </c>
      <c r="G21" s="90">
        <f t="shared" si="6"/>
        <v>6.0860198507347851</v>
      </c>
      <c r="H21" s="90">
        <v>7.91</v>
      </c>
      <c r="I21" s="91">
        <f t="shared" si="3"/>
        <v>72772</v>
      </c>
      <c r="J21" s="92"/>
      <c r="K21" s="93">
        <f>'[1]Memória BM 01'!E14</f>
        <v>0</v>
      </c>
      <c r="L21" s="91">
        <f t="shared" si="7"/>
        <v>0</v>
      </c>
      <c r="M21" s="94">
        <f t="shared" si="8"/>
        <v>0</v>
      </c>
      <c r="N21" s="95">
        <f>ROUND(K21*H21,2)</f>
        <v>0</v>
      </c>
      <c r="O21" s="96">
        <f t="shared" si="9"/>
        <v>0</v>
      </c>
      <c r="P21" s="94">
        <f t="shared" si="10"/>
        <v>9200</v>
      </c>
      <c r="Q21" s="96">
        <f t="shared" si="11"/>
        <v>72772</v>
      </c>
      <c r="Z21" s="12" t="s">
        <v>84</v>
      </c>
    </row>
    <row r="22" spans="1:29" x14ac:dyDescent="0.25">
      <c r="A22" s="101" t="s">
        <v>60</v>
      </c>
      <c r="B22" s="88">
        <v>96402</v>
      </c>
      <c r="C22" s="88" t="s">
        <v>85</v>
      </c>
      <c r="D22" s="102" t="s">
        <v>86</v>
      </c>
      <c r="E22" s="88" t="s">
        <v>58</v>
      </c>
      <c r="F22" s="90" t="s">
        <v>87</v>
      </c>
      <c r="G22" s="90">
        <f t="shared" si="6"/>
        <v>1.7311687312456721</v>
      </c>
      <c r="H22" s="90">
        <v>2.25</v>
      </c>
      <c r="I22" s="91">
        <f t="shared" si="3"/>
        <v>41400</v>
      </c>
      <c r="J22" s="92"/>
      <c r="K22" s="93">
        <f>'[1]Memória BM 01'!E15</f>
        <v>0</v>
      </c>
      <c r="L22" s="91">
        <f t="shared" si="7"/>
        <v>0</v>
      </c>
      <c r="M22" s="94">
        <f t="shared" si="8"/>
        <v>0</v>
      </c>
      <c r="N22" s="95">
        <f>ROUND(K22*H22,2)</f>
        <v>0</v>
      </c>
      <c r="O22" s="96">
        <f t="shared" si="9"/>
        <v>0</v>
      </c>
      <c r="P22" s="94">
        <f t="shared" si="10"/>
        <v>18400</v>
      </c>
      <c r="Q22" s="96">
        <f t="shared" si="11"/>
        <v>41400</v>
      </c>
      <c r="Z22" s="12" t="s">
        <v>88</v>
      </c>
    </row>
    <row r="23" spans="1:29" ht="30" x14ac:dyDescent="0.25">
      <c r="A23" s="101" t="s">
        <v>60</v>
      </c>
      <c r="B23" s="88">
        <v>95995</v>
      </c>
      <c r="C23" s="88" t="s">
        <v>89</v>
      </c>
      <c r="D23" s="102" t="s">
        <v>90</v>
      </c>
      <c r="E23" s="88" t="s">
        <v>68</v>
      </c>
      <c r="F23" s="90" t="s">
        <v>91</v>
      </c>
      <c r="G23" s="90">
        <f t="shared" si="6"/>
        <v>882.36516119104397</v>
      </c>
      <c r="H23" s="90">
        <v>1146.81</v>
      </c>
      <c r="I23" s="91">
        <f t="shared" si="3"/>
        <v>422026.08</v>
      </c>
      <c r="J23" s="92"/>
      <c r="K23" s="93">
        <f>'[1]Memória BM 01'!E16</f>
        <v>0</v>
      </c>
      <c r="L23" s="91">
        <f t="shared" si="7"/>
        <v>0</v>
      </c>
      <c r="M23" s="94">
        <f t="shared" si="8"/>
        <v>0</v>
      </c>
      <c r="N23" s="95">
        <f>ROUND(K23*H23,2)</f>
        <v>0</v>
      </c>
      <c r="O23" s="96">
        <f t="shared" si="9"/>
        <v>0</v>
      </c>
      <c r="P23" s="94">
        <f t="shared" si="10"/>
        <v>368</v>
      </c>
      <c r="Q23" s="96">
        <f t="shared" si="11"/>
        <v>422026.08</v>
      </c>
      <c r="Z23" s="12" t="s">
        <v>92</v>
      </c>
      <c r="AB23" s="99"/>
      <c r="AC23" s="99"/>
    </row>
    <row r="24" spans="1:29" ht="30" x14ac:dyDescent="0.25">
      <c r="A24" s="101" t="s">
        <v>60</v>
      </c>
      <c r="B24" s="88">
        <v>95996</v>
      </c>
      <c r="C24" s="88" t="s">
        <v>93</v>
      </c>
      <c r="D24" s="102" t="s">
        <v>94</v>
      </c>
      <c r="E24" s="88" t="s">
        <v>68</v>
      </c>
      <c r="F24" s="90" t="s">
        <v>95</v>
      </c>
      <c r="G24" s="90">
        <f t="shared" si="6"/>
        <v>838.83203816265291</v>
      </c>
      <c r="H24" s="90">
        <v>1090.23</v>
      </c>
      <c r="I24" s="91">
        <f t="shared" si="3"/>
        <v>300903.48</v>
      </c>
      <c r="J24" s="92"/>
      <c r="K24" s="93">
        <f>'[1]Memória BM 01'!E17</f>
        <v>0</v>
      </c>
      <c r="L24" s="91">
        <f t="shared" si="7"/>
        <v>0</v>
      </c>
      <c r="M24" s="94">
        <f t="shared" si="8"/>
        <v>0</v>
      </c>
      <c r="N24" s="95">
        <f t="shared" ref="N24:N28" si="12">ROUND(K24*H24,2)</f>
        <v>0</v>
      </c>
      <c r="O24" s="96">
        <f t="shared" si="9"/>
        <v>0</v>
      </c>
      <c r="P24" s="94">
        <f t="shared" si="10"/>
        <v>276</v>
      </c>
      <c r="Q24" s="96">
        <f t="shared" si="11"/>
        <v>300903.48</v>
      </c>
      <c r="Z24" s="12" t="s">
        <v>96</v>
      </c>
    </row>
    <row r="25" spans="1:29" ht="30" x14ac:dyDescent="0.25">
      <c r="A25" s="87" t="s">
        <v>55</v>
      </c>
      <c r="B25" s="88">
        <v>1</v>
      </c>
      <c r="C25" s="88" t="s">
        <v>97</v>
      </c>
      <c r="D25" s="102" t="s">
        <v>98</v>
      </c>
      <c r="E25" s="88" t="s">
        <v>58</v>
      </c>
      <c r="F25" s="90" t="s">
        <v>99</v>
      </c>
      <c r="G25" s="90">
        <f t="shared" si="6"/>
        <v>0.20004616449949988</v>
      </c>
      <c r="H25" s="90">
        <v>0.26</v>
      </c>
      <c r="I25" s="91">
        <f t="shared" si="3"/>
        <v>7176.25</v>
      </c>
      <c r="J25" s="92"/>
      <c r="K25" s="93">
        <f>'[1]Memória BM 01'!E18</f>
        <v>0</v>
      </c>
      <c r="L25" s="91">
        <f t="shared" si="7"/>
        <v>0</v>
      </c>
      <c r="M25" s="94">
        <f t="shared" si="8"/>
        <v>0</v>
      </c>
      <c r="N25" s="95">
        <f t="shared" si="12"/>
        <v>0</v>
      </c>
      <c r="O25" s="96">
        <f t="shared" si="9"/>
        <v>0</v>
      </c>
      <c r="P25" s="94">
        <f t="shared" si="10"/>
        <v>27600.959999999999</v>
      </c>
      <c r="Q25" s="96">
        <f t="shared" si="11"/>
        <v>7176.25</v>
      </c>
      <c r="Z25" s="12" t="s">
        <v>100</v>
      </c>
    </row>
    <row r="26" spans="1:29" ht="45" x14ac:dyDescent="0.25">
      <c r="A26" s="101" t="s">
        <v>60</v>
      </c>
      <c r="B26" s="88">
        <v>93596</v>
      </c>
      <c r="C26" s="88" t="s">
        <v>101</v>
      </c>
      <c r="D26" s="102" t="s">
        <v>102</v>
      </c>
      <c r="E26" s="88" t="s">
        <v>103</v>
      </c>
      <c r="F26" s="90" t="s">
        <v>104</v>
      </c>
      <c r="G26" s="90">
        <f t="shared" si="6"/>
        <v>0.34623374624913439</v>
      </c>
      <c r="H26" s="90">
        <v>0.45</v>
      </c>
      <c r="I26" s="91">
        <f t="shared" si="3"/>
        <v>27357.119999999999</v>
      </c>
      <c r="J26" s="92"/>
      <c r="K26" s="93">
        <f>'[1]Memória BM 01'!E19</f>
        <v>0</v>
      </c>
      <c r="L26" s="91">
        <f t="shared" si="7"/>
        <v>0</v>
      </c>
      <c r="M26" s="94">
        <f t="shared" si="8"/>
        <v>0</v>
      </c>
      <c r="N26" s="95">
        <f t="shared" si="12"/>
        <v>0</v>
      </c>
      <c r="O26" s="96">
        <f t="shared" si="9"/>
        <v>0</v>
      </c>
      <c r="P26" s="94">
        <f t="shared" si="10"/>
        <v>60793.599999999999</v>
      </c>
      <c r="Q26" s="96">
        <f t="shared" si="11"/>
        <v>27357.119999999999</v>
      </c>
      <c r="Z26" s="12" t="s">
        <v>105</v>
      </c>
    </row>
    <row r="27" spans="1:29" ht="60" x14ac:dyDescent="0.25">
      <c r="A27" s="101" t="s">
        <v>60</v>
      </c>
      <c r="B27" s="88">
        <v>94274</v>
      </c>
      <c r="C27" s="88" t="s">
        <v>106</v>
      </c>
      <c r="D27" s="102" t="s">
        <v>107</v>
      </c>
      <c r="E27" s="88" t="s">
        <v>108</v>
      </c>
      <c r="F27" s="90" t="s">
        <v>109</v>
      </c>
      <c r="G27" s="90">
        <f t="shared" si="6"/>
        <v>41.955835962145109</v>
      </c>
      <c r="H27" s="90">
        <v>54.53</v>
      </c>
      <c r="I27" s="91">
        <f t="shared" si="3"/>
        <v>17122.419999999998</v>
      </c>
      <c r="J27" s="92"/>
      <c r="K27" s="93">
        <f>'[1]Memória BM 01'!E20</f>
        <v>0</v>
      </c>
      <c r="L27" s="91">
        <f t="shared" si="7"/>
        <v>0</v>
      </c>
      <c r="M27" s="94">
        <f t="shared" si="8"/>
        <v>0</v>
      </c>
      <c r="N27" s="95">
        <f t="shared" si="12"/>
        <v>0</v>
      </c>
      <c r="O27" s="96">
        <f t="shared" si="9"/>
        <v>0</v>
      </c>
      <c r="P27" s="94">
        <f t="shared" si="10"/>
        <v>314</v>
      </c>
      <c r="Q27" s="96">
        <f t="shared" si="11"/>
        <v>17122.419999999998</v>
      </c>
      <c r="Z27" s="12" t="s">
        <v>110</v>
      </c>
    </row>
    <row r="28" spans="1:29" ht="30" x14ac:dyDescent="0.25">
      <c r="A28" s="87" t="s">
        <v>55</v>
      </c>
      <c r="B28" s="88">
        <v>24</v>
      </c>
      <c r="C28" s="88" t="s">
        <v>111</v>
      </c>
      <c r="D28" s="102" t="s">
        <v>112</v>
      </c>
      <c r="E28" s="88" t="s">
        <v>113</v>
      </c>
      <c r="F28" s="90" t="s">
        <v>114</v>
      </c>
      <c r="G28" s="90">
        <f t="shared" si="6"/>
        <v>862.88374240209271</v>
      </c>
      <c r="H28" s="90">
        <v>1121.49</v>
      </c>
      <c r="I28" s="91">
        <f t="shared" si="3"/>
        <v>17943.84</v>
      </c>
      <c r="J28" s="92"/>
      <c r="K28" s="93">
        <f>'[1]Memória BM 01'!E21</f>
        <v>0</v>
      </c>
      <c r="L28" s="91">
        <f t="shared" si="7"/>
        <v>0</v>
      </c>
      <c r="M28" s="94">
        <f t="shared" si="8"/>
        <v>0</v>
      </c>
      <c r="N28" s="95">
        <f t="shared" si="12"/>
        <v>0</v>
      </c>
      <c r="O28" s="96">
        <f t="shared" si="9"/>
        <v>0</v>
      </c>
      <c r="P28" s="94">
        <f t="shared" si="10"/>
        <v>16</v>
      </c>
      <c r="Q28" s="96">
        <f t="shared" si="11"/>
        <v>17943.84</v>
      </c>
      <c r="Z28" s="12" t="s">
        <v>115</v>
      </c>
    </row>
    <row r="29" spans="1:29" x14ac:dyDescent="0.25">
      <c r="A29" s="103"/>
      <c r="B29" s="104"/>
      <c r="C29" s="105">
        <v>1.4</v>
      </c>
      <c r="D29" s="106" t="s">
        <v>116</v>
      </c>
      <c r="E29" s="104"/>
      <c r="F29" s="107"/>
      <c r="G29" s="107"/>
      <c r="H29" s="90" t="s">
        <v>65</v>
      </c>
      <c r="I29" s="84">
        <f t="shared" ref="I29:O29" si="13">SUM(I30:I33)</f>
        <v>111526.77</v>
      </c>
      <c r="J29" s="108">
        <f t="shared" si="13"/>
        <v>0</v>
      </c>
      <c r="K29" s="109">
        <f t="shared" si="13"/>
        <v>0</v>
      </c>
      <c r="L29" s="109">
        <f t="shared" si="13"/>
        <v>0</v>
      </c>
      <c r="M29" s="108">
        <f t="shared" si="13"/>
        <v>0</v>
      </c>
      <c r="N29" s="83">
        <f t="shared" si="13"/>
        <v>0</v>
      </c>
      <c r="O29" s="84">
        <f t="shared" si="13"/>
        <v>0</v>
      </c>
      <c r="P29" s="92"/>
      <c r="Q29" s="84">
        <f>SUM(Q30:Q33)</f>
        <v>111526.77</v>
      </c>
    </row>
    <row r="30" spans="1:29" x14ac:dyDescent="0.25">
      <c r="A30" s="101" t="s">
        <v>72</v>
      </c>
      <c r="B30" s="110">
        <v>6101</v>
      </c>
      <c r="C30" s="88" t="s">
        <v>117</v>
      </c>
      <c r="D30" s="102" t="s">
        <v>118</v>
      </c>
      <c r="E30" s="88" t="s">
        <v>119</v>
      </c>
      <c r="F30" s="90" t="s">
        <v>120</v>
      </c>
      <c r="G30" s="90">
        <f t="shared" si="6"/>
        <v>29.614526429175964</v>
      </c>
      <c r="H30" s="90">
        <v>38.49</v>
      </c>
      <c r="I30" s="91">
        <f t="shared" si="3"/>
        <v>36884.97</v>
      </c>
      <c r="J30" s="92"/>
      <c r="K30" s="93">
        <f>'[1]Memória BM 01'!E23</f>
        <v>0</v>
      </c>
      <c r="L30" s="91">
        <f t="shared" si="7"/>
        <v>0</v>
      </c>
      <c r="M30" s="94">
        <f t="shared" ref="M30:M33" si="14">ROUND(J30*H30,2)</f>
        <v>0</v>
      </c>
      <c r="N30" s="95">
        <f t="shared" ref="N30:N33" si="15">ROUND(K30*H30,2)</f>
        <v>0</v>
      </c>
      <c r="O30" s="96">
        <f t="shared" ref="O30:O33" si="16">ROUND(L30*H30,2)</f>
        <v>0</v>
      </c>
      <c r="P30" s="94">
        <f t="shared" ref="P30:P33" si="17">F30-L30</f>
        <v>958.3</v>
      </c>
      <c r="Q30" s="96">
        <f t="shared" ref="Q30:Q33" si="18">ROUND(P30*H30,2)</f>
        <v>36884.97</v>
      </c>
      <c r="Z30" s="12" t="s">
        <v>121</v>
      </c>
    </row>
    <row r="31" spans="1:29" x14ac:dyDescent="0.25">
      <c r="A31" s="101" t="s">
        <v>72</v>
      </c>
      <c r="B31" s="110">
        <v>6200.11</v>
      </c>
      <c r="C31" s="88" t="s">
        <v>122</v>
      </c>
      <c r="D31" s="102" t="s">
        <v>123</v>
      </c>
      <c r="E31" s="88" t="s">
        <v>124</v>
      </c>
      <c r="F31" s="90" t="s">
        <v>125</v>
      </c>
      <c r="G31" s="90">
        <f t="shared" si="6"/>
        <v>14.972686004462568</v>
      </c>
      <c r="H31" s="90">
        <v>19.46</v>
      </c>
      <c r="I31" s="91">
        <f t="shared" si="3"/>
        <v>67137</v>
      </c>
      <c r="J31" s="92"/>
      <c r="K31" s="93">
        <f>'[1]Memória BM 01'!E24</f>
        <v>0</v>
      </c>
      <c r="L31" s="91">
        <f t="shared" si="7"/>
        <v>0</v>
      </c>
      <c r="M31" s="94">
        <f t="shared" si="14"/>
        <v>0</v>
      </c>
      <c r="N31" s="95">
        <f t="shared" si="15"/>
        <v>0</v>
      </c>
      <c r="O31" s="96">
        <f t="shared" si="16"/>
        <v>0</v>
      </c>
      <c r="P31" s="94">
        <f t="shared" si="17"/>
        <v>3450</v>
      </c>
      <c r="Q31" s="96">
        <f t="shared" si="18"/>
        <v>67137</v>
      </c>
      <c r="Z31" s="12" t="s">
        <v>126</v>
      </c>
    </row>
    <row r="32" spans="1:29" x14ac:dyDescent="0.25">
      <c r="A32" s="101" t="s">
        <v>72</v>
      </c>
      <c r="B32" s="110">
        <v>6200</v>
      </c>
      <c r="C32" s="88" t="s">
        <v>127</v>
      </c>
      <c r="D32" s="102" t="s">
        <v>128</v>
      </c>
      <c r="E32" s="88" t="s">
        <v>119</v>
      </c>
      <c r="F32" s="90" t="s">
        <v>129</v>
      </c>
      <c r="G32" s="90">
        <f t="shared" si="6"/>
        <v>415.12656766946213</v>
      </c>
      <c r="H32" s="90">
        <v>539.54</v>
      </c>
      <c r="I32" s="91">
        <f t="shared" si="3"/>
        <v>3237.24</v>
      </c>
      <c r="J32" s="92"/>
      <c r="K32" s="93">
        <f>'[1]Memória BM 01'!E25</f>
        <v>0</v>
      </c>
      <c r="L32" s="91">
        <f t="shared" si="7"/>
        <v>0</v>
      </c>
      <c r="M32" s="94">
        <f t="shared" si="14"/>
        <v>0</v>
      </c>
      <c r="N32" s="95">
        <f t="shared" si="15"/>
        <v>0</v>
      </c>
      <c r="O32" s="96">
        <f t="shared" si="16"/>
        <v>0</v>
      </c>
      <c r="P32" s="94">
        <f t="shared" si="17"/>
        <v>6</v>
      </c>
      <c r="Q32" s="96">
        <f t="shared" si="18"/>
        <v>3237.24</v>
      </c>
      <c r="Z32" s="12" t="s">
        <v>130</v>
      </c>
    </row>
    <row r="33" spans="1:26" ht="30" x14ac:dyDescent="0.25">
      <c r="A33" s="101" t="s">
        <v>72</v>
      </c>
      <c r="B33" s="110">
        <v>6200.07</v>
      </c>
      <c r="C33" s="88" t="s">
        <v>131</v>
      </c>
      <c r="D33" s="102" t="s">
        <v>132</v>
      </c>
      <c r="E33" s="88" t="s">
        <v>124</v>
      </c>
      <c r="F33" s="90" t="s">
        <v>133</v>
      </c>
      <c r="G33" s="90">
        <f t="shared" si="6"/>
        <v>820.87404785719787</v>
      </c>
      <c r="H33" s="90">
        <v>1066.8900000000001</v>
      </c>
      <c r="I33" s="91">
        <f t="shared" si="3"/>
        <v>4267.5600000000004</v>
      </c>
      <c r="J33" s="92"/>
      <c r="K33" s="93">
        <f>'[1]Memória BM 01'!E26</f>
        <v>0</v>
      </c>
      <c r="L33" s="91">
        <f t="shared" si="7"/>
        <v>0</v>
      </c>
      <c r="M33" s="94">
        <f t="shared" si="14"/>
        <v>0</v>
      </c>
      <c r="N33" s="95">
        <f t="shared" si="15"/>
        <v>0</v>
      </c>
      <c r="O33" s="96">
        <f t="shared" si="16"/>
        <v>0</v>
      </c>
      <c r="P33" s="94">
        <f t="shared" si="17"/>
        <v>4</v>
      </c>
      <c r="Q33" s="96">
        <f t="shared" si="18"/>
        <v>4267.5600000000004</v>
      </c>
      <c r="Z33" s="12" t="s">
        <v>134</v>
      </c>
    </row>
    <row r="34" spans="1:26" x14ac:dyDescent="0.25">
      <c r="A34" s="103"/>
      <c r="B34" s="104"/>
      <c r="C34" s="105">
        <v>1.5</v>
      </c>
      <c r="D34" s="106" t="s">
        <v>135</v>
      </c>
      <c r="E34" s="104"/>
      <c r="F34" s="107"/>
      <c r="G34" s="107"/>
      <c r="H34" s="90" t="s">
        <v>65</v>
      </c>
      <c r="I34" s="84">
        <f t="shared" ref="I34:O34" si="19">SUM(I35:I43)</f>
        <v>510005.9200000001</v>
      </c>
      <c r="J34" s="108">
        <f t="shared" si="19"/>
        <v>0</v>
      </c>
      <c r="K34" s="109">
        <f t="shared" si="19"/>
        <v>0</v>
      </c>
      <c r="L34" s="109">
        <f t="shared" si="19"/>
        <v>0</v>
      </c>
      <c r="M34" s="108">
        <f t="shared" si="19"/>
        <v>0</v>
      </c>
      <c r="N34" s="83">
        <f t="shared" si="19"/>
        <v>0</v>
      </c>
      <c r="O34" s="84">
        <f t="shared" si="19"/>
        <v>0</v>
      </c>
      <c r="P34" s="92"/>
      <c r="Q34" s="84">
        <f>SUM(Q35:Q43)</f>
        <v>510005.9200000001</v>
      </c>
    </row>
    <row r="35" spans="1:26" ht="45" x14ac:dyDescent="0.25">
      <c r="A35" s="87" t="s">
        <v>55</v>
      </c>
      <c r="B35" s="88">
        <v>23</v>
      </c>
      <c r="C35" s="88" t="s">
        <v>136</v>
      </c>
      <c r="D35" s="102" t="s">
        <v>137</v>
      </c>
      <c r="E35" s="88" t="s">
        <v>113</v>
      </c>
      <c r="F35" s="90" t="s">
        <v>138</v>
      </c>
      <c r="G35" s="90">
        <f t="shared" si="6"/>
        <v>2815.5651304147109</v>
      </c>
      <c r="H35" s="90">
        <v>3659.39</v>
      </c>
      <c r="I35" s="91">
        <f t="shared" si="3"/>
        <v>219563.4</v>
      </c>
      <c r="J35" s="92"/>
      <c r="K35" s="93">
        <f>'[1]Memória BM 01'!E28</f>
        <v>0</v>
      </c>
      <c r="L35" s="91">
        <f t="shared" si="7"/>
        <v>0</v>
      </c>
      <c r="M35" s="94">
        <f t="shared" ref="M35:M43" si="20">ROUND(J35*H35,2)</f>
        <v>0</v>
      </c>
      <c r="N35" s="95">
        <f t="shared" ref="N35:N43" si="21">ROUND(K35*H35,2)</f>
        <v>0</v>
      </c>
      <c r="O35" s="96">
        <f t="shared" ref="O35:O43" si="22">ROUND(L35*H35,2)</f>
        <v>0</v>
      </c>
      <c r="P35" s="94">
        <f t="shared" ref="P35:P43" si="23">F35-L35</f>
        <v>60</v>
      </c>
      <c r="Q35" s="96">
        <f t="shared" ref="Q35:Q43" si="24">ROUND(P35*H35,2)</f>
        <v>219563.4</v>
      </c>
      <c r="Z35" s="12" t="s">
        <v>139</v>
      </c>
    </row>
    <row r="36" spans="1:26" ht="30" x14ac:dyDescent="0.25">
      <c r="A36" s="101" t="s">
        <v>60</v>
      </c>
      <c r="B36" s="88">
        <v>93358</v>
      </c>
      <c r="C36" s="88" t="s">
        <v>140</v>
      </c>
      <c r="D36" s="102" t="s">
        <v>141</v>
      </c>
      <c r="E36" s="88" t="s">
        <v>68</v>
      </c>
      <c r="F36" s="90" t="s">
        <v>142</v>
      </c>
      <c r="G36" s="90">
        <f t="shared" si="6"/>
        <v>49.626836962375933</v>
      </c>
      <c r="H36" s="90">
        <v>64.5</v>
      </c>
      <c r="I36" s="91">
        <f t="shared" si="3"/>
        <v>5934</v>
      </c>
      <c r="J36" s="92"/>
      <c r="K36" s="93">
        <f>'[1]Memória BM 01'!E29</f>
        <v>0</v>
      </c>
      <c r="L36" s="91">
        <f t="shared" si="7"/>
        <v>0</v>
      </c>
      <c r="M36" s="94">
        <f t="shared" si="20"/>
        <v>0</v>
      </c>
      <c r="N36" s="95">
        <f t="shared" si="21"/>
        <v>0</v>
      </c>
      <c r="O36" s="96">
        <f t="shared" si="22"/>
        <v>0</v>
      </c>
      <c r="P36" s="94">
        <f t="shared" si="23"/>
        <v>92</v>
      </c>
      <c r="Q36" s="96">
        <f t="shared" si="24"/>
        <v>5934</v>
      </c>
      <c r="Z36" s="12" t="s">
        <v>143</v>
      </c>
    </row>
    <row r="37" spans="1:26" ht="30" x14ac:dyDescent="0.25">
      <c r="A37" s="101" t="s">
        <v>60</v>
      </c>
      <c r="B37" s="88">
        <v>91868</v>
      </c>
      <c r="C37" s="88" t="s">
        <v>144</v>
      </c>
      <c r="D37" s="102" t="s">
        <v>145</v>
      </c>
      <c r="E37" s="88" t="s">
        <v>108</v>
      </c>
      <c r="F37" s="90" t="s">
        <v>146</v>
      </c>
      <c r="G37" s="90">
        <f t="shared" si="6"/>
        <v>7.4401785027313991</v>
      </c>
      <c r="H37" s="90">
        <v>9.67</v>
      </c>
      <c r="I37" s="91">
        <f t="shared" si="3"/>
        <v>22241</v>
      </c>
      <c r="J37" s="92"/>
      <c r="K37" s="93">
        <f>'[1]Memória BM 01'!E30</f>
        <v>0</v>
      </c>
      <c r="L37" s="91">
        <f t="shared" si="7"/>
        <v>0</v>
      </c>
      <c r="M37" s="94">
        <f t="shared" si="20"/>
        <v>0</v>
      </c>
      <c r="N37" s="95">
        <f t="shared" si="21"/>
        <v>0</v>
      </c>
      <c r="O37" s="96">
        <f t="shared" si="22"/>
        <v>0</v>
      </c>
      <c r="P37" s="94">
        <f t="shared" si="23"/>
        <v>2300</v>
      </c>
      <c r="Q37" s="96">
        <f t="shared" si="24"/>
        <v>22241</v>
      </c>
      <c r="Z37" s="12" t="s">
        <v>147</v>
      </c>
    </row>
    <row r="38" spans="1:26" ht="30" x14ac:dyDescent="0.25">
      <c r="A38" s="101" t="s">
        <v>60</v>
      </c>
      <c r="B38" s="88">
        <v>91935</v>
      </c>
      <c r="C38" s="88" t="s">
        <v>148</v>
      </c>
      <c r="D38" s="102" t="s">
        <v>149</v>
      </c>
      <c r="E38" s="88" t="s">
        <v>108</v>
      </c>
      <c r="F38" s="90" t="s">
        <v>150</v>
      </c>
      <c r="G38" s="90">
        <f t="shared" si="6"/>
        <v>19.943063783950141</v>
      </c>
      <c r="H38" s="90">
        <v>25.92</v>
      </c>
      <c r="I38" s="91">
        <f t="shared" si="3"/>
        <v>178848</v>
      </c>
      <c r="J38" s="92"/>
      <c r="K38" s="93">
        <f>'[1]Memória BM 01'!E31</f>
        <v>0</v>
      </c>
      <c r="L38" s="91">
        <f t="shared" si="7"/>
        <v>0</v>
      </c>
      <c r="M38" s="94">
        <f t="shared" si="20"/>
        <v>0</v>
      </c>
      <c r="N38" s="95">
        <f t="shared" si="21"/>
        <v>0</v>
      </c>
      <c r="O38" s="96">
        <f t="shared" si="22"/>
        <v>0</v>
      </c>
      <c r="P38" s="94">
        <f t="shared" si="23"/>
        <v>6900</v>
      </c>
      <c r="Q38" s="96">
        <f t="shared" si="24"/>
        <v>178848</v>
      </c>
      <c r="Z38" s="12" t="s">
        <v>151</v>
      </c>
    </row>
    <row r="39" spans="1:26" x14ac:dyDescent="0.25">
      <c r="A39" s="101" t="s">
        <v>60</v>
      </c>
      <c r="B39" s="88">
        <v>43104</v>
      </c>
      <c r="C39" s="88" t="s">
        <v>152</v>
      </c>
      <c r="D39" s="102" t="s">
        <v>153</v>
      </c>
      <c r="E39" s="88" t="s">
        <v>113</v>
      </c>
      <c r="F39" s="90" t="s">
        <v>138</v>
      </c>
      <c r="G39" s="90">
        <f t="shared" si="6"/>
        <v>320.56628452719855</v>
      </c>
      <c r="H39" s="90">
        <v>416.64</v>
      </c>
      <c r="I39" s="91">
        <f t="shared" si="3"/>
        <v>24998.400000000001</v>
      </c>
      <c r="J39" s="92"/>
      <c r="K39" s="93">
        <f>'[1]Memória BM 01'!E32</f>
        <v>0</v>
      </c>
      <c r="L39" s="91">
        <f t="shared" si="7"/>
        <v>0</v>
      </c>
      <c r="M39" s="94">
        <f t="shared" si="20"/>
        <v>0</v>
      </c>
      <c r="N39" s="95">
        <f t="shared" si="21"/>
        <v>0</v>
      </c>
      <c r="O39" s="96">
        <f t="shared" si="22"/>
        <v>0</v>
      </c>
      <c r="P39" s="94">
        <f t="shared" si="23"/>
        <v>60</v>
      </c>
      <c r="Q39" s="96">
        <f t="shared" si="24"/>
        <v>24998.400000000001</v>
      </c>
      <c r="Z39" s="12" t="s">
        <v>154</v>
      </c>
    </row>
    <row r="40" spans="1:26" ht="30" x14ac:dyDescent="0.25">
      <c r="A40" s="101" t="s">
        <v>60</v>
      </c>
      <c r="B40" s="88">
        <v>101657</v>
      </c>
      <c r="C40" s="88" t="s">
        <v>155</v>
      </c>
      <c r="D40" s="102" t="s">
        <v>156</v>
      </c>
      <c r="E40" s="88" t="s">
        <v>113</v>
      </c>
      <c r="F40" s="90" t="s">
        <v>138</v>
      </c>
      <c r="G40" s="90">
        <f t="shared" si="6"/>
        <v>527.08317303993226</v>
      </c>
      <c r="H40" s="90">
        <v>685.05</v>
      </c>
      <c r="I40" s="91">
        <f t="shared" si="3"/>
        <v>41103</v>
      </c>
      <c r="J40" s="92"/>
      <c r="K40" s="93">
        <f>'[1]Memória BM 01'!E33</f>
        <v>0</v>
      </c>
      <c r="L40" s="91">
        <f t="shared" si="7"/>
        <v>0</v>
      </c>
      <c r="M40" s="94">
        <f t="shared" si="20"/>
        <v>0</v>
      </c>
      <c r="N40" s="95">
        <f t="shared" si="21"/>
        <v>0</v>
      </c>
      <c r="O40" s="96">
        <f t="shared" si="22"/>
        <v>0</v>
      </c>
      <c r="P40" s="94">
        <f t="shared" si="23"/>
        <v>60</v>
      </c>
      <c r="Q40" s="96">
        <f t="shared" si="24"/>
        <v>41103</v>
      </c>
      <c r="Z40" s="12" t="s">
        <v>157</v>
      </c>
    </row>
    <row r="41" spans="1:26" ht="30" x14ac:dyDescent="0.25">
      <c r="A41" s="101" t="s">
        <v>60</v>
      </c>
      <c r="B41" s="88">
        <v>101632</v>
      </c>
      <c r="C41" s="88" t="s">
        <v>158</v>
      </c>
      <c r="D41" s="102" t="s">
        <v>159</v>
      </c>
      <c r="E41" s="88" t="s">
        <v>113</v>
      </c>
      <c r="F41" s="90" t="s">
        <v>138</v>
      </c>
      <c r="G41" s="90">
        <f t="shared" si="6"/>
        <v>25.944448718935135</v>
      </c>
      <c r="H41" s="90">
        <v>33.72</v>
      </c>
      <c r="I41" s="91">
        <f t="shared" si="3"/>
        <v>2023.2</v>
      </c>
      <c r="J41" s="92"/>
      <c r="K41" s="93">
        <f>'[1]Memória BM 01'!E34</f>
        <v>0</v>
      </c>
      <c r="L41" s="91">
        <f t="shared" si="7"/>
        <v>0</v>
      </c>
      <c r="M41" s="94">
        <f t="shared" si="20"/>
        <v>0</v>
      </c>
      <c r="N41" s="95">
        <f t="shared" si="21"/>
        <v>0</v>
      </c>
      <c r="O41" s="96">
        <f t="shared" si="22"/>
        <v>0</v>
      </c>
      <c r="P41" s="94">
        <f t="shared" si="23"/>
        <v>60</v>
      </c>
      <c r="Q41" s="96">
        <f t="shared" si="24"/>
        <v>2023.2</v>
      </c>
      <c r="Z41" s="12" t="s">
        <v>160</v>
      </c>
    </row>
    <row r="42" spans="1:26" ht="45" x14ac:dyDescent="0.25">
      <c r="A42" s="101" t="s">
        <v>60</v>
      </c>
      <c r="B42" s="88">
        <v>102102</v>
      </c>
      <c r="C42" s="88" t="s">
        <v>161</v>
      </c>
      <c r="D42" s="102" t="s">
        <v>162</v>
      </c>
      <c r="E42" s="88" t="s">
        <v>113</v>
      </c>
      <c r="F42" s="90" t="s">
        <v>163</v>
      </c>
      <c r="G42" s="90">
        <f t="shared" si="6"/>
        <v>5760.7601754250982</v>
      </c>
      <c r="H42" s="90">
        <v>7487.26</v>
      </c>
      <c r="I42" s="91">
        <f t="shared" si="3"/>
        <v>14974.52</v>
      </c>
      <c r="J42" s="92"/>
      <c r="K42" s="93">
        <f>'[1]Memória BM 01'!E35</f>
        <v>0</v>
      </c>
      <c r="L42" s="91">
        <f t="shared" si="7"/>
        <v>0</v>
      </c>
      <c r="M42" s="94">
        <f t="shared" si="20"/>
        <v>0</v>
      </c>
      <c r="N42" s="95">
        <f t="shared" si="21"/>
        <v>0</v>
      </c>
      <c r="O42" s="96">
        <f t="shared" si="22"/>
        <v>0</v>
      </c>
      <c r="P42" s="94">
        <f t="shared" si="23"/>
        <v>2</v>
      </c>
      <c r="Q42" s="96">
        <f t="shared" si="24"/>
        <v>14974.52</v>
      </c>
      <c r="Z42" s="12" t="s">
        <v>164</v>
      </c>
    </row>
    <row r="43" spans="1:26" ht="30" x14ac:dyDescent="0.25">
      <c r="A43" s="101" t="s">
        <v>60</v>
      </c>
      <c r="B43" s="88">
        <v>102110</v>
      </c>
      <c r="C43" s="88" t="s">
        <v>165</v>
      </c>
      <c r="D43" s="102" t="s">
        <v>166</v>
      </c>
      <c r="E43" s="88" t="s">
        <v>113</v>
      </c>
      <c r="F43" s="90" t="s">
        <v>163</v>
      </c>
      <c r="G43" s="90">
        <f t="shared" si="6"/>
        <v>123.25921366469184</v>
      </c>
      <c r="H43" s="90">
        <v>160.19999999999999</v>
      </c>
      <c r="I43" s="91">
        <f t="shared" si="3"/>
        <v>320.39999999999998</v>
      </c>
      <c r="J43" s="92"/>
      <c r="K43" s="93">
        <f>'[1]Memória BM 01'!E36</f>
        <v>0</v>
      </c>
      <c r="L43" s="91">
        <f t="shared" si="7"/>
        <v>0</v>
      </c>
      <c r="M43" s="94">
        <f t="shared" si="20"/>
        <v>0</v>
      </c>
      <c r="N43" s="95">
        <f t="shared" si="21"/>
        <v>0</v>
      </c>
      <c r="O43" s="96">
        <f t="shared" si="22"/>
        <v>0</v>
      </c>
      <c r="P43" s="94">
        <f t="shared" si="23"/>
        <v>2</v>
      </c>
      <c r="Q43" s="96">
        <f t="shared" si="24"/>
        <v>320.39999999999998</v>
      </c>
      <c r="Z43" s="12" t="s">
        <v>167</v>
      </c>
    </row>
    <row r="44" spans="1:26" x14ac:dyDescent="0.25">
      <c r="A44" s="103"/>
      <c r="B44" s="104"/>
      <c r="C44" s="105">
        <v>1.6</v>
      </c>
      <c r="D44" s="106" t="s">
        <v>168</v>
      </c>
      <c r="E44" s="104"/>
      <c r="F44" s="107"/>
      <c r="G44" s="107"/>
      <c r="H44" s="90" t="s">
        <v>65</v>
      </c>
      <c r="I44" s="84">
        <f t="shared" ref="I44:O44" si="25">SUM(I45:I54)</f>
        <v>119400.94</v>
      </c>
      <c r="J44" s="108">
        <f t="shared" si="25"/>
        <v>0</v>
      </c>
      <c r="K44" s="109">
        <f t="shared" si="25"/>
        <v>0</v>
      </c>
      <c r="L44" s="109">
        <f t="shared" si="25"/>
        <v>0</v>
      </c>
      <c r="M44" s="108">
        <f t="shared" si="25"/>
        <v>0</v>
      </c>
      <c r="N44" s="83">
        <f t="shared" si="25"/>
        <v>0</v>
      </c>
      <c r="O44" s="84">
        <f t="shared" si="25"/>
        <v>0</v>
      </c>
      <c r="P44" s="92"/>
      <c r="Q44" s="84">
        <f>SUM(Q45:Q54)</f>
        <v>119400.94</v>
      </c>
    </row>
    <row r="45" spans="1:26" x14ac:dyDescent="0.25">
      <c r="A45" s="101" t="s">
        <v>60</v>
      </c>
      <c r="B45" s="88">
        <v>99063</v>
      </c>
      <c r="C45" s="88" t="s">
        <v>169</v>
      </c>
      <c r="D45" s="102" t="s">
        <v>170</v>
      </c>
      <c r="E45" s="88" t="s">
        <v>108</v>
      </c>
      <c r="F45" s="90" t="s">
        <v>171</v>
      </c>
      <c r="G45" s="90">
        <f t="shared" si="6"/>
        <v>3.3930907132415173</v>
      </c>
      <c r="H45" s="90">
        <v>4.41</v>
      </c>
      <c r="I45" s="91">
        <f t="shared" si="3"/>
        <v>441</v>
      </c>
      <c r="J45" s="92"/>
      <c r="K45" s="93">
        <f>'[1]Memória BM 01'!E38</f>
        <v>0</v>
      </c>
      <c r="L45" s="91">
        <f t="shared" si="7"/>
        <v>0</v>
      </c>
      <c r="M45" s="94">
        <f t="shared" ref="M45:M54" si="26">ROUND(J45*H45,2)</f>
        <v>0</v>
      </c>
      <c r="N45" s="95">
        <f t="shared" ref="N45:N54" si="27">ROUND(K45*H45,2)</f>
        <v>0</v>
      </c>
      <c r="O45" s="96">
        <f t="shared" ref="O45:O54" si="28">ROUND(L45*H45,2)</f>
        <v>0</v>
      </c>
      <c r="P45" s="94">
        <f t="shared" ref="P45:P54" si="29">F45-L45</f>
        <v>100</v>
      </c>
      <c r="Q45" s="96">
        <f t="shared" ref="Q45:Q54" si="30">ROUND(P45*H45,2)</f>
        <v>441</v>
      </c>
      <c r="Z45" s="12" t="s">
        <v>172</v>
      </c>
    </row>
    <row r="46" spans="1:26" x14ac:dyDescent="0.25">
      <c r="A46" s="101" t="s">
        <v>72</v>
      </c>
      <c r="B46" s="110">
        <v>1100.05</v>
      </c>
      <c r="C46" s="88" t="s">
        <v>173</v>
      </c>
      <c r="D46" s="102" t="s">
        <v>174</v>
      </c>
      <c r="E46" s="88" t="s">
        <v>75</v>
      </c>
      <c r="F46" s="90" t="s">
        <v>175</v>
      </c>
      <c r="G46" s="90">
        <f t="shared" si="6"/>
        <v>8.1711164114795718</v>
      </c>
      <c r="H46" s="90">
        <v>10.62</v>
      </c>
      <c r="I46" s="91">
        <f t="shared" si="3"/>
        <v>4248</v>
      </c>
      <c r="J46" s="92"/>
      <c r="K46" s="93">
        <f>'[1]Memória BM 01'!E39</f>
        <v>0</v>
      </c>
      <c r="L46" s="91">
        <f t="shared" si="7"/>
        <v>0</v>
      </c>
      <c r="M46" s="94">
        <f t="shared" si="26"/>
        <v>0</v>
      </c>
      <c r="N46" s="95">
        <f t="shared" si="27"/>
        <v>0</v>
      </c>
      <c r="O46" s="96">
        <f t="shared" si="28"/>
        <v>0</v>
      </c>
      <c r="P46" s="94">
        <f t="shared" si="29"/>
        <v>400</v>
      </c>
      <c r="Q46" s="96">
        <f t="shared" si="30"/>
        <v>4248</v>
      </c>
      <c r="Z46" s="12" t="s">
        <v>176</v>
      </c>
    </row>
    <row r="47" spans="1:26" ht="30" x14ac:dyDescent="0.25">
      <c r="A47" s="101" t="s">
        <v>60</v>
      </c>
      <c r="B47" s="88">
        <v>97636</v>
      </c>
      <c r="C47" s="88" t="s">
        <v>177</v>
      </c>
      <c r="D47" s="102" t="s">
        <v>178</v>
      </c>
      <c r="E47" s="88" t="s">
        <v>58</v>
      </c>
      <c r="F47" s="90" t="s">
        <v>179</v>
      </c>
      <c r="G47" s="90">
        <f t="shared" si="6"/>
        <v>10.387012387474032</v>
      </c>
      <c r="H47" s="90">
        <v>13.5</v>
      </c>
      <c r="I47" s="91">
        <f t="shared" si="3"/>
        <v>2700</v>
      </c>
      <c r="J47" s="92"/>
      <c r="K47" s="93">
        <f>'[1]Memória BM 01'!E40</f>
        <v>0</v>
      </c>
      <c r="L47" s="91">
        <f t="shared" si="7"/>
        <v>0</v>
      </c>
      <c r="M47" s="94">
        <f t="shared" si="26"/>
        <v>0</v>
      </c>
      <c r="N47" s="95">
        <f t="shared" si="27"/>
        <v>0</v>
      </c>
      <c r="O47" s="96">
        <f t="shared" si="28"/>
        <v>0</v>
      </c>
      <c r="P47" s="94">
        <f t="shared" si="29"/>
        <v>200</v>
      </c>
      <c r="Q47" s="96">
        <f t="shared" si="30"/>
        <v>2700</v>
      </c>
      <c r="Z47" s="12" t="s">
        <v>180</v>
      </c>
    </row>
    <row r="48" spans="1:26" ht="45" x14ac:dyDescent="0.25">
      <c r="A48" s="87" t="s">
        <v>55</v>
      </c>
      <c r="B48" s="88">
        <v>14</v>
      </c>
      <c r="C48" s="88" t="s">
        <v>181</v>
      </c>
      <c r="D48" s="102" t="s">
        <v>182</v>
      </c>
      <c r="E48" s="88" t="s">
        <v>68</v>
      </c>
      <c r="F48" s="90" t="s">
        <v>183</v>
      </c>
      <c r="G48" s="90">
        <f t="shared" si="6"/>
        <v>148.02646764637993</v>
      </c>
      <c r="H48" s="90">
        <v>192.39</v>
      </c>
      <c r="I48" s="91">
        <f t="shared" si="3"/>
        <v>3847.8</v>
      </c>
      <c r="J48" s="92"/>
      <c r="K48" s="93">
        <f>'[1]Memória BM 01'!E41</f>
        <v>0</v>
      </c>
      <c r="L48" s="91">
        <f t="shared" si="7"/>
        <v>0</v>
      </c>
      <c r="M48" s="94">
        <f t="shared" si="26"/>
        <v>0</v>
      </c>
      <c r="N48" s="95">
        <f t="shared" si="27"/>
        <v>0</v>
      </c>
      <c r="O48" s="96">
        <f t="shared" si="28"/>
        <v>0</v>
      </c>
      <c r="P48" s="94">
        <f t="shared" si="29"/>
        <v>20</v>
      </c>
      <c r="Q48" s="96">
        <f t="shared" si="30"/>
        <v>3847.8</v>
      </c>
      <c r="Z48" s="12" t="s">
        <v>184</v>
      </c>
    </row>
    <row r="49" spans="1:26" ht="45" x14ac:dyDescent="0.25">
      <c r="A49" s="101" t="s">
        <v>60</v>
      </c>
      <c r="B49" s="88">
        <v>92214</v>
      </c>
      <c r="C49" s="88" t="s">
        <v>185</v>
      </c>
      <c r="D49" s="102" t="s">
        <v>186</v>
      </c>
      <c r="E49" s="88" t="s">
        <v>108</v>
      </c>
      <c r="F49" s="90" t="s">
        <v>171</v>
      </c>
      <c r="G49" s="90">
        <f t="shared" si="6"/>
        <v>320.56628452719855</v>
      </c>
      <c r="H49" s="90">
        <v>416.64</v>
      </c>
      <c r="I49" s="91">
        <f t="shared" si="3"/>
        <v>41664</v>
      </c>
      <c r="J49" s="92"/>
      <c r="K49" s="93">
        <f>'[1]Memória BM 01'!E42</f>
        <v>0</v>
      </c>
      <c r="L49" s="91">
        <f t="shared" si="7"/>
        <v>0</v>
      </c>
      <c r="M49" s="94">
        <f t="shared" si="26"/>
        <v>0</v>
      </c>
      <c r="N49" s="95">
        <f t="shared" si="27"/>
        <v>0</v>
      </c>
      <c r="O49" s="96">
        <f t="shared" si="28"/>
        <v>0</v>
      </c>
      <c r="P49" s="94">
        <f t="shared" si="29"/>
        <v>100</v>
      </c>
      <c r="Q49" s="96">
        <f t="shared" si="30"/>
        <v>41664</v>
      </c>
      <c r="Z49" s="12" t="s">
        <v>154</v>
      </c>
    </row>
    <row r="50" spans="1:26" ht="45" x14ac:dyDescent="0.25">
      <c r="A50" s="101" t="s">
        <v>60</v>
      </c>
      <c r="B50" s="88">
        <v>99270</v>
      </c>
      <c r="C50" s="88" t="s">
        <v>187</v>
      </c>
      <c r="D50" s="102" t="s">
        <v>188</v>
      </c>
      <c r="E50" s="88" t="s">
        <v>113</v>
      </c>
      <c r="F50" s="90" t="s">
        <v>189</v>
      </c>
      <c r="G50" s="90">
        <f t="shared" si="6"/>
        <v>381.68038778179579</v>
      </c>
      <c r="H50" s="90">
        <v>496.07</v>
      </c>
      <c r="I50" s="91">
        <f t="shared" si="3"/>
        <v>4960.7</v>
      </c>
      <c r="J50" s="92"/>
      <c r="K50" s="93">
        <f>'[1]Memória BM 01'!E43</f>
        <v>0</v>
      </c>
      <c r="L50" s="91">
        <f t="shared" si="7"/>
        <v>0</v>
      </c>
      <c r="M50" s="94">
        <f t="shared" si="26"/>
        <v>0</v>
      </c>
      <c r="N50" s="95">
        <f t="shared" si="27"/>
        <v>0</v>
      </c>
      <c r="O50" s="96">
        <f t="shared" si="28"/>
        <v>0</v>
      </c>
      <c r="P50" s="94">
        <f t="shared" si="29"/>
        <v>10</v>
      </c>
      <c r="Q50" s="96">
        <f t="shared" si="30"/>
        <v>4960.7</v>
      </c>
      <c r="Z50" s="12" t="s">
        <v>190</v>
      </c>
    </row>
    <row r="51" spans="1:26" ht="60" x14ac:dyDescent="0.25">
      <c r="A51" s="87" t="s">
        <v>55</v>
      </c>
      <c r="B51" s="88">
        <v>11</v>
      </c>
      <c r="C51" s="88" t="s">
        <v>191</v>
      </c>
      <c r="D51" s="102" t="s">
        <v>192</v>
      </c>
      <c r="E51" s="88" t="s">
        <v>113</v>
      </c>
      <c r="F51" s="90" t="s">
        <v>189</v>
      </c>
      <c r="G51" s="90">
        <f t="shared" si="6"/>
        <v>320.56628452719855</v>
      </c>
      <c r="H51" s="90">
        <v>416.64</v>
      </c>
      <c r="I51" s="91">
        <f t="shared" si="3"/>
        <v>4166.3999999999996</v>
      </c>
      <c r="J51" s="92"/>
      <c r="K51" s="93">
        <f>'[1]Memória BM 01'!E44</f>
        <v>0</v>
      </c>
      <c r="L51" s="91">
        <f t="shared" si="7"/>
        <v>0</v>
      </c>
      <c r="M51" s="94">
        <f t="shared" si="26"/>
        <v>0</v>
      </c>
      <c r="N51" s="95">
        <f t="shared" si="27"/>
        <v>0</v>
      </c>
      <c r="O51" s="96">
        <f t="shared" si="28"/>
        <v>0</v>
      </c>
      <c r="P51" s="94">
        <f t="shared" si="29"/>
        <v>10</v>
      </c>
      <c r="Q51" s="96">
        <f t="shared" si="30"/>
        <v>4166.3999999999996</v>
      </c>
      <c r="Z51" s="12" t="s">
        <v>154</v>
      </c>
    </row>
    <row r="52" spans="1:26" ht="45" x14ac:dyDescent="0.25">
      <c r="A52" s="101" t="s">
        <v>60</v>
      </c>
      <c r="B52" s="88" t="s">
        <v>193</v>
      </c>
      <c r="C52" s="88" t="s">
        <v>194</v>
      </c>
      <c r="D52" s="102" t="s">
        <v>195</v>
      </c>
      <c r="E52" s="88" t="s">
        <v>113</v>
      </c>
      <c r="F52" s="90" t="s">
        <v>196</v>
      </c>
      <c r="G52" s="90">
        <f t="shared" si="6"/>
        <v>1615.6497653304609</v>
      </c>
      <c r="H52" s="90">
        <v>2099.86</v>
      </c>
      <c r="I52" s="91">
        <f t="shared" si="3"/>
        <v>29398.04</v>
      </c>
      <c r="J52" s="92"/>
      <c r="K52" s="93">
        <f>'[1]Memória BM 01'!E45</f>
        <v>0</v>
      </c>
      <c r="L52" s="91">
        <f t="shared" si="7"/>
        <v>0</v>
      </c>
      <c r="M52" s="94">
        <f t="shared" si="26"/>
        <v>0</v>
      </c>
      <c r="N52" s="95">
        <f t="shared" si="27"/>
        <v>0</v>
      </c>
      <c r="O52" s="96">
        <f t="shared" si="28"/>
        <v>0</v>
      </c>
      <c r="P52" s="94">
        <f t="shared" si="29"/>
        <v>14</v>
      </c>
      <c r="Q52" s="96">
        <f t="shared" si="30"/>
        <v>29398.04</v>
      </c>
      <c r="Z52" s="12" t="s">
        <v>197</v>
      </c>
    </row>
    <row r="53" spans="1:26" ht="60" x14ac:dyDescent="0.25">
      <c r="A53" s="101" t="s">
        <v>60</v>
      </c>
      <c r="B53" s="88">
        <v>93361</v>
      </c>
      <c r="C53" s="88" t="s">
        <v>198</v>
      </c>
      <c r="D53" s="102" t="s">
        <v>199</v>
      </c>
      <c r="E53" s="88" t="s">
        <v>68</v>
      </c>
      <c r="F53" s="90" t="s">
        <v>200</v>
      </c>
      <c r="G53" s="90">
        <f t="shared" si="6"/>
        <v>10.202354389474493</v>
      </c>
      <c r="H53" s="90">
        <v>13.26</v>
      </c>
      <c r="I53" s="91">
        <f t="shared" si="3"/>
        <v>5038.8</v>
      </c>
      <c r="J53" s="92"/>
      <c r="K53" s="93">
        <f>'[1]Memória BM 01'!E46</f>
        <v>0</v>
      </c>
      <c r="L53" s="91">
        <f t="shared" si="7"/>
        <v>0</v>
      </c>
      <c r="M53" s="94">
        <f t="shared" si="26"/>
        <v>0</v>
      </c>
      <c r="N53" s="95">
        <f t="shared" si="27"/>
        <v>0</v>
      </c>
      <c r="O53" s="96">
        <f t="shared" si="28"/>
        <v>0</v>
      </c>
      <c r="P53" s="94">
        <f t="shared" si="29"/>
        <v>380</v>
      </c>
      <c r="Q53" s="96">
        <f t="shared" si="30"/>
        <v>5038.8</v>
      </c>
      <c r="Z53" s="12" t="s">
        <v>201</v>
      </c>
    </row>
    <row r="54" spans="1:26" ht="30" x14ac:dyDescent="0.25">
      <c r="A54" s="101" t="s">
        <v>60</v>
      </c>
      <c r="B54" s="88">
        <v>95995</v>
      </c>
      <c r="C54" s="88" t="s">
        <v>202</v>
      </c>
      <c r="D54" s="102" t="s">
        <v>90</v>
      </c>
      <c r="E54" s="88" t="s">
        <v>68</v>
      </c>
      <c r="F54" s="90" t="s">
        <v>183</v>
      </c>
      <c r="G54" s="90">
        <f t="shared" si="6"/>
        <v>882.36516119104397</v>
      </c>
      <c r="H54" s="90">
        <v>1146.81</v>
      </c>
      <c r="I54" s="91">
        <f t="shared" si="3"/>
        <v>22936.2</v>
      </c>
      <c r="J54" s="92"/>
      <c r="K54" s="93">
        <f>'[1]Memória BM 01'!E47</f>
        <v>0</v>
      </c>
      <c r="L54" s="91">
        <f>J54+K54</f>
        <v>0</v>
      </c>
      <c r="M54" s="94">
        <f t="shared" si="26"/>
        <v>0</v>
      </c>
      <c r="N54" s="95">
        <f t="shared" si="27"/>
        <v>0</v>
      </c>
      <c r="O54" s="96">
        <f t="shared" si="28"/>
        <v>0</v>
      </c>
      <c r="P54" s="94">
        <f t="shared" si="29"/>
        <v>20</v>
      </c>
      <c r="Q54" s="96">
        <f t="shared" si="30"/>
        <v>22936.2</v>
      </c>
      <c r="Z54" s="12" t="s">
        <v>92</v>
      </c>
    </row>
    <row r="55" spans="1:26" x14ac:dyDescent="0.25">
      <c r="A55" s="111"/>
      <c r="B55" s="112"/>
      <c r="C55" s="113" t="s">
        <v>203</v>
      </c>
      <c r="D55" s="114" t="s">
        <v>204</v>
      </c>
      <c r="E55" s="112"/>
      <c r="F55" s="115"/>
      <c r="G55" s="115"/>
      <c r="H55" s="115"/>
      <c r="I55" s="77">
        <f t="shared" ref="I55:O55" si="31">SUM(I56:I83)/2</f>
        <v>739051.21000000008</v>
      </c>
      <c r="J55" s="116">
        <f t="shared" si="31"/>
        <v>0</v>
      </c>
      <c r="K55" s="116">
        <f t="shared" si="31"/>
        <v>1797</v>
      </c>
      <c r="L55" s="117">
        <f t="shared" si="31"/>
        <v>1797</v>
      </c>
      <c r="M55" s="116">
        <f t="shared" si="31"/>
        <v>0</v>
      </c>
      <c r="N55" s="76">
        <f t="shared" si="31"/>
        <v>17734.89</v>
      </c>
      <c r="O55" s="77">
        <f t="shared" si="31"/>
        <v>17734.89</v>
      </c>
      <c r="P55" s="115"/>
      <c r="Q55" s="77">
        <f>SUM(Q56:Q83)/2</f>
        <v>721316.32000000007</v>
      </c>
    </row>
    <row r="56" spans="1:26" x14ac:dyDescent="0.25">
      <c r="A56" s="103"/>
      <c r="B56" s="104"/>
      <c r="C56" s="105">
        <v>2.1</v>
      </c>
      <c r="D56" s="106" t="s">
        <v>71</v>
      </c>
      <c r="E56" s="104"/>
      <c r="F56" s="107"/>
      <c r="G56" s="107"/>
      <c r="H56" s="90" t="s">
        <v>65</v>
      </c>
      <c r="I56" s="84">
        <f t="shared" ref="I56:O56" si="32">SUM(I57)</f>
        <v>446.25</v>
      </c>
      <c r="J56" s="108">
        <f t="shared" si="32"/>
        <v>0</v>
      </c>
      <c r="K56" s="108">
        <f t="shared" si="32"/>
        <v>1275</v>
      </c>
      <c r="L56" s="109">
        <f t="shared" si="32"/>
        <v>1275</v>
      </c>
      <c r="M56" s="108">
        <f t="shared" si="32"/>
        <v>0</v>
      </c>
      <c r="N56" s="118">
        <f t="shared" si="32"/>
        <v>446.25</v>
      </c>
      <c r="O56" s="84">
        <f t="shared" si="32"/>
        <v>446.25</v>
      </c>
      <c r="P56" s="92"/>
      <c r="Q56" s="84">
        <f>SUM(Q57)</f>
        <v>0</v>
      </c>
    </row>
    <row r="57" spans="1:26" ht="30" x14ac:dyDescent="0.25">
      <c r="A57" s="87" t="s">
        <v>55</v>
      </c>
      <c r="B57" s="88">
        <v>8</v>
      </c>
      <c r="C57" s="88" t="s">
        <v>205</v>
      </c>
      <c r="D57" s="102" t="s">
        <v>57</v>
      </c>
      <c r="E57" s="88" t="s">
        <v>58</v>
      </c>
      <c r="F57" s="90" t="s">
        <v>206</v>
      </c>
      <c r="G57" s="90">
        <f t="shared" ref="G57" si="33">(H57/1.2997)</f>
        <v>0.26929291374932673</v>
      </c>
      <c r="H57" s="90">
        <v>0.35</v>
      </c>
      <c r="I57" s="91">
        <f t="shared" si="3"/>
        <v>446.25</v>
      </c>
      <c r="J57" s="92"/>
      <c r="K57" s="93">
        <f>'[1]Memória BM 01'!E50</f>
        <v>1275</v>
      </c>
      <c r="L57" s="91">
        <f>J57+K57</f>
        <v>1275</v>
      </c>
      <c r="M57" s="94">
        <f>ROUND(J57*H57,2)</f>
        <v>0</v>
      </c>
      <c r="N57" s="95">
        <f>ROUND(K57*H57,2)</f>
        <v>446.25</v>
      </c>
      <c r="O57" s="96">
        <f t="shared" ref="O57:O83" si="34">ROUND(L57*H57,2)</f>
        <v>446.25</v>
      </c>
      <c r="P57" s="94">
        <f>F57-L57</f>
        <v>0</v>
      </c>
      <c r="Q57" s="96">
        <f t="shared" ref="Q57" si="35">ROUND(P57*H57,2)</f>
        <v>0</v>
      </c>
      <c r="Z57" s="12" t="s">
        <v>59</v>
      </c>
    </row>
    <row r="58" spans="1:26" x14ac:dyDescent="0.25">
      <c r="A58" s="103"/>
      <c r="B58" s="104"/>
      <c r="C58" s="105">
        <v>2.2000000000000002</v>
      </c>
      <c r="D58" s="106" t="s">
        <v>71</v>
      </c>
      <c r="E58" s="104"/>
      <c r="F58" s="107"/>
      <c r="G58" s="107"/>
      <c r="H58" s="90" t="s">
        <v>65</v>
      </c>
      <c r="I58" s="84">
        <f t="shared" ref="I58:O58" si="36">SUM(I59:I66)</f>
        <v>114188.24</v>
      </c>
      <c r="J58" s="108">
        <f t="shared" si="36"/>
        <v>0</v>
      </c>
      <c r="K58" s="108">
        <f>SUM(K59:K66)</f>
        <v>0</v>
      </c>
      <c r="L58" s="109">
        <f t="shared" si="36"/>
        <v>0</v>
      </c>
      <c r="M58" s="108">
        <f t="shared" si="36"/>
        <v>0</v>
      </c>
      <c r="N58" s="83">
        <f t="shared" si="36"/>
        <v>0</v>
      </c>
      <c r="O58" s="84">
        <f t="shared" si="36"/>
        <v>0</v>
      </c>
      <c r="P58" s="92"/>
      <c r="Q58" s="84">
        <f>SUM(Q59:Q66)</f>
        <v>114188.24</v>
      </c>
    </row>
    <row r="59" spans="1:26" x14ac:dyDescent="0.25">
      <c r="A59" s="101" t="s">
        <v>72</v>
      </c>
      <c r="B59" s="110">
        <v>2200</v>
      </c>
      <c r="C59" s="88" t="s">
        <v>207</v>
      </c>
      <c r="D59" s="102" t="s">
        <v>74</v>
      </c>
      <c r="E59" s="88" t="s">
        <v>75</v>
      </c>
      <c r="F59" s="90" t="s">
        <v>208</v>
      </c>
      <c r="G59" s="90">
        <f t="shared" ref="G59:G66" si="37">(H59/1.2997)</f>
        <v>12.641378779718396</v>
      </c>
      <c r="H59" s="90">
        <v>16.43</v>
      </c>
      <c r="I59" s="91">
        <f t="shared" si="3"/>
        <v>4189.6499999999996</v>
      </c>
      <c r="J59" s="92"/>
      <c r="K59" s="93">
        <f>'[1]Memória BM 01'!E52</f>
        <v>0</v>
      </c>
      <c r="L59" s="91">
        <f t="shared" ref="L59:L66" si="38">J59+K59</f>
        <v>0</v>
      </c>
      <c r="M59" s="94">
        <f t="shared" ref="M59:M66" si="39">ROUND(J59*H59,2)</f>
        <v>0</v>
      </c>
      <c r="N59" s="95">
        <f t="shared" ref="N59:N66" si="40">ROUND(K59*H59,2)</f>
        <v>0</v>
      </c>
      <c r="O59" s="96">
        <f t="shared" si="34"/>
        <v>0</v>
      </c>
      <c r="P59" s="94">
        <f t="shared" ref="P59:P66" si="41">F59-L59</f>
        <v>255</v>
      </c>
      <c r="Q59" s="96">
        <f t="shared" ref="Q59:Q66" si="42">ROUND(P59*H59,2)</f>
        <v>4189.6499999999996</v>
      </c>
      <c r="Z59" s="12" t="s">
        <v>77</v>
      </c>
    </row>
    <row r="60" spans="1:26" x14ac:dyDescent="0.25">
      <c r="A60" s="101" t="s">
        <v>72</v>
      </c>
      <c r="B60" s="110">
        <v>2200.0100000000002</v>
      </c>
      <c r="C60" s="88" t="s">
        <v>209</v>
      </c>
      <c r="D60" s="102" t="s">
        <v>79</v>
      </c>
      <c r="E60" s="88" t="s">
        <v>75</v>
      </c>
      <c r="F60" s="90" t="s">
        <v>208</v>
      </c>
      <c r="G60" s="90">
        <f t="shared" si="37"/>
        <v>13.149188274217126</v>
      </c>
      <c r="H60" s="90">
        <v>17.09</v>
      </c>
      <c r="I60" s="91">
        <f t="shared" si="3"/>
        <v>4357.95</v>
      </c>
      <c r="J60" s="92"/>
      <c r="K60" s="93">
        <f>'[1]Memória BM 01'!E53</f>
        <v>0</v>
      </c>
      <c r="L60" s="91">
        <f t="shared" si="38"/>
        <v>0</v>
      </c>
      <c r="M60" s="94">
        <f t="shared" si="39"/>
        <v>0</v>
      </c>
      <c r="N60" s="95">
        <f t="shared" si="40"/>
        <v>0</v>
      </c>
      <c r="O60" s="96">
        <f t="shared" si="34"/>
        <v>0</v>
      </c>
      <c r="P60" s="94">
        <f t="shared" si="41"/>
        <v>255</v>
      </c>
      <c r="Q60" s="96">
        <f t="shared" si="42"/>
        <v>4357.95</v>
      </c>
      <c r="Z60" s="12" t="s">
        <v>80</v>
      </c>
    </row>
    <row r="61" spans="1:26" x14ac:dyDescent="0.25">
      <c r="A61" s="101" t="s">
        <v>60</v>
      </c>
      <c r="B61" s="88">
        <v>96401</v>
      </c>
      <c r="C61" s="88" t="s">
        <v>210</v>
      </c>
      <c r="D61" s="102" t="s">
        <v>82</v>
      </c>
      <c r="E61" s="88" t="s">
        <v>58</v>
      </c>
      <c r="F61" s="90" t="s">
        <v>206</v>
      </c>
      <c r="G61" s="90">
        <f t="shared" si="37"/>
        <v>6.0860198507347851</v>
      </c>
      <c r="H61" s="90">
        <v>7.91</v>
      </c>
      <c r="I61" s="91">
        <f t="shared" si="3"/>
        <v>10085.25</v>
      </c>
      <c r="J61" s="92"/>
      <c r="K61" s="93">
        <f>'[1]Memória BM 01'!E54</f>
        <v>0</v>
      </c>
      <c r="L61" s="91">
        <f t="shared" si="38"/>
        <v>0</v>
      </c>
      <c r="M61" s="94">
        <f t="shared" si="39"/>
        <v>0</v>
      </c>
      <c r="N61" s="95">
        <f t="shared" si="40"/>
        <v>0</v>
      </c>
      <c r="O61" s="96">
        <f t="shared" si="34"/>
        <v>0</v>
      </c>
      <c r="P61" s="94">
        <f t="shared" si="41"/>
        <v>1275</v>
      </c>
      <c r="Q61" s="96">
        <f t="shared" si="42"/>
        <v>10085.25</v>
      </c>
      <c r="Z61" s="12" t="s">
        <v>84</v>
      </c>
    </row>
    <row r="62" spans="1:26" x14ac:dyDescent="0.25">
      <c r="A62" s="101" t="s">
        <v>60</v>
      </c>
      <c r="B62" s="88">
        <v>96402</v>
      </c>
      <c r="C62" s="88" t="s">
        <v>211</v>
      </c>
      <c r="D62" s="102" t="s">
        <v>86</v>
      </c>
      <c r="E62" s="88" t="s">
        <v>58</v>
      </c>
      <c r="F62" s="90" t="s">
        <v>212</v>
      </c>
      <c r="G62" s="90">
        <f t="shared" si="37"/>
        <v>1.7311687312456721</v>
      </c>
      <c r="H62" s="90">
        <v>2.25</v>
      </c>
      <c r="I62" s="91">
        <f t="shared" si="3"/>
        <v>5737.5</v>
      </c>
      <c r="J62" s="92"/>
      <c r="K62" s="93">
        <f>'[1]Memória BM 01'!E55</f>
        <v>0</v>
      </c>
      <c r="L62" s="91">
        <f t="shared" si="38"/>
        <v>0</v>
      </c>
      <c r="M62" s="94">
        <f t="shared" si="39"/>
        <v>0</v>
      </c>
      <c r="N62" s="95">
        <f t="shared" si="40"/>
        <v>0</v>
      </c>
      <c r="O62" s="96">
        <f t="shared" si="34"/>
        <v>0</v>
      </c>
      <c r="P62" s="94">
        <f t="shared" si="41"/>
        <v>2550</v>
      </c>
      <c r="Q62" s="96">
        <f t="shared" si="42"/>
        <v>5737.5</v>
      </c>
      <c r="Z62" s="12" t="s">
        <v>88</v>
      </c>
    </row>
    <row r="63" spans="1:26" ht="30" x14ac:dyDescent="0.25">
      <c r="A63" s="101" t="s">
        <v>60</v>
      </c>
      <c r="B63" s="88">
        <v>95995</v>
      </c>
      <c r="C63" s="88" t="s">
        <v>213</v>
      </c>
      <c r="D63" s="102" t="s">
        <v>214</v>
      </c>
      <c r="E63" s="88" t="s">
        <v>68</v>
      </c>
      <c r="F63" s="90" t="s">
        <v>215</v>
      </c>
      <c r="G63" s="90">
        <f t="shared" si="37"/>
        <v>882.36516119104397</v>
      </c>
      <c r="H63" s="90">
        <v>1146.81</v>
      </c>
      <c r="I63" s="91">
        <f t="shared" si="3"/>
        <v>43865.48</v>
      </c>
      <c r="J63" s="92"/>
      <c r="K63" s="93">
        <f>'[1]Memória BM 01'!E56</f>
        <v>0</v>
      </c>
      <c r="L63" s="91">
        <f t="shared" si="38"/>
        <v>0</v>
      </c>
      <c r="M63" s="94">
        <f t="shared" si="39"/>
        <v>0</v>
      </c>
      <c r="N63" s="95">
        <f t="shared" si="40"/>
        <v>0</v>
      </c>
      <c r="O63" s="96">
        <f t="shared" si="34"/>
        <v>0</v>
      </c>
      <c r="P63" s="94">
        <f t="shared" si="41"/>
        <v>38.25</v>
      </c>
      <c r="Q63" s="96">
        <f t="shared" si="42"/>
        <v>43865.48</v>
      </c>
      <c r="Z63" s="12" t="s">
        <v>92</v>
      </c>
    </row>
    <row r="64" spans="1:26" ht="30" x14ac:dyDescent="0.25">
      <c r="A64" s="101" t="s">
        <v>60</v>
      </c>
      <c r="B64" s="88">
        <v>95996</v>
      </c>
      <c r="C64" s="88" t="s">
        <v>216</v>
      </c>
      <c r="D64" s="102" t="s">
        <v>94</v>
      </c>
      <c r="E64" s="88" t="s">
        <v>68</v>
      </c>
      <c r="F64" s="90" t="s">
        <v>215</v>
      </c>
      <c r="G64" s="90">
        <f t="shared" si="37"/>
        <v>838.83203816265291</v>
      </c>
      <c r="H64" s="90">
        <v>1090.23</v>
      </c>
      <c r="I64" s="91">
        <f t="shared" si="3"/>
        <v>41701.300000000003</v>
      </c>
      <c r="J64" s="92"/>
      <c r="K64" s="93">
        <f>'[1]Memória BM 01'!E57</f>
        <v>0</v>
      </c>
      <c r="L64" s="91">
        <f t="shared" si="38"/>
        <v>0</v>
      </c>
      <c r="M64" s="94">
        <f t="shared" si="39"/>
        <v>0</v>
      </c>
      <c r="N64" s="95">
        <f t="shared" si="40"/>
        <v>0</v>
      </c>
      <c r="O64" s="96">
        <f t="shared" si="34"/>
        <v>0</v>
      </c>
      <c r="P64" s="94">
        <f t="shared" si="41"/>
        <v>38.25</v>
      </c>
      <c r="Q64" s="96">
        <f t="shared" si="42"/>
        <v>41701.300000000003</v>
      </c>
      <c r="Z64" s="12" t="s">
        <v>96</v>
      </c>
    </row>
    <row r="65" spans="1:26" ht="30" x14ac:dyDescent="0.25">
      <c r="A65" s="87" t="s">
        <v>55</v>
      </c>
      <c r="B65" s="88">
        <v>1</v>
      </c>
      <c r="C65" s="88" t="s">
        <v>217</v>
      </c>
      <c r="D65" s="102" t="s">
        <v>98</v>
      </c>
      <c r="E65" s="88" t="s">
        <v>58</v>
      </c>
      <c r="F65" s="90" t="s">
        <v>218</v>
      </c>
      <c r="G65" s="90">
        <f t="shared" si="37"/>
        <v>0.20004616449949988</v>
      </c>
      <c r="H65" s="90">
        <v>0.26</v>
      </c>
      <c r="I65" s="91">
        <f t="shared" si="3"/>
        <v>994.5</v>
      </c>
      <c r="J65" s="92"/>
      <c r="K65" s="93">
        <f>'[1]Memória BM 01'!E58</f>
        <v>0</v>
      </c>
      <c r="L65" s="91">
        <f t="shared" si="38"/>
        <v>0</v>
      </c>
      <c r="M65" s="94">
        <f t="shared" si="39"/>
        <v>0</v>
      </c>
      <c r="N65" s="95">
        <f t="shared" si="40"/>
        <v>0</v>
      </c>
      <c r="O65" s="96">
        <f t="shared" si="34"/>
        <v>0</v>
      </c>
      <c r="P65" s="94">
        <f t="shared" si="41"/>
        <v>3825</v>
      </c>
      <c r="Q65" s="96">
        <f t="shared" si="42"/>
        <v>994.5</v>
      </c>
      <c r="Z65" s="12" t="s">
        <v>100</v>
      </c>
    </row>
    <row r="66" spans="1:26" ht="45" x14ac:dyDescent="0.25">
      <c r="A66" s="101" t="s">
        <v>60</v>
      </c>
      <c r="B66" s="88">
        <v>93596</v>
      </c>
      <c r="C66" s="88" t="s">
        <v>219</v>
      </c>
      <c r="D66" s="102" t="s">
        <v>102</v>
      </c>
      <c r="E66" s="88" t="s">
        <v>103</v>
      </c>
      <c r="F66" s="90" t="s">
        <v>220</v>
      </c>
      <c r="G66" s="90">
        <f t="shared" si="37"/>
        <v>0.34623374624913439</v>
      </c>
      <c r="H66" s="90">
        <v>0.45</v>
      </c>
      <c r="I66" s="91">
        <f t="shared" si="3"/>
        <v>3256.61</v>
      </c>
      <c r="J66" s="92"/>
      <c r="K66" s="93">
        <f>'[1]Memória BM 01'!E59</f>
        <v>0</v>
      </c>
      <c r="L66" s="91">
        <f t="shared" si="38"/>
        <v>0</v>
      </c>
      <c r="M66" s="94">
        <f t="shared" si="39"/>
        <v>0</v>
      </c>
      <c r="N66" s="95">
        <f t="shared" si="40"/>
        <v>0</v>
      </c>
      <c r="O66" s="96">
        <f t="shared" si="34"/>
        <v>0</v>
      </c>
      <c r="P66" s="94">
        <f t="shared" si="41"/>
        <v>7236.9</v>
      </c>
      <c r="Q66" s="96">
        <f t="shared" si="42"/>
        <v>3256.61</v>
      </c>
      <c r="Z66" s="12" t="s">
        <v>105</v>
      </c>
    </row>
    <row r="67" spans="1:26" x14ac:dyDescent="0.25">
      <c r="A67" s="103"/>
      <c r="B67" s="104"/>
      <c r="C67" s="105">
        <v>2.2999999999999998</v>
      </c>
      <c r="D67" s="106" t="s">
        <v>221</v>
      </c>
      <c r="E67" s="104"/>
      <c r="F67" s="107"/>
      <c r="G67" s="107"/>
      <c r="H67" s="90" t="s">
        <v>65</v>
      </c>
      <c r="I67" s="84">
        <f t="shared" ref="I67:O67" si="43">SUM(I68:I70)</f>
        <v>117981.28</v>
      </c>
      <c r="J67" s="108">
        <f t="shared" si="43"/>
        <v>0</v>
      </c>
      <c r="K67" s="108">
        <f t="shared" si="43"/>
        <v>0</v>
      </c>
      <c r="L67" s="109">
        <f t="shared" si="43"/>
        <v>0</v>
      </c>
      <c r="M67" s="108">
        <f t="shared" si="43"/>
        <v>0</v>
      </c>
      <c r="N67" s="83">
        <f t="shared" si="43"/>
        <v>0</v>
      </c>
      <c r="O67" s="84">
        <f t="shared" si="43"/>
        <v>0</v>
      </c>
      <c r="P67" s="92"/>
      <c r="Q67" s="84">
        <f>SUM(Q68:Q70)</f>
        <v>117981.28</v>
      </c>
    </row>
    <row r="68" spans="1:26" ht="60" x14ac:dyDescent="0.25">
      <c r="A68" s="101" t="s">
        <v>60</v>
      </c>
      <c r="B68" s="88">
        <v>94273</v>
      </c>
      <c r="C68" s="88" t="s">
        <v>222</v>
      </c>
      <c r="D68" s="102" t="s">
        <v>223</v>
      </c>
      <c r="E68" s="88" t="s">
        <v>108</v>
      </c>
      <c r="F68" s="90" t="s">
        <v>224</v>
      </c>
      <c r="G68" s="90">
        <f t="shared" ref="G68:G70" si="44">(H68/1.2997)</f>
        <v>39.43217665615142</v>
      </c>
      <c r="H68" s="90">
        <v>51.25</v>
      </c>
      <c r="I68" s="91">
        <f t="shared" si="3"/>
        <v>87125</v>
      </c>
      <c r="J68" s="92"/>
      <c r="K68" s="93">
        <f>'[1]Memória BM 01'!E61</f>
        <v>0</v>
      </c>
      <c r="L68" s="91">
        <f t="shared" ref="L68:L70" si="45">J68+K68</f>
        <v>0</v>
      </c>
      <c r="M68" s="94">
        <f t="shared" ref="M68:M83" si="46">ROUND(J68*H68,2)</f>
        <v>0</v>
      </c>
      <c r="N68" s="95">
        <f t="shared" ref="N68:N70" si="47">ROUND(K68*H68,2)</f>
        <v>0</v>
      </c>
      <c r="O68" s="96">
        <f t="shared" si="34"/>
        <v>0</v>
      </c>
      <c r="P68" s="94">
        <f t="shared" ref="P68:P70" si="48">F68-L68</f>
        <v>1700</v>
      </c>
      <c r="Q68" s="96">
        <f t="shared" ref="Q68:Q70" si="49">ROUND(P68*H68,2)</f>
        <v>87125</v>
      </c>
      <c r="Z68" s="12" t="s">
        <v>225</v>
      </c>
    </row>
    <row r="69" spans="1:26" ht="45" x14ac:dyDescent="0.25">
      <c r="A69" s="101" t="s">
        <v>60</v>
      </c>
      <c r="B69" s="88">
        <v>94996</v>
      </c>
      <c r="C69" s="88" t="s">
        <v>226</v>
      </c>
      <c r="D69" s="102" t="s">
        <v>227</v>
      </c>
      <c r="E69" s="88" t="s">
        <v>58</v>
      </c>
      <c r="F69" s="90" t="s">
        <v>228</v>
      </c>
      <c r="G69" s="90">
        <f t="shared" si="44"/>
        <v>84.87343233053781</v>
      </c>
      <c r="H69" s="90">
        <v>110.31</v>
      </c>
      <c r="I69" s="91">
        <f t="shared" si="3"/>
        <v>14064.53</v>
      </c>
      <c r="J69" s="92"/>
      <c r="K69" s="93">
        <f>'[1]Memória BM 01'!E62</f>
        <v>0</v>
      </c>
      <c r="L69" s="91">
        <f t="shared" si="45"/>
        <v>0</v>
      </c>
      <c r="M69" s="94">
        <f t="shared" si="46"/>
        <v>0</v>
      </c>
      <c r="N69" s="95">
        <f t="shared" si="47"/>
        <v>0</v>
      </c>
      <c r="O69" s="96">
        <f t="shared" si="34"/>
        <v>0</v>
      </c>
      <c r="P69" s="94">
        <f t="shared" si="48"/>
        <v>127.5</v>
      </c>
      <c r="Q69" s="96">
        <f t="shared" si="49"/>
        <v>14064.53</v>
      </c>
      <c r="Z69" s="12" t="s">
        <v>229</v>
      </c>
    </row>
    <row r="70" spans="1:26" x14ac:dyDescent="0.25">
      <c r="A70" s="101" t="s">
        <v>72</v>
      </c>
      <c r="B70" s="110">
        <v>6411.02</v>
      </c>
      <c r="C70" s="88" t="s">
        <v>230</v>
      </c>
      <c r="D70" s="102" t="s">
        <v>231</v>
      </c>
      <c r="E70" s="88" t="s">
        <v>124</v>
      </c>
      <c r="F70" s="90" t="s">
        <v>232</v>
      </c>
      <c r="G70" s="90">
        <f t="shared" si="44"/>
        <v>30.399322920673999</v>
      </c>
      <c r="H70" s="90">
        <v>39.51</v>
      </c>
      <c r="I70" s="91">
        <f t="shared" si="3"/>
        <v>16791.75</v>
      </c>
      <c r="J70" s="92"/>
      <c r="K70" s="93">
        <f>'[1]Memória BM 01'!E63</f>
        <v>0</v>
      </c>
      <c r="L70" s="91">
        <f t="shared" si="45"/>
        <v>0</v>
      </c>
      <c r="M70" s="94">
        <f t="shared" si="46"/>
        <v>0</v>
      </c>
      <c r="N70" s="95">
        <f t="shared" si="47"/>
        <v>0</v>
      </c>
      <c r="O70" s="96">
        <f t="shared" si="34"/>
        <v>0</v>
      </c>
      <c r="P70" s="94">
        <f t="shared" si="48"/>
        <v>425</v>
      </c>
      <c r="Q70" s="96">
        <f t="shared" si="49"/>
        <v>16791.75</v>
      </c>
      <c r="Z70" s="12" t="s">
        <v>233</v>
      </c>
    </row>
    <row r="71" spans="1:26" x14ac:dyDescent="0.25">
      <c r="A71" s="103"/>
      <c r="B71" s="104"/>
      <c r="C71" s="105">
        <v>2.4</v>
      </c>
      <c r="D71" s="106" t="s">
        <v>234</v>
      </c>
      <c r="E71" s="104"/>
      <c r="F71" s="107"/>
      <c r="G71" s="107"/>
      <c r="H71" s="90" t="s">
        <v>65</v>
      </c>
      <c r="I71" s="84">
        <f t="shared" ref="I71:O71" si="50">SUM(I72:I75)</f>
        <v>228022.28999999998</v>
      </c>
      <c r="J71" s="108">
        <f t="shared" si="50"/>
        <v>0</v>
      </c>
      <c r="K71" s="108">
        <f t="shared" si="50"/>
        <v>522</v>
      </c>
      <c r="L71" s="109">
        <f t="shared" si="50"/>
        <v>522</v>
      </c>
      <c r="M71" s="108">
        <f t="shared" si="50"/>
        <v>0</v>
      </c>
      <c r="N71" s="83">
        <f t="shared" si="50"/>
        <v>17288.64</v>
      </c>
      <c r="O71" s="84">
        <f t="shared" si="50"/>
        <v>17288.64</v>
      </c>
      <c r="P71" s="92"/>
      <c r="Q71" s="84">
        <f>SUM(Q72:Q75)</f>
        <v>210733.64999999997</v>
      </c>
    </row>
    <row r="72" spans="1:26" ht="60" x14ac:dyDescent="0.25">
      <c r="A72" s="87" t="s">
        <v>55</v>
      </c>
      <c r="B72" s="88">
        <v>22</v>
      </c>
      <c r="C72" s="88" t="s">
        <v>235</v>
      </c>
      <c r="D72" s="102" t="s">
        <v>236</v>
      </c>
      <c r="E72" s="88" t="s">
        <v>68</v>
      </c>
      <c r="F72" s="90" t="s">
        <v>237</v>
      </c>
      <c r="G72" s="90">
        <f t="shared" ref="G72:G75" si="51">(H72/1.2997)</f>
        <v>25.482803723936289</v>
      </c>
      <c r="H72" s="90">
        <v>33.119999999999997</v>
      </c>
      <c r="I72" s="91">
        <f t="shared" si="3"/>
        <v>35303.599999999999</v>
      </c>
      <c r="J72" s="92"/>
      <c r="K72" s="93">
        <f>'[1]Memória BM 01'!E65</f>
        <v>522</v>
      </c>
      <c r="L72" s="91">
        <f t="shared" ref="L72:L75" si="52">J72+K72</f>
        <v>522</v>
      </c>
      <c r="M72" s="94">
        <f t="shared" si="46"/>
        <v>0</v>
      </c>
      <c r="N72" s="95">
        <f t="shared" ref="N72:N75" si="53">ROUND(K72*H72,2)</f>
        <v>17288.64</v>
      </c>
      <c r="O72" s="96">
        <f t="shared" si="34"/>
        <v>17288.64</v>
      </c>
      <c r="P72" s="94">
        <f t="shared" ref="P72:P75" si="54">F72-L72</f>
        <v>543.93000000000006</v>
      </c>
      <c r="Q72" s="96">
        <f t="shared" ref="Q72:Q75" si="55">ROUND(P72*H72,2)</f>
        <v>18014.96</v>
      </c>
      <c r="Z72" s="12" t="s">
        <v>70</v>
      </c>
    </row>
    <row r="73" spans="1:26" ht="30" x14ac:dyDescent="0.25">
      <c r="A73" s="87" t="s">
        <v>55</v>
      </c>
      <c r="B73" s="88">
        <v>19</v>
      </c>
      <c r="C73" s="88" t="s">
        <v>238</v>
      </c>
      <c r="D73" s="102" t="s">
        <v>239</v>
      </c>
      <c r="E73" s="88" t="s">
        <v>108</v>
      </c>
      <c r="F73" s="90" t="s">
        <v>240</v>
      </c>
      <c r="G73" s="90">
        <f t="shared" si="51"/>
        <v>35.131184119412168</v>
      </c>
      <c r="H73" s="90">
        <v>45.66</v>
      </c>
      <c r="I73" s="91">
        <f t="shared" si="3"/>
        <v>38811</v>
      </c>
      <c r="J73" s="92"/>
      <c r="K73" s="93">
        <f>'[1]Memória BM 01'!E66</f>
        <v>0</v>
      </c>
      <c r="L73" s="91">
        <f t="shared" si="52"/>
        <v>0</v>
      </c>
      <c r="M73" s="94">
        <f t="shared" si="46"/>
        <v>0</v>
      </c>
      <c r="N73" s="95">
        <f t="shared" si="53"/>
        <v>0</v>
      </c>
      <c r="O73" s="96">
        <f t="shared" si="34"/>
        <v>0</v>
      </c>
      <c r="P73" s="94">
        <f t="shared" si="54"/>
        <v>850</v>
      </c>
      <c r="Q73" s="96">
        <f t="shared" si="55"/>
        <v>38811</v>
      </c>
      <c r="Z73" s="12" t="s">
        <v>241</v>
      </c>
    </row>
    <row r="74" spans="1:26" x14ac:dyDescent="0.25">
      <c r="A74" s="87" t="s">
        <v>55</v>
      </c>
      <c r="B74" s="88">
        <v>20</v>
      </c>
      <c r="C74" s="88" t="s">
        <v>242</v>
      </c>
      <c r="D74" s="102" t="s">
        <v>243</v>
      </c>
      <c r="E74" s="88" t="s">
        <v>68</v>
      </c>
      <c r="F74" s="90" t="s">
        <v>244</v>
      </c>
      <c r="G74" s="90">
        <f t="shared" si="51"/>
        <v>104.97807186273755</v>
      </c>
      <c r="H74" s="90">
        <v>136.44</v>
      </c>
      <c r="I74" s="91">
        <f t="shared" si="3"/>
        <v>144735.54999999999</v>
      </c>
      <c r="J74" s="92"/>
      <c r="K74" s="93">
        <f>'[1]Memória BM 01'!E67</f>
        <v>0</v>
      </c>
      <c r="L74" s="91">
        <f t="shared" si="52"/>
        <v>0</v>
      </c>
      <c r="M74" s="94">
        <f t="shared" si="46"/>
        <v>0</v>
      </c>
      <c r="N74" s="95">
        <f t="shared" si="53"/>
        <v>0</v>
      </c>
      <c r="O74" s="96">
        <f t="shared" si="34"/>
        <v>0</v>
      </c>
      <c r="P74" s="94">
        <f t="shared" si="54"/>
        <v>1060.8</v>
      </c>
      <c r="Q74" s="96">
        <f t="shared" si="55"/>
        <v>144735.54999999999</v>
      </c>
      <c r="Z74" s="12" t="s">
        <v>245</v>
      </c>
    </row>
    <row r="75" spans="1:26" x14ac:dyDescent="0.25">
      <c r="A75" s="101" t="s">
        <v>72</v>
      </c>
      <c r="B75" s="110">
        <v>5100.01</v>
      </c>
      <c r="C75" s="88" t="s">
        <v>246</v>
      </c>
      <c r="D75" s="102" t="s">
        <v>247</v>
      </c>
      <c r="E75" s="88" t="s">
        <v>119</v>
      </c>
      <c r="F75" s="90" t="s">
        <v>248</v>
      </c>
      <c r="G75" s="90">
        <f t="shared" si="51"/>
        <v>2.7852581364930367</v>
      </c>
      <c r="H75" s="90">
        <v>3.62</v>
      </c>
      <c r="I75" s="91">
        <f t="shared" si="3"/>
        <v>9172.14</v>
      </c>
      <c r="J75" s="92"/>
      <c r="K75" s="93">
        <f>'[1]Memória BM 01'!E68</f>
        <v>0</v>
      </c>
      <c r="L75" s="91">
        <f t="shared" si="52"/>
        <v>0</v>
      </c>
      <c r="M75" s="94">
        <f t="shared" si="46"/>
        <v>0</v>
      </c>
      <c r="N75" s="95">
        <f t="shared" si="53"/>
        <v>0</v>
      </c>
      <c r="O75" s="96">
        <f t="shared" si="34"/>
        <v>0</v>
      </c>
      <c r="P75" s="94">
        <f t="shared" si="54"/>
        <v>2533.7399999999998</v>
      </c>
      <c r="Q75" s="96">
        <f t="shared" si="55"/>
        <v>9172.14</v>
      </c>
      <c r="Z75" s="12" t="s">
        <v>249</v>
      </c>
    </row>
    <row r="76" spans="1:26" x14ac:dyDescent="0.25">
      <c r="A76" s="103"/>
      <c r="B76" s="104"/>
      <c r="C76" s="105">
        <v>2.5</v>
      </c>
      <c r="D76" s="106" t="s">
        <v>135</v>
      </c>
      <c r="E76" s="104"/>
      <c r="F76" s="107"/>
      <c r="G76" s="107"/>
      <c r="H76" s="90" t="s">
        <v>65</v>
      </c>
      <c r="I76" s="84">
        <f t="shared" ref="I76:O76" si="56">SUM(I77:I83)</f>
        <v>278413.15000000002</v>
      </c>
      <c r="J76" s="108">
        <f t="shared" si="56"/>
        <v>0</v>
      </c>
      <c r="K76" s="108">
        <f t="shared" si="56"/>
        <v>0</v>
      </c>
      <c r="L76" s="109">
        <f t="shared" si="56"/>
        <v>0</v>
      </c>
      <c r="M76" s="108">
        <f t="shared" si="56"/>
        <v>0</v>
      </c>
      <c r="N76" s="83">
        <f t="shared" si="56"/>
        <v>0</v>
      </c>
      <c r="O76" s="84">
        <f t="shared" si="56"/>
        <v>0</v>
      </c>
      <c r="P76" s="92"/>
      <c r="Q76" s="84">
        <f>SUM(Q77:Q83)</f>
        <v>278413.15000000002</v>
      </c>
    </row>
    <row r="77" spans="1:26" ht="30" x14ac:dyDescent="0.25">
      <c r="A77" s="101" t="s">
        <v>60</v>
      </c>
      <c r="B77" s="88">
        <v>100620</v>
      </c>
      <c r="C77" s="88" t="s">
        <v>250</v>
      </c>
      <c r="D77" s="102" t="s">
        <v>251</v>
      </c>
      <c r="E77" s="88" t="s">
        <v>113</v>
      </c>
      <c r="F77" s="90" t="s">
        <v>252</v>
      </c>
      <c r="G77" s="90">
        <f t="shared" ref="G77:G83" si="57">(H77/1.2997)</f>
        <v>2530.1223359236747</v>
      </c>
      <c r="H77" s="90">
        <v>3288.4</v>
      </c>
      <c r="I77" s="91">
        <f t="shared" si="3"/>
        <v>108517.2</v>
      </c>
      <c r="J77" s="92"/>
      <c r="K77" s="93">
        <f>'[1]Memória BM 01'!E70</f>
        <v>0</v>
      </c>
      <c r="L77" s="91">
        <f t="shared" ref="L77:L82" si="58">J77+K77</f>
        <v>0</v>
      </c>
      <c r="M77" s="94">
        <f t="shared" si="46"/>
        <v>0</v>
      </c>
      <c r="N77" s="95">
        <f t="shared" ref="N77:N83" si="59">ROUND(K77*H77,2)</f>
        <v>0</v>
      </c>
      <c r="O77" s="96">
        <f t="shared" si="34"/>
        <v>0</v>
      </c>
      <c r="P77" s="94">
        <f t="shared" ref="P77:P83" si="60">F77-L77</f>
        <v>33</v>
      </c>
      <c r="Q77" s="96">
        <f t="shared" ref="Q77:Q83" si="61">ROUND(P77*H77,2)</f>
        <v>108517.2</v>
      </c>
      <c r="Z77" s="12" t="s">
        <v>253</v>
      </c>
    </row>
    <row r="78" spans="1:26" ht="30" x14ac:dyDescent="0.25">
      <c r="A78" s="101" t="s">
        <v>60</v>
      </c>
      <c r="B78" s="88">
        <v>101659</v>
      </c>
      <c r="C78" s="88" t="s">
        <v>254</v>
      </c>
      <c r="D78" s="102" t="s">
        <v>255</v>
      </c>
      <c r="E78" s="88" t="s">
        <v>113</v>
      </c>
      <c r="F78" s="90" t="s">
        <v>252</v>
      </c>
      <c r="G78" s="90">
        <f t="shared" si="57"/>
        <v>803.4854197122412</v>
      </c>
      <c r="H78" s="90">
        <v>1044.29</v>
      </c>
      <c r="I78" s="91">
        <f t="shared" si="3"/>
        <v>34461.57</v>
      </c>
      <c r="J78" s="92"/>
      <c r="K78" s="93">
        <f>'[1]Memória BM 01'!E71</f>
        <v>0</v>
      </c>
      <c r="L78" s="91">
        <f t="shared" si="58"/>
        <v>0</v>
      </c>
      <c r="M78" s="94">
        <f t="shared" si="46"/>
        <v>0</v>
      </c>
      <c r="N78" s="95">
        <f t="shared" si="59"/>
        <v>0</v>
      </c>
      <c r="O78" s="96">
        <f t="shared" si="34"/>
        <v>0</v>
      </c>
      <c r="P78" s="94">
        <f t="shared" si="60"/>
        <v>33</v>
      </c>
      <c r="Q78" s="96">
        <f t="shared" si="61"/>
        <v>34461.57</v>
      </c>
      <c r="Z78" s="12" t="s">
        <v>256</v>
      </c>
    </row>
    <row r="79" spans="1:26" ht="30" x14ac:dyDescent="0.25">
      <c r="A79" s="101" t="s">
        <v>60</v>
      </c>
      <c r="B79" s="88">
        <v>93358</v>
      </c>
      <c r="C79" s="88" t="s">
        <v>257</v>
      </c>
      <c r="D79" s="102" t="s">
        <v>141</v>
      </c>
      <c r="E79" s="88" t="s">
        <v>68</v>
      </c>
      <c r="F79" s="90" t="s">
        <v>258</v>
      </c>
      <c r="G79" s="90">
        <f t="shared" si="57"/>
        <v>49.626836962375933</v>
      </c>
      <c r="H79" s="90">
        <v>64.5</v>
      </c>
      <c r="I79" s="91">
        <f t="shared" ref="I79:I83" si="62">ROUND(H79*F79,2)</f>
        <v>2193</v>
      </c>
      <c r="J79" s="92"/>
      <c r="K79" s="93">
        <f>'[1]Memória BM 01'!E72</f>
        <v>0</v>
      </c>
      <c r="L79" s="91">
        <f t="shared" si="58"/>
        <v>0</v>
      </c>
      <c r="M79" s="94">
        <f t="shared" si="46"/>
        <v>0</v>
      </c>
      <c r="N79" s="95">
        <f t="shared" si="59"/>
        <v>0</v>
      </c>
      <c r="O79" s="96">
        <f t="shared" si="34"/>
        <v>0</v>
      </c>
      <c r="P79" s="94">
        <f t="shared" si="60"/>
        <v>34</v>
      </c>
      <c r="Q79" s="96">
        <f t="shared" si="61"/>
        <v>2193</v>
      </c>
      <c r="Z79" s="12" t="s">
        <v>143</v>
      </c>
    </row>
    <row r="80" spans="1:26" ht="30" x14ac:dyDescent="0.25">
      <c r="A80" s="101" t="s">
        <v>60</v>
      </c>
      <c r="B80" s="88">
        <v>91868</v>
      </c>
      <c r="C80" s="88" t="s">
        <v>259</v>
      </c>
      <c r="D80" s="102" t="s">
        <v>260</v>
      </c>
      <c r="E80" s="88" t="s">
        <v>108</v>
      </c>
      <c r="F80" s="90" t="s">
        <v>240</v>
      </c>
      <c r="G80" s="90">
        <f t="shared" si="57"/>
        <v>7.4401785027313991</v>
      </c>
      <c r="H80" s="90">
        <v>9.67</v>
      </c>
      <c r="I80" s="91">
        <f t="shared" si="62"/>
        <v>8219.5</v>
      </c>
      <c r="J80" s="92"/>
      <c r="K80" s="93">
        <f>'[1]Memória BM 01'!E73</f>
        <v>0</v>
      </c>
      <c r="L80" s="91">
        <f t="shared" si="58"/>
        <v>0</v>
      </c>
      <c r="M80" s="94">
        <f t="shared" si="46"/>
        <v>0</v>
      </c>
      <c r="N80" s="95">
        <f t="shared" si="59"/>
        <v>0</v>
      </c>
      <c r="O80" s="96">
        <f t="shared" si="34"/>
        <v>0</v>
      </c>
      <c r="P80" s="94">
        <f t="shared" si="60"/>
        <v>850</v>
      </c>
      <c r="Q80" s="96">
        <f t="shared" si="61"/>
        <v>8219.5</v>
      </c>
      <c r="Z80" s="12" t="s">
        <v>147</v>
      </c>
    </row>
    <row r="81" spans="1:26" ht="30" x14ac:dyDescent="0.25">
      <c r="A81" s="101" t="s">
        <v>60</v>
      </c>
      <c r="B81" s="88">
        <v>91935</v>
      </c>
      <c r="C81" s="88" t="s">
        <v>261</v>
      </c>
      <c r="D81" s="102" t="s">
        <v>262</v>
      </c>
      <c r="E81" s="88" t="s">
        <v>108</v>
      </c>
      <c r="F81" s="90" t="s">
        <v>263</v>
      </c>
      <c r="G81" s="90">
        <f t="shared" si="57"/>
        <v>19.943063783950141</v>
      </c>
      <c r="H81" s="90">
        <v>25.92</v>
      </c>
      <c r="I81" s="91">
        <f t="shared" si="62"/>
        <v>110160</v>
      </c>
      <c r="J81" s="92"/>
      <c r="K81" s="93">
        <f>'[1]Memória BM 01'!E74</f>
        <v>0</v>
      </c>
      <c r="L81" s="91">
        <f t="shared" si="58"/>
        <v>0</v>
      </c>
      <c r="M81" s="94">
        <f t="shared" si="46"/>
        <v>0</v>
      </c>
      <c r="N81" s="95">
        <f t="shared" si="59"/>
        <v>0</v>
      </c>
      <c r="O81" s="96">
        <f t="shared" si="34"/>
        <v>0</v>
      </c>
      <c r="P81" s="94">
        <f t="shared" si="60"/>
        <v>4250</v>
      </c>
      <c r="Q81" s="96">
        <f t="shared" si="61"/>
        <v>110160</v>
      </c>
      <c r="Z81" s="12" t="s">
        <v>151</v>
      </c>
    </row>
    <row r="82" spans="1:26" x14ac:dyDescent="0.25">
      <c r="A82" s="101" t="s">
        <v>60</v>
      </c>
      <c r="B82" s="88">
        <v>43104</v>
      </c>
      <c r="C82" s="88" t="s">
        <v>264</v>
      </c>
      <c r="D82" s="102" t="s">
        <v>265</v>
      </c>
      <c r="E82" s="88" t="s">
        <v>113</v>
      </c>
      <c r="F82" s="90" t="s">
        <v>252</v>
      </c>
      <c r="G82" s="90">
        <f t="shared" si="57"/>
        <v>320.56628452719855</v>
      </c>
      <c r="H82" s="90">
        <v>416.64</v>
      </c>
      <c r="I82" s="91">
        <f t="shared" si="62"/>
        <v>13749.12</v>
      </c>
      <c r="J82" s="92"/>
      <c r="K82" s="93">
        <f>'[1]Memória BM 01'!E75</f>
        <v>0</v>
      </c>
      <c r="L82" s="91">
        <f t="shared" si="58"/>
        <v>0</v>
      </c>
      <c r="M82" s="94">
        <f t="shared" si="46"/>
        <v>0</v>
      </c>
      <c r="N82" s="95">
        <f t="shared" si="59"/>
        <v>0</v>
      </c>
      <c r="O82" s="96">
        <f t="shared" si="34"/>
        <v>0</v>
      </c>
      <c r="P82" s="94">
        <f t="shared" si="60"/>
        <v>33</v>
      </c>
      <c r="Q82" s="96">
        <f t="shared" si="61"/>
        <v>13749.12</v>
      </c>
      <c r="Z82" s="12" t="s">
        <v>154</v>
      </c>
    </row>
    <row r="83" spans="1:26" ht="30.75" thickBot="1" x14ac:dyDescent="0.3">
      <c r="A83" s="119" t="s">
        <v>60</v>
      </c>
      <c r="B83" s="120">
        <v>101632</v>
      </c>
      <c r="C83" s="120" t="s">
        <v>266</v>
      </c>
      <c r="D83" s="121" t="s">
        <v>159</v>
      </c>
      <c r="E83" s="120" t="s">
        <v>113</v>
      </c>
      <c r="F83" s="122" t="s">
        <v>252</v>
      </c>
      <c r="G83" s="122">
        <f t="shared" si="57"/>
        <v>25.944448718935135</v>
      </c>
      <c r="H83" s="122">
        <v>33.72</v>
      </c>
      <c r="I83" s="123">
        <f t="shared" si="62"/>
        <v>1112.76</v>
      </c>
      <c r="J83" s="124"/>
      <c r="K83" s="93">
        <f>'[1]Memória BM 01'!E76</f>
        <v>0</v>
      </c>
      <c r="L83" s="123">
        <f>J83+K83</f>
        <v>0</v>
      </c>
      <c r="M83" s="125">
        <f t="shared" si="46"/>
        <v>0</v>
      </c>
      <c r="N83" s="126">
        <f t="shared" si="59"/>
        <v>0</v>
      </c>
      <c r="O83" s="127">
        <f t="shared" si="34"/>
        <v>0</v>
      </c>
      <c r="P83" s="125">
        <f t="shared" si="60"/>
        <v>33</v>
      </c>
      <c r="Q83" s="127">
        <f t="shared" si="61"/>
        <v>1112.76</v>
      </c>
      <c r="Z83" s="12" t="s">
        <v>160</v>
      </c>
    </row>
    <row r="84" spans="1:26" ht="15.75" thickBot="1" x14ac:dyDescent="0.3">
      <c r="C84" s="128"/>
    </row>
    <row r="85" spans="1:26" ht="44.45" customHeight="1" thickBot="1" x14ac:dyDescent="0.3">
      <c r="A85" s="129"/>
      <c r="B85" s="130"/>
      <c r="C85" s="131"/>
      <c r="D85" s="132" t="s">
        <v>267</v>
      </c>
      <c r="E85" s="130"/>
      <c r="F85" s="133"/>
      <c r="G85" s="133"/>
      <c r="H85" s="133"/>
      <c r="I85" s="134">
        <f>I11</f>
        <v>2700589.1500000004</v>
      </c>
      <c r="J85" s="135"/>
      <c r="K85" s="136"/>
      <c r="L85" s="134"/>
      <c r="M85" s="137">
        <f>M55+M12</f>
        <v>0</v>
      </c>
      <c r="N85" s="137">
        <f t="shared" ref="N85:Q85" si="63">N55+N12</f>
        <v>17734.89</v>
      </c>
      <c r="O85" s="137">
        <f t="shared" si="63"/>
        <v>17734.89</v>
      </c>
      <c r="P85" s="138"/>
      <c r="Q85" s="137">
        <f t="shared" si="63"/>
        <v>2682854.2600000002</v>
      </c>
      <c r="R85" s="139">
        <f>O85/I85</f>
        <v>6.567044824274732E-3</v>
      </c>
    </row>
    <row r="91" spans="1:26" x14ac:dyDescent="0.25">
      <c r="D91" s="40"/>
    </row>
    <row r="92" spans="1:26" x14ac:dyDescent="0.25">
      <c r="D92" s="140"/>
    </row>
    <row r="93" spans="1:26" x14ac:dyDescent="0.25">
      <c r="D93" s="14"/>
    </row>
  </sheetData>
  <mergeCells count="18">
    <mergeCell ref="M9:O9"/>
    <mergeCell ref="P9:Q9"/>
    <mergeCell ref="G7:H7"/>
    <mergeCell ref="A8:Q8"/>
    <mergeCell ref="A9:A10"/>
    <mergeCell ref="B9:B10"/>
    <mergeCell ref="C9:C10"/>
    <mergeCell ref="D9:D10"/>
    <mergeCell ref="E9:E10"/>
    <mergeCell ref="F9:F10"/>
    <mergeCell ref="G9:I9"/>
    <mergeCell ref="J9:L9"/>
    <mergeCell ref="F1:F2"/>
    <mergeCell ref="G1:H2"/>
    <mergeCell ref="F3:F4"/>
    <mergeCell ref="G3:H4"/>
    <mergeCell ref="F5:F6"/>
    <mergeCell ref="G5:H6"/>
  </mergeCells>
  <printOptions horizontalCentered="1"/>
  <pageMargins left="0.27559055118110237" right="0.11811023622047245" top="0.39370078740157483" bottom="0.31496062992125984" header="0.19685039370078741" footer="0.11811023622047245"/>
  <pageSetup paperSize="9" scale="42" fitToHeight="4" orientation="landscape" horizontalDpi="4294967293" r:id="rId1"/>
  <headerFooter>
    <oddHeader>&amp;R&amp;G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94FE2-DB28-460F-A96C-E21E79CAC33A}">
  <dimension ref="A1:E76"/>
  <sheetViews>
    <sheetView tabSelected="1" view="pageBreakPreview" topLeftCell="A62" zoomScale="90" zoomScaleNormal="100" zoomScaleSheetLayoutView="90" workbookViewId="0">
      <selection activeCell="D65" sqref="D65"/>
    </sheetView>
  </sheetViews>
  <sheetFormatPr defaultRowHeight="15" x14ac:dyDescent="0.25"/>
  <cols>
    <col min="2" max="2" width="59.140625" style="144" customWidth="1"/>
    <col min="4" max="4" width="53.140625" style="144" customWidth="1"/>
  </cols>
  <sheetData>
    <row r="1" spans="1:4" ht="26.25" x14ac:dyDescent="0.25">
      <c r="A1" s="141" t="s">
        <v>268</v>
      </c>
      <c r="B1" s="142"/>
      <c r="C1" s="142"/>
      <c r="D1" s="143"/>
    </row>
    <row r="2" spans="1:4" x14ac:dyDescent="0.25">
      <c r="C2" s="145"/>
      <c r="D2" s="146"/>
    </row>
    <row r="3" spans="1:4" x14ac:dyDescent="0.25">
      <c r="A3" s="147" t="s">
        <v>30</v>
      </c>
      <c r="B3" s="148" t="s">
        <v>269</v>
      </c>
      <c r="C3" s="149" t="s">
        <v>113</v>
      </c>
      <c r="D3" s="148" t="s">
        <v>33</v>
      </c>
    </row>
    <row r="4" spans="1:4" ht="30" x14ac:dyDescent="0.25">
      <c r="A4" s="66" t="s">
        <v>48</v>
      </c>
      <c r="B4" s="150" t="s">
        <v>49</v>
      </c>
      <c r="C4" s="66"/>
      <c r="D4" s="146"/>
    </row>
    <row r="5" spans="1:4" ht="30" x14ac:dyDescent="0.25">
      <c r="A5" s="74" t="s">
        <v>50</v>
      </c>
      <c r="B5" s="75" t="s">
        <v>51</v>
      </c>
      <c r="C5" s="74"/>
      <c r="D5" s="146"/>
    </row>
    <row r="6" spans="1:4" x14ac:dyDescent="0.25">
      <c r="A6" s="81" t="s">
        <v>53</v>
      </c>
      <c r="B6" s="82" t="s">
        <v>54</v>
      </c>
      <c r="C6" s="81"/>
      <c r="D6" s="146"/>
    </row>
    <row r="7" spans="1:4" ht="45" x14ac:dyDescent="0.25">
      <c r="A7" s="88" t="s">
        <v>56</v>
      </c>
      <c r="B7" s="89" t="s">
        <v>57</v>
      </c>
      <c r="C7" s="88" t="s">
        <v>58</v>
      </c>
      <c r="D7" s="146"/>
    </row>
    <row r="8" spans="1:4" ht="45" x14ac:dyDescent="0.25">
      <c r="A8" s="88" t="s">
        <v>61</v>
      </c>
      <c r="B8" s="102" t="s">
        <v>62</v>
      </c>
      <c r="C8" s="88" t="s">
        <v>58</v>
      </c>
      <c r="D8" s="146"/>
    </row>
    <row r="9" spans="1:4" x14ac:dyDescent="0.25">
      <c r="A9" s="105">
        <v>1.2</v>
      </c>
      <c r="B9" s="106" t="s">
        <v>64</v>
      </c>
      <c r="C9" s="104"/>
      <c r="D9" s="146"/>
    </row>
    <row r="10" spans="1:4" ht="60" x14ac:dyDescent="0.25">
      <c r="A10" s="88" t="s">
        <v>66</v>
      </c>
      <c r="B10" s="102" t="s">
        <v>67</v>
      </c>
      <c r="C10" s="88" t="s">
        <v>68</v>
      </c>
      <c r="D10" s="146"/>
    </row>
    <row r="11" spans="1:4" x14ac:dyDescent="0.25">
      <c r="A11" s="105">
        <v>1.3</v>
      </c>
      <c r="B11" s="106" t="s">
        <v>71</v>
      </c>
      <c r="C11" s="104"/>
      <c r="D11" s="146"/>
    </row>
    <row r="12" spans="1:4" x14ac:dyDescent="0.25">
      <c r="A12" s="88" t="s">
        <v>73</v>
      </c>
      <c r="B12" s="102" t="s">
        <v>74</v>
      </c>
      <c r="C12" s="88" t="s">
        <v>75</v>
      </c>
      <c r="D12" s="146"/>
    </row>
    <row r="13" spans="1:4" x14ac:dyDescent="0.25">
      <c r="A13" s="88" t="s">
        <v>78</v>
      </c>
      <c r="B13" s="102" t="s">
        <v>79</v>
      </c>
      <c r="C13" s="88" t="s">
        <v>75</v>
      </c>
      <c r="D13" s="146"/>
    </row>
    <row r="14" spans="1:4" ht="30" x14ac:dyDescent="0.25">
      <c r="A14" s="88" t="s">
        <v>81</v>
      </c>
      <c r="B14" s="102" t="s">
        <v>82</v>
      </c>
      <c r="C14" s="88" t="s">
        <v>58</v>
      </c>
      <c r="D14" s="146"/>
    </row>
    <row r="15" spans="1:4" ht="30" x14ac:dyDescent="0.25">
      <c r="A15" s="88" t="s">
        <v>85</v>
      </c>
      <c r="B15" s="102" t="s">
        <v>86</v>
      </c>
      <c r="C15" s="88" t="s">
        <v>58</v>
      </c>
      <c r="D15" s="146"/>
    </row>
    <row r="16" spans="1:4" ht="45" x14ac:dyDescent="0.25">
      <c r="A16" s="88" t="s">
        <v>89</v>
      </c>
      <c r="B16" s="102" t="s">
        <v>90</v>
      </c>
      <c r="C16" s="88" t="s">
        <v>68</v>
      </c>
      <c r="D16" s="146"/>
    </row>
    <row r="17" spans="1:4" ht="45" x14ac:dyDescent="0.25">
      <c r="A17" s="88" t="s">
        <v>93</v>
      </c>
      <c r="B17" s="102" t="s">
        <v>94</v>
      </c>
      <c r="C17" s="88" t="s">
        <v>68</v>
      </c>
      <c r="D17" s="146"/>
    </row>
    <row r="18" spans="1:4" ht="30" x14ac:dyDescent="0.25">
      <c r="A18" s="88" t="s">
        <v>97</v>
      </c>
      <c r="B18" s="102" t="s">
        <v>98</v>
      </c>
      <c r="C18" s="88" t="s">
        <v>58</v>
      </c>
      <c r="D18" s="146"/>
    </row>
    <row r="19" spans="1:4" ht="45" x14ac:dyDescent="0.25">
      <c r="A19" s="88" t="s">
        <v>101</v>
      </c>
      <c r="B19" s="102" t="s">
        <v>102</v>
      </c>
      <c r="C19" s="88" t="s">
        <v>103</v>
      </c>
      <c r="D19" s="146"/>
    </row>
    <row r="20" spans="1:4" ht="75" x14ac:dyDescent="0.25">
      <c r="A20" s="88" t="s">
        <v>106</v>
      </c>
      <c r="B20" s="102" t="s">
        <v>107</v>
      </c>
      <c r="C20" s="88" t="s">
        <v>108</v>
      </c>
      <c r="D20" s="146"/>
    </row>
    <row r="21" spans="1:4" ht="30" x14ac:dyDescent="0.25">
      <c r="A21" s="88" t="s">
        <v>111</v>
      </c>
      <c r="B21" s="102" t="s">
        <v>112</v>
      </c>
      <c r="C21" s="88" t="s">
        <v>113</v>
      </c>
      <c r="D21" s="146"/>
    </row>
    <row r="22" spans="1:4" x14ac:dyDescent="0.25">
      <c r="A22" s="105">
        <v>1.4</v>
      </c>
      <c r="B22" s="106" t="s">
        <v>116</v>
      </c>
      <c r="C22" s="104"/>
      <c r="D22" s="146"/>
    </row>
    <row r="23" spans="1:4" x14ac:dyDescent="0.25">
      <c r="A23" s="88" t="s">
        <v>117</v>
      </c>
      <c r="B23" s="102" t="s">
        <v>118</v>
      </c>
      <c r="C23" s="88" t="s">
        <v>119</v>
      </c>
      <c r="D23" s="146"/>
    </row>
    <row r="24" spans="1:4" x14ac:dyDescent="0.25">
      <c r="A24" s="88" t="s">
        <v>122</v>
      </c>
      <c r="B24" s="102" t="s">
        <v>123</v>
      </c>
      <c r="C24" s="88" t="s">
        <v>124</v>
      </c>
      <c r="D24" s="146"/>
    </row>
    <row r="25" spans="1:4" x14ac:dyDescent="0.25">
      <c r="A25" s="88" t="s">
        <v>127</v>
      </c>
      <c r="B25" s="102" t="s">
        <v>128</v>
      </c>
      <c r="C25" s="88" t="s">
        <v>119</v>
      </c>
      <c r="D25" s="146"/>
    </row>
    <row r="26" spans="1:4" ht="30" x14ac:dyDescent="0.25">
      <c r="A26" s="88" t="s">
        <v>131</v>
      </c>
      <c r="B26" s="102" t="s">
        <v>132</v>
      </c>
      <c r="C26" s="88" t="s">
        <v>124</v>
      </c>
      <c r="D26" s="146"/>
    </row>
    <row r="27" spans="1:4" x14ac:dyDescent="0.25">
      <c r="A27" s="105">
        <v>1.5</v>
      </c>
      <c r="B27" s="106" t="s">
        <v>135</v>
      </c>
      <c r="C27" s="104"/>
      <c r="D27" s="146"/>
    </row>
    <row r="28" spans="1:4" ht="60" x14ac:dyDescent="0.25">
      <c r="A28" s="88" t="s">
        <v>136</v>
      </c>
      <c r="B28" s="102" t="s">
        <v>137</v>
      </c>
      <c r="C28" s="88" t="s">
        <v>113</v>
      </c>
      <c r="D28" s="146"/>
    </row>
    <row r="29" spans="1:4" ht="30" x14ac:dyDescent="0.25">
      <c r="A29" s="88" t="s">
        <v>140</v>
      </c>
      <c r="B29" s="102" t="s">
        <v>141</v>
      </c>
      <c r="C29" s="88" t="s">
        <v>68</v>
      </c>
      <c r="D29" s="146"/>
    </row>
    <row r="30" spans="1:4" ht="45" x14ac:dyDescent="0.25">
      <c r="A30" s="88" t="s">
        <v>144</v>
      </c>
      <c r="B30" s="102" t="s">
        <v>145</v>
      </c>
      <c r="C30" s="88" t="s">
        <v>108</v>
      </c>
      <c r="D30" s="146"/>
    </row>
    <row r="31" spans="1:4" ht="45" x14ac:dyDescent="0.25">
      <c r="A31" s="88" t="s">
        <v>148</v>
      </c>
      <c r="B31" s="102" t="s">
        <v>149</v>
      </c>
      <c r="C31" s="88" t="s">
        <v>108</v>
      </c>
      <c r="D31" s="146"/>
    </row>
    <row r="32" spans="1:4" ht="30" x14ac:dyDescent="0.25">
      <c r="A32" s="88" t="s">
        <v>152</v>
      </c>
      <c r="B32" s="102" t="s">
        <v>153</v>
      </c>
      <c r="C32" s="88" t="s">
        <v>113</v>
      </c>
      <c r="D32" s="146"/>
    </row>
    <row r="33" spans="1:4" ht="30" x14ac:dyDescent="0.25">
      <c r="A33" s="88" t="s">
        <v>155</v>
      </c>
      <c r="B33" s="102" t="s">
        <v>156</v>
      </c>
      <c r="C33" s="88" t="s">
        <v>113</v>
      </c>
      <c r="D33" s="146"/>
    </row>
    <row r="34" spans="1:4" ht="30" x14ac:dyDescent="0.25">
      <c r="A34" s="88" t="s">
        <v>158</v>
      </c>
      <c r="B34" s="102" t="s">
        <v>159</v>
      </c>
      <c r="C34" s="88" t="s">
        <v>113</v>
      </c>
      <c r="D34" s="146"/>
    </row>
    <row r="35" spans="1:4" ht="60" x14ac:dyDescent="0.25">
      <c r="A35" s="88" t="s">
        <v>161</v>
      </c>
      <c r="B35" s="102" t="s">
        <v>162</v>
      </c>
      <c r="C35" s="88" t="s">
        <v>113</v>
      </c>
      <c r="D35" s="146"/>
    </row>
    <row r="36" spans="1:4" ht="30" x14ac:dyDescent="0.25">
      <c r="A36" s="88" t="s">
        <v>165</v>
      </c>
      <c r="B36" s="102" t="s">
        <v>166</v>
      </c>
      <c r="C36" s="88" t="s">
        <v>113</v>
      </c>
      <c r="D36" s="146"/>
    </row>
    <row r="37" spans="1:4" x14ac:dyDescent="0.25">
      <c r="A37" s="105">
        <v>1.6</v>
      </c>
      <c r="B37" s="106" t="s">
        <v>168</v>
      </c>
      <c r="C37" s="104"/>
      <c r="D37" s="146"/>
    </row>
    <row r="38" spans="1:4" x14ac:dyDescent="0.25">
      <c r="A38" s="88" t="s">
        <v>169</v>
      </c>
      <c r="B38" s="102" t="s">
        <v>170</v>
      </c>
      <c r="C38" s="88" t="s">
        <v>108</v>
      </c>
      <c r="D38" s="146"/>
    </row>
    <row r="39" spans="1:4" x14ac:dyDescent="0.25">
      <c r="A39" s="88" t="s">
        <v>173</v>
      </c>
      <c r="B39" s="102" t="s">
        <v>174</v>
      </c>
      <c r="C39" s="88" t="s">
        <v>75</v>
      </c>
      <c r="D39" s="146"/>
    </row>
    <row r="40" spans="1:4" ht="30" x14ac:dyDescent="0.25">
      <c r="A40" s="88" t="s">
        <v>177</v>
      </c>
      <c r="B40" s="102" t="s">
        <v>178</v>
      </c>
      <c r="C40" s="88" t="s">
        <v>58</v>
      </c>
      <c r="D40" s="146"/>
    </row>
    <row r="41" spans="1:4" ht="60" x14ac:dyDescent="0.25">
      <c r="A41" s="88" t="s">
        <v>181</v>
      </c>
      <c r="B41" s="102" t="s">
        <v>182</v>
      </c>
      <c r="C41" s="88" t="s">
        <v>68</v>
      </c>
      <c r="D41" s="146"/>
    </row>
    <row r="42" spans="1:4" ht="60" x14ac:dyDescent="0.25">
      <c r="A42" s="88" t="s">
        <v>185</v>
      </c>
      <c r="B42" s="102" t="s">
        <v>186</v>
      </c>
      <c r="C42" s="88" t="s">
        <v>108</v>
      </c>
      <c r="D42" s="146"/>
    </row>
    <row r="43" spans="1:4" ht="45" x14ac:dyDescent="0.25">
      <c r="A43" s="88" t="s">
        <v>187</v>
      </c>
      <c r="B43" s="102" t="s">
        <v>188</v>
      </c>
      <c r="C43" s="88" t="s">
        <v>113</v>
      </c>
      <c r="D43" s="146"/>
    </row>
    <row r="44" spans="1:4" ht="60" x14ac:dyDescent="0.25">
      <c r="A44" s="88" t="s">
        <v>191</v>
      </c>
      <c r="B44" s="102" t="s">
        <v>192</v>
      </c>
      <c r="C44" s="88" t="s">
        <v>113</v>
      </c>
      <c r="D44" s="146"/>
    </row>
    <row r="45" spans="1:4" ht="60" x14ac:dyDescent="0.25">
      <c r="A45" s="88" t="s">
        <v>194</v>
      </c>
      <c r="B45" s="102" t="s">
        <v>195</v>
      </c>
      <c r="C45" s="88" t="s">
        <v>113</v>
      </c>
      <c r="D45" s="146"/>
    </row>
    <row r="46" spans="1:4" ht="75" x14ac:dyDescent="0.25">
      <c r="A46" s="88" t="s">
        <v>198</v>
      </c>
      <c r="B46" s="102" t="s">
        <v>199</v>
      </c>
      <c r="C46" s="88" t="s">
        <v>68</v>
      </c>
      <c r="D46" s="146"/>
    </row>
    <row r="47" spans="1:4" ht="45" x14ac:dyDescent="0.25">
      <c r="A47" s="88" t="s">
        <v>202</v>
      </c>
      <c r="B47" s="102" t="s">
        <v>90</v>
      </c>
      <c r="C47" s="88" t="s">
        <v>68</v>
      </c>
      <c r="D47" s="146"/>
    </row>
    <row r="48" spans="1:4" ht="30" x14ac:dyDescent="0.25">
      <c r="A48" s="113" t="s">
        <v>203</v>
      </c>
      <c r="B48" s="114" t="s">
        <v>204</v>
      </c>
      <c r="C48" s="112"/>
      <c r="D48" s="146"/>
    </row>
    <row r="49" spans="1:5" x14ac:dyDescent="0.25">
      <c r="A49" s="105">
        <v>2.1</v>
      </c>
      <c r="B49" s="106" t="s">
        <v>71</v>
      </c>
      <c r="C49" s="104"/>
      <c r="D49" s="146"/>
    </row>
    <row r="50" spans="1:5" ht="45" x14ac:dyDescent="0.25">
      <c r="A50" s="88" t="s">
        <v>205</v>
      </c>
      <c r="B50" s="102" t="s">
        <v>57</v>
      </c>
      <c r="C50" s="88" t="s">
        <v>58</v>
      </c>
      <c r="D50" s="146" t="s">
        <v>270</v>
      </c>
      <c r="E50">
        <f>850*1.5</f>
        <v>1275</v>
      </c>
    </row>
    <row r="51" spans="1:5" x14ac:dyDescent="0.25">
      <c r="A51" s="105">
        <v>2.2000000000000002</v>
      </c>
      <c r="B51" s="106" t="s">
        <v>71</v>
      </c>
      <c r="C51" s="104"/>
      <c r="D51" s="146"/>
    </row>
    <row r="52" spans="1:5" x14ac:dyDescent="0.25">
      <c r="A52" s="88" t="s">
        <v>207</v>
      </c>
      <c r="B52" s="102" t="s">
        <v>74</v>
      </c>
      <c r="C52" s="88" t="s">
        <v>75</v>
      </c>
      <c r="D52" s="146"/>
    </row>
    <row r="53" spans="1:5" x14ac:dyDescent="0.25">
      <c r="A53" s="88" t="s">
        <v>209</v>
      </c>
      <c r="B53" s="102" t="s">
        <v>79</v>
      </c>
      <c r="C53" s="88" t="s">
        <v>75</v>
      </c>
      <c r="D53" s="146"/>
    </row>
    <row r="54" spans="1:5" ht="30" x14ac:dyDescent="0.25">
      <c r="A54" s="88" t="s">
        <v>210</v>
      </c>
      <c r="B54" s="102" t="s">
        <v>82</v>
      </c>
      <c r="C54" s="88" t="s">
        <v>58</v>
      </c>
      <c r="D54" s="146"/>
    </row>
    <row r="55" spans="1:5" ht="30" x14ac:dyDescent="0.25">
      <c r="A55" s="88" t="s">
        <v>211</v>
      </c>
      <c r="B55" s="102" t="s">
        <v>86</v>
      </c>
      <c r="C55" s="88" t="s">
        <v>58</v>
      </c>
      <c r="D55" s="146"/>
    </row>
    <row r="56" spans="1:5" ht="45" x14ac:dyDescent="0.25">
      <c r="A56" s="88" t="s">
        <v>213</v>
      </c>
      <c r="B56" s="102" t="s">
        <v>214</v>
      </c>
      <c r="C56" s="88" t="s">
        <v>68</v>
      </c>
      <c r="D56" s="146"/>
    </row>
    <row r="57" spans="1:5" ht="45" x14ac:dyDescent="0.25">
      <c r="A57" s="88" t="s">
        <v>216</v>
      </c>
      <c r="B57" s="102" t="s">
        <v>94</v>
      </c>
      <c r="C57" s="88" t="s">
        <v>68</v>
      </c>
      <c r="D57" s="146"/>
    </row>
    <row r="58" spans="1:5" ht="30" x14ac:dyDescent="0.25">
      <c r="A58" s="88" t="s">
        <v>217</v>
      </c>
      <c r="B58" s="102" t="s">
        <v>98</v>
      </c>
      <c r="C58" s="88" t="s">
        <v>58</v>
      </c>
      <c r="D58" s="146"/>
    </row>
    <row r="59" spans="1:5" ht="45" x14ac:dyDescent="0.25">
      <c r="A59" s="88" t="s">
        <v>219</v>
      </c>
      <c r="B59" s="102" t="s">
        <v>102</v>
      </c>
      <c r="C59" s="88" t="s">
        <v>103</v>
      </c>
      <c r="D59" s="146"/>
    </row>
    <row r="60" spans="1:5" x14ac:dyDescent="0.25">
      <c r="A60" s="105">
        <v>2.2999999999999998</v>
      </c>
      <c r="B60" s="106" t="s">
        <v>221</v>
      </c>
      <c r="C60" s="104"/>
      <c r="D60" s="146"/>
    </row>
    <row r="61" spans="1:5" ht="75" x14ac:dyDescent="0.25">
      <c r="A61" s="88" t="s">
        <v>222</v>
      </c>
      <c r="B61" s="102" t="s">
        <v>223</v>
      </c>
      <c r="C61" s="88" t="s">
        <v>108</v>
      </c>
      <c r="D61" s="146"/>
    </row>
    <row r="62" spans="1:5" ht="45" x14ac:dyDescent="0.25">
      <c r="A62" s="88" t="s">
        <v>226</v>
      </c>
      <c r="B62" s="102" t="s">
        <v>227</v>
      </c>
      <c r="C62" s="88" t="s">
        <v>58</v>
      </c>
      <c r="D62" s="146"/>
    </row>
    <row r="63" spans="1:5" x14ac:dyDescent="0.25">
      <c r="A63" s="88" t="s">
        <v>230</v>
      </c>
      <c r="B63" s="102" t="s">
        <v>231</v>
      </c>
      <c r="C63" s="88" t="s">
        <v>124</v>
      </c>
      <c r="D63" s="146"/>
    </row>
    <row r="64" spans="1:5" x14ac:dyDescent="0.25">
      <c r="A64" s="105">
        <v>2.4</v>
      </c>
      <c r="B64" s="106" t="s">
        <v>234</v>
      </c>
      <c r="C64" s="104"/>
      <c r="D64" s="146"/>
    </row>
    <row r="65" spans="1:5" ht="60" x14ac:dyDescent="0.25">
      <c r="A65" s="88" t="s">
        <v>235</v>
      </c>
      <c r="B65" s="102" t="s">
        <v>236</v>
      </c>
      <c r="C65" s="88" t="s">
        <v>68</v>
      </c>
      <c r="D65" s="146" t="s">
        <v>271</v>
      </c>
      <c r="E65">
        <v>522</v>
      </c>
    </row>
    <row r="66" spans="1:5" ht="45" x14ac:dyDescent="0.25">
      <c r="A66" s="88" t="s">
        <v>238</v>
      </c>
      <c r="B66" s="102" t="s">
        <v>239</v>
      </c>
      <c r="C66" s="88" t="s">
        <v>108</v>
      </c>
      <c r="D66" s="146"/>
    </row>
    <row r="67" spans="1:5" x14ac:dyDescent="0.25">
      <c r="A67" s="88" t="s">
        <v>242</v>
      </c>
      <c r="B67" s="102" t="s">
        <v>243</v>
      </c>
      <c r="C67" s="88" t="s">
        <v>68</v>
      </c>
      <c r="D67" s="146"/>
    </row>
    <row r="68" spans="1:5" x14ac:dyDescent="0.25">
      <c r="A68" s="88" t="s">
        <v>246</v>
      </c>
      <c r="B68" s="102" t="s">
        <v>247</v>
      </c>
      <c r="C68" s="88" t="s">
        <v>119</v>
      </c>
      <c r="D68" s="146"/>
    </row>
    <row r="69" spans="1:5" x14ac:dyDescent="0.25">
      <c r="A69" s="105">
        <v>2.5</v>
      </c>
      <c r="B69" s="106" t="s">
        <v>135</v>
      </c>
      <c r="C69" s="104"/>
      <c r="D69" s="146"/>
    </row>
    <row r="70" spans="1:5" ht="45" x14ac:dyDescent="0.25">
      <c r="A70" s="88" t="s">
        <v>250</v>
      </c>
      <c r="B70" s="102" t="s">
        <v>251</v>
      </c>
      <c r="C70" s="88" t="s">
        <v>113</v>
      </c>
      <c r="D70" s="146"/>
    </row>
    <row r="71" spans="1:5" ht="30" x14ac:dyDescent="0.25">
      <c r="A71" s="88" t="s">
        <v>254</v>
      </c>
      <c r="B71" s="102" t="s">
        <v>255</v>
      </c>
      <c r="C71" s="88" t="s">
        <v>113</v>
      </c>
      <c r="D71" s="146"/>
    </row>
    <row r="72" spans="1:5" ht="30" x14ac:dyDescent="0.25">
      <c r="A72" s="88" t="s">
        <v>257</v>
      </c>
      <c r="B72" s="102" t="s">
        <v>141</v>
      </c>
      <c r="C72" s="88" t="s">
        <v>68</v>
      </c>
      <c r="D72" s="146"/>
    </row>
    <row r="73" spans="1:5" ht="45" x14ac:dyDescent="0.25">
      <c r="A73" s="88" t="s">
        <v>259</v>
      </c>
      <c r="B73" s="102" t="s">
        <v>260</v>
      </c>
      <c r="C73" s="88" t="s">
        <v>108</v>
      </c>
      <c r="D73" s="146"/>
    </row>
    <row r="74" spans="1:5" ht="45" x14ac:dyDescent="0.25">
      <c r="A74" s="88" t="s">
        <v>261</v>
      </c>
      <c r="B74" s="102" t="s">
        <v>262</v>
      </c>
      <c r="C74" s="88" t="s">
        <v>108</v>
      </c>
      <c r="D74" s="146"/>
    </row>
    <row r="75" spans="1:5" ht="30" x14ac:dyDescent="0.25">
      <c r="A75" s="88" t="s">
        <v>264</v>
      </c>
      <c r="B75" s="102" t="s">
        <v>265</v>
      </c>
      <c r="C75" s="88" t="s">
        <v>113</v>
      </c>
      <c r="D75" s="146"/>
    </row>
    <row r="76" spans="1:5" ht="30.75" thickBot="1" x14ac:dyDescent="0.3">
      <c r="A76" s="120" t="s">
        <v>266</v>
      </c>
      <c r="B76" s="121" t="s">
        <v>159</v>
      </c>
      <c r="C76" s="120" t="s">
        <v>113</v>
      </c>
      <c r="D76" s="146"/>
    </row>
  </sheetData>
  <mergeCells count="1">
    <mergeCell ref="A1:D1"/>
  </mergeCells>
  <pageMargins left="0.511811024" right="0.511811024" top="0.78740157499999996" bottom="0.78740157499999996" header="0.31496062000000002" footer="0.31496062000000002"/>
  <pageSetup paperSize="9" scale="7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BDC5E-F303-4661-9C37-0431EAEADCBC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01</vt:lpstr>
      <vt:lpstr>Memória BM 01</vt:lpstr>
      <vt:lpstr>Planilha1</vt:lpstr>
      <vt:lpstr>'BM 01'!Area_de_impressao</vt:lpstr>
      <vt:lpstr>'Memória BM 01'!Area_de_impressao</vt:lpstr>
      <vt:lpstr>'BM 01'!Titulos_de_impressao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2025-02-21T21:01:43Z</dcterms:created>
  <dcterms:modified xsi:type="dcterms:W3CDTF">2025-02-21T21:02:20Z</dcterms:modified>
</cp:coreProperties>
</file>