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PREFEITURA_FISCALIZAÇÃO_2023\QUADRA_LAGOA DOS ESTRELAS_REVISÃO 16.03.23\BM_03_17.07.23\"/>
    </mc:Choice>
  </mc:AlternateContent>
  <xr:revisionPtr revIDLastSave="0" documentId="13_ncr:1_{B9D1E6AA-CACD-4659-B255-5B4C3F3A1A07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MEDIÇÃO 03" sheetId="1" r:id="rId1"/>
    <sheet name="MEMORIA DE CL MED 03" sheetId="3" r:id="rId2"/>
    <sheet name="Planilha1" sheetId="4" r:id="rId3"/>
  </sheets>
  <definedNames>
    <definedName name="_xlnm.Print_Area" localSheetId="0">'MEDIÇÃO 03'!$A$1:$O$142</definedName>
    <definedName name="_xlnm.Print_Area" localSheetId="1">'MEMORIA DE CL MED 03'!$A$1:$H$41</definedName>
    <definedName name="_xlnm.Print_Area" localSheetId="2">Planilha1!$A$1:$H$100</definedName>
  </definedNames>
  <calcPr calcId="191029"/>
</workbook>
</file>

<file path=xl/calcChain.xml><?xml version="1.0" encoding="utf-8"?>
<calcChain xmlns="http://schemas.openxmlformats.org/spreadsheetml/2006/main">
  <c r="K2" i="4" l="1"/>
  <c r="M49" i="1"/>
  <c r="M48" i="1"/>
  <c r="M47" i="1"/>
  <c r="M46" i="1"/>
  <c r="M45" i="1"/>
  <c r="M44" i="1"/>
  <c r="K5" i="3"/>
  <c r="H13" i="3"/>
  <c r="E14" i="3"/>
  <c r="E11" i="3"/>
  <c r="L5" i="3"/>
  <c r="E8" i="3" s="1"/>
  <c r="H6" i="3" s="1"/>
  <c r="K4" i="3"/>
  <c r="K3" i="3"/>
  <c r="K2" i="3"/>
  <c r="H9" i="3"/>
  <c r="H16" i="3"/>
  <c r="L20" i="3"/>
  <c r="H62" i="3" l="1"/>
  <c r="H64" i="3"/>
  <c r="H59" i="3"/>
  <c r="H60" i="3"/>
  <c r="I59" i="3" s="1"/>
  <c r="H61" i="3"/>
  <c r="H44" i="3"/>
  <c r="H45" i="3"/>
  <c r="H48" i="3"/>
  <c r="H49" i="3"/>
  <c r="H50" i="3"/>
  <c r="H53" i="3"/>
  <c r="H56" i="3"/>
  <c r="H34" i="3"/>
  <c r="H35" i="3"/>
  <c r="H37" i="3"/>
  <c r="H39" i="3"/>
  <c r="H32" i="3" l="1"/>
  <c r="H28" i="3" s="1"/>
  <c r="O52" i="1" l="1"/>
  <c r="O53" i="1"/>
  <c r="O54" i="1"/>
  <c r="O55" i="1"/>
  <c r="O51" i="1"/>
  <c r="O8" i="1"/>
  <c r="O10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9" i="1"/>
  <c r="O30" i="1"/>
  <c r="O31" i="1"/>
  <c r="O32" i="1"/>
  <c r="O33" i="1"/>
  <c r="O7" i="1"/>
  <c r="O36" i="1"/>
  <c r="O37" i="1"/>
  <c r="O38" i="1"/>
  <c r="O39" i="1"/>
  <c r="O40" i="1"/>
  <c r="O35" i="1"/>
  <c r="O42" i="1"/>
  <c r="O41" i="1"/>
  <c r="O59" i="1" l="1"/>
  <c r="O62" i="1"/>
  <c r="O63" i="1"/>
  <c r="O64" i="1"/>
  <c r="O65" i="1"/>
  <c r="O66" i="1"/>
  <c r="O71" i="1"/>
  <c r="O72" i="1"/>
  <c r="O73" i="1"/>
  <c r="O74" i="1"/>
  <c r="O75" i="1"/>
  <c r="O76" i="1"/>
  <c r="O78" i="1"/>
  <c r="O79" i="1"/>
  <c r="O80" i="1"/>
  <c r="O81" i="1"/>
  <c r="O82" i="1"/>
  <c r="O83" i="1"/>
  <c r="O84" i="1"/>
  <c r="O85" i="1"/>
  <c r="O86" i="1"/>
  <c r="O88" i="1"/>
  <c r="O89" i="1"/>
  <c r="O90" i="1"/>
  <c r="O91" i="1"/>
  <c r="O92" i="1"/>
  <c r="O94" i="1"/>
  <c r="O95" i="1"/>
  <c r="O96" i="1"/>
  <c r="O97" i="1"/>
  <c r="O98" i="1"/>
  <c r="O99" i="1"/>
  <c r="O100" i="1"/>
  <c r="O102" i="1"/>
  <c r="O103" i="1"/>
  <c r="O105" i="1"/>
  <c r="O106" i="1"/>
  <c r="O107" i="1"/>
  <c r="O108" i="1"/>
  <c r="O109" i="1"/>
  <c r="O110" i="1"/>
  <c r="O111" i="1"/>
  <c r="O112" i="1"/>
  <c r="O113" i="1"/>
  <c r="O114" i="1"/>
  <c r="O115" i="1"/>
  <c r="O117" i="1"/>
  <c r="O118" i="1"/>
  <c r="O119" i="1"/>
  <c r="O120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6" i="1"/>
  <c r="O137" i="1"/>
  <c r="O138" i="1"/>
  <c r="O58" i="1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4" i="1"/>
  <c r="O44" i="1" s="1"/>
  <c r="N45" i="1"/>
  <c r="O45" i="1" s="1"/>
  <c r="N46" i="1"/>
  <c r="O46" i="1" s="1"/>
  <c r="N47" i="1"/>
  <c r="O47" i="1" s="1"/>
  <c r="N48" i="1"/>
  <c r="O48" i="1" s="1"/>
  <c r="N49" i="1"/>
  <c r="N51" i="1"/>
  <c r="N52" i="1"/>
  <c r="N53" i="1"/>
  <c r="N54" i="1"/>
  <c r="N55" i="1"/>
  <c r="N58" i="1"/>
  <c r="N59" i="1"/>
  <c r="N62" i="1"/>
  <c r="N63" i="1"/>
  <c r="N64" i="1"/>
  <c r="N65" i="1"/>
  <c r="N66" i="1"/>
  <c r="N68" i="1"/>
  <c r="O68" i="1" s="1"/>
  <c r="N69" i="1"/>
  <c r="N71" i="1"/>
  <c r="N72" i="1"/>
  <c r="N73" i="1"/>
  <c r="N74" i="1"/>
  <c r="N75" i="1"/>
  <c r="N76" i="1"/>
  <c r="N78" i="1"/>
  <c r="N79" i="1"/>
  <c r="N80" i="1"/>
  <c r="N81" i="1"/>
  <c r="N82" i="1"/>
  <c r="N83" i="1"/>
  <c r="N84" i="1"/>
  <c r="N85" i="1"/>
  <c r="N86" i="1"/>
  <c r="N88" i="1"/>
  <c r="N89" i="1"/>
  <c r="N90" i="1"/>
  <c r="N91" i="1"/>
  <c r="N92" i="1"/>
  <c r="N94" i="1"/>
  <c r="N95" i="1"/>
  <c r="N96" i="1"/>
  <c r="N97" i="1"/>
  <c r="N98" i="1"/>
  <c r="N99" i="1"/>
  <c r="N100" i="1"/>
  <c r="N102" i="1"/>
  <c r="N103" i="1"/>
  <c r="N105" i="1"/>
  <c r="N106" i="1"/>
  <c r="N107" i="1"/>
  <c r="N108" i="1"/>
  <c r="N109" i="1"/>
  <c r="N110" i="1"/>
  <c r="N111" i="1"/>
  <c r="N112" i="1"/>
  <c r="N113" i="1"/>
  <c r="N114" i="1"/>
  <c r="N115" i="1"/>
  <c r="N117" i="1"/>
  <c r="N118" i="1"/>
  <c r="N119" i="1"/>
  <c r="N120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N138" i="1"/>
  <c r="N7" i="1"/>
  <c r="M4" i="1"/>
  <c r="N4" i="1"/>
  <c r="O69" i="1" l="1"/>
  <c r="N67" i="1"/>
  <c r="O67" i="1" s="1"/>
  <c r="O49" i="1"/>
  <c r="N43" i="1"/>
  <c r="L14" i="1"/>
  <c r="J14" i="1" s="1"/>
  <c r="L15" i="1"/>
  <c r="J15" i="1" s="1"/>
  <c r="J23" i="1"/>
  <c r="J35" i="1"/>
  <c r="J44" i="1"/>
  <c r="J48" i="1"/>
  <c r="J50" i="1"/>
  <c r="J52" i="1"/>
  <c r="J58" i="1"/>
  <c r="J64" i="1"/>
  <c r="J69" i="1"/>
  <c r="J74" i="1"/>
  <c r="J79" i="1"/>
  <c r="J83" i="1"/>
  <c r="J88" i="1"/>
  <c r="J92" i="1"/>
  <c r="J97" i="1"/>
  <c r="J102" i="1"/>
  <c r="J107" i="1"/>
  <c r="J112" i="1"/>
  <c r="J117" i="1"/>
  <c r="J122" i="1"/>
  <c r="J126" i="1"/>
  <c r="J130" i="1"/>
  <c r="J134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L24" i="1"/>
  <c r="J24" i="1" s="1"/>
  <c r="L25" i="1"/>
  <c r="J25" i="1" s="1"/>
  <c r="L26" i="1"/>
  <c r="J26" i="1" s="1"/>
  <c r="L29" i="1"/>
  <c r="J29" i="1" s="1"/>
  <c r="L30" i="1"/>
  <c r="J30" i="1" s="1"/>
  <c r="L31" i="1"/>
  <c r="J31" i="1" s="1"/>
  <c r="L32" i="1"/>
  <c r="J32" i="1" s="1"/>
  <c r="L33" i="1"/>
  <c r="J33" i="1" s="1"/>
  <c r="L35" i="1"/>
  <c r="L36" i="1"/>
  <c r="J36" i="1" s="1"/>
  <c r="L37" i="1"/>
  <c r="J37" i="1" s="1"/>
  <c r="L38" i="1"/>
  <c r="J38" i="1" s="1"/>
  <c r="L39" i="1"/>
  <c r="J39" i="1" s="1"/>
  <c r="L40" i="1"/>
  <c r="J40" i="1" s="1"/>
  <c r="L41" i="1"/>
  <c r="J41" i="1" s="1"/>
  <c r="L42" i="1"/>
  <c r="J42" i="1" s="1"/>
  <c r="L44" i="1"/>
  <c r="L45" i="1"/>
  <c r="J45" i="1" s="1"/>
  <c r="L46" i="1"/>
  <c r="J46" i="1" s="1"/>
  <c r="L47" i="1"/>
  <c r="J47" i="1" s="1"/>
  <c r="L48" i="1"/>
  <c r="L49" i="1"/>
  <c r="J49" i="1" s="1"/>
  <c r="L51" i="1"/>
  <c r="J51" i="1" s="1"/>
  <c r="L52" i="1"/>
  <c r="L53" i="1"/>
  <c r="J53" i="1" s="1"/>
  <c r="L54" i="1"/>
  <c r="J54" i="1" s="1"/>
  <c r="L55" i="1"/>
  <c r="J55" i="1" s="1"/>
  <c r="L58" i="1"/>
  <c r="L59" i="1"/>
  <c r="J59" i="1" s="1"/>
  <c r="L62" i="1"/>
  <c r="J62" i="1" s="1"/>
  <c r="L63" i="1"/>
  <c r="J63" i="1" s="1"/>
  <c r="L64" i="1"/>
  <c r="L65" i="1"/>
  <c r="J65" i="1" s="1"/>
  <c r="L66" i="1"/>
  <c r="J66" i="1" s="1"/>
  <c r="L68" i="1"/>
  <c r="J68" i="1" s="1"/>
  <c r="L69" i="1"/>
  <c r="L71" i="1"/>
  <c r="J71" i="1" s="1"/>
  <c r="L72" i="1"/>
  <c r="J72" i="1" s="1"/>
  <c r="L73" i="1"/>
  <c r="J73" i="1" s="1"/>
  <c r="L74" i="1"/>
  <c r="L75" i="1"/>
  <c r="J75" i="1" s="1"/>
  <c r="L76" i="1"/>
  <c r="J76" i="1" s="1"/>
  <c r="L78" i="1"/>
  <c r="J78" i="1" s="1"/>
  <c r="L79" i="1"/>
  <c r="L80" i="1"/>
  <c r="J80" i="1" s="1"/>
  <c r="L81" i="1"/>
  <c r="J81" i="1" s="1"/>
  <c r="L82" i="1"/>
  <c r="J82" i="1" s="1"/>
  <c r="L83" i="1"/>
  <c r="L84" i="1"/>
  <c r="J84" i="1" s="1"/>
  <c r="L85" i="1"/>
  <c r="J85" i="1" s="1"/>
  <c r="L86" i="1"/>
  <c r="J86" i="1" s="1"/>
  <c r="L88" i="1"/>
  <c r="L89" i="1"/>
  <c r="J89" i="1" s="1"/>
  <c r="L90" i="1"/>
  <c r="J90" i="1" s="1"/>
  <c r="L91" i="1"/>
  <c r="J91" i="1" s="1"/>
  <c r="L92" i="1"/>
  <c r="L94" i="1"/>
  <c r="J94" i="1" s="1"/>
  <c r="L95" i="1"/>
  <c r="J95" i="1" s="1"/>
  <c r="L96" i="1"/>
  <c r="J96" i="1" s="1"/>
  <c r="L97" i="1"/>
  <c r="L98" i="1"/>
  <c r="J98" i="1" s="1"/>
  <c r="L99" i="1"/>
  <c r="J99" i="1" s="1"/>
  <c r="L100" i="1"/>
  <c r="J100" i="1" s="1"/>
  <c r="L102" i="1"/>
  <c r="L103" i="1"/>
  <c r="J103" i="1" s="1"/>
  <c r="L105" i="1"/>
  <c r="J105" i="1" s="1"/>
  <c r="L106" i="1"/>
  <c r="J106" i="1" s="1"/>
  <c r="L107" i="1"/>
  <c r="L108" i="1"/>
  <c r="J108" i="1" s="1"/>
  <c r="L109" i="1"/>
  <c r="J109" i="1" s="1"/>
  <c r="L111" i="1"/>
  <c r="J111" i="1" s="1"/>
  <c r="L112" i="1"/>
  <c r="L113" i="1"/>
  <c r="J113" i="1" s="1"/>
  <c r="L114" i="1"/>
  <c r="J114" i="1" s="1"/>
  <c r="L115" i="1"/>
  <c r="J115" i="1" s="1"/>
  <c r="L117" i="1"/>
  <c r="L118" i="1"/>
  <c r="J118" i="1" s="1"/>
  <c r="L119" i="1"/>
  <c r="J119" i="1" s="1"/>
  <c r="L120" i="1"/>
  <c r="J120" i="1" s="1"/>
  <c r="L122" i="1"/>
  <c r="L123" i="1"/>
  <c r="J123" i="1" s="1"/>
  <c r="L124" i="1"/>
  <c r="J124" i="1" s="1"/>
  <c r="L125" i="1"/>
  <c r="J125" i="1" s="1"/>
  <c r="L126" i="1"/>
  <c r="L127" i="1"/>
  <c r="J127" i="1" s="1"/>
  <c r="L128" i="1"/>
  <c r="J128" i="1" s="1"/>
  <c r="L129" i="1"/>
  <c r="J129" i="1" s="1"/>
  <c r="L130" i="1"/>
  <c r="L131" i="1"/>
  <c r="J131" i="1" s="1"/>
  <c r="L132" i="1"/>
  <c r="J132" i="1" s="1"/>
  <c r="L133" i="1"/>
  <c r="J133" i="1" s="1"/>
  <c r="L134" i="1"/>
  <c r="L136" i="1"/>
  <c r="J136" i="1" s="1"/>
  <c r="L137" i="1"/>
  <c r="J137" i="1" s="1"/>
  <c r="L138" i="1"/>
  <c r="J138" i="1" s="1"/>
  <c r="L7" i="1"/>
  <c r="J7" i="1" s="1"/>
  <c r="O43" i="1" l="1"/>
  <c r="M142" i="1"/>
  <c r="K142" i="1"/>
</calcChain>
</file>

<file path=xl/sharedStrings.xml><?xml version="1.0" encoding="utf-8"?>
<sst xmlns="http://schemas.openxmlformats.org/spreadsheetml/2006/main" count="715" uniqueCount="416">
  <si>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</si>
  <si>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</si>
  <si>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</si>
  <si>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</si>
  <si>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</si>
  <si>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</si>
  <si>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</si>
  <si>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</si>
  <si>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</si>
  <si>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</si>
  <si>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</si>
  <si>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</si>
  <si>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</si>
  <si>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</si>
  <si>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</si>
  <si>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</si>
  <si>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</si>
  <si>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</si>
  <si>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</si>
  <si>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</si>
  <si>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</si>
  <si>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</si>
  <si>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</si>
  <si>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</si>
  <si>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</si>
  <si>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</si>
  <si>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</si>
  <si>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</si>
  <si>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</si>
  <si>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</si>
  <si>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</si>
  <si>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</si>
  <si>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</si>
  <si>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</si>
  <si>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</si>
  <si>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</si>
  <si>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</si>
  <si>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</si>
  <si>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</si>
  <si>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</si>
  <si>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</si>
  <si>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</si>
  <si>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</si>
  <si>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</si>
  <si>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</si>
  <si>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</si>
  <si>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</si>
  <si>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</si>
  <si>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</si>
  <si>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</si>
  <si>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</si>
  <si>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</si>
  <si>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</si>
  <si>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</si>
  <si>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</si>
  <si>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</si>
  <si>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</si>
  <si>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</si>
  <si>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</si>
  <si>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</si>
  <si>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</si>
  <si>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</si>
  <si>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</si>
  <si>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</si>
  <si>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</si>
  <si>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</si>
  <si>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</si>
  <si>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</si>
  <si>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</si>
  <si>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</si>
  <si>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</si>
  <si>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</si>
  <si>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</si>
  <si>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</si>
  <si>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</si>
  <si>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</si>
  <si>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</si>
  <si>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</si>
  <si>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</si>
  <si>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</si>
  <si>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</si>
  <si>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</si>
  <si>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</si>
  <si>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</si>
  <si>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</si>
  <si>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</si>
  <si>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</si>
  <si>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</si>
  <si>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</si>
  <si>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</si>
  <si>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</si>
  <si>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</si>
  <si>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</si>
  <si>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</si>
  <si>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</si>
  <si>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</si>
  <si>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</si>
  <si>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</si>
  <si>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</si>
  <si>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</si>
  <si>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</si>
  <si>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</si>
  <si>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</si>
  <si>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</si>
  <si>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</si>
  <si>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</si>
  <si>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</si>
  <si>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</si>
  <si>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</si>
  <si>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</si>
  <si>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</si>
  <si>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</si>
  <si>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</si>
  <si>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</si>
  <si>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</si>
  <si>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</si>
  <si>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</si>
  <si>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</si>
  <si>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</si>
  <si>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</si>
  <si>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</si>
  <si>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</si>
  <si>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</si>
  <si>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</si>
  <si>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</si>
  <si>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</si>
  <si>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</si>
  <si>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</si>
  <si>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</si>
  <si>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</si>
  <si>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</si>
  <si>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</si>
  <si>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</si>
  <si>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</si>
  <si>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</si>
  <si>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</si>
  <si>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</si>
  <si>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</si>
  <si>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</si>
  <si>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</si>
  <si>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</si>
  <si>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</si>
  <si>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</si>
  <si>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</si>
  <si>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</si>
  <si>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</si>
  <si>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</si>
  <si>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</si>
  <si>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</si>
  <si>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</si>
  <si>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</si>
  <si>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</si>
  <si>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</si>
  <si>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</si>
  <si>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</si>
  <si>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</si>
  <si>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</si>
  <si>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</si>
  <si>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</si>
  <si>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</si>
  <si>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</si>
  <si>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</si>
  <si>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</si>
  <si>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</si>
  <si>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</si>
  <si>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</si>
  <si>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</si>
  <si>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</si>
  <si>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</si>
  <si>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</si>
  <si>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</si>
  <si>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</si>
  <si>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</si>
  <si>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</si>
  <si>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</si>
  <si>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</si>
  <si>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</si>
  <si>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</si>
  <si>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</si>
  <si>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</si>
  <si>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</si>
  <si>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</si>
  <si>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</si>
  <si>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</si>
  <si>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</si>
  <si>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</si>
  <si>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</si>
  <si>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</si>
  <si>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</si>
  <si>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</si>
  <si>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</si>
  <si>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</si>
  <si>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</si>
  <si>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</si>
  <si>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</si>
  <si>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</si>
  <si>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</si>
  <si>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</si>
  <si>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</si>
  <si>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</si>
  <si>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</si>
  <si>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</si>
  <si>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</si>
  <si>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</si>
  <si>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</si>
  <si>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</si>
  <si>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</si>
  <si>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</si>
  <si>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</si>
  <si>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</si>
  <si>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</si>
  <si>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</si>
  <si>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</si>
  <si>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</si>
  <si>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</si>
  <si>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</si>
  <si>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</si>
  <si>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</si>
  <si>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</si>
  <si>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</si>
  <si>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</si>
  <si>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</si>
  <si>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</si>
  <si>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</si>
  <si>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</si>
  <si>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</si>
  <si>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</si>
  <si>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</si>
  <si>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</si>
  <si>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</si>
  <si>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</si>
  <si>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</si>
  <si>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</si>
  <si>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</si>
  <si>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</si>
  <si>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</si>
  <si>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</si>
  <si>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</si>
  <si>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</si>
  <si>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</si>
  <si>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</si>
  <si>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</si>
  <si>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</si>
  <si>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</si>
  <si>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</si>
  <si>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</si>
  <si>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</si>
  <si>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</si>
  <si>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</si>
  <si>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</si>
  <si>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</si>
  <si>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</si>
  <si>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</si>
  <si>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</si>
  <si>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</si>
  <si>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</si>
  <si>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</si>
  <si>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</si>
  <si>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</si>
  <si>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</si>
  <si>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</si>
  <si>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</si>
  <si>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</si>
  <si>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</si>
  <si>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</si>
  <si>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</si>
  <si>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</si>
  <si>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</si>
  <si>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</si>
  <si>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</si>
  <si>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</si>
  <si>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</si>
  <si>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</si>
  <si>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</si>
  <si>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</si>
  <si>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</si>
  <si>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</si>
  <si>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</si>
  <si>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</si>
  <si>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</si>
  <si>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</si>
  <si>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</si>
  <si>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</si>
  <si>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</si>
  <si>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</si>
  <si>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</si>
  <si>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</si>
  <si>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</si>
  <si>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</si>
  <si>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</si>
  <si>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</si>
  <si>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</si>
  <si>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</si>
  <si>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</si>
  <si>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</si>
  <si>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</si>
  <si>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</si>
  <si>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</si>
  <si>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</si>
  <si>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</si>
  <si>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</si>
  <si>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</si>
  <si>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</si>
  <si>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</si>
  <si>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</si>
  <si>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</si>
  <si>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</si>
  <si>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</si>
  <si>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</si>
  <si>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</si>
  <si>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</si>
  <si>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</si>
  <si>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</si>
  <si>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</si>
  <si>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</si>
  <si>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</si>
  <si>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</si>
  <si>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</si>
  <si>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</si>
  <si>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</si>
  <si>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</si>
  <si>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</si>
  <si>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</si>
  <si>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</si>
  <si>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</si>
  <si>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</si>
  <si>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</si>
  <si>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</si>
  <si>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</si>
  <si>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</si>
  <si>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</si>
  <si>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</si>
  <si>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</si>
  <si>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</si>
  <si>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</si>
  <si>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</si>
  <si>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</si>
  <si>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</si>
  <si>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</si>
  <si>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</si>
  <si>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</si>
  <si>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</si>
  <si>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</si>
  <si>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</si>
  <si>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</si>
  <si>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</si>
  <si>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</si>
  <si>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</si>
  <si>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</si>
  <si>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</si>
  <si>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</si>
  <si>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</si>
  <si>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</si>
  <si>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</si>
  <si>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</si>
  <si>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</si>
  <si>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</si>
  <si>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</si>
  <si>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</si>
  <si>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</si>
  <si>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ACUMULADO NO PERIODO</t>
  </si>
  <si>
    <t>Orçamento Sintético e medições</t>
  </si>
  <si>
    <t>x</t>
  </si>
  <si>
    <t>y</t>
  </si>
  <si>
    <t>z</t>
  </si>
  <si>
    <t>DADOS</t>
  </si>
  <si>
    <t>RESULTADO</t>
  </si>
  <si>
    <t>VEZ</t>
  </si>
  <si>
    <t>Memória de cálculo da medição 03</t>
  </si>
  <si>
    <t>MEDIÇÃO 03</t>
  </si>
  <si>
    <t>ACUM MEDIÇÃO 01 E 02</t>
  </si>
  <si>
    <t>LAJES CONFORME QUADRO RESUMO DO PROJETO ESTRUTURAL</t>
  </si>
  <si>
    <t>M2</t>
  </si>
  <si>
    <t>M3</t>
  </si>
  <si>
    <t>PAREDE NORTE</t>
  </si>
  <si>
    <t>PARTE INTERNA DA QUADRA</t>
  </si>
  <si>
    <t xml:space="preserve">PAREDE LESTE E BILHETERIA  ((5,49+5,5+1,1+1,8+1,83+3,08++1,35+3,86) </t>
  </si>
  <si>
    <t>3,06+2,44+2,71</t>
  </si>
  <si>
    <t>2.22+2,24+2,61+2,68+6,42</t>
  </si>
  <si>
    <t xml:space="preserve">PAREDE OESTE  </t>
  </si>
  <si>
    <t>5,55+5,55+2,68+5,49+4,00</t>
  </si>
  <si>
    <t xml:space="preserve">PAREDE LESTE  </t>
  </si>
  <si>
    <t>PAREDE SUL</t>
  </si>
  <si>
    <t>1,94+2,81+6,07+2,83+1,94</t>
  </si>
  <si>
    <t>PARTE EXTERNA</t>
  </si>
  <si>
    <t>11,8+ 12,3</t>
  </si>
  <si>
    <t>1,5+1,5</t>
  </si>
  <si>
    <t>PAREDE LESTE</t>
  </si>
  <si>
    <t>2,97+1,73+4,2</t>
  </si>
  <si>
    <t>1,92+2,84+2,21+2,28+6,02</t>
  </si>
  <si>
    <t>2,4+12,60+2,41</t>
  </si>
  <si>
    <t>LAJE</t>
  </si>
  <si>
    <t>CAPIAÇO</t>
  </si>
  <si>
    <t>3,22X2,03</t>
  </si>
  <si>
    <t>1,36X2,92</t>
  </si>
  <si>
    <t>2,86X0,73</t>
  </si>
  <si>
    <t>2,66X2,36</t>
  </si>
  <si>
    <t>16,12X0,14</t>
  </si>
  <si>
    <t>LAJE MACIÇA PROPORCIONAL AO PROJETO ESTRUTURAL</t>
  </si>
  <si>
    <t>ÁREA DE FECHAMENTO= (30,2X0,36)=10,87</t>
  </si>
  <si>
    <t>ÁREA INTERNA COM DESCONTO DE PILARES E PAREDES=29,38</t>
  </si>
  <si>
    <t>Cobertura Armadura longitudinal superior</t>
  </si>
  <si>
    <t>Armadura transversal inferior</t>
  </si>
  <si>
    <t>Armadura longitudinal inferior</t>
  </si>
  <si>
    <t>Armadura transversal superior</t>
  </si>
  <si>
    <t>Armadura transversal superior 72,2 kg</t>
  </si>
  <si>
    <t>Cobertura Armadura longitudinal superior 59,7</t>
  </si>
  <si>
    <t>Armadura transversal inferior 55</t>
  </si>
  <si>
    <t xml:space="preserve">grade de armação h=13 cm </t>
  </si>
  <si>
    <t>Volume de concreto s/ perdas: 5.5m³</t>
  </si>
  <si>
    <t>recobimento de 3,5cm</t>
  </si>
  <si>
    <t>7,01-5,5=1,51</t>
  </si>
  <si>
    <t>Laje</t>
  </si>
  <si>
    <t>Fechamento</t>
  </si>
  <si>
    <t>VALOR DA 03 MEDIÇÃO DE VINTE  E SEIS MIL QUINHENTOS E QUINZE REAIS E DEZESSETE  CENTAVOS.</t>
  </si>
  <si>
    <t>RELATÓRIO FOTOGRÁFICO medição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</si>
</sst>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12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1"/>
    </font>
    <font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5" xfId="0" applyFont="1" applyBorder="1"/>
    <xf numFmtId="0" fontId="2" fillId="4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right" vertical="top" wrapText="1"/>
    </xf>
    <xf numFmtId="0" fontId="4" fillId="7" borderId="5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right" vertical="top" wrapText="1"/>
    </xf>
    <xf numFmtId="4" fontId="4" fillId="9" borderId="1" xfId="0" applyNumberFormat="1" applyFont="1" applyFill="1" applyBorder="1" applyAlignment="1">
      <alignment horizontal="right" vertical="top" wrapText="1"/>
    </xf>
    <xf numFmtId="164" fontId="4" fillId="10" borderId="13" xfId="0" applyNumberFormat="1" applyFont="1" applyFill="1" applyBorder="1" applyAlignment="1">
      <alignment horizontal="right" vertical="top" wrapText="1"/>
    </xf>
    <xf numFmtId="0" fontId="3" fillId="21" borderId="1" xfId="0" applyFont="1" applyFill="1" applyBorder="1"/>
    <xf numFmtId="0" fontId="5" fillId="11" borderId="5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 wrapText="1"/>
    </xf>
    <xf numFmtId="4" fontId="5" fillId="14" borderId="1" xfId="0" applyNumberFormat="1" applyFont="1" applyFill="1" applyBorder="1" applyAlignment="1">
      <alignment horizontal="right" vertical="top" wrapText="1"/>
    </xf>
    <xf numFmtId="164" fontId="5" fillId="15" borderId="13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/>
    <xf numFmtId="2" fontId="3" fillId="21" borderId="1" xfId="0" applyNumberFormat="1" applyFont="1" applyFill="1" applyBorder="1"/>
    <xf numFmtId="0" fontId="2" fillId="18" borderId="1" xfId="0" applyFont="1" applyFill="1" applyBorder="1" applyAlignment="1">
      <alignment horizontal="right" vertical="top" wrapText="1"/>
    </xf>
    <xf numFmtId="0" fontId="2" fillId="18" borderId="14" xfId="0" applyFont="1" applyFill="1" applyBorder="1" applyAlignment="1">
      <alignment horizontal="right" vertical="top" wrapText="1"/>
    </xf>
    <xf numFmtId="2" fontId="3" fillId="0" borderId="14" xfId="0" applyNumberFormat="1" applyFont="1" applyBorder="1"/>
    <xf numFmtId="164" fontId="5" fillId="21" borderId="13" xfId="0" applyNumberFormat="1" applyFont="1" applyFill="1" applyBorder="1" applyAlignment="1">
      <alignment horizontal="right" vertical="top" wrapText="1"/>
    </xf>
    <xf numFmtId="0" fontId="2" fillId="0" borderId="16" xfId="0" applyFont="1" applyBorder="1" applyAlignment="1">
      <alignment wrapText="1"/>
    </xf>
    <xf numFmtId="0" fontId="2" fillId="0" borderId="22" xfId="0" applyFont="1" applyBorder="1" applyAlignment="1">
      <alignment wrapText="1"/>
    </xf>
    <xf numFmtId="165" fontId="3" fillId="21" borderId="13" xfId="0" applyNumberFormat="1" applyFont="1" applyFill="1" applyBorder="1"/>
    <xf numFmtId="165" fontId="3" fillId="0" borderId="13" xfId="0" applyNumberFormat="1" applyFont="1" applyBorder="1"/>
    <xf numFmtId="165" fontId="3" fillId="0" borderId="23" xfId="0" applyNumberFormat="1" applyFont="1" applyBorder="1"/>
    <xf numFmtId="0" fontId="6" fillId="0" borderId="5" xfId="0" applyFont="1" applyBorder="1"/>
    <xf numFmtId="0" fontId="0" fillId="0" borderId="5" xfId="0" applyBorder="1"/>
    <xf numFmtId="0" fontId="0" fillId="0" borderId="24" xfId="0" applyBorder="1"/>
    <xf numFmtId="0" fontId="0" fillId="22" borderId="5" xfId="0" applyFill="1" applyBorder="1"/>
    <xf numFmtId="0" fontId="0" fillId="23" borderId="5" xfId="0" applyFill="1" applyBorder="1"/>
    <xf numFmtId="0" fontId="6" fillId="0" borderId="13" xfId="0" applyFont="1" applyBorder="1"/>
    <xf numFmtId="0" fontId="0" fillId="22" borderId="13" xfId="0" applyFill="1" applyBorder="1"/>
    <xf numFmtId="165" fontId="0" fillId="0" borderId="13" xfId="0" applyNumberFormat="1" applyBorder="1"/>
    <xf numFmtId="165" fontId="0" fillId="23" borderId="13" xfId="0" applyNumberFormat="1" applyFill="1" applyBorder="1"/>
    <xf numFmtId="0" fontId="0" fillId="0" borderId="13" xfId="0" applyBorder="1"/>
    <xf numFmtId="0" fontId="0" fillId="0" borderId="25" xfId="0" applyBorder="1"/>
    <xf numFmtId="10" fontId="6" fillId="0" borderId="26" xfId="0" applyNumberFormat="1" applyFont="1" applyBorder="1" applyAlignment="1">
      <alignment wrapText="1"/>
    </xf>
    <xf numFmtId="10" fontId="6" fillId="0" borderId="27" xfId="0" applyNumberFormat="1" applyFont="1" applyBorder="1" applyAlignment="1">
      <alignment wrapText="1"/>
    </xf>
    <xf numFmtId="10" fontId="0" fillId="0" borderId="27" xfId="0" applyNumberFormat="1" applyBorder="1"/>
    <xf numFmtId="10" fontId="0" fillId="0" borderId="28" xfId="0" applyNumberFormat="1" applyBorder="1"/>
    <xf numFmtId="2" fontId="2" fillId="21" borderId="1" xfId="0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left" vertical="top" wrapText="1"/>
    </xf>
    <xf numFmtId="0" fontId="6" fillId="0" borderId="0" xfId="0" applyFont="1"/>
    <xf numFmtId="0" fontId="4" fillId="11" borderId="5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0" fontId="0" fillId="0" borderId="1" xfId="0" applyBorder="1"/>
    <xf numFmtId="0" fontId="6" fillId="0" borderId="1" xfId="0" applyFont="1" applyBorder="1"/>
    <xf numFmtId="0" fontId="5" fillId="11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165" fontId="2" fillId="21" borderId="1" xfId="0" applyNumberFormat="1" applyFont="1" applyFill="1" applyBorder="1" applyAlignment="1">
      <alignment horizontal="center" vertical="center"/>
    </xf>
    <xf numFmtId="0" fontId="6" fillId="23" borderId="1" xfId="0" applyFont="1" applyFill="1" applyBorder="1"/>
    <xf numFmtId="0" fontId="5" fillId="23" borderId="1" xfId="0" applyFont="1" applyFill="1" applyBorder="1" applyAlignment="1">
      <alignment horizontal="center" vertical="top" wrapText="1"/>
    </xf>
    <xf numFmtId="165" fontId="6" fillId="23" borderId="13" xfId="0" applyNumberFormat="1" applyFont="1" applyFill="1" applyBorder="1"/>
    <xf numFmtId="10" fontId="0" fillId="23" borderId="27" xfId="0" applyNumberFormat="1" applyFill="1" applyBorder="1"/>
    <xf numFmtId="0" fontId="9" fillId="11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left" vertical="top" wrapText="1"/>
    </xf>
    <xf numFmtId="0" fontId="4" fillId="11" borderId="32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horizontal="left" vertical="top" wrapText="1"/>
    </xf>
    <xf numFmtId="0" fontId="4" fillId="12" borderId="16" xfId="0" applyFont="1" applyFill="1" applyBorder="1" applyAlignment="1">
      <alignment horizontal="center" vertical="top" wrapText="1"/>
    </xf>
    <xf numFmtId="0" fontId="7" fillId="0" borderId="0" xfId="0" applyFont="1"/>
    <xf numFmtId="0" fontId="4" fillId="11" borderId="1" xfId="0" applyFont="1" applyFill="1" applyBorder="1" applyAlignment="1">
      <alignment horizontal="center" vertical="top" wrapText="1"/>
    </xf>
    <xf numFmtId="0" fontId="4" fillId="23" borderId="1" xfId="0" applyFont="1" applyFill="1" applyBorder="1" applyAlignment="1">
      <alignment horizontal="center" vertical="top" wrapText="1"/>
    </xf>
    <xf numFmtId="2" fontId="0" fillId="0" borderId="0" xfId="0" applyNumberFormat="1"/>
    <xf numFmtId="0" fontId="10" fillId="0" borderId="0" xfId="0" applyFont="1"/>
    <xf numFmtId="0" fontId="11" fillId="0" borderId="0" xfId="0" applyFont="1"/>
    <xf numFmtId="4" fontId="2" fillId="19" borderId="14" xfId="0" applyNumberFormat="1" applyFont="1" applyFill="1" applyBorder="1" applyAlignment="1">
      <alignment horizontal="right" vertical="top" wrapText="1"/>
    </xf>
    <xf numFmtId="0" fontId="2" fillId="18" borderId="14" xfId="0" applyFont="1" applyFill="1" applyBorder="1" applyAlignment="1">
      <alignment horizontal="right" vertical="top" wrapText="1"/>
    </xf>
    <xf numFmtId="0" fontId="2" fillId="18" borderId="15" xfId="0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165" fontId="6" fillId="0" borderId="20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17" borderId="18" xfId="0" applyFont="1" applyFill="1" applyBorder="1" applyAlignment="1">
      <alignment horizontal="center" vertical="center" wrapText="1"/>
    </xf>
    <xf numFmtId="0" fontId="2" fillId="17" borderId="19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20" borderId="0" xfId="0" applyFont="1" applyFill="1" applyAlignment="1">
      <alignment horizontal="center" vertical="top" wrapText="1"/>
    </xf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18" borderId="7" xfId="0" applyFont="1" applyFill="1" applyBorder="1" applyAlignment="1">
      <alignment horizontal="center" vertical="top" wrapText="1"/>
    </xf>
    <xf numFmtId="0" fontId="2" fillId="18" borderId="8" xfId="0" applyFont="1" applyFill="1" applyBorder="1" applyAlignment="1">
      <alignment horizontal="center" vertical="top" wrapText="1"/>
    </xf>
    <xf numFmtId="0" fontId="2" fillId="18" borderId="9" xfId="0" applyFont="1" applyFill="1" applyBorder="1" applyAlignment="1">
      <alignment horizontal="center" vertical="top" wrapText="1"/>
    </xf>
    <xf numFmtId="0" fontId="2" fillId="18" borderId="10" xfId="0" applyFont="1" applyFill="1" applyBorder="1" applyAlignment="1">
      <alignment horizontal="center" vertical="top" wrapText="1"/>
    </xf>
    <xf numFmtId="0" fontId="2" fillId="18" borderId="0" xfId="0" applyFont="1" applyFill="1" applyAlignment="1">
      <alignment horizontal="center" vertical="top" wrapText="1"/>
    </xf>
    <xf numFmtId="0" fontId="2" fillId="18" borderId="1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13" xfId="0" applyFont="1" applyBorder="1"/>
    <xf numFmtId="0" fontId="2" fillId="18" borderId="1" xfId="0" applyFont="1" applyFill="1" applyBorder="1" applyAlignment="1">
      <alignment horizontal="right" vertical="top" wrapText="1"/>
    </xf>
    <xf numFmtId="4" fontId="2" fillId="19" borderId="1" xfId="0" applyNumberFormat="1" applyFont="1" applyFill="1" applyBorder="1" applyAlignment="1">
      <alignment horizontal="right" vertical="top" wrapText="1"/>
    </xf>
    <xf numFmtId="0" fontId="2" fillId="18" borderId="6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16" borderId="13" xfId="0" applyFont="1" applyFill="1" applyBorder="1" applyAlignment="1">
      <alignment horizontal="left" vertical="top" wrapText="1"/>
    </xf>
    <xf numFmtId="0" fontId="2" fillId="16" borderId="14" xfId="0" applyFont="1" applyFill="1" applyBorder="1" applyAlignment="1">
      <alignment horizontal="left" vertical="top" wrapText="1"/>
    </xf>
    <xf numFmtId="0" fontId="2" fillId="20" borderId="29" xfId="0" applyFont="1" applyFill="1" applyBorder="1" applyAlignment="1">
      <alignment horizontal="left" vertical="top" wrapText="1"/>
    </xf>
    <xf numFmtId="0" fontId="2" fillId="20" borderId="30" xfId="0" applyFont="1" applyFill="1" applyBorder="1" applyAlignment="1">
      <alignment horizontal="left" vertical="top" wrapText="1"/>
    </xf>
    <xf numFmtId="0" fontId="2" fillId="20" borderId="31" xfId="0" applyFont="1" applyFill="1" applyBorder="1" applyAlignment="1">
      <alignment horizontal="left" vertical="top" wrapText="1"/>
    </xf>
    <xf numFmtId="0" fontId="2" fillId="20" borderId="2" xfId="0" applyFont="1" applyFill="1" applyBorder="1" applyAlignment="1">
      <alignment horizontal="center" wrapText="1"/>
    </xf>
    <xf numFmtId="0" fontId="2" fillId="20" borderId="3" xfId="0" applyFont="1" applyFill="1" applyBorder="1" applyAlignment="1">
      <alignment horizontal="center" wrapText="1"/>
    </xf>
    <xf numFmtId="0" fontId="2" fillId="20" borderId="4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23" borderId="6" xfId="0" applyFill="1" applyBorder="1" applyAlignment="1">
      <alignment horizontal="center"/>
    </xf>
    <xf numFmtId="4" fontId="4" fillId="24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4" fontId="5" fillId="24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4" fontId="4" fillId="24" borderId="1" xfId="0" quotePrefix="1" applyNumberFormat="1" applyFont="1" applyFill="1" applyBorder="1" applyAlignment="1">
      <alignment horizontal="center" vertical="top" wrapText="1"/>
    </xf>
    <xf numFmtId="4" fontId="5" fillId="24" borderId="1" xfId="0" quotePrefix="1" applyNumberFormat="1" applyFont="1" applyFill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center"/>
    </xf>
    <xf numFmtId="4" fontId="5" fillId="24" borderId="16" xfId="0" applyNumberFormat="1" applyFont="1" applyFill="1" applyBorder="1" applyAlignment="1">
      <alignment horizontal="center" vertical="top" wrapText="1"/>
    </xf>
    <xf numFmtId="2" fontId="3" fillId="0" borderId="16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6" fillId="25" borderId="0" xfId="0" applyFont="1" applyFill="1"/>
    <xf numFmtId="0" fontId="0" fillId="26" borderId="0" xfId="0" applyFill="1"/>
    <xf numFmtId="2" fontId="6" fillId="27" borderId="6" xfId="0" applyNumberFormat="1" applyFont="1" applyFill="1" applyBorder="1" applyAlignment="1">
      <alignment horizontal="center"/>
    </xf>
    <xf numFmtId="2" fontId="0" fillId="0" borderId="5" xfId="0" applyNumberForma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38100</xdr:rowOff>
    </xdr:from>
    <xdr:to>
      <xdr:col>7</xdr:col>
      <xdr:colOff>132750</xdr:colOff>
      <xdr:row>23</xdr:row>
      <xdr:rowOff>18600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32B037-931A-408B-BC7B-93CB0BEF3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144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24</xdr:row>
      <xdr:rowOff>104775</xdr:rowOff>
    </xdr:from>
    <xdr:to>
      <xdr:col>7</xdr:col>
      <xdr:colOff>180375</xdr:colOff>
      <xdr:row>44</xdr:row>
      <xdr:rowOff>85275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F6BB8E1-6750-41B3-8BFF-FD525ED38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78155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51</xdr:row>
      <xdr:rowOff>133350</xdr:rowOff>
    </xdr:from>
    <xdr:to>
      <xdr:col>4</xdr:col>
      <xdr:colOff>23475</xdr:colOff>
      <xdr:row>71</xdr:row>
      <xdr:rowOff>113850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B7BF8A89-00A6-4394-9436-F057CB07A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696450"/>
          <a:ext cx="2700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51</xdr:row>
      <xdr:rowOff>133350</xdr:rowOff>
    </xdr:from>
    <xdr:to>
      <xdr:col>8</xdr:col>
      <xdr:colOff>13950</xdr:colOff>
      <xdr:row>71</xdr:row>
      <xdr:rowOff>113850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80F7B9F-8ECA-40E7-926E-15B3C3133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9696450"/>
          <a:ext cx="27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74</xdr:row>
      <xdr:rowOff>66675</xdr:rowOff>
    </xdr:from>
    <xdr:to>
      <xdr:col>7</xdr:col>
      <xdr:colOff>256575</xdr:colOff>
      <xdr:row>94</xdr:row>
      <xdr:rowOff>47175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FC5DDB0-183F-46C8-8320-AB4F62924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3792200"/>
          <a:ext cx="48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showOutlineSymbols="0" showWhiteSpace="0" view="pageBreakPreview" topLeftCell="A139" zoomScale="60" zoomScaleNormal="85" workbookViewId="0">
      <selection activeCell="Q134" sqref="Q134"/>
    </sheetView>
  </sheetViews>
  <sheetFormatPr defaultRowHeight="14.25" x14ac:dyDescent="0.2"/>
  <cols>
    <col min="1" max="1" width="7.375" bestFit="1" customWidth="1"/>
    <col min="2" max="2" width="9.125" bestFit="1" customWidth="1"/>
    <col min="3" max="3" width="6.375" bestFit="1" customWidth="1"/>
    <col min="4" max="4" width="52.75" customWidth="1"/>
    <col min="5" max="5" width="4.375" bestFit="1" customWidth="1"/>
    <col min="6" max="6" width="6.625" bestFit="1" customWidth="1"/>
    <col min="7" max="8" width="9.5" bestFit="1" customWidth="1"/>
    <col min="9" max="9" width="12.125" bestFit="1" customWidth="1"/>
    <col min="10" max="10" width="9.75" bestFit="1" customWidth="1"/>
    <col min="11" max="11" width="9.75" customWidth="1"/>
    <col min="12" max="12" width="11.75" bestFit="1" customWidth="1"/>
    <col min="13" max="13" width="13.25" bestFit="1" customWidth="1"/>
    <col min="14" max="14" width="15.375" bestFit="1" customWidth="1"/>
  </cols>
  <sheetData>
    <row r="1" spans="1:15" x14ac:dyDescent="0.2">
      <c r="A1" s="92" t="s">
        <v>0</v>
      </c>
      <c r="B1" s="93"/>
      <c r="C1" s="93"/>
      <c r="D1" s="93"/>
      <c r="E1" s="93" t="s">
        <v>1</v>
      </c>
      <c r="F1" s="93"/>
      <c r="G1" s="93" t="s">
        <v>2</v>
      </c>
      <c r="H1" s="93"/>
      <c r="I1" s="93" t="s">
        <v>3</v>
      </c>
      <c r="J1" s="108"/>
      <c r="K1" s="1"/>
      <c r="L1" s="2"/>
    </row>
    <row r="2" spans="1:15" ht="15" thickBot="1" x14ac:dyDescent="0.25">
      <c r="A2" s="94" t="s">
        <v>356</v>
      </c>
      <c r="B2" s="95"/>
      <c r="C2" s="95"/>
      <c r="D2" s="95"/>
      <c r="E2" s="95" t="s">
        <v>4</v>
      </c>
      <c r="F2" s="95"/>
      <c r="G2" s="95" t="s">
        <v>5</v>
      </c>
      <c r="H2" s="95"/>
      <c r="I2" s="95" t="s">
        <v>6</v>
      </c>
      <c r="J2" s="109"/>
      <c r="K2" s="3"/>
      <c r="L2" s="4"/>
    </row>
    <row r="3" spans="1:15" ht="15.75" thickBot="1" x14ac:dyDescent="0.3">
      <c r="A3" s="102" t="s">
        <v>361</v>
      </c>
      <c r="B3" s="103"/>
      <c r="C3" s="103"/>
      <c r="D3" s="103"/>
      <c r="E3" s="103"/>
      <c r="F3" s="103"/>
      <c r="G3" s="103"/>
      <c r="H3" s="103"/>
      <c r="I3" s="103"/>
      <c r="J3" s="104"/>
      <c r="K3" s="83" t="s">
        <v>370</v>
      </c>
      <c r="L3" s="84"/>
      <c r="M3" s="79" t="s">
        <v>369</v>
      </c>
      <c r="N3" s="80"/>
      <c r="O3" s="44"/>
    </row>
    <row r="4" spans="1:15" ht="60" x14ac:dyDescent="0.25">
      <c r="A4" s="5" t="s">
        <v>7</v>
      </c>
      <c r="B4" s="6" t="s">
        <v>8</v>
      </c>
      <c r="C4" s="7" t="s">
        <v>9</v>
      </c>
      <c r="D4" s="7" t="s">
        <v>10</v>
      </c>
      <c r="E4" s="8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9" t="s">
        <v>357</v>
      </c>
      <c r="K4" s="28" t="s">
        <v>359</v>
      </c>
      <c r="L4" s="29" t="s">
        <v>358</v>
      </c>
      <c r="M4" s="33" t="str">
        <f>K4</f>
        <v>QUANTIDADE</v>
      </c>
      <c r="N4" s="38" t="str">
        <f>L4</f>
        <v>VALOR MEDIDO</v>
      </c>
      <c r="O4" s="45" t="s">
        <v>360</v>
      </c>
    </row>
    <row r="5" spans="1:15" x14ac:dyDescent="0.2">
      <c r="A5" s="10" t="s">
        <v>16</v>
      </c>
      <c r="B5" s="11"/>
      <c r="C5" s="11"/>
      <c r="D5" s="11" t="s">
        <v>17</v>
      </c>
      <c r="E5" s="11"/>
      <c r="F5" s="12"/>
      <c r="G5" s="11"/>
      <c r="H5" s="11"/>
      <c r="I5" s="13">
        <v>622958.63</v>
      </c>
      <c r="J5" s="14"/>
      <c r="K5" s="15"/>
      <c r="L5" s="30"/>
      <c r="M5" s="36"/>
      <c r="N5" s="39"/>
      <c r="O5" s="64"/>
    </row>
    <row r="6" spans="1:15" x14ac:dyDescent="0.2">
      <c r="A6" s="10" t="s">
        <v>18</v>
      </c>
      <c r="B6" s="11"/>
      <c r="C6" s="11"/>
      <c r="D6" s="11" t="s">
        <v>19</v>
      </c>
      <c r="E6" s="11"/>
      <c r="F6" s="12"/>
      <c r="G6" s="11"/>
      <c r="H6" s="11"/>
      <c r="I6" s="13">
        <v>11176.42</v>
      </c>
      <c r="J6" s="14"/>
      <c r="K6" s="15"/>
      <c r="L6" s="30"/>
      <c r="M6" s="36"/>
      <c r="N6" s="39"/>
      <c r="O6" s="64"/>
    </row>
    <row r="7" spans="1:15" x14ac:dyDescent="0.2">
      <c r="A7" s="16" t="s">
        <v>20</v>
      </c>
      <c r="B7" s="17" t="s">
        <v>21</v>
      </c>
      <c r="C7" s="18" t="s">
        <v>22</v>
      </c>
      <c r="D7" s="18" t="s">
        <v>23</v>
      </c>
      <c r="E7" s="19" t="s">
        <v>24</v>
      </c>
      <c r="F7" s="17">
        <v>8</v>
      </c>
      <c r="G7" s="20">
        <v>500.25</v>
      </c>
      <c r="H7" s="20">
        <v>600.29999999999995</v>
      </c>
      <c r="I7" s="20">
        <v>4802.3999999999996</v>
      </c>
      <c r="J7" s="21">
        <f>L7/I7</f>
        <v>1</v>
      </c>
      <c r="K7" s="22">
        <v>8</v>
      </c>
      <c r="L7" s="31">
        <f>K7*H7</f>
        <v>4802.3999999999996</v>
      </c>
      <c r="M7" s="34"/>
      <c r="N7" s="40">
        <f>M7*H7</f>
        <v>0</v>
      </c>
      <c r="O7" s="46">
        <f>K7/F7</f>
        <v>1</v>
      </c>
    </row>
    <row r="8" spans="1:15" ht="38.25" x14ac:dyDescent="0.2">
      <c r="A8" s="16" t="s">
        <v>25</v>
      </c>
      <c r="B8" s="17" t="s">
        <v>26</v>
      </c>
      <c r="C8" s="18" t="s">
        <v>22</v>
      </c>
      <c r="D8" s="18" t="s">
        <v>27</v>
      </c>
      <c r="E8" s="19" t="s">
        <v>28</v>
      </c>
      <c r="F8" s="17">
        <v>106.5</v>
      </c>
      <c r="G8" s="20">
        <v>49.88</v>
      </c>
      <c r="H8" s="20">
        <v>59.85</v>
      </c>
      <c r="I8" s="20">
        <v>6374.02</v>
      </c>
      <c r="J8" s="21">
        <f t="shared" ref="J8:J71" si="0">L8/I8</f>
        <v>1.0000007844343131</v>
      </c>
      <c r="K8" s="22">
        <v>106.5</v>
      </c>
      <c r="L8" s="31">
        <f t="shared" ref="L8:L71" si="1">K8*H8</f>
        <v>6374.0250000000005</v>
      </c>
      <c r="M8" s="34"/>
      <c r="N8" s="40">
        <f t="shared" ref="N8:N71" si="2">M8*H8</f>
        <v>0</v>
      </c>
      <c r="O8" s="46">
        <f t="shared" ref="O8:O33" si="3">K8/F8</f>
        <v>1</v>
      </c>
    </row>
    <row r="9" spans="1:15" x14ac:dyDescent="0.2">
      <c r="A9" s="10" t="s">
        <v>29</v>
      </c>
      <c r="B9" s="11"/>
      <c r="C9" s="11"/>
      <c r="D9" s="11" t="s">
        <v>30</v>
      </c>
      <c r="E9" s="11"/>
      <c r="F9" s="12"/>
      <c r="G9" s="11"/>
      <c r="H9" s="11"/>
      <c r="I9" s="13">
        <v>2129.71</v>
      </c>
      <c r="J9" s="27"/>
      <c r="K9" s="23"/>
      <c r="L9" s="30"/>
      <c r="M9" s="37"/>
      <c r="N9" s="41"/>
      <c r="O9" s="64"/>
    </row>
    <row r="10" spans="1:15" x14ac:dyDescent="0.2">
      <c r="A10" s="16" t="s">
        <v>31</v>
      </c>
      <c r="B10" s="17" t="s">
        <v>32</v>
      </c>
      <c r="C10" s="18" t="s">
        <v>22</v>
      </c>
      <c r="D10" s="18" t="s">
        <v>33</v>
      </c>
      <c r="E10" s="19" t="s">
        <v>34</v>
      </c>
      <c r="F10" s="17">
        <v>44.46</v>
      </c>
      <c r="G10" s="20">
        <v>33.92</v>
      </c>
      <c r="H10" s="20">
        <v>40.700000000000003</v>
      </c>
      <c r="I10" s="20">
        <v>1809.52</v>
      </c>
      <c r="J10" s="21">
        <f t="shared" si="0"/>
        <v>1.0000011052654849</v>
      </c>
      <c r="K10" s="22">
        <v>44.46</v>
      </c>
      <c r="L10" s="31">
        <f t="shared" si="1"/>
        <v>1809.5220000000002</v>
      </c>
      <c r="M10" s="34"/>
      <c r="N10" s="40">
        <f t="shared" si="2"/>
        <v>0</v>
      </c>
      <c r="O10" s="46">
        <f t="shared" si="3"/>
        <v>1</v>
      </c>
    </row>
    <row r="11" spans="1:15" x14ac:dyDescent="0.2">
      <c r="A11" s="16" t="s">
        <v>35</v>
      </c>
      <c r="B11" s="17" t="s">
        <v>36</v>
      </c>
      <c r="C11" s="18" t="s">
        <v>22</v>
      </c>
      <c r="D11" s="18" t="s">
        <v>37</v>
      </c>
      <c r="E11" s="19" t="s">
        <v>34</v>
      </c>
      <c r="F11" s="17">
        <v>6.56</v>
      </c>
      <c r="G11" s="20">
        <v>40.68</v>
      </c>
      <c r="H11" s="20">
        <v>48.81</v>
      </c>
      <c r="I11" s="20">
        <v>320.19</v>
      </c>
      <c r="J11" s="21">
        <f t="shared" si="0"/>
        <v>1.0000112433242763</v>
      </c>
      <c r="K11" s="22">
        <v>6.56</v>
      </c>
      <c r="L11" s="31">
        <f t="shared" si="1"/>
        <v>320.1936</v>
      </c>
      <c r="M11" s="34"/>
      <c r="N11" s="40">
        <f t="shared" si="2"/>
        <v>0</v>
      </c>
      <c r="O11" s="46">
        <f t="shared" si="3"/>
        <v>1</v>
      </c>
    </row>
    <row r="12" spans="1:15" x14ac:dyDescent="0.2">
      <c r="A12" s="10" t="s">
        <v>38</v>
      </c>
      <c r="B12" s="11"/>
      <c r="C12" s="11"/>
      <c r="D12" s="11" t="s">
        <v>39</v>
      </c>
      <c r="E12" s="11"/>
      <c r="F12" s="12"/>
      <c r="G12" s="11"/>
      <c r="H12" s="11"/>
      <c r="I12" s="13">
        <v>62114.13</v>
      </c>
      <c r="J12" s="27"/>
      <c r="K12" s="23"/>
      <c r="L12" s="30"/>
      <c r="M12" s="37"/>
      <c r="N12" s="41"/>
      <c r="O12" s="64"/>
    </row>
    <row r="13" spans="1:15" x14ac:dyDescent="0.2">
      <c r="A13" s="10" t="s">
        <v>40</v>
      </c>
      <c r="B13" s="11"/>
      <c r="C13" s="11"/>
      <c r="D13" s="11" t="s">
        <v>41</v>
      </c>
      <c r="E13" s="11"/>
      <c r="F13" s="12"/>
      <c r="G13" s="11"/>
      <c r="H13" s="11"/>
      <c r="I13" s="13">
        <v>62114.13</v>
      </c>
      <c r="J13" s="27"/>
      <c r="K13" s="23"/>
      <c r="L13" s="30"/>
      <c r="M13" s="37"/>
      <c r="N13" s="41"/>
      <c r="O13" s="64"/>
    </row>
    <row r="14" spans="1:15" ht="25.5" x14ac:dyDescent="0.2">
      <c r="A14" s="16" t="s">
        <v>42</v>
      </c>
      <c r="B14" s="17" t="s">
        <v>43</v>
      </c>
      <c r="C14" s="18" t="s">
        <v>22</v>
      </c>
      <c r="D14" s="18" t="s">
        <v>44</v>
      </c>
      <c r="E14" s="19" t="s">
        <v>34</v>
      </c>
      <c r="F14" s="17">
        <v>18.239999999999998</v>
      </c>
      <c r="G14" s="20">
        <v>474.4</v>
      </c>
      <c r="H14" s="20">
        <v>569.28</v>
      </c>
      <c r="I14" s="20">
        <v>10383.66</v>
      </c>
      <c r="J14" s="21">
        <f t="shared" si="0"/>
        <v>1.0000006933971257</v>
      </c>
      <c r="K14" s="22">
        <v>18.239999999999998</v>
      </c>
      <c r="L14" s="31">
        <f t="shared" si="1"/>
        <v>10383.667199999998</v>
      </c>
      <c r="M14" s="34"/>
      <c r="N14" s="40">
        <f t="shared" si="2"/>
        <v>0</v>
      </c>
      <c r="O14" s="46">
        <f t="shared" si="3"/>
        <v>1</v>
      </c>
    </row>
    <row r="15" spans="1:15" ht="51" x14ac:dyDescent="0.2">
      <c r="A15" s="16" t="s">
        <v>45</v>
      </c>
      <c r="B15" s="17" t="s">
        <v>46</v>
      </c>
      <c r="C15" s="18" t="s">
        <v>22</v>
      </c>
      <c r="D15" s="18" t="s">
        <v>47</v>
      </c>
      <c r="E15" s="19" t="s">
        <v>24</v>
      </c>
      <c r="F15" s="17">
        <v>33.880000000000003</v>
      </c>
      <c r="G15" s="20">
        <v>83.9</v>
      </c>
      <c r="H15" s="20">
        <v>100.68</v>
      </c>
      <c r="I15" s="20">
        <v>3411.03</v>
      </c>
      <c r="J15" s="21">
        <f t="shared" si="0"/>
        <v>1.0000024625992736</v>
      </c>
      <c r="K15" s="22">
        <v>33.880000000000003</v>
      </c>
      <c r="L15" s="31">
        <f t="shared" si="1"/>
        <v>3411.0384000000004</v>
      </c>
      <c r="M15" s="34"/>
      <c r="N15" s="40">
        <f t="shared" si="2"/>
        <v>0</v>
      </c>
      <c r="O15" s="46">
        <f t="shared" si="3"/>
        <v>1</v>
      </c>
    </row>
    <row r="16" spans="1:15" ht="25.5" x14ac:dyDescent="0.2">
      <c r="A16" s="16" t="s">
        <v>48</v>
      </c>
      <c r="B16" s="17" t="s">
        <v>49</v>
      </c>
      <c r="C16" s="18" t="s">
        <v>22</v>
      </c>
      <c r="D16" s="18" t="s">
        <v>50</v>
      </c>
      <c r="E16" s="19" t="s">
        <v>34</v>
      </c>
      <c r="F16" s="17">
        <v>1.64</v>
      </c>
      <c r="G16" s="20">
        <v>546.37</v>
      </c>
      <c r="H16" s="20">
        <v>655.64</v>
      </c>
      <c r="I16" s="20">
        <v>1075.24</v>
      </c>
      <c r="J16" s="21">
        <f t="shared" si="0"/>
        <v>1.0000089282392768</v>
      </c>
      <c r="K16" s="22">
        <v>1.64</v>
      </c>
      <c r="L16" s="31">
        <f t="shared" si="1"/>
        <v>1075.2495999999999</v>
      </c>
      <c r="M16" s="34"/>
      <c r="N16" s="40">
        <f t="shared" si="2"/>
        <v>0</v>
      </c>
      <c r="O16" s="46">
        <f t="shared" si="3"/>
        <v>1</v>
      </c>
    </row>
    <row r="17" spans="1:15" ht="38.25" x14ac:dyDescent="0.2">
      <c r="A17" s="16" t="s">
        <v>51</v>
      </c>
      <c r="B17" s="17" t="s">
        <v>52</v>
      </c>
      <c r="C17" s="18" t="s">
        <v>22</v>
      </c>
      <c r="D17" s="18" t="s">
        <v>53</v>
      </c>
      <c r="E17" s="19" t="s">
        <v>24</v>
      </c>
      <c r="F17" s="17">
        <v>3.2</v>
      </c>
      <c r="G17" s="20">
        <v>129.68</v>
      </c>
      <c r="H17" s="20">
        <v>155.61000000000001</v>
      </c>
      <c r="I17" s="20">
        <v>497.95</v>
      </c>
      <c r="J17" s="21">
        <f t="shared" si="0"/>
        <v>1.000004016467517</v>
      </c>
      <c r="K17" s="22">
        <v>3.2</v>
      </c>
      <c r="L17" s="31">
        <f t="shared" si="1"/>
        <v>497.95200000000006</v>
      </c>
      <c r="M17" s="34"/>
      <c r="N17" s="40">
        <f t="shared" si="2"/>
        <v>0</v>
      </c>
      <c r="O17" s="46">
        <f t="shared" si="3"/>
        <v>1</v>
      </c>
    </row>
    <row r="18" spans="1:15" ht="38.25" x14ac:dyDescent="0.2">
      <c r="A18" s="16" t="s">
        <v>54</v>
      </c>
      <c r="B18" s="17" t="s">
        <v>55</v>
      </c>
      <c r="C18" s="18" t="s">
        <v>22</v>
      </c>
      <c r="D18" s="18" t="s">
        <v>56</v>
      </c>
      <c r="E18" s="19" t="s">
        <v>24</v>
      </c>
      <c r="F18" s="17">
        <v>107</v>
      </c>
      <c r="G18" s="20">
        <v>66.2</v>
      </c>
      <c r="H18" s="20">
        <v>79.44</v>
      </c>
      <c r="I18" s="20">
        <v>8500.08</v>
      </c>
      <c r="J18" s="21">
        <f t="shared" si="0"/>
        <v>1</v>
      </c>
      <c r="K18" s="22">
        <v>107</v>
      </c>
      <c r="L18" s="31">
        <f t="shared" si="1"/>
        <v>8500.08</v>
      </c>
      <c r="M18" s="34"/>
      <c r="N18" s="40">
        <f t="shared" si="2"/>
        <v>0</v>
      </c>
      <c r="O18" s="46">
        <f t="shared" si="3"/>
        <v>1</v>
      </c>
    </row>
    <row r="19" spans="1:15" ht="25.5" x14ac:dyDescent="0.2">
      <c r="A19" s="16" t="s">
        <v>57</v>
      </c>
      <c r="B19" s="17" t="s">
        <v>58</v>
      </c>
      <c r="C19" s="18" t="s">
        <v>22</v>
      </c>
      <c r="D19" s="18" t="s">
        <v>59</v>
      </c>
      <c r="E19" s="19" t="s">
        <v>60</v>
      </c>
      <c r="F19" s="17">
        <v>32</v>
      </c>
      <c r="G19" s="20">
        <v>15.6</v>
      </c>
      <c r="H19" s="20">
        <v>18.72</v>
      </c>
      <c r="I19" s="20">
        <v>599.04</v>
      </c>
      <c r="J19" s="21">
        <f t="shared" si="0"/>
        <v>1</v>
      </c>
      <c r="K19" s="22">
        <v>32</v>
      </c>
      <c r="L19" s="31">
        <f t="shared" si="1"/>
        <v>599.04</v>
      </c>
      <c r="M19" s="34"/>
      <c r="N19" s="40">
        <f t="shared" si="2"/>
        <v>0</v>
      </c>
      <c r="O19" s="46">
        <f t="shared" si="3"/>
        <v>1</v>
      </c>
    </row>
    <row r="20" spans="1:15" ht="25.5" x14ac:dyDescent="0.2">
      <c r="A20" s="16" t="s">
        <v>61</v>
      </c>
      <c r="B20" s="17" t="s">
        <v>62</v>
      </c>
      <c r="C20" s="18" t="s">
        <v>22</v>
      </c>
      <c r="D20" s="18" t="s">
        <v>63</v>
      </c>
      <c r="E20" s="19" t="s">
        <v>60</v>
      </c>
      <c r="F20" s="17">
        <v>28.4</v>
      </c>
      <c r="G20" s="20">
        <v>14.62</v>
      </c>
      <c r="H20" s="20">
        <v>17.54</v>
      </c>
      <c r="I20" s="20">
        <v>498.13</v>
      </c>
      <c r="J20" s="21">
        <f t="shared" si="0"/>
        <v>1.0000120450484813</v>
      </c>
      <c r="K20" s="22">
        <v>28.4</v>
      </c>
      <c r="L20" s="31">
        <f t="shared" si="1"/>
        <v>498.13599999999997</v>
      </c>
      <c r="M20" s="34"/>
      <c r="N20" s="40">
        <f t="shared" si="2"/>
        <v>0</v>
      </c>
      <c r="O20" s="46">
        <f t="shared" si="3"/>
        <v>1</v>
      </c>
    </row>
    <row r="21" spans="1:15" ht="25.5" x14ac:dyDescent="0.2">
      <c r="A21" s="16" t="s">
        <v>64</v>
      </c>
      <c r="B21" s="17" t="s">
        <v>65</v>
      </c>
      <c r="C21" s="18" t="s">
        <v>22</v>
      </c>
      <c r="D21" s="18" t="s">
        <v>66</v>
      </c>
      <c r="E21" s="19" t="s">
        <v>60</v>
      </c>
      <c r="F21" s="17">
        <v>67.400000000000006</v>
      </c>
      <c r="G21" s="20">
        <v>13.08</v>
      </c>
      <c r="H21" s="20">
        <v>15.69</v>
      </c>
      <c r="I21" s="20">
        <v>1057.5</v>
      </c>
      <c r="J21" s="21">
        <f t="shared" si="0"/>
        <v>1.0000056737588654</v>
      </c>
      <c r="K21" s="22">
        <v>67.400000000000006</v>
      </c>
      <c r="L21" s="31">
        <f t="shared" si="1"/>
        <v>1057.5060000000001</v>
      </c>
      <c r="M21" s="34"/>
      <c r="N21" s="40">
        <f t="shared" si="2"/>
        <v>0</v>
      </c>
      <c r="O21" s="46">
        <f t="shared" si="3"/>
        <v>1</v>
      </c>
    </row>
    <row r="22" spans="1:15" ht="25.5" x14ac:dyDescent="0.2">
      <c r="A22" s="16" t="s">
        <v>67</v>
      </c>
      <c r="B22" s="17" t="s">
        <v>68</v>
      </c>
      <c r="C22" s="18" t="s">
        <v>22</v>
      </c>
      <c r="D22" s="18" t="s">
        <v>69</v>
      </c>
      <c r="E22" s="19" t="s">
        <v>60</v>
      </c>
      <c r="F22" s="17">
        <v>300.60000000000002</v>
      </c>
      <c r="G22" s="20">
        <v>11.1</v>
      </c>
      <c r="H22" s="20">
        <v>13.32</v>
      </c>
      <c r="I22" s="20">
        <v>4003.99</v>
      </c>
      <c r="J22" s="21">
        <f t="shared" si="0"/>
        <v>1.0000004995017471</v>
      </c>
      <c r="K22" s="22">
        <v>300.60000000000002</v>
      </c>
      <c r="L22" s="31">
        <f t="shared" si="1"/>
        <v>4003.9920000000002</v>
      </c>
      <c r="M22" s="34"/>
      <c r="N22" s="40">
        <f t="shared" si="2"/>
        <v>0</v>
      </c>
      <c r="O22" s="46">
        <f t="shared" si="3"/>
        <v>1</v>
      </c>
    </row>
    <row r="23" spans="1:15" ht="25.5" x14ac:dyDescent="0.2">
      <c r="A23" s="16" t="s">
        <v>70</v>
      </c>
      <c r="B23" s="17" t="s">
        <v>71</v>
      </c>
      <c r="C23" s="18" t="s">
        <v>22</v>
      </c>
      <c r="D23" s="18" t="s">
        <v>72</v>
      </c>
      <c r="E23" s="19" t="s">
        <v>60</v>
      </c>
      <c r="F23" s="17">
        <v>102.2</v>
      </c>
      <c r="G23" s="20">
        <v>16.59</v>
      </c>
      <c r="H23" s="20">
        <v>19.899999999999999</v>
      </c>
      <c r="I23" s="20">
        <v>2033.78</v>
      </c>
      <c r="J23" s="21">
        <f t="shared" si="0"/>
        <v>1</v>
      </c>
      <c r="K23" s="22">
        <v>102.2</v>
      </c>
      <c r="L23" s="31">
        <f t="shared" si="1"/>
        <v>2033.78</v>
      </c>
      <c r="M23" s="34"/>
      <c r="N23" s="40">
        <f t="shared" si="2"/>
        <v>0</v>
      </c>
      <c r="O23" s="46">
        <f t="shared" si="3"/>
        <v>1</v>
      </c>
    </row>
    <row r="24" spans="1:15" ht="38.25" x14ac:dyDescent="0.2">
      <c r="A24" s="16" t="s">
        <v>73</v>
      </c>
      <c r="B24" s="17" t="s">
        <v>74</v>
      </c>
      <c r="C24" s="18" t="s">
        <v>22</v>
      </c>
      <c r="D24" s="18" t="s">
        <v>75</v>
      </c>
      <c r="E24" s="19" t="s">
        <v>34</v>
      </c>
      <c r="F24" s="17">
        <v>37.9</v>
      </c>
      <c r="G24" s="20">
        <v>448.27</v>
      </c>
      <c r="H24" s="20">
        <v>537.91999999999996</v>
      </c>
      <c r="I24" s="20">
        <v>20387.16</v>
      </c>
      <c r="J24" s="21">
        <f t="shared" si="0"/>
        <v>1.0000003924038463</v>
      </c>
      <c r="K24" s="22">
        <v>37.9</v>
      </c>
      <c r="L24" s="31">
        <f t="shared" si="1"/>
        <v>20387.167999999998</v>
      </c>
      <c r="M24" s="34"/>
      <c r="N24" s="40">
        <f t="shared" si="2"/>
        <v>0</v>
      </c>
      <c r="O24" s="46">
        <f t="shared" si="3"/>
        <v>1</v>
      </c>
    </row>
    <row r="25" spans="1:15" ht="25.5" x14ac:dyDescent="0.2">
      <c r="A25" s="16" t="s">
        <v>76</v>
      </c>
      <c r="B25" s="17" t="s">
        <v>77</v>
      </c>
      <c r="C25" s="18" t="s">
        <v>22</v>
      </c>
      <c r="D25" s="18" t="s">
        <v>78</v>
      </c>
      <c r="E25" s="19" t="s">
        <v>34</v>
      </c>
      <c r="F25" s="17">
        <v>37.9</v>
      </c>
      <c r="G25" s="20">
        <v>174.54</v>
      </c>
      <c r="H25" s="20">
        <v>209.44</v>
      </c>
      <c r="I25" s="20">
        <v>7937.77</v>
      </c>
      <c r="J25" s="21">
        <f t="shared" si="0"/>
        <v>1.0000007558797999</v>
      </c>
      <c r="K25" s="22">
        <v>37.9</v>
      </c>
      <c r="L25" s="31">
        <f t="shared" si="1"/>
        <v>7937.7759999999998</v>
      </c>
      <c r="M25" s="34"/>
      <c r="N25" s="40">
        <f t="shared" si="2"/>
        <v>0</v>
      </c>
      <c r="O25" s="46">
        <f t="shared" si="3"/>
        <v>1</v>
      </c>
    </row>
    <row r="26" spans="1:15" ht="25.5" x14ac:dyDescent="0.2">
      <c r="A26" s="16" t="s">
        <v>79</v>
      </c>
      <c r="B26" s="17" t="s">
        <v>80</v>
      </c>
      <c r="C26" s="18" t="s">
        <v>22</v>
      </c>
      <c r="D26" s="18" t="s">
        <v>81</v>
      </c>
      <c r="E26" s="19" t="s">
        <v>24</v>
      </c>
      <c r="F26" s="17">
        <v>112.92</v>
      </c>
      <c r="G26" s="20">
        <v>12.76</v>
      </c>
      <c r="H26" s="20">
        <v>15.31</v>
      </c>
      <c r="I26" s="20">
        <v>1728.8</v>
      </c>
      <c r="J26" s="21">
        <f t="shared" si="0"/>
        <v>0.99185562239703851</v>
      </c>
      <c r="K26" s="22">
        <v>112</v>
      </c>
      <c r="L26" s="31">
        <f t="shared" si="1"/>
        <v>1714.72</v>
      </c>
      <c r="M26" s="34"/>
      <c r="N26" s="40">
        <f t="shared" si="2"/>
        <v>0</v>
      </c>
      <c r="O26" s="46">
        <f t="shared" si="3"/>
        <v>0.99185263903648602</v>
      </c>
    </row>
    <row r="27" spans="1:15" ht="25.5" x14ac:dyDescent="0.2">
      <c r="A27" s="10" t="s">
        <v>82</v>
      </c>
      <c r="B27" s="11"/>
      <c r="C27" s="11"/>
      <c r="D27" s="11" t="s">
        <v>83</v>
      </c>
      <c r="E27" s="11"/>
      <c r="F27" s="12"/>
      <c r="G27" s="11"/>
      <c r="H27" s="11"/>
      <c r="I27" s="13">
        <v>57982.8</v>
      </c>
      <c r="J27" s="27"/>
      <c r="K27" s="23"/>
      <c r="L27" s="30"/>
      <c r="M27" s="37"/>
      <c r="N27" s="41"/>
      <c r="O27" s="64"/>
    </row>
    <row r="28" spans="1:15" x14ac:dyDescent="0.2">
      <c r="A28" s="10" t="s">
        <v>84</v>
      </c>
      <c r="B28" s="11"/>
      <c r="C28" s="11"/>
      <c r="D28" s="11" t="s">
        <v>85</v>
      </c>
      <c r="E28" s="11"/>
      <c r="F28" s="12"/>
      <c r="G28" s="11"/>
      <c r="H28" s="11"/>
      <c r="I28" s="13">
        <v>20133.93</v>
      </c>
      <c r="J28" s="27"/>
      <c r="K28" s="23"/>
      <c r="L28" s="30"/>
      <c r="M28" s="37"/>
      <c r="N28" s="41"/>
      <c r="O28" s="64"/>
    </row>
    <row r="29" spans="1:15" ht="51" x14ac:dyDescent="0.2">
      <c r="A29" s="16" t="s">
        <v>86</v>
      </c>
      <c r="B29" s="17" t="s">
        <v>87</v>
      </c>
      <c r="C29" s="18" t="s">
        <v>22</v>
      </c>
      <c r="D29" s="18" t="s">
        <v>88</v>
      </c>
      <c r="E29" s="19" t="s">
        <v>24</v>
      </c>
      <c r="F29" s="17">
        <v>98.48</v>
      </c>
      <c r="G29" s="20">
        <v>43.77</v>
      </c>
      <c r="H29" s="20">
        <v>52.52</v>
      </c>
      <c r="I29" s="20">
        <v>5172.16</v>
      </c>
      <c r="J29" s="21">
        <f t="shared" si="0"/>
        <v>1.0000018560910722</v>
      </c>
      <c r="K29" s="22">
        <v>98.48</v>
      </c>
      <c r="L29" s="31">
        <f t="shared" si="1"/>
        <v>5172.1696000000002</v>
      </c>
      <c r="M29" s="34"/>
      <c r="N29" s="40">
        <f t="shared" si="2"/>
        <v>0</v>
      </c>
      <c r="O29" s="46">
        <f t="shared" si="3"/>
        <v>1</v>
      </c>
    </row>
    <row r="30" spans="1:15" ht="51" x14ac:dyDescent="0.2">
      <c r="A30" s="16" t="s">
        <v>89</v>
      </c>
      <c r="B30" s="17" t="s">
        <v>90</v>
      </c>
      <c r="C30" s="18" t="s">
        <v>22</v>
      </c>
      <c r="D30" s="18" t="s">
        <v>91</v>
      </c>
      <c r="E30" s="19" t="s">
        <v>60</v>
      </c>
      <c r="F30" s="17">
        <v>151</v>
      </c>
      <c r="G30" s="20">
        <v>17.05</v>
      </c>
      <c r="H30" s="20">
        <v>20.46</v>
      </c>
      <c r="I30" s="20">
        <v>3089.46</v>
      </c>
      <c r="J30" s="21">
        <f t="shared" si="0"/>
        <v>1</v>
      </c>
      <c r="K30" s="22">
        <v>151</v>
      </c>
      <c r="L30" s="31">
        <f t="shared" si="1"/>
        <v>3089.46</v>
      </c>
      <c r="M30" s="34"/>
      <c r="N30" s="40">
        <f t="shared" si="2"/>
        <v>0</v>
      </c>
      <c r="O30" s="46">
        <f t="shared" si="3"/>
        <v>1</v>
      </c>
    </row>
    <row r="31" spans="1:15" ht="51" x14ac:dyDescent="0.2">
      <c r="A31" s="16" t="s">
        <v>92</v>
      </c>
      <c r="B31" s="17" t="s">
        <v>93</v>
      </c>
      <c r="C31" s="18" t="s">
        <v>22</v>
      </c>
      <c r="D31" s="18" t="s">
        <v>94</v>
      </c>
      <c r="E31" s="19" t="s">
        <v>60</v>
      </c>
      <c r="F31" s="17">
        <v>402</v>
      </c>
      <c r="G31" s="20">
        <v>13.1</v>
      </c>
      <c r="H31" s="20">
        <v>15.72</v>
      </c>
      <c r="I31" s="20">
        <v>6319.44</v>
      </c>
      <c r="J31" s="21">
        <f t="shared" si="0"/>
        <v>1.0000000000000002</v>
      </c>
      <c r="K31" s="22">
        <v>402</v>
      </c>
      <c r="L31" s="31">
        <f t="shared" si="1"/>
        <v>6319.4400000000005</v>
      </c>
      <c r="M31" s="34"/>
      <c r="N31" s="40">
        <f t="shared" si="2"/>
        <v>0</v>
      </c>
      <c r="O31" s="46">
        <f t="shared" si="3"/>
        <v>1</v>
      </c>
    </row>
    <row r="32" spans="1:15" ht="38.25" x14ac:dyDescent="0.2">
      <c r="A32" s="16" t="s">
        <v>95</v>
      </c>
      <c r="B32" s="17" t="s">
        <v>74</v>
      </c>
      <c r="C32" s="18" t="s">
        <v>22</v>
      </c>
      <c r="D32" s="18" t="s">
        <v>75</v>
      </c>
      <c r="E32" s="19" t="s">
        <v>34</v>
      </c>
      <c r="F32" s="17">
        <v>7.43</v>
      </c>
      <c r="G32" s="20">
        <v>448.27</v>
      </c>
      <c r="H32" s="20">
        <v>537.91999999999996</v>
      </c>
      <c r="I32" s="20">
        <v>3996.74</v>
      </c>
      <c r="J32" s="21">
        <f t="shared" si="0"/>
        <v>1.0000014011419307</v>
      </c>
      <c r="K32" s="22">
        <v>7.43</v>
      </c>
      <c r="L32" s="31">
        <f t="shared" si="1"/>
        <v>3996.7455999999997</v>
      </c>
      <c r="M32" s="34"/>
      <c r="N32" s="40">
        <f t="shared" si="2"/>
        <v>0</v>
      </c>
      <c r="O32" s="46">
        <f t="shared" si="3"/>
        <v>1</v>
      </c>
    </row>
    <row r="33" spans="1:15" ht="25.5" x14ac:dyDescent="0.2">
      <c r="A33" s="16" t="s">
        <v>96</v>
      </c>
      <c r="B33" s="17" t="s">
        <v>77</v>
      </c>
      <c r="C33" s="18" t="s">
        <v>22</v>
      </c>
      <c r="D33" s="18" t="s">
        <v>78</v>
      </c>
      <c r="E33" s="19" t="s">
        <v>34</v>
      </c>
      <c r="F33" s="17">
        <v>7.43</v>
      </c>
      <c r="G33" s="20">
        <v>174.54</v>
      </c>
      <c r="H33" s="20">
        <v>209.44</v>
      </c>
      <c r="I33" s="20">
        <v>1556.13</v>
      </c>
      <c r="J33" s="21">
        <f t="shared" si="0"/>
        <v>1.0000059121024591</v>
      </c>
      <c r="K33" s="22">
        <v>7.43</v>
      </c>
      <c r="L33" s="31">
        <f t="shared" si="1"/>
        <v>1556.1391999999998</v>
      </c>
      <c r="M33" s="34"/>
      <c r="N33" s="40">
        <f t="shared" si="2"/>
        <v>0</v>
      </c>
      <c r="O33" s="46">
        <f t="shared" si="3"/>
        <v>1</v>
      </c>
    </row>
    <row r="34" spans="1:15" x14ac:dyDescent="0.2">
      <c r="A34" s="10" t="s">
        <v>97</v>
      </c>
      <c r="B34" s="11"/>
      <c r="C34" s="11"/>
      <c r="D34" s="11" t="s">
        <v>98</v>
      </c>
      <c r="E34" s="11"/>
      <c r="F34" s="12"/>
      <c r="G34" s="11"/>
      <c r="H34" s="11"/>
      <c r="I34" s="13">
        <v>27174.53</v>
      </c>
      <c r="J34" s="27"/>
      <c r="K34" s="23"/>
      <c r="L34" s="30"/>
      <c r="M34" s="37"/>
      <c r="N34" s="41"/>
      <c r="O34" s="64"/>
    </row>
    <row r="35" spans="1:15" ht="38.25" x14ac:dyDescent="0.2">
      <c r="A35" s="16" t="s">
        <v>99</v>
      </c>
      <c r="B35" s="17" t="s">
        <v>100</v>
      </c>
      <c r="C35" s="18" t="s">
        <v>22</v>
      </c>
      <c r="D35" s="18" t="s">
        <v>101</v>
      </c>
      <c r="E35" s="19" t="s">
        <v>24</v>
      </c>
      <c r="F35" s="17">
        <v>136</v>
      </c>
      <c r="G35" s="20">
        <v>51.74</v>
      </c>
      <c r="H35" s="20">
        <v>62.08</v>
      </c>
      <c r="I35" s="20">
        <v>8442.8799999999992</v>
      </c>
      <c r="J35" s="21">
        <f t="shared" si="0"/>
        <v>1</v>
      </c>
      <c r="K35" s="22">
        <v>136</v>
      </c>
      <c r="L35" s="31">
        <f t="shared" si="1"/>
        <v>8442.8799999999992</v>
      </c>
      <c r="M35" s="34"/>
      <c r="N35" s="40">
        <f t="shared" si="2"/>
        <v>0</v>
      </c>
      <c r="O35" s="46">
        <f>K35/F35</f>
        <v>1</v>
      </c>
    </row>
    <row r="36" spans="1:15" ht="51" x14ac:dyDescent="0.2">
      <c r="A36" s="16" t="s">
        <v>102</v>
      </c>
      <c r="B36" s="17" t="s">
        <v>90</v>
      </c>
      <c r="C36" s="18" t="s">
        <v>22</v>
      </c>
      <c r="D36" s="18" t="s">
        <v>91</v>
      </c>
      <c r="E36" s="19" t="s">
        <v>60</v>
      </c>
      <c r="F36" s="17">
        <v>174</v>
      </c>
      <c r="G36" s="20">
        <v>17.05</v>
      </c>
      <c r="H36" s="20">
        <v>20.46</v>
      </c>
      <c r="I36" s="20">
        <v>3560.04</v>
      </c>
      <c r="J36" s="21">
        <f t="shared" si="0"/>
        <v>9.7988505747126448E-2</v>
      </c>
      <c r="K36" s="22">
        <v>17.05</v>
      </c>
      <c r="L36" s="31">
        <f t="shared" si="1"/>
        <v>348.84300000000002</v>
      </c>
      <c r="M36" s="34"/>
      <c r="N36" s="40">
        <f t="shared" si="2"/>
        <v>0</v>
      </c>
      <c r="O36" s="46">
        <f t="shared" ref="O36:O40" si="4">K36/F36</f>
        <v>9.7988505747126448E-2</v>
      </c>
    </row>
    <row r="37" spans="1:15" ht="51" x14ac:dyDescent="0.2">
      <c r="A37" s="16" t="s">
        <v>103</v>
      </c>
      <c r="B37" s="17" t="s">
        <v>104</v>
      </c>
      <c r="C37" s="18" t="s">
        <v>22</v>
      </c>
      <c r="D37" s="18" t="s">
        <v>105</v>
      </c>
      <c r="E37" s="19" t="s">
        <v>60</v>
      </c>
      <c r="F37" s="17">
        <v>90.8</v>
      </c>
      <c r="G37" s="20">
        <v>15.9</v>
      </c>
      <c r="H37" s="20">
        <v>19.079999999999998</v>
      </c>
      <c r="I37" s="20">
        <v>1732.46</v>
      </c>
      <c r="J37" s="21">
        <f t="shared" si="0"/>
        <v>0</v>
      </c>
      <c r="K37" s="22"/>
      <c r="L37" s="31">
        <f t="shared" si="1"/>
        <v>0</v>
      </c>
      <c r="M37" s="34"/>
      <c r="N37" s="40">
        <f t="shared" si="2"/>
        <v>0</v>
      </c>
      <c r="O37" s="46">
        <f t="shared" si="4"/>
        <v>0</v>
      </c>
    </row>
    <row r="38" spans="1:15" ht="51" x14ac:dyDescent="0.2">
      <c r="A38" s="16" t="s">
        <v>106</v>
      </c>
      <c r="B38" s="17" t="s">
        <v>107</v>
      </c>
      <c r="C38" s="18" t="s">
        <v>22</v>
      </c>
      <c r="D38" s="18" t="s">
        <v>108</v>
      </c>
      <c r="E38" s="19" t="s">
        <v>60</v>
      </c>
      <c r="F38" s="17">
        <v>92.3</v>
      </c>
      <c r="G38" s="20">
        <v>14.75</v>
      </c>
      <c r="H38" s="20">
        <v>17.7</v>
      </c>
      <c r="I38" s="20">
        <v>1633.71</v>
      </c>
      <c r="J38" s="21">
        <f t="shared" si="0"/>
        <v>0.99999999999999989</v>
      </c>
      <c r="K38" s="22">
        <v>92.3</v>
      </c>
      <c r="L38" s="31">
        <f t="shared" si="1"/>
        <v>1633.7099999999998</v>
      </c>
      <c r="M38" s="34"/>
      <c r="N38" s="40">
        <f t="shared" si="2"/>
        <v>0</v>
      </c>
      <c r="O38" s="46">
        <f t="shared" si="4"/>
        <v>1</v>
      </c>
    </row>
    <row r="39" spans="1:15" ht="51" x14ac:dyDescent="0.2">
      <c r="A39" s="16" t="s">
        <v>109</v>
      </c>
      <c r="B39" s="17" t="s">
        <v>93</v>
      </c>
      <c r="C39" s="18" t="s">
        <v>22</v>
      </c>
      <c r="D39" s="18" t="s">
        <v>94</v>
      </c>
      <c r="E39" s="19" t="s">
        <v>60</v>
      </c>
      <c r="F39" s="17">
        <v>140</v>
      </c>
      <c r="G39" s="20">
        <v>13.1</v>
      </c>
      <c r="H39" s="20">
        <v>15.72</v>
      </c>
      <c r="I39" s="20">
        <v>2200.8000000000002</v>
      </c>
      <c r="J39" s="21">
        <f t="shared" si="0"/>
        <v>1</v>
      </c>
      <c r="K39" s="22">
        <v>140</v>
      </c>
      <c r="L39" s="31">
        <f t="shared" si="1"/>
        <v>2200.8000000000002</v>
      </c>
      <c r="M39" s="34"/>
      <c r="N39" s="40">
        <f t="shared" si="2"/>
        <v>0</v>
      </c>
      <c r="O39" s="46">
        <f t="shared" si="4"/>
        <v>1</v>
      </c>
    </row>
    <row r="40" spans="1:15" ht="51" x14ac:dyDescent="0.2">
      <c r="A40" s="16" t="s">
        <v>110</v>
      </c>
      <c r="B40" s="17" t="s">
        <v>111</v>
      </c>
      <c r="C40" s="18" t="s">
        <v>22</v>
      </c>
      <c r="D40" s="18" t="s">
        <v>112</v>
      </c>
      <c r="E40" s="19" t="s">
        <v>60</v>
      </c>
      <c r="F40" s="17">
        <v>76.400000000000006</v>
      </c>
      <c r="G40" s="20">
        <v>11.02</v>
      </c>
      <c r="H40" s="20">
        <v>13.22</v>
      </c>
      <c r="I40" s="20">
        <v>1010</v>
      </c>
      <c r="J40" s="21">
        <f t="shared" si="0"/>
        <v>1.0000079207920793</v>
      </c>
      <c r="K40" s="22">
        <v>76.400000000000006</v>
      </c>
      <c r="L40" s="31">
        <f t="shared" si="1"/>
        <v>1010.0080000000002</v>
      </c>
      <c r="M40" s="34"/>
      <c r="N40" s="40">
        <f t="shared" si="2"/>
        <v>0</v>
      </c>
      <c r="O40" s="46">
        <f t="shared" si="4"/>
        <v>1</v>
      </c>
    </row>
    <row r="41" spans="1:15" ht="38.25" x14ac:dyDescent="0.2">
      <c r="A41" s="16" t="s">
        <v>113</v>
      </c>
      <c r="B41" s="17" t="s">
        <v>74</v>
      </c>
      <c r="C41" s="18" t="s">
        <v>22</v>
      </c>
      <c r="D41" s="18" t="s">
        <v>75</v>
      </c>
      <c r="E41" s="19" t="s">
        <v>34</v>
      </c>
      <c r="F41" s="17">
        <v>11.5</v>
      </c>
      <c r="G41" s="20">
        <v>448.27</v>
      </c>
      <c r="H41" s="20">
        <v>537.91999999999996</v>
      </c>
      <c r="I41" s="20">
        <v>6186.08</v>
      </c>
      <c r="J41" s="21">
        <f t="shared" si="0"/>
        <v>0.72173913043478255</v>
      </c>
      <c r="K41" s="22">
        <v>8.3000000000000007</v>
      </c>
      <c r="L41" s="31">
        <f t="shared" si="1"/>
        <v>4464.7359999999999</v>
      </c>
      <c r="M41" s="34"/>
      <c r="N41" s="40">
        <f t="shared" si="2"/>
        <v>0</v>
      </c>
      <c r="O41" s="46">
        <f>K41/F41</f>
        <v>0.72173913043478266</v>
      </c>
    </row>
    <row r="42" spans="1:15" ht="25.5" x14ac:dyDescent="0.2">
      <c r="A42" s="16" t="s">
        <v>114</v>
      </c>
      <c r="B42" s="17" t="s">
        <v>77</v>
      </c>
      <c r="C42" s="18" t="s">
        <v>22</v>
      </c>
      <c r="D42" s="18" t="s">
        <v>78</v>
      </c>
      <c r="E42" s="19" t="s">
        <v>34</v>
      </c>
      <c r="F42" s="17">
        <v>11.5</v>
      </c>
      <c r="G42" s="20">
        <v>174.54</v>
      </c>
      <c r="H42" s="20">
        <v>209.44</v>
      </c>
      <c r="I42" s="20">
        <v>2408.56</v>
      </c>
      <c r="J42" s="21">
        <f t="shared" si="0"/>
        <v>0.72173913043478266</v>
      </c>
      <c r="K42" s="22">
        <v>8.3000000000000007</v>
      </c>
      <c r="L42" s="31">
        <f t="shared" si="1"/>
        <v>1738.3520000000001</v>
      </c>
      <c r="M42" s="34"/>
      <c r="N42" s="40">
        <f t="shared" si="2"/>
        <v>0</v>
      </c>
      <c r="O42" s="46">
        <f>K42/F42</f>
        <v>0.72173913043478266</v>
      </c>
    </row>
    <row r="43" spans="1:15" ht="15" x14ac:dyDescent="0.25">
      <c r="A43" s="10" t="s">
        <v>115</v>
      </c>
      <c r="B43" s="11"/>
      <c r="C43" s="11"/>
      <c r="D43" s="11" t="s">
        <v>116</v>
      </c>
      <c r="E43" s="11"/>
      <c r="F43" s="12"/>
      <c r="G43" s="11"/>
      <c r="H43" s="11"/>
      <c r="I43" s="13">
        <v>10674.34</v>
      </c>
      <c r="J43" s="27"/>
      <c r="K43" s="23"/>
      <c r="L43" s="30"/>
      <c r="M43" s="37"/>
      <c r="N43" s="63">
        <f>SUM(N44:N49)</f>
        <v>9556.0863720000016</v>
      </c>
      <c r="O43" s="46">
        <f t="shared" ref="O43" si="5">N43/I43</f>
        <v>0.89523908475840208</v>
      </c>
    </row>
    <row r="44" spans="1:15" ht="38.25" x14ac:dyDescent="0.2">
      <c r="A44" s="16" t="s">
        <v>117</v>
      </c>
      <c r="B44" s="17" t="s">
        <v>118</v>
      </c>
      <c r="C44" s="18" t="s">
        <v>22</v>
      </c>
      <c r="D44" s="18" t="s">
        <v>119</v>
      </c>
      <c r="E44" s="19" t="s">
        <v>24</v>
      </c>
      <c r="F44" s="17">
        <v>40</v>
      </c>
      <c r="G44" s="20">
        <v>32</v>
      </c>
      <c r="H44" s="20">
        <v>38.4</v>
      </c>
      <c r="I44" s="20">
        <v>1536</v>
      </c>
      <c r="J44" s="21">
        <f t="shared" si="0"/>
        <v>0</v>
      </c>
      <c r="K44" s="22"/>
      <c r="L44" s="31">
        <f t="shared" si="1"/>
        <v>0</v>
      </c>
      <c r="M44" s="141">
        <f>'MEMORIA DE CL MED 03'!H6</f>
        <v>39.330000000000005</v>
      </c>
      <c r="N44" s="40">
        <f t="shared" si="2"/>
        <v>1510.2720000000002</v>
      </c>
      <c r="O44" s="46">
        <f>N44/I44</f>
        <v>0.98325000000000007</v>
      </c>
    </row>
    <row r="45" spans="1:15" ht="38.25" x14ac:dyDescent="0.2">
      <c r="A45" s="16" t="s">
        <v>120</v>
      </c>
      <c r="B45" s="17" t="s">
        <v>121</v>
      </c>
      <c r="C45" s="18" t="s">
        <v>22</v>
      </c>
      <c r="D45" s="18" t="s">
        <v>122</v>
      </c>
      <c r="E45" s="19" t="s">
        <v>34</v>
      </c>
      <c r="F45" s="17">
        <v>5.5</v>
      </c>
      <c r="G45" s="20">
        <v>443.99</v>
      </c>
      <c r="H45" s="20">
        <v>532.78</v>
      </c>
      <c r="I45" s="20">
        <v>2930.29</v>
      </c>
      <c r="J45" s="21">
        <f t="shared" si="0"/>
        <v>0</v>
      </c>
      <c r="K45" s="22"/>
      <c r="L45" s="31">
        <f t="shared" si="1"/>
        <v>0</v>
      </c>
      <c r="M45" s="141">
        <f>'MEMORIA DE CL MED 03'!H9</f>
        <v>4.1526000000000005</v>
      </c>
      <c r="N45" s="40">
        <f t="shared" si="2"/>
        <v>2212.4222280000004</v>
      </c>
      <c r="O45" s="46">
        <f t="shared" ref="O45:O49" si="6">N45/I45</f>
        <v>0.75501818181818192</v>
      </c>
    </row>
    <row r="46" spans="1:15" ht="25.5" x14ac:dyDescent="0.2">
      <c r="A46" s="16" t="s">
        <v>123</v>
      </c>
      <c r="B46" s="17" t="s">
        <v>77</v>
      </c>
      <c r="C46" s="18" t="s">
        <v>22</v>
      </c>
      <c r="D46" s="18" t="s">
        <v>78</v>
      </c>
      <c r="E46" s="19" t="s">
        <v>34</v>
      </c>
      <c r="F46" s="17">
        <v>5.5</v>
      </c>
      <c r="G46" s="20">
        <v>174.54</v>
      </c>
      <c r="H46" s="20">
        <v>209.44</v>
      </c>
      <c r="I46" s="20">
        <v>1151.92</v>
      </c>
      <c r="J46" s="21">
        <f t="shared" si="0"/>
        <v>0</v>
      </c>
      <c r="K46" s="22"/>
      <c r="L46" s="31">
        <f t="shared" si="1"/>
        <v>0</v>
      </c>
      <c r="M46" s="141">
        <f>M45</f>
        <v>4.1526000000000005</v>
      </c>
      <c r="N46" s="40">
        <f t="shared" si="2"/>
        <v>869.72054400000013</v>
      </c>
      <c r="O46" s="46">
        <f t="shared" si="6"/>
        <v>0.75501818181818192</v>
      </c>
    </row>
    <row r="47" spans="1:15" ht="51" x14ac:dyDescent="0.2">
      <c r="A47" s="16" t="s">
        <v>124</v>
      </c>
      <c r="B47" s="17" t="s">
        <v>104</v>
      </c>
      <c r="C47" s="18" t="s">
        <v>22</v>
      </c>
      <c r="D47" s="18" t="s">
        <v>105</v>
      </c>
      <c r="E47" s="19" t="s">
        <v>60</v>
      </c>
      <c r="F47" s="17">
        <v>160.80000000000001</v>
      </c>
      <c r="G47" s="20">
        <v>15.9</v>
      </c>
      <c r="H47" s="20">
        <v>19.079999999999998</v>
      </c>
      <c r="I47" s="20">
        <v>3068.06</v>
      </c>
      <c r="J47" s="21">
        <f t="shared" si="0"/>
        <v>0</v>
      </c>
      <c r="K47" s="22"/>
      <c r="L47" s="31">
        <f t="shared" si="1"/>
        <v>0</v>
      </c>
      <c r="M47" s="141">
        <f>'MEMORIA DE CL MED 03'!H16</f>
        <v>160.80000000000001</v>
      </c>
      <c r="N47" s="40">
        <f t="shared" si="2"/>
        <v>3068.0639999999999</v>
      </c>
      <c r="O47" s="46">
        <f t="shared" si="6"/>
        <v>1.0000013037554676</v>
      </c>
    </row>
    <row r="48" spans="1:15" ht="51" x14ac:dyDescent="0.2">
      <c r="A48" s="16" t="s">
        <v>125</v>
      </c>
      <c r="B48" s="17" t="s">
        <v>107</v>
      </c>
      <c r="C48" s="18" t="s">
        <v>22</v>
      </c>
      <c r="D48" s="18" t="s">
        <v>108</v>
      </c>
      <c r="E48" s="19" t="s">
        <v>60</v>
      </c>
      <c r="F48" s="17">
        <v>28.4</v>
      </c>
      <c r="G48" s="20">
        <v>14.75</v>
      </c>
      <c r="H48" s="20">
        <v>17.7</v>
      </c>
      <c r="I48" s="20">
        <v>502.68</v>
      </c>
      <c r="J48" s="21">
        <f t="shared" si="0"/>
        <v>0</v>
      </c>
      <c r="K48" s="22"/>
      <c r="L48" s="31">
        <f t="shared" si="1"/>
        <v>0</v>
      </c>
      <c r="M48" s="141">
        <f>'MEMORIA DE CL MED 03'!H21</f>
        <v>23.8</v>
      </c>
      <c r="N48" s="40">
        <f t="shared" si="2"/>
        <v>421.26</v>
      </c>
      <c r="O48" s="46">
        <f t="shared" si="6"/>
        <v>0.8380281690140845</v>
      </c>
    </row>
    <row r="49" spans="1:15" ht="51" x14ac:dyDescent="0.2">
      <c r="A49" s="16" t="s">
        <v>126</v>
      </c>
      <c r="B49" s="17" t="s">
        <v>90</v>
      </c>
      <c r="C49" s="18" t="s">
        <v>22</v>
      </c>
      <c r="D49" s="18" t="s">
        <v>91</v>
      </c>
      <c r="E49" s="19" t="s">
        <v>60</v>
      </c>
      <c r="F49" s="17">
        <v>72.599999999999994</v>
      </c>
      <c r="G49" s="20">
        <v>17.05</v>
      </c>
      <c r="H49" s="20">
        <v>20.46</v>
      </c>
      <c r="I49" s="20">
        <v>1485.39</v>
      </c>
      <c r="J49" s="21">
        <f t="shared" si="0"/>
        <v>0</v>
      </c>
      <c r="K49" s="22"/>
      <c r="L49" s="31">
        <f t="shared" si="1"/>
        <v>0</v>
      </c>
      <c r="M49" s="141">
        <f>'MEMORIA DE CL MED 03'!H24</f>
        <v>72.06</v>
      </c>
      <c r="N49" s="40">
        <f t="shared" si="2"/>
        <v>1474.3476000000001</v>
      </c>
      <c r="O49" s="46">
        <f t="shared" si="6"/>
        <v>0.99256599276957569</v>
      </c>
    </row>
    <row r="50" spans="1:15" x14ac:dyDescent="0.2">
      <c r="A50" s="10" t="s">
        <v>127</v>
      </c>
      <c r="B50" s="11"/>
      <c r="C50" s="11"/>
      <c r="D50" s="11" t="s">
        <v>128</v>
      </c>
      <c r="E50" s="11"/>
      <c r="F50" s="12"/>
      <c r="G50" s="11"/>
      <c r="H50" s="11"/>
      <c r="I50" s="13">
        <v>47981.2</v>
      </c>
      <c r="J50" s="21">
        <f t="shared" si="0"/>
        <v>0</v>
      </c>
      <c r="K50" s="23"/>
      <c r="L50" s="30"/>
      <c r="M50" s="37"/>
      <c r="N50" s="41"/>
      <c r="O50" s="64"/>
    </row>
    <row r="51" spans="1:15" ht="63.75" x14ac:dyDescent="0.2">
      <c r="A51" s="16" t="s">
        <v>129</v>
      </c>
      <c r="B51" s="17" t="s">
        <v>130</v>
      </c>
      <c r="C51" s="18" t="s">
        <v>22</v>
      </c>
      <c r="D51" s="18" t="s">
        <v>131</v>
      </c>
      <c r="E51" s="19" t="s">
        <v>24</v>
      </c>
      <c r="F51" s="17">
        <v>148.44999999999999</v>
      </c>
      <c r="G51" s="20">
        <v>64.28</v>
      </c>
      <c r="H51" s="20">
        <v>77.13</v>
      </c>
      <c r="I51" s="20">
        <v>11449.94</v>
      </c>
      <c r="J51" s="21">
        <f t="shared" si="0"/>
        <v>1.0000007423619686</v>
      </c>
      <c r="K51" s="22">
        <v>148.44999999999999</v>
      </c>
      <c r="L51" s="31">
        <f t="shared" si="1"/>
        <v>11449.948499999999</v>
      </c>
      <c r="M51" s="34"/>
      <c r="N51" s="40">
        <f t="shared" si="2"/>
        <v>0</v>
      </c>
      <c r="O51" s="46">
        <f>K51/F51</f>
        <v>1</v>
      </c>
    </row>
    <row r="52" spans="1:15" ht="25.5" x14ac:dyDescent="0.2">
      <c r="A52" s="16" t="s">
        <v>132</v>
      </c>
      <c r="B52" s="17" t="s">
        <v>133</v>
      </c>
      <c r="C52" s="18" t="s">
        <v>22</v>
      </c>
      <c r="D52" s="18" t="s">
        <v>134</v>
      </c>
      <c r="E52" s="19" t="s">
        <v>24</v>
      </c>
      <c r="F52" s="17">
        <v>191.54</v>
      </c>
      <c r="G52" s="20">
        <v>155.41</v>
      </c>
      <c r="H52" s="20">
        <v>186.49</v>
      </c>
      <c r="I52" s="20">
        <v>35720.29</v>
      </c>
      <c r="J52" s="21">
        <f t="shared" si="0"/>
        <v>0</v>
      </c>
      <c r="K52" s="22"/>
      <c r="L52" s="31">
        <f t="shared" si="1"/>
        <v>0</v>
      </c>
      <c r="M52" s="34"/>
      <c r="N52" s="40">
        <f t="shared" si="2"/>
        <v>0</v>
      </c>
      <c r="O52" s="46">
        <f t="shared" ref="O52:O55" si="7">K52/F52</f>
        <v>0</v>
      </c>
    </row>
    <row r="53" spans="1:15" ht="25.5" x14ac:dyDescent="0.2">
      <c r="A53" s="16" t="s">
        <v>135</v>
      </c>
      <c r="B53" s="17" t="s">
        <v>136</v>
      </c>
      <c r="C53" s="18" t="s">
        <v>22</v>
      </c>
      <c r="D53" s="18" t="s">
        <v>137</v>
      </c>
      <c r="E53" s="19" t="s">
        <v>28</v>
      </c>
      <c r="F53" s="17">
        <v>2.12</v>
      </c>
      <c r="G53" s="20">
        <v>42.23</v>
      </c>
      <c r="H53" s="20">
        <v>50.67</v>
      </c>
      <c r="I53" s="20">
        <v>107.42</v>
      </c>
      <c r="J53" s="21">
        <f t="shared" si="0"/>
        <v>1.0000037237013593</v>
      </c>
      <c r="K53" s="22">
        <v>2.12</v>
      </c>
      <c r="L53" s="31">
        <f t="shared" si="1"/>
        <v>107.42040000000001</v>
      </c>
      <c r="M53" s="34"/>
      <c r="N53" s="40">
        <f t="shared" si="2"/>
        <v>0</v>
      </c>
      <c r="O53" s="46">
        <f t="shared" si="7"/>
        <v>1</v>
      </c>
    </row>
    <row r="54" spans="1:15" ht="25.5" x14ac:dyDescent="0.2">
      <c r="A54" s="16" t="s">
        <v>138</v>
      </c>
      <c r="B54" s="17" t="s">
        <v>139</v>
      </c>
      <c r="C54" s="18" t="s">
        <v>22</v>
      </c>
      <c r="D54" s="18" t="s">
        <v>140</v>
      </c>
      <c r="E54" s="19" t="s">
        <v>28</v>
      </c>
      <c r="F54" s="17">
        <v>15.95</v>
      </c>
      <c r="G54" s="20">
        <v>31.26</v>
      </c>
      <c r="H54" s="20">
        <v>37.51</v>
      </c>
      <c r="I54" s="20">
        <v>598.28</v>
      </c>
      <c r="J54" s="21">
        <f t="shared" si="0"/>
        <v>1.0000075215618105</v>
      </c>
      <c r="K54" s="22">
        <v>15.95</v>
      </c>
      <c r="L54" s="31">
        <f t="shared" si="1"/>
        <v>598.28449999999998</v>
      </c>
      <c r="M54" s="34"/>
      <c r="N54" s="40">
        <f t="shared" si="2"/>
        <v>0</v>
      </c>
      <c r="O54" s="46">
        <f t="shared" si="7"/>
        <v>1</v>
      </c>
    </row>
    <row r="55" spans="1:15" ht="25.5" x14ac:dyDescent="0.2">
      <c r="A55" s="16" t="s">
        <v>141</v>
      </c>
      <c r="B55" s="17" t="s">
        <v>142</v>
      </c>
      <c r="C55" s="18" t="s">
        <v>22</v>
      </c>
      <c r="D55" s="18" t="s">
        <v>143</v>
      </c>
      <c r="E55" s="19" t="s">
        <v>28</v>
      </c>
      <c r="F55" s="17">
        <v>2.12</v>
      </c>
      <c r="G55" s="20">
        <v>41.39</v>
      </c>
      <c r="H55" s="20">
        <v>49.66</v>
      </c>
      <c r="I55" s="20">
        <v>105.27</v>
      </c>
      <c r="J55" s="21">
        <f t="shared" si="0"/>
        <v>1.0000873943193693</v>
      </c>
      <c r="K55" s="22">
        <v>2.12</v>
      </c>
      <c r="L55" s="31">
        <f t="shared" si="1"/>
        <v>105.2792</v>
      </c>
      <c r="M55" s="34"/>
      <c r="N55" s="40">
        <f t="shared" si="2"/>
        <v>0</v>
      </c>
      <c r="O55" s="46">
        <f t="shared" si="7"/>
        <v>1</v>
      </c>
    </row>
    <row r="56" spans="1:15" x14ac:dyDescent="0.2">
      <c r="A56" s="10" t="s">
        <v>144</v>
      </c>
      <c r="B56" s="11"/>
      <c r="C56" s="11"/>
      <c r="D56" s="11" t="s">
        <v>145</v>
      </c>
      <c r="E56" s="11"/>
      <c r="F56" s="12"/>
      <c r="G56" s="11"/>
      <c r="H56" s="11"/>
      <c r="I56" s="13">
        <v>12612.83</v>
      </c>
      <c r="J56" s="27"/>
      <c r="K56" s="23"/>
      <c r="L56" s="30"/>
      <c r="M56" s="37"/>
      <c r="N56" s="41"/>
      <c r="O56" s="64"/>
    </row>
    <row r="57" spans="1:15" x14ac:dyDescent="0.2">
      <c r="A57" s="10"/>
      <c r="B57" s="11"/>
      <c r="C57" s="11"/>
      <c r="D57" s="11" t="s">
        <v>146</v>
      </c>
      <c r="E57" s="11"/>
      <c r="F57" s="12"/>
      <c r="G57" s="11"/>
      <c r="H57" s="11"/>
      <c r="I57" s="13">
        <v>12612.83</v>
      </c>
      <c r="J57" s="27"/>
      <c r="K57" s="23"/>
      <c r="L57" s="30"/>
      <c r="M57" s="37"/>
      <c r="N57" s="41"/>
      <c r="O57" s="64"/>
    </row>
    <row r="58" spans="1:15" ht="38.25" x14ac:dyDescent="0.2">
      <c r="A58" s="16" t="s">
        <v>147</v>
      </c>
      <c r="B58" s="17" t="s">
        <v>148</v>
      </c>
      <c r="C58" s="18" t="s">
        <v>22</v>
      </c>
      <c r="D58" s="18" t="s">
        <v>149</v>
      </c>
      <c r="E58" s="19" t="s">
        <v>24</v>
      </c>
      <c r="F58" s="17">
        <v>1.49</v>
      </c>
      <c r="G58" s="20">
        <v>832.76</v>
      </c>
      <c r="H58" s="20">
        <v>999.31</v>
      </c>
      <c r="I58" s="20">
        <v>1488.97</v>
      </c>
      <c r="J58" s="21">
        <f t="shared" si="0"/>
        <v>0</v>
      </c>
      <c r="K58" s="22"/>
      <c r="L58" s="31">
        <f t="shared" si="1"/>
        <v>0</v>
      </c>
      <c r="M58" s="34"/>
      <c r="N58" s="40">
        <f t="shared" si="2"/>
        <v>0</v>
      </c>
      <c r="O58" s="46">
        <f>N58/I58</f>
        <v>0</v>
      </c>
    </row>
    <row r="59" spans="1:15" x14ac:dyDescent="0.2">
      <c r="A59" s="16" t="s">
        <v>150</v>
      </c>
      <c r="B59" s="17" t="s">
        <v>151</v>
      </c>
      <c r="C59" s="18" t="s">
        <v>22</v>
      </c>
      <c r="D59" s="18" t="s">
        <v>152</v>
      </c>
      <c r="E59" s="19" t="s">
        <v>24</v>
      </c>
      <c r="F59" s="17">
        <v>27.75</v>
      </c>
      <c r="G59" s="20">
        <v>334.05</v>
      </c>
      <c r="H59" s="20">
        <v>400.86</v>
      </c>
      <c r="I59" s="20">
        <v>11123.86</v>
      </c>
      <c r="J59" s="21">
        <f t="shared" si="0"/>
        <v>0</v>
      </c>
      <c r="K59" s="22"/>
      <c r="L59" s="31">
        <f t="shared" si="1"/>
        <v>0</v>
      </c>
      <c r="M59" s="34"/>
      <c r="N59" s="40">
        <f t="shared" si="2"/>
        <v>0</v>
      </c>
      <c r="O59" s="46">
        <f t="shared" ref="O59:O122" si="8">N59/I59</f>
        <v>0</v>
      </c>
    </row>
    <row r="60" spans="1:15" x14ac:dyDescent="0.2">
      <c r="A60" s="10" t="s">
        <v>153</v>
      </c>
      <c r="B60" s="11"/>
      <c r="C60" s="11"/>
      <c r="D60" s="11" t="s">
        <v>154</v>
      </c>
      <c r="E60" s="11"/>
      <c r="F60" s="12"/>
      <c r="G60" s="11"/>
      <c r="H60" s="11"/>
      <c r="I60" s="13">
        <v>189072.1</v>
      </c>
      <c r="J60" s="27"/>
      <c r="K60" s="23"/>
      <c r="L60" s="30"/>
      <c r="M60" s="37"/>
      <c r="N60" s="41"/>
      <c r="O60" s="64"/>
    </row>
    <row r="61" spans="1:15" x14ac:dyDescent="0.2">
      <c r="A61" s="10" t="s">
        <v>155</v>
      </c>
      <c r="B61" s="11"/>
      <c r="C61" s="11"/>
      <c r="D61" s="11" t="s">
        <v>156</v>
      </c>
      <c r="E61" s="11"/>
      <c r="F61" s="12"/>
      <c r="G61" s="11"/>
      <c r="H61" s="11"/>
      <c r="I61" s="13">
        <v>189072.1</v>
      </c>
      <c r="J61" s="27"/>
      <c r="K61" s="23"/>
      <c r="L61" s="30"/>
      <c r="M61" s="37"/>
      <c r="N61" s="41"/>
      <c r="O61" s="64"/>
    </row>
    <row r="62" spans="1:15" ht="51" x14ac:dyDescent="0.2">
      <c r="A62" s="16" t="s">
        <v>157</v>
      </c>
      <c r="B62" s="17" t="s">
        <v>158</v>
      </c>
      <c r="C62" s="18" t="s">
        <v>22</v>
      </c>
      <c r="D62" s="18" t="s">
        <v>159</v>
      </c>
      <c r="E62" s="19" t="s">
        <v>60</v>
      </c>
      <c r="F62" s="17">
        <v>4972</v>
      </c>
      <c r="G62" s="20">
        <v>19.5</v>
      </c>
      <c r="H62" s="20">
        <v>23.4</v>
      </c>
      <c r="I62" s="20">
        <v>116344.8</v>
      </c>
      <c r="J62" s="21">
        <f t="shared" si="0"/>
        <v>0</v>
      </c>
      <c r="K62" s="22"/>
      <c r="L62" s="31">
        <f t="shared" si="1"/>
        <v>0</v>
      </c>
      <c r="M62" s="34"/>
      <c r="N62" s="40">
        <f t="shared" si="2"/>
        <v>0</v>
      </c>
      <c r="O62" s="46">
        <f t="shared" si="8"/>
        <v>0</v>
      </c>
    </row>
    <row r="63" spans="1:15" ht="25.5" x14ac:dyDescent="0.2">
      <c r="A63" s="16" t="s">
        <v>160</v>
      </c>
      <c r="B63" s="17" t="s">
        <v>161</v>
      </c>
      <c r="C63" s="18" t="s">
        <v>22</v>
      </c>
      <c r="D63" s="18" t="s">
        <v>162</v>
      </c>
      <c r="E63" s="19" t="s">
        <v>24</v>
      </c>
      <c r="F63" s="17">
        <v>690.98</v>
      </c>
      <c r="G63" s="20">
        <v>76.88</v>
      </c>
      <c r="H63" s="20">
        <v>92.25</v>
      </c>
      <c r="I63" s="20">
        <v>63742.9</v>
      </c>
      <c r="J63" s="21">
        <f t="shared" si="0"/>
        <v>0</v>
      </c>
      <c r="K63" s="22"/>
      <c r="L63" s="31">
        <f t="shared" si="1"/>
        <v>0</v>
      </c>
      <c r="M63" s="34"/>
      <c r="N63" s="40">
        <f t="shared" si="2"/>
        <v>0</v>
      </c>
      <c r="O63" s="46">
        <f t="shared" si="8"/>
        <v>0</v>
      </c>
    </row>
    <row r="64" spans="1:15" ht="51" x14ac:dyDescent="0.2">
      <c r="A64" s="16" t="s">
        <v>163</v>
      </c>
      <c r="B64" s="17" t="s">
        <v>164</v>
      </c>
      <c r="C64" s="18" t="s">
        <v>22</v>
      </c>
      <c r="D64" s="18" t="s">
        <v>165</v>
      </c>
      <c r="E64" s="19" t="s">
        <v>28</v>
      </c>
      <c r="F64" s="17">
        <v>36</v>
      </c>
      <c r="G64" s="20">
        <v>168.26</v>
      </c>
      <c r="H64" s="20">
        <v>201.91</v>
      </c>
      <c r="I64" s="20">
        <v>7268.76</v>
      </c>
      <c r="J64" s="21">
        <f t="shared" si="0"/>
        <v>0</v>
      </c>
      <c r="K64" s="22"/>
      <c r="L64" s="31">
        <f t="shared" si="1"/>
        <v>0</v>
      </c>
      <c r="M64" s="34"/>
      <c r="N64" s="40">
        <f t="shared" si="2"/>
        <v>0</v>
      </c>
      <c r="O64" s="46">
        <f t="shared" si="8"/>
        <v>0</v>
      </c>
    </row>
    <row r="65" spans="1:15" ht="25.5" x14ac:dyDescent="0.2">
      <c r="A65" s="16" t="s">
        <v>166</v>
      </c>
      <c r="B65" s="17" t="s">
        <v>167</v>
      </c>
      <c r="C65" s="18" t="s">
        <v>22</v>
      </c>
      <c r="D65" s="18" t="s">
        <v>168</v>
      </c>
      <c r="E65" s="19" t="s">
        <v>24</v>
      </c>
      <c r="F65" s="17">
        <v>6.48</v>
      </c>
      <c r="G65" s="20">
        <v>33.020000000000003</v>
      </c>
      <c r="H65" s="20">
        <v>39.619999999999997</v>
      </c>
      <c r="I65" s="20">
        <v>256.73</v>
      </c>
      <c r="J65" s="21">
        <f t="shared" si="0"/>
        <v>0</v>
      </c>
      <c r="K65" s="22"/>
      <c r="L65" s="31">
        <f t="shared" si="1"/>
        <v>0</v>
      </c>
      <c r="M65" s="34"/>
      <c r="N65" s="40">
        <f t="shared" si="2"/>
        <v>0</v>
      </c>
      <c r="O65" s="46">
        <f t="shared" si="8"/>
        <v>0</v>
      </c>
    </row>
    <row r="66" spans="1:15" ht="38.25" x14ac:dyDescent="0.2">
      <c r="A66" s="16" t="s">
        <v>169</v>
      </c>
      <c r="B66" s="17" t="s">
        <v>170</v>
      </c>
      <c r="C66" s="18" t="s">
        <v>22</v>
      </c>
      <c r="D66" s="18" t="s">
        <v>171</v>
      </c>
      <c r="E66" s="19" t="s">
        <v>24</v>
      </c>
      <c r="F66" s="17">
        <v>29.12</v>
      </c>
      <c r="G66" s="20">
        <v>41.75</v>
      </c>
      <c r="H66" s="20">
        <v>50.1</v>
      </c>
      <c r="I66" s="20">
        <v>1458.91</v>
      </c>
      <c r="J66" s="21">
        <f t="shared" si="0"/>
        <v>0</v>
      </c>
      <c r="K66" s="22"/>
      <c r="L66" s="31">
        <f t="shared" si="1"/>
        <v>0</v>
      </c>
      <c r="M66" s="34"/>
      <c r="N66" s="40">
        <f t="shared" si="2"/>
        <v>0</v>
      </c>
      <c r="O66" s="46">
        <f t="shared" si="8"/>
        <v>0</v>
      </c>
    </row>
    <row r="67" spans="1:15" ht="15" x14ac:dyDescent="0.25">
      <c r="A67" s="10" t="s">
        <v>172</v>
      </c>
      <c r="B67" s="11"/>
      <c r="C67" s="11"/>
      <c r="D67" s="11" t="s">
        <v>173</v>
      </c>
      <c r="E67" s="11"/>
      <c r="F67" s="12"/>
      <c r="G67" s="11"/>
      <c r="H67" s="11"/>
      <c r="I67" s="13">
        <v>18959.71</v>
      </c>
      <c r="J67" s="27"/>
      <c r="K67" s="23"/>
      <c r="L67" s="30"/>
      <c r="M67" s="37"/>
      <c r="N67" s="63">
        <f>SUM(N68:N69)</f>
        <v>16959.088199999998</v>
      </c>
      <c r="O67" s="46">
        <f t="shared" si="8"/>
        <v>0.89448035861307995</v>
      </c>
    </row>
    <row r="68" spans="1:15" ht="51" x14ac:dyDescent="0.2">
      <c r="A68" s="16" t="s">
        <v>174</v>
      </c>
      <c r="B68" s="17" t="s">
        <v>175</v>
      </c>
      <c r="C68" s="18" t="s">
        <v>22</v>
      </c>
      <c r="D68" s="18" t="s">
        <v>176</v>
      </c>
      <c r="E68" s="19" t="s">
        <v>24</v>
      </c>
      <c r="F68" s="17">
        <v>463.11</v>
      </c>
      <c r="G68" s="20">
        <v>3.6</v>
      </c>
      <c r="H68" s="20">
        <v>4.32</v>
      </c>
      <c r="I68" s="20">
        <v>2000.63</v>
      </c>
      <c r="J68" s="21">
        <f t="shared" si="0"/>
        <v>1.000002599181258</v>
      </c>
      <c r="K68" s="22">
        <v>463.11</v>
      </c>
      <c r="L68" s="31">
        <f t="shared" si="1"/>
        <v>2000.6352000000002</v>
      </c>
      <c r="M68" s="34"/>
      <c r="N68" s="40">
        <f t="shared" si="2"/>
        <v>0</v>
      </c>
      <c r="O68" s="46">
        <f t="shared" si="8"/>
        <v>0</v>
      </c>
    </row>
    <row r="69" spans="1:15" ht="63.75" x14ac:dyDescent="0.2">
      <c r="A69" s="16" t="s">
        <v>177</v>
      </c>
      <c r="B69" s="17" t="s">
        <v>178</v>
      </c>
      <c r="C69" s="18" t="s">
        <v>22</v>
      </c>
      <c r="D69" s="18" t="s">
        <v>179</v>
      </c>
      <c r="E69" s="19" t="s">
        <v>24</v>
      </c>
      <c r="F69" s="17">
        <v>463.11</v>
      </c>
      <c r="G69" s="20">
        <v>30.52</v>
      </c>
      <c r="H69" s="20">
        <v>36.619999999999997</v>
      </c>
      <c r="I69" s="20">
        <v>16959.080000000002</v>
      </c>
      <c r="J69" s="21">
        <f t="shared" si="0"/>
        <v>0</v>
      </c>
      <c r="K69" s="22"/>
      <c r="L69" s="31">
        <f t="shared" si="1"/>
        <v>0</v>
      </c>
      <c r="M69" s="34">
        <v>463.11</v>
      </c>
      <c r="N69" s="40">
        <f t="shared" si="2"/>
        <v>16959.088199999998</v>
      </c>
      <c r="O69" s="46">
        <f t="shared" si="8"/>
        <v>1.0000004835167944</v>
      </c>
    </row>
    <row r="70" spans="1:15" x14ac:dyDescent="0.2">
      <c r="A70" s="10" t="s">
        <v>180</v>
      </c>
      <c r="B70" s="11"/>
      <c r="C70" s="11"/>
      <c r="D70" s="11" t="s">
        <v>181</v>
      </c>
      <c r="E70" s="11"/>
      <c r="F70" s="12"/>
      <c r="G70" s="11"/>
      <c r="H70" s="11"/>
      <c r="I70" s="13">
        <v>113588.9</v>
      </c>
      <c r="J70" s="21"/>
      <c r="K70" s="23"/>
      <c r="L70" s="30"/>
      <c r="M70" s="37"/>
      <c r="N70" s="41"/>
      <c r="O70" s="46"/>
    </row>
    <row r="71" spans="1:15" ht="25.5" x14ac:dyDescent="0.2">
      <c r="A71" s="16" t="s">
        <v>182</v>
      </c>
      <c r="B71" s="17" t="s">
        <v>183</v>
      </c>
      <c r="C71" s="18" t="s">
        <v>22</v>
      </c>
      <c r="D71" s="18" t="s">
        <v>184</v>
      </c>
      <c r="E71" s="19" t="s">
        <v>34</v>
      </c>
      <c r="F71" s="17">
        <v>23.81</v>
      </c>
      <c r="G71" s="20">
        <v>5.2</v>
      </c>
      <c r="H71" s="20">
        <v>6.24</v>
      </c>
      <c r="I71" s="20">
        <v>148.57</v>
      </c>
      <c r="J71" s="21">
        <f t="shared" si="0"/>
        <v>0</v>
      </c>
      <c r="K71" s="22"/>
      <c r="L71" s="31">
        <f t="shared" si="1"/>
        <v>0</v>
      </c>
      <c r="M71" s="34"/>
      <c r="N71" s="40">
        <f t="shared" si="2"/>
        <v>0</v>
      </c>
      <c r="O71" s="46">
        <f t="shared" si="8"/>
        <v>0</v>
      </c>
    </row>
    <row r="72" spans="1:15" ht="25.5" x14ac:dyDescent="0.2">
      <c r="A72" s="16" t="s">
        <v>185</v>
      </c>
      <c r="B72" s="17" t="s">
        <v>49</v>
      </c>
      <c r="C72" s="18" t="s">
        <v>22</v>
      </c>
      <c r="D72" s="18" t="s">
        <v>50</v>
      </c>
      <c r="E72" s="19" t="s">
        <v>34</v>
      </c>
      <c r="F72" s="17">
        <v>6.48</v>
      </c>
      <c r="G72" s="20">
        <v>546.37</v>
      </c>
      <c r="H72" s="20">
        <v>655.64</v>
      </c>
      <c r="I72" s="20">
        <v>4248.54</v>
      </c>
      <c r="J72" s="21">
        <f t="shared" ref="J72:J134" si="9">L72/I72</f>
        <v>0</v>
      </c>
      <c r="K72" s="22"/>
      <c r="L72" s="31">
        <f t="shared" ref="L72:L134" si="10">K72*H72</f>
        <v>0</v>
      </c>
      <c r="M72" s="34"/>
      <c r="N72" s="40">
        <f t="shared" ref="N72:N134" si="11">M72*H72</f>
        <v>0</v>
      </c>
      <c r="O72" s="46">
        <f t="shared" si="8"/>
        <v>0</v>
      </c>
    </row>
    <row r="73" spans="1:15" ht="38.25" x14ac:dyDescent="0.2">
      <c r="A73" s="16" t="s">
        <v>186</v>
      </c>
      <c r="B73" s="17" t="s">
        <v>187</v>
      </c>
      <c r="C73" s="18" t="s">
        <v>22</v>
      </c>
      <c r="D73" s="18" t="s">
        <v>188</v>
      </c>
      <c r="E73" s="19" t="s">
        <v>24</v>
      </c>
      <c r="F73" s="17">
        <v>6.48</v>
      </c>
      <c r="G73" s="20">
        <v>92</v>
      </c>
      <c r="H73" s="20">
        <v>110.4</v>
      </c>
      <c r="I73" s="20">
        <v>715.39</v>
      </c>
      <c r="J73" s="21">
        <f t="shared" si="9"/>
        <v>0</v>
      </c>
      <c r="K73" s="22"/>
      <c r="L73" s="31">
        <f t="shared" si="10"/>
        <v>0</v>
      </c>
      <c r="M73" s="34"/>
      <c r="N73" s="40">
        <f t="shared" si="11"/>
        <v>0</v>
      </c>
      <c r="O73" s="46">
        <f t="shared" si="8"/>
        <v>0</v>
      </c>
    </row>
    <row r="74" spans="1:15" ht="25.5" x14ac:dyDescent="0.2">
      <c r="A74" s="16" t="s">
        <v>189</v>
      </c>
      <c r="B74" s="17" t="s">
        <v>190</v>
      </c>
      <c r="C74" s="18" t="s">
        <v>22</v>
      </c>
      <c r="D74" s="18" t="s">
        <v>191</v>
      </c>
      <c r="E74" s="19" t="s">
        <v>24</v>
      </c>
      <c r="F74" s="17">
        <v>450.65</v>
      </c>
      <c r="G74" s="20">
        <v>98.13</v>
      </c>
      <c r="H74" s="20">
        <v>117.75</v>
      </c>
      <c r="I74" s="20">
        <v>53064.03</v>
      </c>
      <c r="J74" s="21">
        <f t="shared" si="9"/>
        <v>0</v>
      </c>
      <c r="K74" s="22"/>
      <c r="L74" s="31">
        <f t="shared" si="10"/>
        <v>0</v>
      </c>
      <c r="M74" s="34"/>
      <c r="N74" s="40">
        <f t="shared" si="11"/>
        <v>0</v>
      </c>
      <c r="O74" s="46">
        <f t="shared" si="8"/>
        <v>0</v>
      </c>
    </row>
    <row r="75" spans="1:15" ht="25.5" x14ac:dyDescent="0.2">
      <c r="A75" s="16" t="s">
        <v>192</v>
      </c>
      <c r="B75" s="17" t="s">
        <v>190</v>
      </c>
      <c r="C75" s="18" t="s">
        <v>22</v>
      </c>
      <c r="D75" s="18" t="s">
        <v>191</v>
      </c>
      <c r="E75" s="19" t="s">
        <v>24</v>
      </c>
      <c r="F75" s="17">
        <v>450.65</v>
      </c>
      <c r="G75" s="20">
        <v>98.13</v>
      </c>
      <c r="H75" s="20">
        <v>117.75</v>
      </c>
      <c r="I75" s="20">
        <v>53064.03</v>
      </c>
      <c r="J75" s="21">
        <f t="shared" si="9"/>
        <v>0</v>
      </c>
      <c r="K75" s="22"/>
      <c r="L75" s="31">
        <f t="shared" si="10"/>
        <v>0</v>
      </c>
      <c r="M75" s="34"/>
      <c r="N75" s="40">
        <f t="shared" si="11"/>
        <v>0</v>
      </c>
      <c r="O75" s="46">
        <f t="shared" si="8"/>
        <v>0</v>
      </c>
    </row>
    <row r="76" spans="1:15" ht="38.25" x14ac:dyDescent="0.2">
      <c r="A76" s="16" t="s">
        <v>193</v>
      </c>
      <c r="B76" s="17" t="s">
        <v>194</v>
      </c>
      <c r="C76" s="18" t="s">
        <v>195</v>
      </c>
      <c r="D76" s="18" t="s">
        <v>196</v>
      </c>
      <c r="E76" s="19" t="s">
        <v>24</v>
      </c>
      <c r="F76" s="17">
        <v>19.100000000000001</v>
      </c>
      <c r="G76" s="20">
        <v>102.46</v>
      </c>
      <c r="H76" s="20">
        <v>122.95</v>
      </c>
      <c r="I76" s="20">
        <v>2348.34</v>
      </c>
      <c r="J76" s="21">
        <f t="shared" si="9"/>
        <v>0</v>
      </c>
      <c r="K76" s="22"/>
      <c r="L76" s="31">
        <f t="shared" si="10"/>
        <v>0</v>
      </c>
      <c r="M76" s="34"/>
      <c r="N76" s="40">
        <f t="shared" si="11"/>
        <v>0</v>
      </c>
      <c r="O76" s="46">
        <f t="shared" si="8"/>
        <v>0</v>
      </c>
    </row>
    <row r="77" spans="1:15" x14ac:dyDescent="0.2">
      <c r="A77" s="10" t="s">
        <v>197</v>
      </c>
      <c r="B77" s="11"/>
      <c r="C77" s="11"/>
      <c r="D77" s="11" t="s">
        <v>198</v>
      </c>
      <c r="E77" s="11"/>
      <c r="F77" s="12"/>
      <c r="G77" s="11"/>
      <c r="H77" s="11"/>
      <c r="I77" s="13">
        <v>48274.49</v>
      </c>
      <c r="J77" s="21"/>
      <c r="K77" s="23"/>
      <c r="L77" s="30"/>
      <c r="M77" s="37"/>
      <c r="N77" s="41"/>
      <c r="O77" s="46"/>
    </row>
    <row r="78" spans="1:15" ht="25.5" x14ac:dyDescent="0.2">
      <c r="A78" s="16" t="s">
        <v>199</v>
      </c>
      <c r="B78" s="17" t="s">
        <v>200</v>
      </c>
      <c r="C78" s="18" t="s">
        <v>22</v>
      </c>
      <c r="D78" s="18" t="s">
        <v>201</v>
      </c>
      <c r="E78" s="19" t="s">
        <v>24</v>
      </c>
      <c r="F78" s="17">
        <v>463.11</v>
      </c>
      <c r="G78" s="20">
        <v>2.5499999999999998</v>
      </c>
      <c r="H78" s="20">
        <v>3.06</v>
      </c>
      <c r="I78" s="20">
        <v>1417.11</v>
      </c>
      <c r="J78" s="21">
        <f t="shared" si="9"/>
        <v>0</v>
      </c>
      <c r="K78" s="22"/>
      <c r="L78" s="31">
        <f t="shared" si="10"/>
        <v>0</v>
      </c>
      <c r="M78" s="34"/>
      <c r="N78" s="40">
        <f t="shared" si="11"/>
        <v>0</v>
      </c>
      <c r="O78" s="46">
        <f t="shared" si="8"/>
        <v>0</v>
      </c>
    </row>
    <row r="79" spans="1:15" ht="25.5" x14ac:dyDescent="0.2">
      <c r="A79" s="16" t="s">
        <v>202</v>
      </c>
      <c r="B79" s="17" t="s">
        <v>203</v>
      </c>
      <c r="C79" s="18" t="s">
        <v>22</v>
      </c>
      <c r="D79" s="18" t="s">
        <v>204</v>
      </c>
      <c r="E79" s="19" t="s">
        <v>24</v>
      </c>
      <c r="F79" s="17">
        <v>463.11</v>
      </c>
      <c r="G79" s="20">
        <v>9.92</v>
      </c>
      <c r="H79" s="20">
        <v>11.9</v>
      </c>
      <c r="I79" s="20">
        <v>5511</v>
      </c>
      <c r="J79" s="21">
        <f t="shared" si="9"/>
        <v>0</v>
      </c>
      <c r="K79" s="22"/>
      <c r="L79" s="31">
        <f t="shared" si="10"/>
        <v>0</v>
      </c>
      <c r="M79" s="34"/>
      <c r="N79" s="40">
        <f t="shared" si="11"/>
        <v>0</v>
      </c>
      <c r="O79" s="46">
        <f t="shared" si="8"/>
        <v>0</v>
      </c>
    </row>
    <row r="80" spans="1:15" ht="25.5" x14ac:dyDescent="0.2">
      <c r="A80" s="16" t="s">
        <v>205</v>
      </c>
      <c r="B80" s="17" t="s">
        <v>206</v>
      </c>
      <c r="C80" s="18" t="s">
        <v>22</v>
      </c>
      <c r="D80" s="18" t="s">
        <v>207</v>
      </c>
      <c r="E80" s="19" t="s">
        <v>24</v>
      </c>
      <c r="F80" s="17">
        <v>463.11</v>
      </c>
      <c r="G80" s="20">
        <v>11.31</v>
      </c>
      <c r="H80" s="20">
        <v>13.57</v>
      </c>
      <c r="I80" s="20">
        <v>6284.4</v>
      </c>
      <c r="J80" s="21">
        <f t="shared" si="9"/>
        <v>0</v>
      </c>
      <c r="K80" s="22"/>
      <c r="L80" s="31">
        <f t="shared" si="10"/>
        <v>0</v>
      </c>
      <c r="M80" s="34"/>
      <c r="N80" s="40">
        <f t="shared" si="11"/>
        <v>0</v>
      </c>
      <c r="O80" s="46">
        <f t="shared" si="8"/>
        <v>0</v>
      </c>
    </row>
    <row r="81" spans="1:15" ht="25.5" x14ac:dyDescent="0.2">
      <c r="A81" s="16" t="s">
        <v>208</v>
      </c>
      <c r="B81" s="17" t="s">
        <v>209</v>
      </c>
      <c r="C81" s="18" t="s">
        <v>22</v>
      </c>
      <c r="D81" s="18" t="s">
        <v>210</v>
      </c>
      <c r="E81" s="19" t="s">
        <v>24</v>
      </c>
      <c r="F81" s="17">
        <v>6.48</v>
      </c>
      <c r="G81" s="20">
        <v>2.64</v>
      </c>
      <c r="H81" s="20">
        <v>3.16</v>
      </c>
      <c r="I81" s="20">
        <v>20.47</v>
      </c>
      <c r="J81" s="21">
        <f t="shared" si="9"/>
        <v>0</v>
      </c>
      <c r="K81" s="22"/>
      <c r="L81" s="31">
        <f t="shared" si="10"/>
        <v>0</v>
      </c>
      <c r="M81" s="34"/>
      <c r="N81" s="40">
        <f t="shared" si="11"/>
        <v>0</v>
      </c>
      <c r="O81" s="46">
        <f t="shared" si="8"/>
        <v>0</v>
      </c>
    </row>
    <row r="82" spans="1:15" ht="25.5" x14ac:dyDescent="0.2">
      <c r="A82" s="16" t="s">
        <v>211</v>
      </c>
      <c r="B82" s="17" t="s">
        <v>212</v>
      </c>
      <c r="C82" s="18" t="s">
        <v>22</v>
      </c>
      <c r="D82" s="18" t="s">
        <v>213</v>
      </c>
      <c r="E82" s="19" t="s">
        <v>24</v>
      </c>
      <c r="F82" s="17">
        <v>6.48</v>
      </c>
      <c r="G82" s="20">
        <v>24.2</v>
      </c>
      <c r="H82" s="20">
        <v>29.04</v>
      </c>
      <c r="I82" s="20">
        <v>188.17</v>
      </c>
      <c r="J82" s="21">
        <f t="shared" si="9"/>
        <v>0</v>
      </c>
      <c r="K82" s="22"/>
      <c r="L82" s="31">
        <f t="shared" si="10"/>
        <v>0</v>
      </c>
      <c r="M82" s="34"/>
      <c r="N82" s="40">
        <f t="shared" si="11"/>
        <v>0</v>
      </c>
      <c r="O82" s="46">
        <f t="shared" si="8"/>
        <v>0</v>
      </c>
    </row>
    <row r="83" spans="1:15" ht="25.5" x14ac:dyDescent="0.2">
      <c r="A83" s="16" t="s">
        <v>214</v>
      </c>
      <c r="B83" s="17" t="s">
        <v>215</v>
      </c>
      <c r="C83" s="18" t="s">
        <v>22</v>
      </c>
      <c r="D83" s="18" t="s">
        <v>216</v>
      </c>
      <c r="E83" s="19" t="s">
        <v>24</v>
      </c>
      <c r="F83" s="17">
        <v>6.48</v>
      </c>
      <c r="G83" s="20">
        <v>12.94</v>
      </c>
      <c r="H83" s="20">
        <v>15.52</v>
      </c>
      <c r="I83" s="20">
        <v>100.56</v>
      </c>
      <c r="J83" s="21">
        <f t="shared" si="9"/>
        <v>0</v>
      </c>
      <c r="K83" s="22"/>
      <c r="L83" s="31">
        <f t="shared" si="10"/>
        <v>0</v>
      </c>
      <c r="M83" s="34"/>
      <c r="N83" s="40">
        <f t="shared" si="11"/>
        <v>0</v>
      </c>
      <c r="O83" s="46">
        <f t="shared" si="8"/>
        <v>0</v>
      </c>
    </row>
    <row r="84" spans="1:15" ht="25.5" x14ac:dyDescent="0.2">
      <c r="A84" s="16" t="s">
        <v>217</v>
      </c>
      <c r="B84" s="17" t="s">
        <v>218</v>
      </c>
      <c r="C84" s="18" t="s">
        <v>22</v>
      </c>
      <c r="D84" s="18" t="s">
        <v>219</v>
      </c>
      <c r="E84" s="19" t="s">
        <v>24</v>
      </c>
      <c r="F84" s="17">
        <v>340.38</v>
      </c>
      <c r="G84" s="20">
        <v>54.98</v>
      </c>
      <c r="H84" s="20">
        <v>65.97</v>
      </c>
      <c r="I84" s="20">
        <v>22454.86</v>
      </c>
      <c r="J84" s="21">
        <f t="shared" si="9"/>
        <v>0</v>
      </c>
      <c r="K84" s="22"/>
      <c r="L84" s="31">
        <f t="shared" si="10"/>
        <v>0</v>
      </c>
      <c r="M84" s="34"/>
      <c r="N84" s="40">
        <f t="shared" si="11"/>
        <v>0</v>
      </c>
      <c r="O84" s="46">
        <f t="shared" si="8"/>
        <v>0</v>
      </c>
    </row>
    <row r="85" spans="1:15" ht="38.25" x14ac:dyDescent="0.2">
      <c r="A85" s="16" t="s">
        <v>220</v>
      </c>
      <c r="B85" s="17" t="s">
        <v>221</v>
      </c>
      <c r="C85" s="18" t="s">
        <v>22</v>
      </c>
      <c r="D85" s="18" t="s">
        <v>222</v>
      </c>
      <c r="E85" s="19" t="s">
        <v>24</v>
      </c>
      <c r="F85" s="17">
        <v>340.38</v>
      </c>
      <c r="G85" s="20">
        <v>9.4</v>
      </c>
      <c r="H85" s="20">
        <v>11.28</v>
      </c>
      <c r="I85" s="20">
        <v>3839.48</v>
      </c>
      <c r="J85" s="21">
        <f t="shared" si="9"/>
        <v>0</v>
      </c>
      <c r="K85" s="22"/>
      <c r="L85" s="31">
        <f t="shared" si="10"/>
        <v>0</v>
      </c>
      <c r="M85" s="34"/>
      <c r="N85" s="40">
        <f t="shared" si="11"/>
        <v>0</v>
      </c>
      <c r="O85" s="46">
        <f t="shared" si="8"/>
        <v>0</v>
      </c>
    </row>
    <row r="86" spans="1:15" ht="51" x14ac:dyDescent="0.2">
      <c r="A86" s="16" t="s">
        <v>223</v>
      </c>
      <c r="B86" s="17" t="s">
        <v>224</v>
      </c>
      <c r="C86" s="18" t="s">
        <v>22</v>
      </c>
      <c r="D86" s="18" t="s">
        <v>225</v>
      </c>
      <c r="E86" s="19" t="s">
        <v>24</v>
      </c>
      <c r="F86" s="17">
        <v>340.38</v>
      </c>
      <c r="G86" s="20">
        <v>20.71</v>
      </c>
      <c r="H86" s="20">
        <v>24.85</v>
      </c>
      <c r="I86" s="20">
        <v>8458.44</v>
      </c>
      <c r="J86" s="21">
        <f t="shared" si="9"/>
        <v>0</v>
      </c>
      <c r="K86" s="22"/>
      <c r="L86" s="31">
        <f t="shared" si="10"/>
        <v>0</v>
      </c>
      <c r="M86" s="34"/>
      <c r="N86" s="40">
        <f t="shared" si="11"/>
        <v>0</v>
      </c>
      <c r="O86" s="46">
        <f t="shared" si="8"/>
        <v>0</v>
      </c>
    </row>
    <row r="87" spans="1:15" x14ac:dyDescent="0.2">
      <c r="A87" s="10" t="s">
        <v>226</v>
      </c>
      <c r="B87" s="11"/>
      <c r="C87" s="11"/>
      <c r="D87" s="11" t="s">
        <v>227</v>
      </c>
      <c r="E87" s="11"/>
      <c r="F87" s="12"/>
      <c r="G87" s="11"/>
      <c r="H87" s="11"/>
      <c r="I87" s="13">
        <v>651.16</v>
      </c>
      <c r="J87" s="21"/>
      <c r="K87" s="23"/>
      <c r="L87" s="30"/>
      <c r="M87" s="37"/>
      <c r="N87" s="41"/>
      <c r="O87" s="46"/>
    </row>
    <row r="88" spans="1:15" ht="38.25" x14ac:dyDescent="0.2">
      <c r="A88" s="16" t="s">
        <v>228</v>
      </c>
      <c r="B88" s="17" t="s">
        <v>229</v>
      </c>
      <c r="C88" s="18" t="s">
        <v>22</v>
      </c>
      <c r="D88" s="18" t="s">
        <v>230</v>
      </c>
      <c r="E88" s="19" t="s">
        <v>24</v>
      </c>
      <c r="F88" s="17">
        <v>1</v>
      </c>
      <c r="G88" s="20">
        <v>95.04</v>
      </c>
      <c r="H88" s="20">
        <v>114.04</v>
      </c>
      <c r="I88" s="20">
        <v>114.04</v>
      </c>
      <c r="J88" s="21">
        <f t="shared" si="9"/>
        <v>0</v>
      </c>
      <c r="K88" s="22"/>
      <c r="L88" s="31">
        <f t="shared" si="10"/>
        <v>0</v>
      </c>
      <c r="M88" s="34"/>
      <c r="N88" s="40">
        <f t="shared" si="11"/>
        <v>0</v>
      </c>
      <c r="O88" s="46">
        <f t="shared" si="8"/>
        <v>0</v>
      </c>
    </row>
    <row r="89" spans="1:15" ht="25.5" x14ac:dyDescent="0.2">
      <c r="A89" s="16" t="s">
        <v>231</v>
      </c>
      <c r="B89" s="17" t="s">
        <v>232</v>
      </c>
      <c r="C89" s="18" t="s">
        <v>22</v>
      </c>
      <c r="D89" s="18" t="s">
        <v>233</v>
      </c>
      <c r="E89" s="19" t="s">
        <v>234</v>
      </c>
      <c r="F89" s="17">
        <v>1</v>
      </c>
      <c r="G89" s="20">
        <v>11.58</v>
      </c>
      <c r="H89" s="20">
        <v>13.89</v>
      </c>
      <c r="I89" s="20">
        <v>13.89</v>
      </c>
      <c r="J89" s="21">
        <f t="shared" si="9"/>
        <v>0</v>
      </c>
      <c r="K89" s="22"/>
      <c r="L89" s="31">
        <f t="shared" si="10"/>
        <v>0</v>
      </c>
      <c r="M89" s="34"/>
      <c r="N89" s="40">
        <f t="shared" si="11"/>
        <v>0</v>
      </c>
      <c r="O89" s="46">
        <f t="shared" si="8"/>
        <v>0</v>
      </c>
    </row>
    <row r="90" spans="1:15" ht="25.5" x14ac:dyDescent="0.2">
      <c r="A90" s="16" t="s">
        <v>235</v>
      </c>
      <c r="B90" s="17" t="s">
        <v>236</v>
      </c>
      <c r="C90" s="18" t="s">
        <v>22</v>
      </c>
      <c r="D90" s="18" t="s">
        <v>237</v>
      </c>
      <c r="E90" s="19" t="s">
        <v>234</v>
      </c>
      <c r="F90" s="17">
        <v>1</v>
      </c>
      <c r="G90" s="20">
        <v>10.14</v>
      </c>
      <c r="H90" s="20">
        <v>12.16</v>
      </c>
      <c r="I90" s="20">
        <v>12.16</v>
      </c>
      <c r="J90" s="21">
        <f t="shared" si="9"/>
        <v>0</v>
      </c>
      <c r="K90" s="22"/>
      <c r="L90" s="31">
        <f t="shared" si="10"/>
        <v>0</v>
      </c>
      <c r="M90" s="34"/>
      <c r="N90" s="40">
        <f t="shared" si="11"/>
        <v>0</v>
      </c>
      <c r="O90" s="46">
        <f t="shared" si="8"/>
        <v>0</v>
      </c>
    </row>
    <row r="91" spans="1:15" ht="25.5" x14ac:dyDescent="0.2">
      <c r="A91" s="16" t="s">
        <v>238</v>
      </c>
      <c r="B91" s="17" t="s">
        <v>239</v>
      </c>
      <c r="C91" s="18" t="s">
        <v>22</v>
      </c>
      <c r="D91" s="18" t="s">
        <v>240</v>
      </c>
      <c r="E91" s="19" t="s">
        <v>234</v>
      </c>
      <c r="F91" s="17">
        <v>7</v>
      </c>
      <c r="G91" s="20">
        <v>10.63</v>
      </c>
      <c r="H91" s="20">
        <v>12.75</v>
      </c>
      <c r="I91" s="20">
        <v>89.25</v>
      </c>
      <c r="J91" s="21">
        <f t="shared" si="9"/>
        <v>0</v>
      </c>
      <c r="K91" s="22"/>
      <c r="L91" s="31">
        <f t="shared" si="10"/>
        <v>0</v>
      </c>
      <c r="M91" s="34"/>
      <c r="N91" s="40">
        <f t="shared" si="11"/>
        <v>0</v>
      </c>
      <c r="O91" s="46">
        <f t="shared" si="8"/>
        <v>0</v>
      </c>
    </row>
    <row r="92" spans="1:15" ht="51" x14ac:dyDescent="0.2">
      <c r="A92" s="16" t="s">
        <v>241</v>
      </c>
      <c r="B92" s="17" t="s">
        <v>242</v>
      </c>
      <c r="C92" s="18" t="s">
        <v>22</v>
      </c>
      <c r="D92" s="18" t="s">
        <v>243</v>
      </c>
      <c r="E92" s="19" t="s">
        <v>234</v>
      </c>
      <c r="F92" s="17">
        <v>1</v>
      </c>
      <c r="G92" s="20">
        <v>351.52</v>
      </c>
      <c r="H92" s="20">
        <v>421.82</v>
      </c>
      <c r="I92" s="20">
        <v>421.82</v>
      </c>
      <c r="J92" s="21">
        <f t="shared" si="9"/>
        <v>0</v>
      </c>
      <c r="K92" s="22"/>
      <c r="L92" s="31">
        <f t="shared" si="10"/>
        <v>0</v>
      </c>
      <c r="M92" s="34"/>
      <c r="N92" s="40">
        <f t="shared" si="11"/>
        <v>0</v>
      </c>
      <c r="O92" s="46">
        <f t="shared" si="8"/>
        <v>0</v>
      </c>
    </row>
    <row r="93" spans="1:15" x14ac:dyDescent="0.2">
      <c r="A93" s="10" t="s">
        <v>244</v>
      </c>
      <c r="B93" s="11"/>
      <c r="C93" s="11"/>
      <c r="D93" s="11" t="s">
        <v>245</v>
      </c>
      <c r="E93" s="11"/>
      <c r="F93" s="12"/>
      <c r="G93" s="11"/>
      <c r="H93" s="11"/>
      <c r="I93" s="13">
        <v>3567.39</v>
      </c>
      <c r="J93" s="21"/>
      <c r="K93" s="23"/>
      <c r="L93" s="30"/>
      <c r="M93" s="37"/>
      <c r="N93" s="41"/>
      <c r="O93" s="46"/>
    </row>
    <row r="94" spans="1:15" ht="25.5" x14ac:dyDescent="0.2">
      <c r="A94" s="16" t="s">
        <v>246</v>
      </c>
      <c r="B94" s="17" t="s">
        <v>247</v>
      </c>
      <c r="C94" s="18" t="s">
        <v>22</v>
      </c>
      <c r="D94" s="18" t="s">
        <v>248</v>
      </c>
      <c r="E94" s="19" t="s">
        <v>28</v>
      </c>
      <c r="F94" s="17">
        <v>174.98</v>
      </c>
      <c r="G94" s="20">
        <v>5.31</v>
      </c>
      <c r="H94" s="20">
        <v>6.37</v>
      </c>
      <c r="I94" s="20">
        <v>1114.6199999999999</v>
      </c>
      <c r="J94" s="21">
        <f t="shared" si="9"/>
        <v>0</v>
      </c>
      <c r="K94" s="22"/>
      <c r="L94" s="31">
        <f t="shared" si="10"/>
        <v>0</v>
      </c>
      <c r="M94" s="34"/>
      <c r="N94" s="40">
        <f t="shared" si="11"/>
        <v>0</v>
      </c>
      <c r="O94" s="46">
        <f t="shared" si="8"/>
        <v>0</v>
      </c>
    </row>
    <row r="95" spans="1:15" ht="38.25" x14ac:dyDescent="0.2">
      <c r="A95" s="16" t="s">
        <v>249</v>
      </c>
      <c r="B95" s="17" t="s">
        <v>250</v>
      </c>
      <c r="C95" s="18" t="s">
        <v>22</v>
      </c>
      <c r="D95" s="18" t="s">
        <v>251</v>
      </c>
      <c r="E95" s="19" t="s">
        <v>28</v>
      </c>
      <c r="F95" s="17">
        <v>36.9</v>
      </c>
      <c r="G95" s="20">
        <v>9.08</v>
      </c>
      <c r="H95" s="20">
        <v>10.89</v>
      </c>
      <c r="I95" s="20">
        <v>401.84</v>
      </c>
      <c r="J95" s="21">
        <f t="shared" si="9"/>
        <v>0</v>
      </c>
      <c r="K95" s="22"/>
      <c r="L95" s="31">
        <f t="shared" si="10"/>
        <v>0</v>
      </c>
      <c r="M95" s="34"/>
      <c r="N95" s="40">
        <f t="shared" si="11"/>
        <v>0</v>
      </c>
      <c r="O95" s="46">
        <f t="shared" si="8"/>
        <v>0</v>
      </c>
    </row>
    <row r="96" spans="1:15" ht="38.25" x14ac:dyDescent="0.2">
      <c r="A96" s="16" t="s">
        <v>252</v>
      </c>
      <c r="B96" s="17" t="s">
        <v>253</v>
      </c>
      <c r="C96" s="18" t="s">
        <v>22</v>
      </c>
      <c r="D96" s="18" t="s">
        <v>254</v>
      </c>
      <c r="E96" s="19" t="s">
        <v>28</v>
      </c>
      <c r="F96" s="17">
        <v>147.97999999999999</v>
      </c>
      <c r="G96" s="20">
        <v>10.9</v>
      </c>
      <c r="H96" s="20">
        <v>13.08</v>
      </c>
      <c r="I96" s="20">
        <v>1935.57</v>
      </c>
      <c r="J96" s="21">
        <f t="shared" si="9"/>
        <v>0</v>
      </c>
      <c r="K96" s="22"/>
      <c r="L96" s="31">
        <f t="shared" si="10"/>
        <v>0</v>
      </c>
      <c r="M96" s="34"/>
      <c r="N96" s="40">
        <f t="shared" si="11"/>
        <v>0</v>
      </c>
      <c r="O96" s="46">
        <f t="shared" si="8"/>
        <v>0</v>
      </c>
    </row>
    <row r="97" spans="1:15" ht="25.5" x14ac:dyDescent="0.2">
      <c r="A97" s="16" t="s">
        <v>255</v>
      </c>
      <c r="B97" s="17" t="s">
        <v>256</v>
      </c>
      <c r="C97" s="18" t="s">
        <v>22</v>
      </c>
      <c r="D97" s="18" t="s">
        <v>257</v>
      </c>
      <c r="E97" s="19" t="s">
        <v>234</v>
      </c>
      <c r="F97" s="17">
        <v>3</v>
      </c>
      <c r="G97" s="20">
        <v>8.23</v>
      </c>
      <c r="H97" s="20">
        <v>9.8699999999999992</v>
      </c>
      <c r="I97" s="20">
        <v>29.61</v>
      </c>
      <c r="J97" s="21">
        <f t="shared" si="9"/>
        <v>0</v>
      </c>
      <c r="K97" s="22"/>
      <c r="L97" s="31">
        <f t="shared" si="10"/>
        <v>0</v>
      </c>
      <c r="M97" s="34"/>
      <c r="N97" s="40">
        <f t="shared" si="11"/>
        <v>0</v>
      </c>
      <c r="O97" s="46">
        <f t="shared" si="8"/>
        <v>0</v>
      </c>
    </row>
    <row r="98" spans="1:15" ht="38.25" x14ac:dyDescent="0.2">
      <c r="A98" s="16" t="s">
        <v>258</v>
      </c>
      <c r="B98" s="17" t="s">
        <v>259</v>
      </c>
      <c r="C98" s="18" t="s">
        <v>22</v>
      </c>
      <c r="D98" s="18" t="s">
        <v>260</v>
      </c>
      <c r="E98" s="19" t="s">
        <v>234</v>
      </c>
      <c r="F98" s="17">
        <v>2</v>
      </c>
      <c r="G98" s="20">
        <v>22.29</v>
      </c>
      <c r="H98" s="20">
        <v>26.74</v>
      </c>
      <c r="I98" s="20">
        <v>53.48</v>
      </c>
      <c r="J98" s="21">
        <f t="shared" si="9"/>
        <v>0</v>
      </c>
      <c r="K98" s="22"/>
      <c r="L98" s="31">
        <f t="shared" si="10"/>
        <v>0</v>
      </c>
      <c r="M98" s="34"/>
      <c r="N98" s="40">
        <f t="shared" si="11"/>
        <v>0</v>
      </c>
      <c r="O98" s="46">
        <f t="shared" si="8"/>
        <v>0</v>
      </c>
    </row>
    <row r="99" spans="1:15" ht="38.25" x14ac:dyDescent="0.2">
      <c r="A99" s="16" t="s">
        <v>261</v>
      </c>
      <c r="B99" s="17" t="s">
        <v>262</v>
      </c>
      <c r="C99" s="18" t="s">
        <v>22</v>
      </c>
      <c r="D99" s="18" t="s">
        <v>263</v>
      </c>
      <c r="E99" s="19" t="s">
        <v>234</v>
      </c>
      <c r="F99" s="17">
        <v>1</v>
      </c>
      <c r="G99" s="20">
        <v>11.63</v>
      </c>
      <c r="H99" s="20">
        <v>13.95</v>
      </c>
      <c r="I99" s="20">
        <v>13.95</v>
      </c>
      <c r="J99" s="21">
        <f t="shared" si="9"/>
        <v>0</v>
      </c>
      <c r="K99" s="22"/>
      <c r="L99" s="31">
        <f t="shared" si="10"/>
        <v>0</v>
      </c>
      <c r="M99" s="34"/>
      <c r="N99" s="40">
        <f t="shared" si="11"/>
        <v>0</v>
      </c>
      <c r="O99" s="46">
        <f t="shared" si="8"/>
        <v>0</v>
      </c>
    </row>
    <row r="100" spans="1:15" ht="38.25" x14ac:dyDescent="0.2">
      <c r="A100" s="16" t="s">
        <v>264</v>
      </c>
      <c r="B100" s="17" t="s">
        <v>265</v>
      </c>
      <c r="C100" s="18" t="s">
        <v>22</v>
      </c>
      <c r="D100" s="18" t="s">
        <v>266</v>
      </c>
      <c r="E100" s="19" t="s">
        <v>234</v>
      </c>
      <c r="F100" s="17">
        <v>2</v>
      </c>
      <c r="G100" s="20">
        <v>7.64</v>
      </c>
      <c r="H100" s="20">
        <v>9.16</v>
      </c>
      <c r="I100" s="20">
        <v>18.32</v>
      </c>
      <c r="J100" s="21">
        <f t="shared" si="9"/>
        <v>0</v>
      </c>
      <c r="K100" s="22"/>
      <c r="L100" s="31">
        <f t="shared" si="10"/>
        <v>0</v>
      </c>
      <c r="M100" s="34"/>
      <c r="N100" s="40">
        <f t="shared" si="11"/>
        <v>0</v>
      </c>
      <c r="O100" s="46">
        <f t="shared" si="8"/>
        <v>0</v>
      </c>
    </row>
    <row r="101" spans="1:15" x14ac:dyDescent="0.2">
      <c r="A101" s="10" t="s">
        <v>267</v>
      </c>
      <c r="B101" s="11"/>
      <c r="C101" s="11"/>
      <c r="D101" s="11" t="s">
        <v>268</v>
      </c>
      <c r="E101" s="11"/>
      <c r="F101" s="12"/>
      <c r="G101" s="11"/>
      <c r="H101" s="11"/>
      <c r="I101" s="13">
        <v>3188.81</v>
      </c>
      <c r="J101" s="21"/>
      <c r="K101" s="23"/>
      <c r="L101" s="30"/>
      <c r="M101" s="37"/>
      <c r="N101" s="41"/>
      <c r="O101" s="46"/>
    </row>
    <row r="102" spans="1:15" ht="38.25" x14ac:dyDescent="0.2">
      <c r="A102" s="16" t="s">
        <v>269</v>
      </c>
      <c r="B102" s="17" t="s">
        <v>270</v>
      </c>
      <c r="C102" s="18" t="s">
        <v>22</v>
      </c>
      <c r="D102" s="18" t="s">
        <v>271</v>
      </c>
      <c r="E102" s="19" t="s">
        <v>28</v>
      </c>
      <c r="F102" s="17">
        <v>40.71</v>
      </c>
      <c r="G102" s="20">
        <v>2.61</v>
      </c>
      <c r="H102" s="20">
        <v>3.13</v>
      </c>
      <c r="I102" s="20">
        <v>127.42</v>
      </c>
      <c r="J102" s="21">
        <f t="shared" si="9"/>
        <v>0</v>
      </c>
      <c r="K102" s="22"/>
      <c r="L102" s="31">
        <f t="shared" si="10"/>
        <v>0</v>
      </c>
      <c r="M102" s="34"/>
      <c r="N102" s="40">
        <f t="shared" si="11"/>
        <v>0</v>
      </c>
      <c r="O102" s="46">
        <f t="shared" si="8"/>
        <v>0</v>
      </c>
    </row>
    <row r="103" spans="1:15" ht="38.25" x14ac:dyDescent="0.2">
      <c r="A103" s="16" t="s">
        <v>272</v>
      </c>
      <c r="B103" s="17" t="s">
        <v>273</v>
      </c>
      <c r="C103" s="18" t="s">
        <v>22</v>
      </c>
      <c r="D103" s="18" t="s">
        <v>274</v>
      </c>
      <c r="E103" s="19" t="s">
        <v>28</v>
      </c>
      <c r="F103" s="17">
        <v>666.97</v>
      </c>
      <c r="G103" s="20">
        <v>3.83</v>
      </c>
      <c r="H103" s="20">
        <v>4.59</v>
      </c>
      <c r="I103" s="20">
        <v>3061.39</v>
      </c>
      <c r="J103" s="21">
        <f t="shared" si="9"/>
        <v>0</v>
      </c>
      <c r="K103" s="22"/>
      <c r="L103" s="31">
        <f t="shared" si="10"/>
        <v>0</v>
      </c>
      <c r="M103" s="34"/>
      <c r="N103" s="40">
        <f t="shared" si="11"/>
        <v>0</v>
      </c>
      <c r="O103" s="46">
        <f t="shared" si="8"/>
        <v>0</v>
      </c>
    </row>
    <row r="104" spans="1:15" x14ac:dyDescent="0.2">
      <c r="A104" s="10" t="s">
        <v>275</v>
      </c>
      <c r="B104" s="11"/>
      <c r="C104" s="11"/>
      <c r="D104" s="11" t="s">
        <v>276</v>
      </c>
      <c r="E104" s="11"/>
      <c r="F104" s="12"/>
      <c r="G104" s="11"/>
      <c r="H104" s="11"/>
      <c r="I104" s="13">
        <v>6547.8</v>
      </c>
      <c r="J104" s="21"/>
      <c r="K104" s="23"/>
      <c r="L104" s="30"/>
      <c r="M104" s="37"/>
      <c r="N104" s="41"/>
      <c r="O104" s="46"/>
    </row>
    <row r="105" spans="1:15" ht="38.25" x14ac:dyDescent="0.2">
      <c r="A105" s="16" t="s">
        <v>277</v>
      </c>
      <c r="B105" s="17" t="s">
        <v>278</v>
      </c>
      <c r="C105" s="18" t="s">
        <v>22</v>
      </c>
      <c r="D105" s="18" t="s">
        <v>279</v>
      </c>
      <c r="E105" s="19" t="s">
        <v>234</v>
      </c>
      <c r="F105" s="17">
        <v>2</v>
      </c>
      <c r="G105" s="20">
        <v>33.4</v>
      </c>
      <c r="H105" s="20">
        <v>40.08</v>
      </c>
      <c r="I105" s="20">
        <v>80.16</v>
      </c>
      <c r="J105" s="21">
        <f t="shared" si="9"/>
        <v>0</v>
      </c>
      <c r="K105" s="22"/>
      <c r="L105" s="31">
        <f t="shared" si="10"/>
        <v>0</v>
      </c>
      <c r="M105" s="34"/>
      <c r="N105" s="40">
        <f t="shared" si="11"/>
        <v>0</v>
      </c>
      <c r="O105" s="46">
        <f t="shared" si="8"/>
        <v>0</v>
      </c>
    </row>
    <row r="106" spans="1:15" ht="38.25" x14ac:dyDescent="0.2">
      <c r="A106" s="16" t="s">
        <v>280</v>
      </c>
      <c r="B106" s="17" t="s">
        <v>281</v>
      </c>
      <c r="C106" s="18" t="s">
        <v>22</v>
      </c>
      <c r="D106" s="18" t="s">
        <v>282</v>
      </c>
      <c r="E106" s="19" t="s">
        <v>234</v>
      </c>
      <c r="F106" s="17">
        <v>2</v>
      </c>
      <c r="G106" s="20">
        <v>23.17</v>
      </c>
      <c r="H106" s="20">
        <v>27.8</v>
      </c>
      <c r="I106" s="20">
        <v>55.6</v>
      </c>
      <c r="J106" s="21">
        <f t="shared" si="9"/>
        <v>0</v>
      </c>
      <c r="K106" s="22"/>
      <c r="L106" s="31">
        <f t="shared" si="10"/>
        <v>0</v>
      </c>
      <c r="M106" s="34"/>
      <c r="N106" s="40">
        <f t="shared" si="11"/>
        <v>0</v>
      </c>
      <c r="O106" s="46">
        <f t="shared" si="8"/>
        <v>0</v>
      </c>
    </row>
    <row r="107" spans="1:15" ht="38.25" x14ac:dyDescent="0.2">
      <c r="A107" s="16" t="s">
        <v>283</v>
      </c>
      <c r="B107" s="17" t="s">
        <v>284</v>
      </c>
      <c r="C107" s="18" t="s">
        <v>22</v>
      </c>
      <c r="D107" s="18" t="s">
        <v>285</v>
      </c>
      <c r="E107" s="19" t="s">
        <v>234</v>
      </c>
      <c r="F107" s="17">
        <v>1</v>
      </c>
      <c r="G107" s="20">
        <v>40.67</v>
      </c>
      <c r="H107" s="20">
        <v>48.8</v>
      </c>
      <c r="I107" s="20">
        <v>48.8</v>
      </c>
      <c r="J107" s="21">
        <f t="shared" si="9"/>
        <v>0</v>
      </c>
      <c r="K107" s="22"/>
      <c r="L107" s="31">
        <f t="shared" si="10"/>
        <v>0</v>
      </c>
      <c r="M107" s="34"/>
      <c r="N107" s="40">
        <f t="shared" si="11"/>
        <v>0</v>
      </c>
      <c r="O107" s="46">
        <f t="shared" si="8"/>
        <v>0</v>
      </c>
    </row>
    <row r="108" spans="1:15" ht="38.25" x14ac:dyDescent="0.2">
      <c r="A108" s="16" t="s">
        <v>286</v>
      </c>
      <c r="B108" s="17" t="s">
        <v>287</v>
      </c>
      <c r="C108" s="18" t="s">
        <v>22</v>
      </c>
      <c r="D108" s="18" t="s">
        <v>288</v>
      </c>
      <c r="E108" s="19" t="s">
        <v>234</v>
      </c>
      <c r="F108" s="17">
        <v>3</v>
      </c>
      <c r="G108" s="20">
        <v>31.17</v>
      </c>
      <c r="H108" s="20">
        <v>37.4</v>
      </c>
      <c r="I108" s="20">
        <v>112.2</v>
      </c>
      <c r="J108" s="21">
        <f t="shared" si="9"/>
        <v>0</v>
      </c>
      <c r="K108" s="22"/>
      <c r="L108" s="31">
        <f t="shared" si="10"/>
        <v>0</v>
      </c>
      <c r="M108" s="34"/>
      <c r="N108" s="40">
        <f t="shared" si="11"/>
        <v>0</v>
      </c>
      <c r="O108" s="46">
        <f t="shared" si="8"/>
        <v>0</v>
      </c>
    </row>
    <row r="109" spans="1:15" ht="38.25" x14ac:dyDescent="0.2">
      <c r="A109" s="16" t="s">
        <v>289</v>
      </c>
      <c r="B109" s="17" t="s">
        <v>290</v>
      </c>
      <c r="C109" s="18" t="s">
        <v>22</v>
      </c>
      <c r="D109" s="18" t="s">
        <v>291</v>
      </c>
      <c r="E109" s="19" t="s">
        <v>234</v>
      </c>
      <c r="F109" s="17">
        <v>16</v>
      </c>
      <c r="G109" s="20">
        <v>325.58</v>
      </c>
      <c r="H109" s="20">
        <v>390.69</v>
      </c>
      <c r="I109" s="20">
        <v>6251.04</v>
      </c>
      <c r="J109" s="21">
        <f t="shared" si="9"/>
        <v>0</v>
      </c>
      <c r="K109" s="22"/>
      <c r="L109" s="31">
        <f t="shared" si="10"/>
        <v>0</v>
      </c>
      <c r="M109" s="34"/>
      <c r="N109" s="40">
        <f t="shared" si="11"/>
        <v>0</v>
      </c>
      <c r="O109" s="46">
        <f t="shared" si="8"/>
        <v>0</v>
      </c>
    </row>
    <row r="110" spans="1:15" x14ac:dyDescent="0.2">
      <c r="A110" s="10" t="s">
        <v>292</v>
      </c>
      <c r="B110" s="11"/>
      <c r="C110" s="11"/>
      <c r="D110" s="11" t="s">
        <v>293</v>
      </c>
      <c r="E110" s="11"/>
      <c r="F110" s="12"/>
      <c r="G110" s="11"/>
      <c r="H110" s="11"/>
      <c r="I110" s="13">
        <v>2362.62</v>
      </c>
      <c r="J110" s="21"/>
      <c r="K110" s="23"/>
      <c r="L110" s="30"/>
      <c r="M110" s="34"/>
      <c r="N110" s="40">
        <f t="shared" si="11"/>
        <v>0</v>
      </c>
      <c r="O110" s="46">
        <f t="shared" si="8"/>
        <v>0</v>
      </c>
    </row>
    <row r="111" spans="1:15" ht="38.25" x14ac:dyDescent="0.2">
      <c r="A111" s="16" t="s">
        <v>294</v>
      </c>
      <c r="B111" s="17" t="s">
        <v>295</v>
      </c>
      <c r="C111" s="18" t="s">
        <v>22</v>
      </c>
      <c r="D111" s="18" t="s">
        <v>296</v>
      </c>
      <c r="E111" s="19" t="s">
        <v>234</v>
      </c>
      <c r="F111" s="17">
        <v>6</v>
      </c>
      <c r="G111" s="20">
        <v>35.61</v>
      </c>
      <c r="H111" s="20">
        <v>42.73</v>
      </c>
      <c r="I111" s="20">
        <v>256.38</v>
      </c>
      <c r="J111" s="21">
        <f t="shared" si="9"/>
        <v>0</v>
      </c>
      <c r="K111" s="22"/>
      <c r="L111" s="31">
        <f t="shared" si="10"/>
        <v>0</v>
      </c>
      <c r="M111" s="34"/>
      <c r="N111" s="40">
        <f t="shared" si="11"/>
        <v>0</v>
      </c>
      <c r="O111" s="46">
        <f t="shared" si="8"/>
        <v>0</v>
      </c>
    </row>
    <row r="112" spans="1:15" ht="38.25" x14ac:dyDescent="0.2">
      <c r="A112" s="16" t="s">
        <v>297</v>
      </c>
      <c r="B112" s="17" t="s">
        <v>298</v>
      </c>
      <c r="C112" s="18" t="s">
        <v>22</v>
      </c>
      <c r="D112" s="18" t="s">
        <v>299</v>
      </c>
      <c r="E112" s="19" t="s">
        <v>234</v>
      </c>
      <c r="F112" s="17">
        <v>6</v>
      </c>
      <c r="G112" s="20">
        <v>36.69</v>
      </c>
      <c r="H112" s="20">
        <v>44.02</v>
      </c>
      <c r="I112" s="20">
        <v>264.12</v>
      </c>
      <c r="J112" s="21">
        <f t="shared" si="9"/>
        <v>0</v>
      </c>
      <c r="K112" s="22"/>
      <c r="L112" s="31">
        <f t="shared" si="10"/>
        <v>0</v>
      </c>
      <c r="M112" s="34"/>
      <c r="N112" s="40">
        <f t="shared" si="11"/>
        <v>0</v>
      </c>
      <c r="O112" s="46">
        <f t="shared" si="8"/>
        <v>0</v>
      </c>
    </row>
    <row r="113" spans="1:15" ht="38.25" x14ac:dyDescent="0.2">
      <c r="A113" s="16" t="s">
        <v>300</v>
      </c>
      <c r="B113" s="17" t="s">
        <v>301</v>
      </c>
      <c r="C113" s="18" t="s">
        <v>22</v>
      </c>
      <c r="D113" s="18" t="s">
        <v>302</v>
      </c>
      <c r="E113" s="19" t="s">
        <v>28</v>
      </c>
      <c r="F113" s="17">
        <v>32.380000000000003</v>
      </c>
      <c r="G113" s="20">
        <v>33.74</v>
      </c>
      <c r="H113" s="20">
        <v>40.479999999999997</v>
      </c>
      <c r="I113" s="20">
        <v>1310.74</v>
      </c>
      <c r="J113" s="21">
        <f t="shared" si="9"/>
        <v>0</v>
      </c>
      <c r="K113" s="22"/>
      <c r="L113" s="31">
        <f t="shared" si="10"/>
        <v>0</v>
      </c>
      <c r="M113" s="34"/>
      <c r="N113" s="40">
        <f t="shared" si="11"/>
        <v>0</v>
      </c>
      <c r="O113" s="46">
        <f t="shared" si="8"/>
        <v>0</v>
      </c>
    </row>
    <row r="114" spans="1:15" ht="38.25" x14ac:dyDescent="0.2">
      <c r="A114" s="16" t="s">
        <v>303</v>
      </c>
      <c r="B114" s="17" t="s">
        <v>301</v>
      </c>
      <c r="C114" s="18" t="s">
        <v>22</v>
      </c>
      <c r="D114" s="18" t="s">
        <v>302</v>
      </c>
      <c r="E114" s="19" t="s">
        <v>28</v>
      </c>
      <c r="F114" s="17">
        <v>1</v>
      </c>
      <c r="G114" s="20">
        <v>33.74</v>
      </c>
      <c r="H114" s="20">
        <v>40.479999999999997</v>
      </c>
      <c r="I114" s="20">
        <v>40.479999999999997</v>
      </c>
      <c r="J114" s="21">
        <f t="shared" si="9"/>
        <v>0</v>
      </c>
      <c r="K114" s="22"/>
      <c r="L114" s="31">
        <f t="shared" si="10"/>
        <v>0</v>
      </c>
      <c r="M114" s="34"/>
      <c r="N114" s="40">
        <f t="shared" si="11"/>
        <v>0</v>
      </c>
      <c r="O114" s="46">
        <f t="shared" si="8"/>
        <v>0</v>
      </c>
    </row>
    <row r="115" spans="1:15" x14ac:dyDescent="0.2">
      <c r="A115" s="16" t="s">
        <v>304</v>
      </c>
      <c r="B115" s="17" t="s">
        <v>305</v>
      </c>
      <c r="C115" s="18" t="s">
        <v>22</v>
      </c>
      <c r="D115" s="18" t="s">
        <v>306</v>
      </c>
      <c r="E115" s="19" t="s">
        <v>234</v>
      </c>
      <c r="F115" s="17">
        <v>1</v>
      </c>
      <c r="G115" s="20">
        <v>409.09</v>
      </c>
      <c r="H115" s="20">
        <v>490.9</v>
      </c>
      <c r="I115" s="20">
        <v>490.9</v>
      </c>
      <c r="J115" s="21">
        <f t="shared" si="9"/>
        <v>0</v>
      </c>
      <c r="K115" s="22"/>
      <c r="L115" s="31">
        <f t="shared" si="10"/>
        <v>0</v>
      </c>
      <c r="M115" s="34"/>
      <c r="N115" s="40">
        <f t="shared" si="11"/>
        <v>0</v>
      </c>
      <c r="O115" s="46">
        <f t="shared" si="8"/>
        <v>0</v>
      </c>
    </row>
    <row r="116" spans="1:15" x14ac:dyDescent="0.2">
      <c r="A116" s="10" t="s">
        <v>307</v>
      </c>
      <c r="B116" s="11"/>
      <c r="C116" s="11"/>
      <c r="D116" s="11" t="s">
        <v>308</v>
      </c>
      <c r="E116" s="11"/>
      <c r="F116" s="12"/>
      <c r="G116" s="11"/>
      <c r="H116" s="11"/>
      <c r="I116" s="13">
        <v>1694.79</v>
      </c>
      <c r="J116" s="27"/>
      <c r="K116" s="23"/>
      <c r="L116" s="30"/>
      <c r="M116" s="37"/>
      <c r="N116" s="41"/>
      <c r="O116" s="46"/>
    </row>
    <row r="117" spans="1:15" x14ac:dyDescent="0.2">
      <c r="A117" s="16" t="s">
        <v>309</v>
      </c>
      <c r="B117" s="17" t="s">
        <v>310</v>
      </c>
      <c r="C117" s="18" t="s">
        <v>22</v>
      </c>
      <c r="D117" s="18" t="s">
        <v>311</v>
      </c>
      <c r="E117" s="19" t="s">
        <v>234</v>
      </c>
      <c r="F117" s="17">
        <v>2</v>
      </c>
      <c r="G117" s="20">
        <v>261.02999999999997</v>
      </c>
      <c r="H117" s="20">
        <v>313.23</v>
      </c>
      <c r="I117" s="20">
        <v>626.46</v>
      </c>
      <c r="J117" s="21">
        <f t="shared" si="9"/>
        <v>0</v>
      </c>
      <c r="K117" s="22"/>
      <c r="L117" s="31">
        <f t="shared" si="10"/>
        <v>0</v>
      </c>
      <c r="M117" s="34"/>
      <c r="N117" s="40">
        <f t="shared" si="11"/>
        <v>0</v>
      </c>
      <c r="O117" s="46">
        <f t="shared" si="8"/>
        <v>0</v>
      </c>
    </row>
    <row r="118" spans="1:15" ht="25.5" x14ac:dyDescent="0.2">
      <c r="A118" s="16" t="s">
        <v>312</v>
      </c>
      <c r="B118" s="17" t="s">
        <v>313</v>
      </c>
      <c r="C118" s="18" t="s">
        <v>22</v>
      </c>
      <c r="D118" s="18" t="s">
        <v>314</v>
      </c>
      <c r="E118" s="19" t="s">
        <v>234</v>
      </c>
      <c r="F118" s="17">
        <v>2</v>
      </c>
      <c r="G118" s="20">
        <v>276.79000000000002</v>
      </c>
      <c r="H118" s="20">
        <v>332.14</v>
      </c>
      <c r="I118" s="20">
        <v>664.28</v>
      </c>
      <c r="J118" s="21">
        <f t="shared" si="9"/>
        <v>0</v>
      </c>
      <c r="K118" s="22"/>
      <c r="L118" s="31">
        <f t="shared" si="10"/>
        <v>0</v>
      </c>
      <c r="M118" s="34"/>
      <c r="N118" s="40">
        <f t="shared" si="11"/>
        <v>0</v>
      </c>
      <c r="O118" s="46">
        <f t="shared" si="8"/>
        <v>0</v>
      </c>
    </row>
    <row r="119" spans="1:15" ht="38.25" x14ac:dyDescent="0.2">
      <c r="A119" s="16" t="s">
        <v>315</v>
      </c>
      <c r="B119" s="17" t="s">
        <v>316</v>
      </c>
      <c r="C119" s="18" t="s">
        <v>195</v>
      </c>
      <c r="D119" s="18" t="s">
        <v>317</v>
      </c>
      <c r="E119" s="19" t="s">
        <v>318</v>
      </c>
      <c r="F119" s="17">
        <v>13</v>
      </c>
      <c r="G119" s="20">
        <v>22.48</v>
      </c>
      <c r="H119" s="20">
        <v>26.97</v>
      </c>
      <c r="I119" s="20">
        <v>350.61</v>
      </c>
      <c r="J119" s="21">
        <f t="shared" si="9"/>
        <v>0</v>
      </c>
      <c r="K119" s="22"/>
      <c r="L119" s="31">
        <f t="shared" si="10"/>
        <v>0</v>
      </c>
      <c r="M119" s="34"/>
      <c r="N119" s="40">
        <f t="shared" si="11"/>
        <v>0</v>
      </c>
      <c r="O119" s="46">
        <f t="shared" si="8"/>
        <v>0</v>
      </c>
    </row>
    <row r="120" spans="1:15" ht="25.5" x14ac:dyDescent="0.2">
      <c r="A120" s="16" t="s">
        <v>319</v>
      </c>
      <c r="B120" s="17" t="s">
        <v>320</v>
      </c>
      <c r="C120" s="18" t="s">
        <v>22</v>
      </c>
      <c r="D120" s="18" t="s">
        <v>321</v>
      </c>
      <c r="E120" s="19" t="s">
        <v>234</v>
      </c>
      <c r="F120" s="17">
        <v>2</v>
      </c>
      <c r="G120" s="20">
        <v>22.27</v>
      </c>
      <c r="H120" s="20">
        <v>26.72</v>
      </c>
      <c r="I120" s="20">
        <v>53.44</v>
      </c>
      <c r="J120" s="21">
        <f t="shared" si="9"/>
        <v>0</v>
      </c>
      <c r="K120" s="22"/>
      <c r="L120" s="31">
        <f t="shared" si="10"/>
        <v>0</v>
      </c>
      <c r="M120" s="34"/>
      <c r="N120" s="40">
        <f t="shared" si="11"/>
        <v>0</v>
      </c>
      <c r="O120" s="46">
        <f t="shared" si="8"/>
        <v>0</v>
      </c>
    </row>
    <row r="121" spans="1:15" x14ac:dyDescent="0.2">
      <c r="A121" s="10" t="s">
        <v>322</v>
      </c>
      <c r="B121" s="11"/>
      <c r="C121" s="11"/>
      <c r="D121" s="11" t="s">
        <v>323</v>
      </c>
      <c r="E121" s="11"/>
      <c r="F121" s="12"/>
      <c r="G121" s="11"/>
      <c r="H121" s="11"/>
      <c r="I121" s="13">
        <v>5729.15</v>
      </c>
      <c r="J121" s="27"/>
      <c r="K121" s="23"/>
      <c r="L121" s="30"/>
      <c r="M121" s="37"/>
      <c r="N121" s="41"/>
      <c r="O121" s="46"/>
    </row>
    <row r="122" spans="1:15" x14ac:dyDescent="0.2">
      <c r="A122" s="16" t="s">
        <v>324</v>
      </c>
      <c r="B122" s="17" t="s">
        <v>32</v>
      </c>
      <c r="C122" s="18" t="s">
        <v>22</v>
      </c>
      <c r="D122" s="18" t="s">
        <v>33</v>
      </c>
      <c r="E122" s="19" t="s">
        <v>34</v>
      </c>
      <c r="F122" s="17">
        <v>2.08</v>
      </c>
      <c r="G122" s="20">
        <v>33.92</v>
      </c>
      <c r="H122" s="20">
        <v>40.700000000000003</v>
      </c>
      <c r="I122" s="20">
        <v>84.65</v>
      </c>
      <c r="J122" s="21">
        <f t="shared" si="9"/>
        <v>0</v>
      </c>
      <c r="K122" s="22"/>
      <c r="L122" s="31">
        <f t="shared" si="10"/>
        <v>0</v>
      </c>
      <c r="M122" s="34"/>
      <c r="N122" s="40">
        <f t="shared" si="11"/>
        <v>0</v>
      </c>
      <c r="O122" s="46">
        <f t="shared" si="8"/>
        <v>0</v>
      </c>
    </row>
    <row r="123" spans="1:15" x14ac:dyDescent="0.2">
      <c r="A123" s="16" t="s">
        <v>325</v>
      </c>
      <c r="B123" s="17" t="s">
        <v>36</v>
      </c>
      <c r="C123" s="18" t="s">
        <v>22</v>
      </c>
      <c r="D123" s="18" t="s">
        <v>37</v>
      </c>
      <c r="E123" s="19" t="s">
        <v>34</v>
      </c>
      <c r="F123" s="17">
        <v>1.51</v>
      </c>
      <c r="G123" s="20">
        <v>40.68</v>
      </c>
      <c r="H123" s="20">
        <v>48.81</v>
      </c>
      <c r="I123" s="20">
        <v>73.7</v>
      </c>
      <c r="J123" s="21">
        <f t="shared" si="9"/>
        <v>0</v>
      </c>
      <c r="K123" s="22"/>
      <c r="L123" s="31">
        <f t="shared" si="10"/>
        <v>0</v>
      </c>
      <c r="M123" s="34"/>
      <c r="N123" s="40">
        <f t="shared" si="11"/>
        <v>0</v>
      </c>
      <c r="O123" s="46">
        <f t="shared" ref="O123:O138" si="12">N123/I123</f>
        <v>0</v>
      </c>
    </row>
    <row r="124" spans="1:15" ht="63.75" x14ac:dyDescent="0.2">
      <c r="A124" s="16" t="s">
        <v>326</v>
      </c>
      <c r="B124" s="17" t="s">
        <v>327</v>
      </c>
      <c r="C124" s="18" t="s">
        <v>22</v>
      </c>
      <c r="D124" s="18" t="s">
        <v>328</v>
      </c>
      <c r="E124" s="19" t="s">
        <v>24</v>
      </c>
      <c r="F124" s="17">
        <v>15.03</v>
      </c>
      <c r="G124" s="20">
        <v>72.180000000000007</v>
      </c>
      <c r="H124" s="20">
        <v>86.61</v>
      </c>
      <c r="I124" s="20">
        <v>1301.74</v>
      </c>
      <c r="J124" s="21">
        <f t="shared" si="9"/>
        <v>0</v>
      </c>
      <c r="K124" s="22"/>
      <c r="L124" s="31">
        <f t="shared" si="10"/>
        <v>0</v>
      </c>
      <c r="M124" s="34"/>
      <c r="N124" s="40">
        <f t="shared" si="11"/>
        <v>0</v>
      </c>
      <c r="O124" s="46">
        <f t="shared" si="12"/>
        <v>0</v>
      </c>
    </row>
    <row r="125" spans="1:15" ht="38.25" x14ac:dyDescent="0.2">
      <c r="A125" s="16" t="s">
        <v>329</v>
      </c>
      <c r="B125" s="17" t="s">
        <v>118</v>
      </c>
      <c r="C125" s="18" t="s">
        <v>22</v>
      </c>
      <c r="D125" s="18" t="s">
        <v>119</v>
      </c>
      <c r="E125" s="19" t="s">
        <v>24</v>
      </c>
      <c r="F125" s="17">
        <v>14.4</v>
      </c>
      <c r="G125" s="20">
        <v>32</v>
      </c>
      <c r="H125" s="20">
        <v>38.4</v>
      </c>
      <c r="I125" s="20">
        <v>552.96</v>
      </c>
      <c r="J125" s="21">
        <f t="shared" si="9"/>
        <v>0</v>
      </c>
      <c r="K125" s="22"/>
      <c r="L125" s="31">
        <f t="shared" si="10"/>
        <v>0</v>
      </c>
      <c r="M125" s="34"/>
      <c r="N125" s="40">
        <f t="shared" si="11"/>
        <v>0</v>
      </c>
      <c r="O125" s="46">
        <f t="shared" si="12"/>
        <v>0</v>
      </c>
    </row>
    <row r="126" spans="1:15" ht="25.5" x14ac:dyDescent="0.2">
      <c r="A126" s="16" t="s">
        <v>330</v>
      </c>
      <c r="B126" s="17" t="s">
        <v>71</v>
      </c>
      <c r="C126" s="18" t="s">
        <v>22</v>
      </c>
      <c r="D126" s="18" t="s">
        <v>72</v>
      </c>
      <c r="E126" s="19" t="s">
        <v>60</v>
      </c>
      <c r="F126" s="17">
        <v>31</v>
      </c>
      <c r="G126" s="20">
        <v>16.59</v>
      </c>
      <c r="H126" s="20">
        <v>19.899999999999999</v>
      </c>
      <c r="I126" s="20">
        <v>616.9</v>
      </c>
      <c r="J126" s="21">
        <f t="shared" si="9"/>
        <v>0</v>
      </c>
      <c r="K126" s="22"/>
      <c r="L126" s="31">
        <f t="shared" si="10"/>
        <v>0</v>
      </c>
      <c r="M126" s="34"/>
      <c r="N126" s="40">
        <f t="shared" si="11"/>
        <v>0</v>
      </c>
      <c r="O126" s="46">
        <f t="shared" si="12"/>
        <v>0</v>
      </c>
    </row>
    <row r="127" spans="1:15" ht="25.5" x14ac:dyDescent="0.2">
      <c r="A127" s="16" t="s">
        <v>331</v>
      </c>
      <c r="B127" s="17" t="s">
        <v>65</v>
      </c>
      <c r="C127" s="18" t="s">
        <v>22</v>
      </c>
      <c r="D127" s="18" t="s">
        <v>66</v>
      </c>
      <c r="E127" s="19" t="s">
        <v>60</v>
      </c>
      <c r="F127" s="17">
        <v>77</v>
      </c>
      <c r="G127" s="20">
        <v>13.08</v>
      </c>
      <c r="H127" s="20">
        <v>15.69</v>
      </c>
      <c r="I127" s="20">
        <v>1208.1300000000001</v>
      </c>
      <c r="J127" s="21">
        <f t="shared" si="9"/>
        <v>0</v>
      </c>
      <c r="K127" s="22"/>
      <c r="L127" s="31">
        <f t="shared" si="10"/>
        <v>0</v>
      </c>
      <c r="M127" s="34"/>
      <c r="N127" s="40">
        <f t="shared" si="11"/>
        <v>0</v>
      </c>
      <c r="O127" s="46">
        <f t="shared" si="12"/>
        <v>0</v>
      </c>
    </row>
    <row r="128" spans="1:15" ht="35.450000000000003" customHeight="1" x14ac:dyDescent="0.2">
      <c r="A128" s="16" t="s">
        <v>332</v>
      </c>
      <c r="B128" s="17" t="s">
        <v>333</v>
      </c>
      <c r="C128" s="18" t="s">
        <v>22</v>
      </c>
      <c r="D128" s="18" t="s">
        <v>334</v>
      </c>
      <c r="E128" s="19" t="s">
        <v>34</v>
      </c>
      <c r="F128" s="17">
        <v>0.56999999999999995</v>
      </c>
      <c r="G128" s="20">
        <v>396.43</v>
      </c>
      <c r="H128" s="20">
        <v>475.71</v>
      </c>
      <c r="I128" s="20">
        <v>271.14999999999998</v>
      </c>
      <c r="J128" s="21">
        <f t="shared" si="9"/>
        <v>0</v>
      </c>
      <c r="K128" s="22"/>
      <c r="L128" s="31">
        <f t="shared" si="10"/>
        <v>0</v>
      </c>
      <c r="M128" s="34"/>
      <c r="N128" s="40">
        <f t="shared" si="11"/>
        <v>0</v>
      </c>
      <c r="O128" s="46">
        <f t="shared" si="12"/>
        <v>0</v>
      </c>
    </row>
    <row r="129" spans="1:15" ht="25.5" x14ac:dyDescent="0.2">
      <c r="A129" s="16" t="s">
        <v>335</v>
      </c>
      <c r="B129" s="17" t="s">
        <v>77</v>
      </c>
      <c r="C129" s="18" t="s">
        <v>22</v>
      </c>
      <c r="D129" s="18" t="s">
        <v>78</v>
      </c>
      <c r="E129" s="19" t="s">
        <v>34</v>
      </c>
      <c r="F129" s="17">
        <v>0.56999999999999995</v>
      </c>
      <c r="G129" s="20">
        <v>174.54</v>
      </c>
      <c r="H129" s="20">
        <v>209.44</v>
      </c>
      <c r="I129" s="20">
        <v>119.38</v>
      </c>
      <c r="J129" s="21">
        <f t="shared" si="9"/>
        <v>0</v>
      </c>
      <c r="K129" s="22"/>
      <c r="L129" s="31">
        <f t="shared" si="10"/>
        <v>0</v>
      </c>
      <c r="M129" s="34"/>
      <c r="N129" s="40">
        <f t="shared" si="11"/>
        <v>0</v>
      </c>
      <c r="O129" s="46">
        <f t="shared" si="12"/>
        <v>0</v>
      </c>
    </row>
    <row r="130" spans="1:15" ht="51" x14ac:dyDescent="0.2">
      <c r="A130" s="16" t="s">
        <v>336</v>
      </c>
      <c r="B130" s="17" t="s">
        <v>175</v>
      </c>
      <c r="C130" s="18" t="s">
        <v>22</v>
      </c>
      <c r="D130" s="18" t="s">
        <v>176</v>
      </c>
      <c r="E130" s="19" t="s">
        <v>24</v>
      </c>
      <c r="F130" s="17">
        <v>21.6</v>
      </c>
      <c r="G130" s="20">
        <v>3.6</v>
      </c>
      <c r="H130" s="20">
        <v>4.32</v>
      </c>
      <c r="I130" s="20">
        <v>93.31</v>
      </c>
      <c r="J130" s="21">
        <f t="shared" si="9"/>
        <v>0</v>
      </c>
      <c r="K130" s="22"/>
      <c r="L130" s="31">
        <f t="shared" si="10"/>
        <v>0</v>
      </c>
      <c r="M130" s="34"/>
      <c r="N130" s="40">
        <f t="shared" si="11"/>
        <v>0</v>
      </c>
      <c r="O130" s="46">
        <f t="shared" si="12"/>
        <v>0</v>
      </c>
    </row>
    <row r="131" spans="1:15" ht="63.75" x14ac:dyDescent="0.2">
      <c r="A131" s="16" t="s">
        <v>337</v>
      </c>
      <c r="B131" s="17" t="s">
        <v>178</v>
      </c>
      <c r="C131" s="18" t="s">
        <v>22</v>
      </c>
      <c r="D131" s="18" t="s">
        <v>179</v>
      </c>
      <c r="E131" s="19" t="s">
        <v>24</v>
      </c>
      <c r="F131" s="17">
        <v>21.6</v>
      </c>
      <c r="G131" s="20">
        <v>30.52</v>
      </c>
      <c r="H131" s="20">
        <v>36.619999999999997</v>
      </c>
      <c r="I131" s="20">
        <v>790.99</v>
      </c>
      <c r="J131" s="21">
        <f t="shared" si="9"/>
        <v>0</v>
      </c>
      <c r="K131" s="22"/>
      <c r="L131" s="31">
        <f t="shared" si="10"/>
        <v>0</v>
      </c>
      <c r="M131" s="34"/>
      <c r="N131" s="40">
        <f t="shared" si="11"/>
        <v>0</v>
      </c>
      <c r="O131" s="46">
        <f t="shared" si="12"/>
        <v>0</v>
      </c>
    </row>
    <row r="132" spans="1:15" ht="25.5" x14ac:dyDescent="0.2">
      <c r="A132" s="16" t="s">
        <v>338</v>
      </c>
      <c r="B132" s="17" t="s">
        <v>200</v>
      </c>
      <c r="C132" s="18" t="s">
        <v>22</v>
      </c>
      <c r="D132" s="18" t="s">
        <v>201</v>
      </c>
      <c r="E132" s="19" t="s">
        <v>24</v>
      </c>
      <c r="F132" s="17">
        <v>21.6</v>
      </c>
      <c r="G132" s="20">
        <v>2.5499999999999998</v>
      </c>
      <c r="H132" s="20">
        <v>3.06</v>
      </c>
      <c r="I132" s="20">
        <v>66.09</v>
      </c>
      <c r="J132" s="21">
        <f t="shared" si="9"/>
        <v>0</v>
      </c>
      <c r="K132" s="22"/>
      <c r="L132" s="31">
        <f t="shared" si="10"/>
        <v>0</v>
      </c>
      <c r="M132" s="34"/>
      <c r="N132" s="40">
        <f t="shared" si="11"/>
        <v>0</v>
      </c>
      <c r="O132" s="46">
        <f t="shared" si="12"/>
        <v>0</v>
      </c>
    </row>
    <row r="133" spans="1:15" ht="25.5" x14ac:dyDescent="0.2">
      <c r="A133" s="16" t="s">
        <v>339</v>
      </c>
      <c r="B133" s="17" t="s">
        <v>203</v>
      </c>
      <c r="C133" s="18" t="s">
        <v>22</v>
      </c>
      <c r="D133" s="18" t="s">
        <v>204</v>
      </c>
      <c r="E133" s="19" t="s">
        <v>24</v>
      </c>
      <c r="F133" s="17">
        <v>21.6</v>
      </c>
      <c r="G133" s="20">
        <v>9.92</v>
      </c>
      <c r="H133" s="20">
        <v>11.9</v>
      </c>
      <c r="I133" s="20">
        <v>257.04000000000002</v>
      </c>
      <c r="J133" s="21">
        <f t="shared" si="9"/>
        <v>0</v>
      </c>
      <c r="K133" s="22"/>
      <c r="L133" s="31">
        <f t="shared" si="10"/>
        <v>0</v>
      </c>
      <c r="M133" s="34"/>
      <c r="N133" s="40">
        <f t="shared" si="11"/>
        <v>0</v>
      </c>
      <c r="O133" s="46">
        <f t="shared" si="12"/>
        <v>0</v>
      </c>
    </row>
    <row r="134" spans="1:15" ht="25.5" x14ac:dyDescent="0.2">
      <c r="A134" s="16" t="s">
        <v>340</v>
      </c>
      <c r="B134" s="17" t="s">
        <v>206</v>
      </c>
      <c r="C134" s="18" t="s">
        <v>22</v>
      </c>
      <c r="D134" s="18" t="s">
        <v>207</v>
      </c>
      <c r="E134" s="19" t="s">
        <v>24</v>
      </c>
      <c r="F134" s="17">
        <v>21.6</v>
      </c>
      <c r="G134" s="20">
        <v>11.31</v>
      </c>
      <c r="H134" s="20">
        <v>13.57</v>
      </c>
      <c r="I134" s="20">
        <v>293.11</v>
      </c>
      <c r="J134" s="21">
        <f t="shared" si="9"/>
        <v>0</v>
      </c>
      <c r="K134" s="22"/>
      <c r="L134" s="31">
        <f t="shared" si="10"/>
        <v>0</v>
      </c>
      <c r="M134" s="34"/>
      <c r="N134" s="40">
        <f t="shared" si="11"/>
        <v>0</v>
      </c>
      <c r="O134" s="46">
        <f t="shared" si="12"/>
        <v>0</v>
      </c>
    </row>
    <row r="135" spans="1:15" x14ac:dyDescent="0.2">
      <c r="A135" s="10" t="s">
        <v>341</v>
      </c>
      <c r="B135" s="11"/>
      <c r="C135" s="11"/>
      <c r="D135" s="11" t="s">
        <v>342</v>
      </c>
      <c r="E135" s="11"/>
      <c r="F135" s="12"/>
      <c r="G135" s="11"/>
      <c r="H135" s="11"/>
      <c r="I135" s="13">
        <v>35324.620000000003</v>
      </c>
      <c r="J135" s="27"/>
      <c r="K135" s="23"/>
      <c r="L135" s="30"/>
      <c r="M135" s="37"/>
      <c r="N135" s="41"/>
      <c r="O135" s="46"/>
    </row>
    <row r="136" spans="1:15" x14ac:dyDescent="0.2">
      <c r="A136" s="16" t="s">
        <v>343</v>
      </c>
      <c r="B136" s="17" t="s">
        <v>344</v>
      </c>
      <c r="C136" s="18" t="s">
        <v>22</v>
      </c>
      <c r="D136" s="18" t="s">
        <v>345</v>
      </c>
      <c r="E136" s="19" t="s">
        <v>24</v>
      </c>
      <c r="F136" s="17">
        <v>476.23</v>
      </c>
      <c r="G136" s="20">
        <v>3.01</v>
      </c>
      <c r="H136" s="20">
        <v>3.61</v>
      </c>
      <c r="I136" s="20">
        <v>1719.19</v>
      </c>
      <c r="J136" s="21">
        <f t="shared" ref="J136:J138" si="13">L136/I136</f>
        <v>0</v>
      </c>
      <c r="K136" s="22"/>
      <c r="L136" s="31">
        <f t="shared" ref="L136:L138" si="14">K136*H136</f>
        <v>0</v>
      </c>
      <c r="M136" s="34"/>
      <c r="N136" s="40">
        <f t="shared" ref="N136:N138" si="15">M136*H136</f>
        <v>0</v>
      </c>
      <c r="O136" s="46">
        <f t="shared" si="12"/>
        <v>0</v>
      </c>
    </row>
    <row r="137" spans="1:15" ht="25.5" x14ac:dyDescent="0.2">
      <c r="A137" s="16" t="s">
        <v>346</v>
      </c>
      <c r="B137" s="17" t="s">
        <v>347</v>
      </c>
      <c r="C137" s="18" t="s">
        <v>22</v>
      </c>
      <c r="D137" s="18" t="s">
        <v>348</v>
      </c>
      <c r="E137" s="19" t="s">
        <v>24</v>
      </c>
      <c r="F137" s="17">
        <v>0.24</v>
      </c>
      <c r="G137" s="20">
        <v>360.41</v>
      </c>
      <c r="H137" s="20">
        <v>432.49</v>
      </c>
      <c r="I137" s="20">
        <v>103.79</v>
      </c>
      <c r="J137" s="21">
        <f t="shared" si="13"/>
        <v>0</v>
      </c>
      <c r="K137" s="22"/>
      <c r="L137" s="31">
        <f t="shared" si="14"/>
        <v>0</v>
      </c>
      <c r="M137" s="34"/>
      <c r="N137" s="40">
        <f t="shared" si="15"/>
        <v>0</v>
      </c>
      <c r="O137" s="46">
        <f t="shared" si="12"/>
        <v>0</v>
      </c>
    </row>
    <row r="138" spans="1:15" ht="63.75" x14ac:dyDescent="0.2">
      <c r="A138" s="16" t="s">
        <v>349</v>
      </c>
      <c r="B138" s="17" t="s">
        <v>350</v>
      </c>
      <c r="C138" s="18" t="s">
        <v>22</v>
      </c>
      <c r="D138" s="18" t="s">
        <v>351</v>
      </c>
      <c r="E138" s="19" t="s">
        <v>24</v>
      </c>
      <c r="F138" s="17">
        <v>172.44</v>
      </c>
      <c r="G138" s="20">
        <v>161.9</v>
      </c>
      <c r="H138" s="20">
        <v>194.28</v>
      </c>
      <c r="I138" s="20">
        <v>33501.64</v>
      </c>
      <c r="J138" s="21">
        <f t="shared" si="13"/>
        <v>0</v>
      </c>
      <c r="K138" s="22"/>
      <c r="L138" s="31">
        <f t="shared" si="14"/>
        <v>0</v>
      </c>
      <c r="M138" s="34"/>
      <c r="N138" s="40">
        <f t="shared" si="15"/>
        <v>0</v>
      </c>
      <c r="O138" s="46">
        <f t="shared" si="12"/>
        <v>0</v>
      </c>
    </row>
    <row r="139" spans="1:15" x14ac:dyDescent="0.2">
      <c r="A139" s="96" t="s">
        <v>355</v>
      </c>
      <c r="B139" s="97"/>
      <c r="C139" s="97"/>
      <c r="D139" s="98"/>
      <c r="E139" s="24"/>
      <c r="F139" s="95" t="s">
        <v>352</v>
      </c>
      <c r="G139" s="105"/>
      <c r="H139" s="106">
        <v>519157.89</v>
      </c>
      <c r="I139" s="105"/>
      <c r="J139" s="107"/>
      <c r="K139" s="22"/>
      <c r="L139" s="31"/>
      <c r="M139" s="34"/>
      <c r="N139" s="42"/>
      <c r="O139" s="46"/>
    </row>
    <row r="140" spans="1:15" x14ac:dyDescent="0.2">
      <c r="A140" s="99"/>
      <c r="B140" s="100"/>
      <c r="C140" s="100"/>
      <c r="D140" s="101"/>
      <c r="E140" s="24"/>
      <c r="F140" s="95" t="s">
        <v>353</v>
      </c>
      <c r="G140" s="105"/>
      <c r="H140" s="106">
        <v>103800.74</v>
      </c>
      <c r="I140" s="105"/>
      <c r="J140" s="107"/>
      <c r="K140" s="22"/>
      <c r="L140" s="31"/>
      <c r="M140" s="34"/>
      <c r="N140" s="42"/>
      <c r="O140" s="46"/>
    </row>
    <row r="141" spans="1:15" ht="15" thickBot="1" x14ac:dyDescent="0.25">
      <c r="A141" s="99"/>
      <c r="B141" s="100"/>
      <c r="C141" s="100"/>
      <c r="D141" s="101"/>
      <c r="E141" s="25"/>
      <c r="F141" s="110" t="s">
        <v>354</v>
      </c>
      <c r="G141" s="77"/>
      <c r="H141" s="76">
        <v>622958.63</v>
      </c>
      <c r="I141" s="77"/>
      <c r="J141" s="78"/>
      <c r="K141" s="26"/>
      <c r="L141" s="32"/>
      <c r="M141" s="35"/>
      <c r="N141" s="43"/>
      <c r="O141" s="47"/>
    </row>
    <row r="142" spans="1:15" ht="27" customHeight="1" thickBot="1" x14ac:dyDescent="0.3">
      <c r="A142" s="85" t="s">
        <v>414</v>
      </c>
      <c r="B142" s="86"/>
      <c r="C142" s="86"/>
      <c r="D142" s="86"/>
      <c r="E142" s="86"/>
      <c r="F142" s="86"/>
      <c r="G142" s="86"/>
      <c r="H142" s="86"/>
      <c r="I142" s="86"/>
      <c r="J142" s="87"/>
      <c r="K142" s="88">
        <f>SUM(L7:L138)</f>
        <v>129641.09700000001</v>
      </c>
      <c r="L142" s="89"/>
      <c r="M142" s="81">
        <f>SUM(N43,N67)</f>
        <v>26515.174572</v>
      </c>
      <c r="N142" s="82"/>
    </row>
    <row r="143" spans="1:15" ht="70.150000000000006" customHeight="1" x14ac:dyDescent="0.2">
      <c r="A143" s="90"/>
      <c r="B143" s="91"/>
      <c r="C143" s="91"/>
      <c r="D143" s="91"/>
      <c r="E143" s="91"/>
      <c r="F143" s="91"/>
      <c r="G143" s="91"/>
      <c r="H143" s="91"/>
      <c r="I143" s="91"/>
      <c r="J143" s="91"/>
    </row>
  </sheetData>
  <mergeCells count="22"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G2:H2"/>
    <mergeCell ref="I2:J2"/>
    <mergeCell ref="F141:G141"/>
    <mergeCell ref="H141:J141"/>
    <mergeCell ref="M3:N3"/>
    <mergeCell ref="M142:N142"/>
    <mergeCell ref="K3:L3"/>
    <mergeCell ref="A142:J142"/>
    <mergeCell ref="K142:L142"/>
  </mergeCells>
  <conditionalFormatting sqref="M1:M1048576">
    <cfRule type="cellIs" dxfId="0" priority="2" operator="greaterThan">
      <formula>0</formula>
    </cfRule>
    <cfRule type="cellIs" dxfId="1" priority="1" operator="greaterThan">
      <formula>0</formula>
    </cfRule>
  </conditionalFormatting>
  <pageMargins left="0.51181102362204722" right="0.51181102362204722" top="0.78740157480314965" bottom="0.78740157480314965" header="0.51181102362204722" footer="0.51181102362204722"/>
  <pageSetup paperSize="9" scale="6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D021-FE9C-40E9-B6B8-60E4721B9612}">
  <sheetPr>
    <pageSetUpPr fitToPage="1"/>
  </sheetPr>
  <dimension ref="A1:L66"/>
  <sheetViews>
    <sheetView showRuler="0" view="pageBreakPreview" zoomScale="96" zoomScaleNormal="100" zoomScaleSheetLayoutView="96" workbookViewId="0">
      <selection sqref="A1:XFD2"/>
    </sheetView>
  </sheetViews>
  <sheetFormatPr defaultRowHeight="15" x14ac:dyDescent="0.25"/>
  <cols>
    <col min="1" max="1" width="6.375" style="52" bestFit="1" customWidth="1"/>
    <col min="2" max="2" width="51.375" customWidth="1"/>
    <col min="3" max="3" width="6.125" style="52" customWidth="1"/>
    <col min="4" max="4" width="5.75" style="137" bestFit="1" customWidth="1"/>
    <col min="5" max="5" width="8.25" style="137" bestFit="1" customWidth="1"/>
    <col min="6" max="6" width="5.5" style="137" bestFit="1" customWidth="1"/>
    <col min="7" max="7" width="4.75" style="137" customWidth="1"/>
    <col min="8" max="8" width="12.5" style="137" bestFit="1" customWidth="1"/>
    <col min="9" max="9" width="18.375" customWidth="1"/>
  </cols>
  <sheetData>
    <row r="1" spans="1:12" ht="40.5" customHeight="1" thickBot="1" x14ac:dyDescent="0.25">
      <c r="A1" s="111" t="s">
        <v>356</v>
      </c>
      <c r="B1" s="112"/>
      <c r="C1" s="112"/>
      <c r="D1" s="112"/>
      <c r="E1" s="112"/>
      <c r="F1" s="112"/>
      <c r="G1" s="112"/>
      <c r="H1" s="113"/>
      <c r="K1" t="s">
        <v>412</v>
      </c>
    </row>
    <row r="2" spans="1:12" ht="14.25" customHeight="1" x14ac:dyDescent="0.2">
      <c r="A2" s="114" t="s">
        <v>368</v>
      </c>
      <c r="B2" s="115"/>
      <c r="C2" s="115"/>
      <c r="D2" s="115"/>
      <c r="E2" s="115"/>
      <c r="F2" s="115"/>
      <c r="G2" s="115"/>
      <c r="H2" s="116"/>
      <c r="K2">
        <f>2.1*12</f>
        <v>25.200000000000003</v>
      </c>
      <c r="L2" t="s">
        <v>24</v>
      </c>
    </row>
    <row r="3" spans="1:12" ht="14.25" x14ac:dyDescent="0.2">
      <c r="A3" s="50" t="s">
        <v>7</v>
      </c>
      <c r="B3" s="51" t="s">
        <v>10</v>
      </c>
      <c r="C3" s="59" t="s">
        <v>11</v>
      </c>
      <c r="D3" s="117"/>
      <c r="E3" s="117"/>
      <c r="F3" s="117"/>
      <c r="G3" s="117"/>
      <c r="H3" s="118"/>
      <c r="K3" s="73">
        <f>1.65*5.7</f>
        <v>9.4049999999999994</v>
      </c>
      <c r="L3" t="s">
        <v>24</v>
      </c>
    </row>
    <row r="4" spans="1:12" x14ac:dyDescent="0.25">
      <c r="A4" s="33"/>
      <c r="B4" s="55"/>
      <c r="C4" s="56"/>
      <c r="D4" s="120"/>
      <c r="E4" s="119" t="s">
        <v>365</v>
      </c>
      <c r="F4" s="119"/>
      <c r="G4" s="119"/>
      <c r="H4" s="121" t="s">
        <v>366</v>
      </c>
      <c r="K4" s="138">
        <f>SUM(K2:K3)</f>
        <v>34.605000000000004</v>
      </c>
    </row>
    <row r="5" spans="1:12" x14ac:dyDescent="0.25">
      <c r="A5" s="10" t="s">
        <v>115</v>
      </c>
      <c r="B5" s="11" t="s">
        <v>116</v>
      </c>
      <c r="C5" s="11"/>
      <c r="D5" s="49" t="s">
        <v>367</v>
      </c>
      <c r="E5" s="49" t="s">
        <v>362</v>
      </c>
      <c r="F5" s="48" t="s">
        <v>363</v>
      </c>
      <c r="G5" s="60" t="s">
        <v>364</v>
      </c>
      <c r="H5" s="122"/>
      <c r="J5" t="s">
        <v>413</v>
      </c>
      <c r="K5">
        <f>(12+12+1.65+1.65+2.1+2.1)*0.15</f>
        <v>4.7249999999999996</v>
      </c>
      <c r="L5" s="138">
        <f>K4+K5</f>
        <v>39.330000000000005</v>
      </c>
    </row>
    <row r="6" spans="1:12" s="52" customFormat="1" ht="38.25" x14ac:dyDescent="0.25">
      <c r="A6" s="53" t="s">
        <v>117</v>
      </c>
      <c r="B6" s="54" t="s">
        <v>119</v>
      </c>
      <c r="C6" s="58" t="s">
        <v>372</v>
      </c>
      <c r="D6" s="123"/>
      <c r="E6" s="123"/>
      <c r="F6" s="124"/>
      <c r="G6" s="125"/>
      <c r="H6" s="140">
        <f>E8</f>
        <v>39.330000000000005</v>
      </c>
      <c r="I6" s="74" t="s">
        <v>400</v>
      </c>
    </row>
    <row r="7" spans="1:12" s="52" customFormat="1" x14ac:dyDescent="0.25">
      <c r="A7" s="53"/>
      <c r="B7" s="57" t="s">
        <v>398</v>
      </c>
      <c r="C7" s="58"/>
      <c r="D7" s="123"/>
      <c r="E7" s="123"/>
      <c r="F7" s="124"/>
      <c r="G7" s="125"/>
      <c r="H7" s="126"/>
      <c r="I7" s="75" t="s">
        <v>399</v>
      </c>
    </row>
    <row r="8" spans="1:12" x14ac:dyDescent="0.25">
      <c r="A8" s="16"/>
      <c r="B8" s="65"/>
      <c r="C8" s="58"/>
      <c r="D8" s="127">
        <v>1</v>
      </c>
      <c r="E8" s="127">
        <f>L5</f>
        <v>39.330000000000005</v>
      </c>
      <c r="F8" s="128"/>
      <c r="G8" s="129"/>
      <c r="H8" s="126"/>
    </row>
    <row r="9" spans="1:12" s="52" customFormat="1" ht="38.25" x14ac:dyDescent="0.25">
      <c r="A9" s="53" t="s">
        <v>120</v>
      </c>
      <c r="B9" s="54" t="s">
        <v>122</v>
      </c>
      <c r="C9" s="58" t="s">
        <v>373</v>
      </c>
      <c r="D9" s="123"/>
      <c r="E9" s="123"/>
      <c r="F9" s="124"/>
      <c r="G9" s="125"/>
      <c r="H9" s="140">
        <f>SUM(E11:E12)</f>
        <v>4.1526000000000005</v>
      </c>
      <c r="I9" s="70" t="s">
        <v>411</v>
      </c>
    </row>
    <row r="10" spans="1:12" ht="15" customHeight="1" x14ac:dyDescent="0.25">
      <c r="A10" s="16"/>
      <c r="B10" s="66" t="s">
        <v>371</v>
      </c>
      <c r="C10" s="58"/>
      <c r="D10" s="127">
        <v>1</v>
      </c>
      <c r="E10" s="127"/>
      <c r="F10" s="128"/>
      <c r="G10" s="129"/>
      <c r="H10" s="126"/>
      <c r="I10" t="s">
        <v>410</v>
      </c>
    </row>
    <row r="11" spans="1:12" ht="15" customHeight="1" x14ac:dyDescent="0.25">
      <c r="A11" s="16"/>
      <c r="B11" s="66"/>
      <c r="C11" s="58"/>
      <c r="D11" s="127"/>
      <c r="E11" s="127">
        <f>K4*0.12</f>
        <v>4.1526000000000005</v>
      </c>
      <c r="F11" s="128"/>
      <c r="G11" s="129"/>
      <c r="H11" s="126"/>
      <c r="I11" t="s">
        <v>408</v>
      </c>
    </row>
    <row r="12" spans="1:12" ht="15" customHeight="1" x14ac:dyDescent="0.25">
      <c r="A12" s="16"/>
      <c r="B12" s="66"/>
      <c r="C12" s="58"/>
      <c r="D12" s="127"/>
      <c r="E12" s="127"/>
      <c r="F12" s="128"/>
      <c r="G12" s="129"/>
      <c r="H12" s="126"/>
    </row>
    <row r="13" spans="1:12" s="52" customFormat="1" ht="25.5" x14ac:dyDescent="0.25">
      <c r="A13" s="53" t="s">
        <v>123</v>
      </c>
      <c r="B13" s="54" t="s">
        <v>78</v>
      </c>
      <c r="C13" s="58" t="s">
        <v>373</v>
      </c>
      <c r="D13" s="130"/>
      <c r="E13" s="123"/>
      <c r="F13" s="124"/>
      <c r="G13" s="125"/>
      <c r="H13" s="140">
        <f>E14</f>
        <v>4.1526000000000005</v>
      </c>
      <c r="I13" t="s">
        <v>409</v>
      </c>
    </row>
    <row r="14" spans="1:12" ht="15" customHeight="1" x14ac:dyDescent="0.25">
      <c r="A14" s="16"/>
      <c r="B14" s="65" t="s">
        <v>371</v>
      </c>
      <c r="C14" s="58"/>
      <c r="D14" s="131">
        <v>1</v>
      </c>
      <c r="E14" s="127">
        <f>E11</f>
        <v>4.1526000000000005</v>
      </c>
      <c r="F14" s="128"/>
      <c r="G14" s="129"/>
      <c r="H14" s="126"/>
    </row>
    <row r="15" spans="1:12" ht="15" customHeight="1" x14ac:dyDescent="0.25">
      <c r="A15" s="16"/>
      <c r="B15" s="65"/>
      <c r="C15" s="58"/>
      <c r="D15" s="131"/>
      <c r="E15" s="127"/>
      <c r="F15" s="128"/>
      <c r="G15" s="129"/>
      <c r="H15" s="126"/>
    </row>
    <row r="16" spans="1:12" s="52" customFormat="1" ht="51" x14ac:dyDescent="0.25">
      <c r="A16" s="53" t="s">
        <v>124</v>
      </c>
      <c r="B16" s="54" t="s">
        <v>105</v>
      </c>
      <c r="C16" s="58" t="s">
        <v>60</v>
      </c>
      <c r="D16" s="130"/>
      <c r="E16" s="123"/>
      <c r="F16" s="124"/>
      <c r="G16" s="125"/>
      <c r="H16" s="140">
        <f>SUM(E18:E20)</f>
        <v>160.80000000000001</v>
      </c>
      <c r="I16" t="s">
        <v>401</v>
      </c>
      <c r="L16" s="70">
        <v>59.7</v>
      </c>
    </row>
    <row r="17" spans="1:12" ht="15" customHeight="1" x14ac:dyDescent="0.25">
      <c r="A17" s="16"/>
      <c r="B17" s="65" t="s">
        <v>371</v>
      </c>
      <c r="C17" s="58"/>
      <c r="D17" s="131"/>
      <c r="E17" s="127"/>
      <c r="F17" s="128"/>
      <c r="G17" s="129"/>
      <c r="H17" s="126"/>
      <c r="I17" t="s">
        <v>402</v>
      </c>
      <c r="L17">
        <v>55</v>
      </c>
    </row>
    <row r="18" spans="1:12" ht="15" customHeight="1" x14ac:dyDescent="0.25">
      <c r="A18" s="16"/>
      <c r="B18" s="66" t="s">
        <v>406</v>
      </c>
      <c r="C18" s="58"/>
      <c r="D18" s="131">
        <v>1</v>
      </c>
      <c r="E18" s="127">
        <v>59.7</v>
      </c>
      <c r="F18" s="128"/>
      <c r="G18" s="129"/>
      <c r="H18" s="126"/>
      <c r="I18" t="s">
        <v>403</v>
      </c>
      <c r="L18">
        <v>69.900000000000006</v>
      </c>
    </row>
    <row r="19" spans="1:12" ht="15" customHeight="1" x14ac:dyDescent="0.25">
      <c r="A19" s="16"/>
      <c r="B19" s="66" t="s">
        <v>407</v>
      </c>
      <c r="C19" s="58"/>
      <c r="D19" s="131">
        <v>1</v>
      </c>
      <c r="E19" s="127">
        <v>55</v>
      </c>
      <c r="F19" s="128"/>
      <c r="G19" s="129"/>
      <c r="H19" s="126"/>
      <c r="I19" t="s">
        <v>404</v>
      </c>
      <c r="L19">
        <v>72.2</v>
      </c>
    </row>
    <row r="20" spans="1:12" ht="15" customHeight="1" x14ac:dyDescent="0.25">
      <c r="A20" s="16"/>
      <c r="B20" s="66" t="s">
        <v>404</v>
      </c>
      <c r="C20" s="58"/>
      <c r="D20" s="131">
        <v>1</v>
      </c>
      <c r="E20" s="127">
        <v>46.1</v>
      </c>
      <c r="F20" s="128"/>
      <c r="G20" s="129"/>
      <c r="H20" s="126"/>
      <c r="L20" s="52">
        <f>SUM(L16:L19)</f>
        <v>256.8</v>
      </c>
    </row>
    <row r="21" spans="1:12" s="52" customFormat="1" ht="51" x14ac:dyDescent="0.25">
      <c r="A21" s="53" t="s">
        <v>125</v>
      </c>
      <c r="B21" s="54" t="s">
        <v>108</v>
      </c>
      <c r="C21" s="58" t="s">
        <v>60</v>
      </c>
      <c r="D21" s="123"/>
      <c r="E21" s="123"/>
      <c r="F21" s="124"/>
      <c r="G21" s="125"/>
      <c r="H21" s="140">
        <v>23.8</v>
      </c>
      <c r="I21"/>
    </row>
    <row r="22" spans="1:12" x14ac:dyDescent="0.25">
      <c r="A22" s="16"/>
      <c r="B22" s="65" t="s">
        <v>371</v>
      </c>
      <c r="C22" s="58"/>
      <c r="D22" s="127">
        <v>1</v>
      </c>
      <c r="E22" s="127">
        <v>23.8</v>
      </c>
      <c r="F22" s="128"/>
      <c r="G22" s="129"/>
      <c r="H22" s="126"/>
    </row>
    <row r="23" spans="1:12" x14ac:dyDescent="0.25">
      <c r="A23" s="16"/>
      <c r="B23" s="139" t="s">
        <v>404</v>
      </c>
      <c r="C23" s="58"/>
      <c r="D23" s="127"/>
      <c r="E23" s="127"/>
      <c r="F23" s="128"/>
      <c r="G23" s="129"/>
      <c r="H23" s="126"/>
    </row>
    <row r="24" spans="1:12" s="52" customFormat="1" ht="51" x14ac:dyDescent="0.25">
      <c r="A24" s="53" t="s">
        <v>126</v>
      </c>
      <c r="B24" s="54" t="s">
        <v>91</v>
      </c>
      <c r="C24" s="58" t="s">
        <v>60</v>
      </c>
      <c r="D24" s="123"/>
      <c r="E24" s="123"/>
      <c r="F24" s="124"/>
      <c r="G24" s="125"/>
      <c r="H24" s="140">
        <v>72.06</v>
      </c>
    </row>
    <row r="25" spans="1:12" x14ac:dyDescent="0.25">
      <c r="A25" s="16"/>
      <c r="B25" s="65" t="s">
        <v>371</v>
      </c>
      <c r="C25" s="58"/>
      <c r="D25" s="127">
        <v>1</v>
      </c>
      <c r="E25" s="127">
        <v>72.599999999999994</v>
      </c>
      <c r="F25" s="128"/>
      <c r="G25" s="129"/>
      <c r="H25" s="126"/>
    </row>
    <row r="26" spans="1:12" x14ac:dyDescent="0.25">
      <c r="A26" s="16"/>
      <c r="B26" s="65" t="s">
        <v>405</v>
      </c>
      <c r="C26" s="58"/>
      <c r="D26" s="127"/>
      <c r="E26" s="127"/>
      <c r="F26" s="128"/>
      <c r="G26" s="129"/>
      <c r="H26" s="126"/>
    </row>
    <row r="27" spans="1:12" x14ac:dyDescent="0.25">
      <c r="A27" s="10" t="s">
        <v>172</v>
      </c>
      <c r="B27" s="11" t="s">
        <v>173</v>
      </c>
      <c r="C27" s="58"/>
      <c r="D27" s="127"/>
      <c r="E27" s="127"/>
      <c r="F27" s="128"/>
      <c r="G27" s="129"/>
      <c r="H27" s="126"/>
    </row>
    <row r="28" spans="1:12" s="52" customFormat="1" ht="63.75" x14ac:dyDescent="0.25">
      <c r="A28" s="53" t="s">
        <v>177</v>
      </c>
      <c r="B28" s="54" t="s">
        <v>179</v>
      </c>
      <c r="C28" s="58" t="s">
        <v>372</v>
      </c>
      <c r="D28" s="123"/>
      <c r="E28" s="123"/>
      <c r="F28" s="124"/>
      <c r="G28" s="125"/>
      <c r="H28" s="140">
        <f>SUM(H32:H64)</f>
        <v>490.14580000000001</v>
      </c>
      <c r="I28" s="70"/>
    </row>
    <row r="29" spans="1:12" s="52" customFormat="1" x14ac:dyDescent="0.25">
      <c r="A29" s="53"/>
      <c r="B29" s="54"/>
      <c r="C29" s="58"/>
      <c r="D29" s="123"/>
      <c r="E29" s="123"/>
      <c r="F29" s="124"/>
      <c r="G29" s="125"/>
      <c r="H29" s="126"/>
      <c r="I29" s="70"/>
    </row>
    <row r="30" spans="1:12" s="52" customFormat="1" x14ac:dyDescent="0.25">
      <c r="A30" s="53"/>
      <c r="B30" s="71" t="s">
        <v>375</v>
      </c>
      <c r="C30" s="58"/>
      <c r="D30" s="123"/>
      <c r="E30" s="123"/>
      <c r="F30" s="124"/>
      <c r="G30" s="125"/>
      <c r="H30" s="126"/>
      <c r="I30" s="70"/>
    </row>
    <row r="31" spans="1:12" s="52" customFormat="1" x14ac:dyDescent="0.25">
      <c r="A31" s="53"/>
      <c r="B31" s="71" t="s">
        <v>379</v>
      </c>
      <c r="C31" s="58"/>
      <c r="D31" s="123"/>
      <c r="E31" s="123"/>
      <c r="F31" s="124"/>
      <c r="G31" s="125"/>
      <c r="H31" s="126"/>
      <c r="I31" s="70"/>
    </row>
    <row r="32" spans="1:12" ht="18" customHeight="1" x14ac:dyDescent="0.2">
      <c r="A32" s="53"/>
      <c r="B32" s="57" t="s">
        <v>380</v>
      </c>
      <c r="C32" s="58"/>
      <c r="D32" s="120">
        <v>1</v>
      </c>
      <c r="E32" s="120">
        <v>23.17</v>
      </c>
      <c r="F32" s="120">
        <v>2.5</v>
      </c>
      <c r="G32" s="120"/>
      <c r="H32" s="132">
        <f>PRODUCT(D32:F32)</f>
        <v>57.925000000000004</v>
      </c>
    </row>
    <row r="33" spans="1:8" ht="14.25" x14ac:dyDescent="0.2">
      <c r="A33" s="53"/>
      <c r="B33" s="71" t="s">
        <v>381</v>
      </c>
      <c r="C33" s="58"/>
      <c r="D33" s="120"/>
      <c r="E33" s="120"/>
      <c r="F33" s="120"/>
      <c r="G33" s="120"/>
      <c r="H33" s="132"/>
    </row>
    <row r="34" spans="1:8" ht="25.5" x14ac:dyDescent="0.2">
      <c r="A34" s="53"/>
      <c r="B34" s="57" t="s">
        <v>376</v>
      </c>
      <c r="C34" s="58"/>
      <c r="D34" s="120">
        <v>1</v>
      </c>
      <c r="E34" s="120">
        <v>24.01</v>
      </c>
      <c r="F34" s="120">
        <v>2.5</v>
      </c>
      <c r="G34" s="120"/>
      <c r="H34" s="132">
        <f t="shared" ref="H34:H64" si="0">PRODUCT(D34:F34)</f>
        <v>60.025000000000006</v>
      </c>
    </row>
    <row r="35" spans="1:8" ht="14.25" x14ac:dyDescent="0.2">
      <c r="A35" s="53"/>
      <c r="B35" s="57" t="s">
        <v>377</v>
      </c>
      <c r="C35" s="58"/>
      <c r="D35" s="120">
        <v>1</v>
      </c>
      <c r="E35" s="120">
        <v>8.2100000000000009</v>
      </c>
      <c r="F35" s="120">
        <v>2.4</v>
      </c>
      <c r="G35" s="120"/>
      <c r="H35" s="132">
        <f t="shared" si="0"/>
        <v>19.704000000000001</v>
      </c>
    </row>
    <row r="36" spans="1:8" ht="14.25" x14ac:dyDescent="0.2">
      <c r="A36" s="53"/>
      <c r="B36" s="71" t="s">
        <v>374</v>
      </c>
      <c r="C36" s="58"/>
      <c r="D36" s="120"/>
      <c r="E36" s="120"/>
      <c r="F36" s="120"/>
      <c r="G36" s="120"/>
      <c r="H36" s="132"/>
    </row>
    <row r="37" spans="1:8" ht="14.25" x14ac:dyDescent="0.2">
      <c r="A37" s="53"/>
      <c r="B37" s="57" t="s">
        <v>378</v>
      </c>
      <c r="C37" s="58"/>
      <c r="D37" s="120">
        <v>1</v>
      </c>
      <c r="E37" s="120">
        <v>16.170000000000002</v>
      </c>
      <c r="F37" s="120">
        <v>2.9</v>
      </c>
      <c r="G37" s="120"/>
      <c r="H37" s="132">
        <f t="shared" si="0"/>
        <v>46.893000000000001</v>
      </c>
    </row>
    <row r="38" spans="1:8" ht="14.25" x14ac:dyDescent="0.2">
      <c r="A38" s="53"/>
      <c r="B38" s="71" t="s">
        <v>382</v>
      </c>
      <c r="C38" s="58"/>
      <c r="D38" s="120"/>
      <c r="E38" s="120"/>
      <c r="F38" s="120"/>
      <c r="G38" s="120"/>
      <c r="H38" s="132"/>
    </row>
    <row r="39" spans="1:8" ht="14.25" x14ac:dyDescent="0.2">
      <c r="A39" s="53"/>
      <c r="B39" s="57" t="s">
        <v>383</v>
      </c>
      <c r="C39" s="58"/>
      <c r="D39" s="120">
        <v>1</v>
      </c>
      <c r="E39" s="120">
        <v>15.59</v>
      </c>
      <c r="F39" s="120">
        <v>2.5</v>
      </c>
      <c r="G39" s="120"/>
      <c r="H39" s="132">
        <f t="shared" si="0"/>
        <v>38.975000000000001</v>
      </c>
    </row>
    <row r="40" spans="1:8" x14ac:dyDescent="0.25">
      <c r="A40" s="53"/>
      <c r="B40" s="62"/>
      <c r="C40" s="61"/>
      <c r="D40" s="120"/>
      <c r="E40" s="120"/>
      <c r="F40" s="120"/>
      <c r="G40" s="120"/>
      <c r="H40" s="132"/>
    </row>
    <row r="41" spans="1:8" x14ac:dyDescent="0.25">
      <c r="A41" s="53"/>
      <c r="B41" s="72" t="s">
        <v>384</v>
      </c>
      <c r="C41" s="61"/>
      <c r="D41" s="120"/>
      <c r="E41" s="120"/>
      <c r="F41" s="120"/>
      <c r="G41" s="120"/>
      <c r="H41" s="132"/>
    </row>
    <row r="42" spans="1:8" ht="14.25" x14ac:dyDescent="0.2">
      <c r="A42" s="67"/>
      <c r="B42" s="68"/>
      <c r="C42" s="69"/>
      <c r="D42" s="120"/>
      <c r="E42" s="133"/>
      <c r="F42" s="134"/>
      <c r="G42" s="135"/>
      <c r="H42" s="132"/>
    </row>
    <row r="43" spans="1:8" ht="14.25" x14ac:dyDescent="0.2">
      <c r="A43" s="53"/>
      <c r="B43" s="71" t="s">
        <v>379</v>
      </c>
      <c r="C43" s="58"/>
      <c r="D43" s="120"/>
      <c r="E43" s="127"/>
      <c r="F43" s="128"/>
      <c r="G43" s="129"/>
      <c r="H43" s="132"/>
    </row>
    <row r="44" spans="1:8" ht="14.25" x14ac:dyDescent="0.2">
      <c r="A44" s="53"/>
      <c r="B44" s="57" t="s">
        <v>385</v>
      </c>
      <c r="C44" s="58"/>
      <c r="D44" s="120">
        <v>1</v>
      </c>
      <c r="E44" s="127">
        <v>24.1</v>
      </c>
      <c r="F44" s="128">
        <v>3.3</v>
      </c>
      <c r="G44" s="129"/>
      <c r="H44" s="132">
        <f t="shared" si="0"/>
        <v>79.53</v>
      </c>
    </row>
    <row r="45" spans="1:8" ht="14.25" x14ac:dyDescent="0.2">
      <c r="A45" s="53"/>
      <c r="B45" s="57" t="s">
        <v>386</v>
      </c>
      <c r="C45" s="58"/>
      <c r="D45" s="120">
        <v>1</v>
      </c>
      <c r="E45" s="127">
        <v>3</v>
      </c>
      <c r="F45" s="128">
        <v>0.4</v>
      </c>
      <c r="G45" s="129"/>
      <c r="H45" s="132">
        <f t="shared" si="0"/>
        <v>1.2000000000000002</v>
      </c>
    </row>
    <row r="46" spans="1:8" ht="14.25" x14ac:dyDescent="0.2">
      <c r="A46" s="53"/>
      <c r="B46" s="18"/>
      <c r="C46" s="58"/>
      <c r="D46" s="120"/>
      <c r="E46" s="127"/>
      <c r="F46" s="128"/>
      <c r="G46" s="129"/>
      <c r="H46" s="132"/>
    </row>
    <row r="47" spans="1:8" ht="14.25" x14ac:dyDescent="0.2">
      <c r="A47" s="53"/>
      <c r="B47" s="71" t="s">
        <v>387</v>
      </c>
      <c r="C47" s="58"/>
      <c r="D47" s="120"/>
      <c r="E47" s="127"/>
      <c r="F47" s="128"/>
      <c r="G47" s="129"/>
      <c r="H47" s="132"/>
    </row>
    <row r="48" spans="1:8" ht="14.25" x14ac:dyDescent="0.2">
      <c r="A48" s="53"/>
      <c r="B48" s="57">
        <v>8.6999999999999993</v>
      </c>
      <c r="C48" s="58"/>
      <c r="D48" s="120">
        <v>1</v>
      </c>
      <c r="E48" s="127">
        <v>8.6999999999999993</v>
      </c>
      <c r="F48" s="128">
        <v>3.3</v>
      </c>
      <c r="G48" s="129"/>
      <c r="H48" s="132">
        <f t="shared" si="0"/>
        <v>28.709999999999997</v>
      </c>
    </row>
    <row r="49" spans="1:9" ht="14.25" x14ac:dyDescent="0.2">
      <c r="A49" s="53"/>
      <c r="B49" s="57" t="s">
        <v>388</v>
      </c>
      <c r="C49" s="58"/>
      <c r="D49" s="120">
        <v>1</v>
      </c>
      <c r="E49" s="127">
        <v>8.9</v>
      </c>
      <c r="F49" s="128">
        <v>2.5</v>
      </c>
      <c r="G49" s="129"/>
      <c r="H49" s="132">
        <f t="shared" si="0"/>
        <v>22.25</v>
      </c>
    </row>
    <row r="50" spans="1:9" ht="14.25" x14ac:dyDescent="0.2">
      <c r="A50" s="53"/>
      <c r="B50" s="57">
        <v>2.84</v>
      </c>
      <c r="C50" s="58"/>
      <c r="D50" s="120">
        <v>1</v>
      </c>
      <c r="E50" s="127">
        <v>2.84</v>
      </c>
      <c r="F50" s="128">
        <v>2.7</v>
      </c>
      <c r="G50" s="129"/>
      <c r="H50" s="132">
        <f t="shared" si="0"/>
        <v>7.6680000000000001</v>
      </c>
    </row>
    <row r="51" spans="1:9" ht="14.25" x14ac:dyDescent="0.2">
      <c r="A51" s="53"/>
      <c r="B51" s="57"/>
      <c r="C51" s="58"/>
      <c r="D51" s="120"/>
      <c r="E51" s="127"/>
      <c r="F51" s="128"/>
      <c r="G51" s="129"/>
      <c r="H51" s="132"/>
    </row>
    <row r="52" spans="1:9" ht="14.25" x14ac:dyDescent="0.2">
      <c r="A52" s="53"/>
      <c r="B52" s="71" t="s">
        <v>374</v>
      </c>
      <c r="C52" s="58"/>
      <c r="D52" s="120"/>
      <c r="E52" s="127"/>
      <c r="F52" s="128"/>
      <c r="G52" s="129"/>
      <c r="H52" s="132"/>
    </row>
    <row r="53" spans="1:9" ht="14.25" x14ac:dyDescent="0.2">
      <c r="A53" s="53"/>
      <c r="B53" s="57" t="s">
        <v>389</v>
      </c>
      <c r="C53" s="58"/>
      <c r="D53" s="120">
        <v>1</v>
      </c>
      <c r="E53" s="127">
        <v>15.27</v>
      </c>
      <c r="F53" s="128">
        <v>2.5</v>
      </c>
      <c r="G53" s="129"/>
      <c r="H53" s="132">
        <f t="shared" si="0"/>
        <v>38.174999999999997</v>
      </c>
    </row>
    <row r="54" spans="1:9" ht="14.25" x14ac:dyDescent="0.2">
      <c r="A54" s="53"/>
      <c r="B54" s="57"/>
      <c r="C54" s="58"/>
      <c r="D54" s="120"/>
      <c r="E54" s="127"/>
      <c r="F54" s="128"/>
      <c r="G54" s="129"/>
      <c r="H54" s="132"/>
    </row>
    <row r="55" spans="1:9" ht="14.25" x14ac:dyDescent="0.2">
      <c r="A55" s="53"/>
      <c r="B55" s="71" t="s">
        <v>382</v>
      </c>
      <c r="C55" s="58"/>
      <c r="D55" s="120"/>
      <c r="E55" s="127"/>
      <c r="F55" s="128"/>
      <c r="G55" s="129"/>
      <c r="H55" s="132"/>
    </row>
    <row r="56" spans="1:9" ht="14.25" x14ac:dyDescent="0.2">
      <c r="A56" s="53"/>
      <c r="B56" s="57" t="s">
        <v>390</v>
      </c>
      <c r="C56" s="58"/>
      <c r="D56" s="120">
        <v>1</v>
      </c>
      <c r="E56" s="127">
        <v>17.41</v>
      </c>
      <c r="F56" s="128">
        <v>3.3</v>
      </c>
      <c r="G56" s="129"/>
      <c r="H56" s="132">
        <f t="shared" si="0"/>
        <v>57.452999999999996</v>
      </c>
    </row>
    <row r="57" spans="1:9" ht="14.25" x14ac:dyDescent="0.2">
      <c r="A57" s="53"/>
      <c r="B57" s="57"/>
      <c r="C57" s="58"/>
      <c r="D57" s="127"/>
      <c r="E57" s="127"/>
      <c r="F57" s="128"/>
      <c r="G57" s="129"/>
      <c r="H57" s="132"/>
    </row>
    <row r="58" spans="1:9" ht="14.25" x14ac:dyDescent="0.2">
      <c r="A58" s="53"/>
      <c r="B58" s="71" t="s">
        <v>391</v>
      </c>
      <c r="C58" s="58"/>
      <c r="D58" s="127"/>
      <c r="E58" s="127"/>
      <c r="F58" s="128"/>
      <c r="G58" s="129"/>
      <c r="H58" s="132"/>
    </row>
    <row r="59" spans="1:9" ht="14.25" x14ac:dyDescent="0.2">
      <c r="A59" s="10"/>
      <c r="B59" s="57" t="s">
        <v>393</v>
      </c>
      <c r="C59" s="11"/>
      <c r="D59" s="120">
        <v>2</v>
      </c>
      <c r="E59" s="120">
        <v>3.22</v>
      </c>
      <c r="F59" s="120">
        <v>2.0299999999999998</v>
      </c>
      <c r="G59" s="120"/>
      <c r="H59" s="132">
        <f t="shared" si="0"/>
        <v>13.0732</v>
      </c>
      <c r="I59" s="73">
        <f>SUM(H59:H62)</f>
        <v>29.381</v>
      </c>
    </row>
    <row r="60" spans="1:9" ht="14.25" x14ac:dyDescent="0.2">
      <c r="A60" s="16"/>
      <c r="B60" s="57" t="s">
        <v>394</v>
      </c>
      <c r="C60" s="58"/>
      <c r="D60" s="120">
        <v>2</v>
      </c>
      <c r="E60" s="120">
        <v>1.36</v>
      </c>
      <c r="F60" s="120">
        <v>2.92</v>
      </c>
      <c r="G60" s="120"/>
      <c r="H60" s="132">
        <f t="shared" si="0"/>
        <v>7.9424000000000001</v>
      </c>
      <c r="I60" s="73"/>
    </row>
    <row r="61" spans="1:9" ht="14.25" x14ac:dyDescent="0.2">
      <c r="A61" s="16"/>
      <c r="B61" s="57" t="s">
        <v>395</v>
      </c>
      <c r="C61" s="58"/>
      <c r="D61" s="120">
        <v>1</v>
      </c>
      <c r="E61" s="120">
        <v>2.86</v>
      </c>
      <c r="F61" s="120">
        <v>0.73</v>
      </c>
      <c r="G61" s="120"/>
      <c r="H61" s="132">
        <f t="shared" si="0"/>
        <v>2.0877999999999997</v>
      </c>
    </row>
    <row r="62" spans="1:9" ht="14.25" x14ac:dyDescent="0.2">
      <c r="A62" s="16"/>
      <c r="B62" s="57" t="s">
        <v>396</v>
      </c>
      <c r="C62" s="58"/>
      <c r="D62" s="120">
        <v>1</v>
      </c>
      <c r="E62" s="120">
        <v>2.66</v>
      </c>
      <c r="F62" s="120">
        <v>2.36</v>
      </c>
      <c r="G62" s="120"/>
      <c r="H62" s="132">
        <f t="shared" si="0"/>
        <v>6.2775999999999996</v>
      </c>
    </row>
    <row r="63" spans="1:9" ht="14.25" x14ac:dyDescent="0.2">
      <c r="A63" s="16"/>
      <c r="B63" s="71" t="s">
        <v>392</v>
      </c>
      <c r="C63" s="58"/>
      <c r="D63" s="120"/>
      <c r="E63" s="120"/>
      <c r="F63" s="120"/>
      <c r="G63" s="120"/>
      <c r="H63" s="132"/>
    </row>
    <row r="64" spans="1:9" ht="14.25" x14ac:dyDescent="0.2">
      <c r="A64" s="16"/>
      <c r="B64" s="57" t="s">
        <v>397</v>
      </c>
      <c r="C64" s="58"/>
      <c r="D64" s="120">
        <v>1</v>
      </c>
      <c r="E64" s="120">
        <v>16.12</v>
      </c>
      <c r="F64" s="120">
        <v>0.14000000000000001</v>
      </c>
      <c r="G64" s="120"/>
      <c r="H64" s="132">
        <f t="shared" si="0"/>
        <v>2.2568000000000001</v>
      </c>
    </row>
    <row r="65" spans="1:8" ht="14.25" x14ac:dyDescent="0.2">
      <c r="A65" s="16"/>
      <c r="B65" s="54"/>
      <c r="C65" s="58"/>
      <c r="D65" s="120"/>
      <c r="E65" s="120"/>
      <c r="F65" s="120"/>
      <c r="G65" s="120"/>
      <c r="H65" s="136"/>
    </row>
    <row r="66" spans="1:8" ht="14.25" x14ac:dyDescent="0.2">
      <c r="A66" s="16"/>
      <c r="B66" s="54"/>
      <c r="C66" s="58"/>
      <c r="D66" s="120"/>
      <c r="E66" s="120"/>
      <c r="F66" s="120"/>
      <c r="G66" s="120"/>
      <c r="H66" s="136"/>
    </row>
  </sheetData>
  <mergeCells count="4">
    <mergeCell ref="A1:H1"/>
    <mergeCell ref="A2:H2"/>
    <mergeCell ref="D3:H3"/>
    <mergeCell ref="E4:G4"/>
  </mergeCells>
  <phoneticPr fontId="8" type="noConversion"/>
  <pageMargins left="0.51181102362204722" right="0.51181102362204722" top="0.78740157480314965" bottom="0.78740157480314965" header="0.11811023622047245" footer="0.11811023622047245"/>
  <pageSetup paperSize="9" scale="84" orientation="portrait" horizontalDpi="4294967293" r:id="rId1"/>
  <rowBreaks count="1" manualBreakCount="1">
    <brk id="53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8F5E-12EE-4EF8-AE91-7393E8040C33}">
  <sheetPr>
    <pageSetUpPr fitToPage="1"/>
  </sheetPr>
  <dimension ref="A1:L2"/>
  <sheetViews>
    <sheetView tabSelected="1" view="pageBreakPreview" topLeftCell="A79" zoomScaleNormal="100" zoomScaleSheetLayoutView="100" workbookViewId="0">
      <selection activeCell="I88" sqref="I88"/>
    </sheetView>
  </sheetViews>
  <sheetFormatPr defaultRowHeight="14.25" x14ac:dyDescent="0.2"/>
  <sheetData>
    <row r="1" spans="1:12" ht="40.5" customHeight="1" thickBot="1" x14ac:dyDescent="0.25">
      <c r="A1" s="111" t="s">
        <v>356</v>
      </c>
      <c r="B1" s="112"/>
      <c r="C1" s="112"/>
      <c r="D1" s="112"/>
      <c r="E1" s="112"/>
      <c r="F1" s="112"/>
      <c r="G1" s="112"/>
      <c r="H1" s="113"/>
      <c r="K1" t="s">
        <v>412</v>
      </c>
    </row>
    <row r="2" spans="1:12" ht="14.25" customHeight="1" x14ac:dyDescent="0.2">
      <c r="A2" s="114" t="s">
        <v>415</v>
      </c>
      <c r="B2" s="115"/>
      <c r="C2" s="115"/>
      <c r="D2" s="115"/>
      <c r="E2" s="115"/>
      <c r="F2" s="115"/>
      <c r="G2" s="115"/>
      <c r="H2" s="116"/>
      <c r="K2">
        <f>2.1*12</f>
        <v>25.200000000000003</v>
      </c>
      <c r="L2" t="s">
        <v>24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MEDIÇÃO 03</vt:lpstr>
      <vt:lpstr>MEMORIA DE CL MED 03</vt:lpstr>
      <vt:lpstr>Planilha1</vt:lpstr>
      <vt:lpstr>'MEDIÇÃO 03'!Area_de_impressao</vt:lpstr>
      <vt:lpstr>'MEMORIA DE CL MED 03'!Area_de_impressao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LIMA</cp:lastModifiedBy>
  <cp:revision>0</cp:revision>
  <cp:lastPrinted>2023-07-17T14:48:35Z</cp:lastPrinted>
  <dcterms:created xsi:type="dcterms:W3CDTF">2023-01-17T23:43:54Z</dcterms:created>
  <dcterms:modified xsi:type="dcterms:W3CDTF">2023-07-17T21:14:14Z</dcterms:modified>
</cp:coreProperties>
</file>