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ICARDO LIMA\Documents\ARQUIVOS_02.10.24\PREFEITURA_FISCALIZAÇÃO_2023\FISCALIZAÇÃO_QUADRA_LAGOA DOS ESTRELAS_REVISÃO 16.03.23\BM_GEO PB_QUADRA LAGOA\"/>
    </mc:Choice>
  </mc:AlternateContent>
  <xr:revisionPtr revIDLastSave="0" documentId="13_ncr:1_{B4B04DBF-F574-4059-98E3-A428D726EB3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EDIÇÃO 08" sheetId="1" r:id="rId1"/>
    <sheet name="MEMÓRIA DE CAL 08" sheetId="5" r:id="rId2"/>
    <sheet name="relatóri fotográfico" sheetId="6" r:id="rId3"/>
    <sheet name="MEMÓRIA DE CAL 02" sheetId="2" r:id="rId4"/>
    <sheet name="MEMORIA DE CL MED 03" sheetId="3" r:id="rId5"/>
    <sheet name="MEMÓRIA DE CAL 05" sheetId="4" r:id="rId6"/>
  </sheets>
  <definedNames>
    <definedName name="_xlnm.Print_Area" localSheetId="0">'MEDIÇÃO 08'!$A$1:$O$199</definedName>
    <definedName name="_xlnm.Print_Area" localSheetId="3">'MEMÓRIA DE CAL 02'!$A$1:$H$64</definedName>
    <definedName name="_xlnm.Print_Area" localSheetId="5">'MEMÓRIA DE CAL 05'!$A$1:$J$59</definedName>
    <definedName name="_xlnm.Print_Area" localSheetId="1">'MEMÓRIA DE CAL 08'!$A$1:$J$97</definedName>
    <definedName name="_xlnm.Print_Area" localSheetId="4">'MEMORIA DE CL MED 03'!$A$1:$J$27</definedName>
    <definedName name="_xlnm.Print_Area" localSheetId="2">'relatóri fotográfico'!$A$1:$O$145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5" i="5" l="1"/>
  <c r="Q9" i="1" l="1"/>
  <c r="Q13" i="1"/>
  <c r="Q17" i="1"/>
  <c r="Q21" i="1"/>
  <c r="Q25" i="1"/>
  <c r="Q29" i="1"/>
  <c r="Q33" i="1"/>
  <c r="Q37" i="1"/>
  <c r="Q41" i="1"/>
  <c r="Q45" i="1"/>
  <c r="Q49" i="1"/>
  <c r="Q53" i="1"/>
  <c r="Q57" i="1"/>
  <c r="Q61" i="1"/>
  <c r="Q65" i="1"/>
  <c r="Q69" i="1"/>
  <c r="Q73" i="1"/>
  <c r="Q82" i="1"/>
  <c r="Q83" i="1"/>
  <c r="Q86" i="1"/>
  <c r="Q87" i="1"/>
  <c r="Q90" i="1"/>
  <c r="Q91" i="1"/>
  <c r="Q94" i="1"/>
  <c r="Q95" i="1"/>
  <c r="Q98" i="1"/>
  <c r="Q99" i="1"/>
  <c r="Q102" i="1"/>
  <c r="Q103" i="1"/>
  <c r="Q106" i="1"/>
  <c r="Q107" i="1"/>
  <c r="Q110" i="1"/>
  <c r="Q111" i="1"/>
  <c r="Q114" i="1"/>
  <c r="Q115" i="1"/>
  <c r="Q118" i="1"/>
  <c r="Q119" i="1"/>
  <c r="Q122" i="1"/>
  <c r="Q123" i="1"/>
  <c r="Q126" i="1"/>
  <c r="Q127" i="1"/>
  <c r="Q130" i="1"/>
  <c r="Q131" i="1"/>
  <c r="Q134" i="1"/>
  <c r="Q135" i="1"/>
  <c r="Q138" i="1"/>
  <c r="Q139" i="1"/>
  <c r="Q7" i="1"/>
  <c r="P8" i="1"/>
  <c r="Q8" i="1" s="1"/>
  <c r="P9" i="1"/>
  <c r="P10" i="1"/>
  <c r="Q10" i="1" s="1"/>
  <c r="P11" i="1"/>
  <c r="Q11" i="1" s="1"/>
  <c r="P12" i="1"/>
  <c r="Q12" i="1" s="1"/>
  <c r="P13" i="1"/>
  <c r="P14" i="1"/>
  <c r="Q14" i="1" s="1"/>
  <c r="P15" i="1"/>
  <c r="Q15" i="1" s="1"/>
  <c r="P16" i="1"/>
  <c r="Q16" i="1" s="1"/>
  <c r="P17" i="1"/>
  <c r="P18" i="1"/>
  <c r="Q18" i="1" s="1"/>
  <c r="P19" i="1"/>
  <c r="Q19" i="1" s="1"/>
  <c r="P20" i="1"/>
  <c r="Q20" i="1" s="1"/>
  <c r="P21" i="1"/>
  <c r="P22" i="1"/>
  <c r="Q22" i="1" s="1"/>
  <c r="P23" i="1"/>
  <c r="Q23" i="1" s="1"/>
  <c r="P24" i="1"/>
  <c r="Q24" i="1" s="1"/>
  <c r="P25" i="1"/>
  <c r="P26" i="1"/>
  <c r="Q26" i="1" s="1"/>
  <c r="P27" i="1"/>
  <c r="Q27" i="1" s="1"/>
  <c r="P28" i="1"/>
  <c r="Q28" i="1" s="1"/>
  <c r="P29" i="1"/>
  <c r="P30" i="1"/>
  <c r="Q30" i="1" s="1"/>
  <c r="P31" i="1"/>
  <c r="Q31" i="1" s="1"/>
  <c r="P32" i="1"/>
  <c r="Q32" i="1" s="1"/>
  <c r="P33" i="1"/>
  <c r="P34" i="1"/>
  <c r="Q34" i="1" s="1"/>
  <c r="P35" i="1"/>
  <c r="Q35" i="1" s="1"/>
  <c r="P36" i="1"/>
  <c r="Q36" i="1" s="1"/>
  <c r="P37" i="1"/>
  <c r="P38" i="1"/>
  <c r="Q38" i="1" s="1"/>
  <c r="P39" i="1"/>
  <c r="Q39" i="1" s="1"/>
  <c r="P40" i="1"/>
  <c r="Q40" i="1" s="1"/>
  <c r="P41" i="1"/>
  <c r="P42" i="1"/>
  <c r="Q42" i="1" s="1"/>
  <c r="P43" i="1"/>
  <c r="Q43" i="1" s="1"/>
  <c r="P44" i="1"/>
  <c r="Q44" i="1" s="1"/>
  <c r="P45" i="1"/>
  <c r="P46" i="1"/>
  <c r="Q46" i="1" s="1"/>
  <c r="P47" i="1"/>
  <c r="Q47" i="1" s="1"/>
  <c r="P48" i="1"/>
  <c r="Q48" i="1" s="1"/>
  <c r="P49" i="1"/>
  <c r="P50" i="1"/>
  <c r="Q50" i="1" s="1"/>
  <c r="P51" i="1"/>
  <c r="Q51" i="1" s="1"/>
  <c r="P52" i="1"/>
  <c r="Q52" i="1" s="1"/>
  <c r="P53" i="1"/>
  <c r="P54" i="1"/>
  <c r="Q54" i="1" s="1"/>
  <c r="P55" i="1"/>
  <c r="Q55" i="1" s="1"/>
  <c r="P56" i="1"/>
  <c r="Q56" i="1" s="1"/>
  <c r="P57" i="1"/>
  <c r="P58" i="1"/>
  <c r="Q58" i="1" s="1"/>
  <c r="P59" i="1"/>
  <c r="Q59" i="1" s="1"/>
  <c r="P60" i="1"/>
  <c r="Q60" i="1" s="1"/>
  <c r="P61" i="1"/>
  <c r="P62" i="1"/>
  <c r="Q62" i="1" s="1"/>
  <c r="P63" i="1"/>
  <c r="Q63" i="1" s="1"/>
  <c r="P64" i="1"/>
  <c r="Q64" i="1" s="1"/>
  <c r="P65" i="1"/>
  <c r="P66" i="1"/>
  <c r="Q66" i="1" s="1"/>
  <c r="P67" i="1"/>
  <c r="Q67" i="1" s="1"/>
  <c r="P68" i="1"/>
  <c r="Q68" i="1" s="1"/>
  <c r="P69" i="1"/>
  <c r="P70" i="1"/>
  <c r="Q70" i="1" s="1"/>
  <c r="P71" i="1"/>
  <c r="Q71" i="1" s="1"/>
  <c r="P72" i="1"/>
  <c r="Q72" i="1" s="1"/>
  <c r="P73" i="1"/>
  <c r="P74" i="1"/>
  <c r="Q74" i="1" s="1"/>
  <c r="P75" i="1"/>
  <c r="Q75" i="1" s="1"/>
  <c r="P76" i="1"/>
  <c r="Q76" i="1" s="1"/>
  <c r="P77" i="1"/>
  <c r="P81" i="1"/>
  <c r="Q81" i="1" s="1"/>
  <c r="P82" i="1"/>
  <c r="P83" i="1"/>
  <c r="P84" i="1"/>
  <c r="Q84" i="1" s="1"/>
  <c r="P85" i="1"/>
  <c r="Q85" i="1" s="1"/>
  <c r="P86" i="1"/>
  <c r="P87" i="1"/>
  <c r="P88" i="1"/>
  <c r="Q88" i="1" s="1"/>
  <c r="P89" i="1"/>
  <c r="Q89" i="1" s="1"/>
  <c r="P90" i="1"/>
  <c r="P91" i="1"/>
  <c r="P92" i="1"/>
  <c r="Q92" i="1" s="1"/>
  <c r="P93" i="1"/>
  <c r="Q93" i="1" s="1"/>
  <c r="P94" i="1"/>
  <c r="P95" i="1"/>
  <c r="P96" i="1"/>
  <c r="Q96" i="1" s="1"/>
  <c r="P97" i="1"/>
  <c r="Q97" i="1" s="1"/>
  <c r="P98" i="1"/>
  <c r="P99" i="1"/>
  <c r="P100" i="1"/>
  <c r="Q100" i="1" s="1"/>
  <c r="P101" i="1"/>
  <c r="Q101" i="1" s="1"/>
  <c r="P102" i="1"/>
  <c r="P103" i="1"/>
  <c r="P104" i="1"/>
  <c r="Q104" i="1" s="1"/>
  <c r="P105" i="1"/>
  <c r="Q105" i="1" s="1"/>
  <c r="P106" i="1"/>
  <c r="P107" i="1"/>
  <c r="P108" i="1"/>
  <c r="Q108" i="1" s="1"/>
  <c r="P110" i="1"/>
  <c r="P111" i="1"/>
  <c r="P112" i="1"/>
  <c r="Q112" i="1" s="1"/>
  <c r="P113" i="1"/>
  <c r="Q113" i="1" s="1"/>
  <c r="P114" i="1"/>
  <c r="P115" i="1"/>
  <c r="P116" i="1"/>
  <c r="Q116" i="1" s="1"/>
  <c r="P117" i="1"/>
  <c r="Q117" i="1" s="1"/>
  <c r="P118" i="1"/>
  <c r="P119" i="1"/>
  <c r="P120" i="1"/>
  <c r="Q120" i="1" s="1"/>
  <c r="P121" i="1"/>
  <c r="Q121" i="1" s="1"/>
  <c r="P122" i="1"/>
  <c r="P123" i="1"/>
  <c r="P124" i="1"/>
  <c r="Q124" i="1" s="1"/>
  <c r="P125" i="1"/>
  <c r="Q125" i="1" s="1"/>
  <c r="P126" i="1"/>
  <c r="P127" i="1"/>
  <c r="P128" i="1"/>
  <c r="Q128" i="1" s="1"/>
  <c r="P129" i="1"/>
  <c r="Q129" i="1" s="1"/>
  <c r="P130" i="1"/>
  <c r="P131" i="1"/>
  <c r="P132" i="1"/>
  <c r="Q132" i="1" s="1"/>
  <c r="P133" i="1"/>
  <c r="Q133" i="1" s="1"/>
  <c r="P134" i="1"/>
  <c r="P135" i="1"/>
  <c r="P136" i="1"/>
  <c r="Q136" i="1" s="1"/>
  <c r="P137" i="1"/>
  <c r="Q137" i="1" s="1"/>
  <c r="P138" i="1"/>
  <c r="P139" i="1"/>
  <c r="P140" i="1"/>
  <c r="Q140" i="1" s="1"/>
  <c r="P141" i="1"/>
  <c r="Q141" i="1" s="1"/>
  <c r="P7" i="1"/>
  <c r="Q77" i="1" l="1"/>
  <c r="M109" i="1"/>
  <c r="P109" i="1" s="1"/>
  <c r="Q109" i="1" s="1"/>
  <c r="J84" i="5"/>
  <c r="J89" i="5"/>
  <c r="J88" i="5"/>
  <c r="J97" i="5"/>
  <c r="J96" i="5"/>
  <c r="J86" i="5"/>
  <c r="M78" i="1"/>
  <c r="P78" i="1" s="1"/>
  <c r="Q78" i="1" s="1"/>
  <c r="J93" i="5"/>
  <c r="J92" i="5"/>
  <c r="J91" i="5" s="1"/>
  <c r="M79" i="1" s="1"/>
  <c r="J81" i="5"/>
  <c r="J76" i="5" s="1"/>
  <c r="N75" i="1"/>
  <c r="N70" i="1" s="1"/>
  <c r="P79" i="1" l="1"/>
  <c r="Q79" i="1" s="1"/>
  <c r="N79" i="1"/>
  <c r="N109" i="1"/>
  <c r="J95" i="5"/>
  <c r="M80" i="1" s="1"/>
  <c r="P80" i="1" s="1"/>
  <c r="Q80" i="1" s="1"/>
  <c r="O126" i="1"/>
  <c r="O127" i="1"/>
  <c r="O125" i="1"/>
  <c r="O45" i="1"/>
  <c r="J45" i="1" s="1"/>
  <c r="O46" i="1"/>
  <c r="J46" i="1" s="1"/>
  <c r="O47" i="1"/>
  <c r="J47" i="1" s="1"/>
  <c r="O48" i="1"/>
  <c r="J48" i="1" s="1"/>
  <c r="O49" i="1"/>
  <c r="J49" i="1" s="1"/>
  <c r="O44" i="1"/>
  <c r="J44" i="1" s="1"/>
  <c r="O36" i="1"/>
  <c r="J36" i="1" s="1"/>
  <c r="O37" i="1"/>
  <c r="J37" i="1" s="1"/>
  <c r="O38" i="1"/>
  <c r="J38" i="1" s="1"/>
  <c r="O39" i="1"/>
  <c r="J39" i="1" s="1"/>
  <c r="O40" i="1"/>
  <c r="J40" i="1" s="1"/>
  <c r="O41" i="1"/>
  <c r="J41" i="1" s="1"/>
  <c r="O42" i="1"/>
  <c r="J42" i="1" s="1"/>
  <c r="O35" i="1"/>
  <c r="J35" i="1" s="1"/>
  <c r="O30" i="1"/>
  <c r="J30" i="1" s="1"/>
  <c r="O31" i="1"/>
  <c r="J31" i="1" s="1"/>
  <c r="O32" i="1"/>
  <c r="J32" i="1" s="1"/>
  <c r="O33" i="1"/>
  <c r="J33" i="1" s="1"/>
  <c r="O29" i="1"/>
  <c r="J29" i="1" s="1"/>
  <c r="J58" i="4"/>
  <c r="J59" i="4" s="1"/>
  <c r="D58" i="4"/>
  <c r="L52" i="4"/>
  <c r="J53" i="4"/>
  <c r="J54" i="4" s="1"/>
  <c r="D53" i="4"/>
  <c r="J48" i="4"/>
  <c r="J49" i="4" s="1"/>
  <c r="D48" i="4"/>
  <c r="J41" i="4"/>
  <c r="J42" i="4" s="1"/>
  <c r="J35" i="4"/>
  <c r="J37" i="4" l="1"/>
  <c r="J29" i="4"/>
  <c r="J25" i="4"/>
  <c r="J20" i="4"/>
  <c r="O123" i="1"/>
  <c r="O124" i="1"/>
  <c r="O128" i="1"/>
  <c r="O129" i="1"/>
  <c r="O130" i="1"/>
  <c r="O131" i="1"/>
  <c r="O132" i="1"/>
  <c r="O133" i="1"/>
  <c r="O134" i="1"/>
  <c r="O122" i="1"/>
  <c r="O62" i="1"/>
  <c r="O69" i="1" l="1"/>
  <c r="O68" i="1"/>
  <c r="J12" i="4"/>
  <c r="D14" i="4" s="1"/>
  <c r="J14" i="4" s="1"/>
  <c r="J41" i="2"/>
  <c r="J62" i="2"/>
  <c r="J27" i="3"/>
  <c r="J26" i="3"/>
  <c r="J25" i="3"/>
  <c r="J24" i="3"/>
  <c r="J23" i="3"/>
  <c r="J22" i="3"/>
  <c r="J21" i="3"/>
  <c r="J20" i="3"/>
  <c r="H60" i="2"/>
  <c r="H59" i="2"/>
  <c r="H58" i="2"/>
  <c r="H57" i="2"/>
  <c r="H61" i="2"/>
  <c r="H62" i="2"/>
  <c r="H63" i="2"/>
  <c r="H64" i="2"/>
  <c r="H41" i="2"/>
  <c r="H40" i="2"/>
  <c r="J23" i="2"/>
  <c r="J14" i="2"/>
  <c r="J9" i="2"/>
  <c r="J7" i="2"/>
  <c r="J19" i="3" l="1"/>
  <c r="O52" i="1"/>
  <c r="O53" i="1"/>
  <c r="O54" i="1"/>
  <c r="O55" i="1"/>
  <c r="O51" i="1"/>
  <c r="O8" i="1"/>
  <c r="O10" i="1"/>
  <c r="O11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7" i="1"/>
  <c r="L29" i="2" l="1"/>
  <c r="M29" i="2" s="1"/>
  <c r="H56" i="2" l="1"/>
  <c r="H54" i="2"/>
  <c r="H53" i="2" s="1"/>
  <c r="H51" i="2"/>
  <c r="H52" i="2"/>
  <c r="H50" i="2"/>
  <c r="H48" i="2"/>
  <c r="H47" i="2"/>
  <c r="H44" i="2"/>
  <c r="H46" i="2"/>
  <c r="H43" i="2"/>
  <c r="H42" i="2"/>
  <c r="H39" i="2" s="1"/>
  <c r="H37" i="2"/>
  <c r="H36" i="2" s="1"/>
  <c r="H35" i="2"/>
  <c r="H34" i="2"/>
  <c r="H32" i="2"/>
  <c r="H31" i="2" s="1"/>
  <c r="H30" i="2"/>
  <c r="H29" i="2" s="1"/>
  <c r="H27" i="2"/>
  <c r="H26" i="2" s="1"/>
  <c r="H25" i="2"/>
  <c r="H24" i="2"/>
  <c r="H22" i="2"/>
  <c r="H21" i="2"/>
  <c r="H19" i="2"/>
  <c r="H18" i="2"/>
  <c r="H14" i="2"/>
  <c r="H6" i="2"/>
  <c r="H8" i="2"/>
  <c r="H10" i="2"/>
  <c r="H12" i="2"/>
  <c r="H17" i="2" l="1"/>
  <c r="H33" i="2"/>
  <c r="H49" i="2"/>
  <c r="H23" i="2"/>
  <c r="H20" i="2"/>
  <c r="N8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9" i="1"/>
  <c r="N30" i="1"/>
  <c r="N31" i="1"/>
  <c r="N32" i="1"/>
  <c r="N33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1" i="1"/>
  <c r="N52" i="1"/>
  <c r="N53" i="1"/>
  <c r="N54" i="1"/>
  <c r="N55" i="1"/>
  <c r="N58" i="1"/>
  <c r="O58" i="1" s="1"/>
  <c r="N59" i="1"/>
  <c r="O59" i="1" s="1"/>
  <c r="O63" i="1"/>
  <c r="O64" i="1"/>
  <c r="O65" i="1"/>
  <c r="O66" i="1"/>
  <c r="N68" i="1"/>
  <c r="N67" i="1" s="1"/>
  <c r="N69" i="1"/>
  <c r="O71" i="1"/>
  <c r="O72" i="1"/>
  <c r="O73" i="1"/>
  <c r="O74" i="1"/>
  <c r="O75" i="1"/>
  <c r="O76" i="1"/>
  <c r="N78" i="1"/>
  <c r="O79" i="1"/>
  <c r="N80" i="1"/>
  <c r="O80" i="1" s="1"/>
  <c r="N81" i="1"/>
  <c r="O81" i="1" s="1"/>
  <c r="N82" i="1"/>
  <c r="O82" i="1" s="1"/>
  <c r="N83" i="1"/>
  <c r="O83" i="1" s="1"/>
  <c r="N84" i="1"/>
  <c r="O84" i="1" s="1"/>
  <c r="N85" i="1"/>
  <c r="O85" i="1" s="1"/>
  <c r="N86" i="1"/>
  <c r="O86" i="1" s="1"/>
  <c r="N88" i="1"/>
  <c r="N89" i="1"/>
  <c r="O89" i="1" s="1"/>
  <c r="N90" i="1"/>
  <c r="O90" i="1" s="1"/>
  <c r="N91" i="1"/>
  <c r="O91" i="1" s="1"/>
  <c r="N92" i="1"/>
  <c r="O92" i="1" s="1"/>
  <c r="N94" i="1"/>
  <c r="N95" i="1"/>
  <c r="O95" i="1" s="1"/>
  <c r="N96" i="1"/>
  <c r="O96" i="1" s="1"/>
  <c r="N97" i="1"/>
  <c r="O97" i="1" s="1"/>
  <c r="N98" i="1"/>
  <c r="O98" i="1" s="1"/>
  <c r="N99" i="1"/>
  <c r="O99" i="1" s="1"/>
  <c r="N100" i="1"/>
  <c r="O100" i="1" s="1"/>
  <c r="N102" i="1"/>
  <c r="N103" i="1"/>
  <c r="O103" i="1" s="1"/>
  <c r="N105" i="1"/>
  <c r="N106" i="1"/>
  <c r="O106" i="1" s="1"/>
  <c r="N107" i="1"/>
  <c r="O107" i="1" s="1"/>
  <c r="N108" i="1"/>
  <c r="O108" i="1" s="1"/>
  <c r="O109" i="1"/>
  <c r="N111" i="1"/>
  <c r="N112" i="1"/>
  <c r="O112" i="1" s="1"/>
  <c r="N113" i="1"/>
  <c r="O113" i="1" s="1"/>
  <c r="N114" i="1"/>
  <c r="O114" i="1" s="1"/>
  <c r="N115" i="1"/>
  <c r="O115" i="1" s="1"/>
  <c r="N117" i="1"/>
  <c r="N118" i="1"/>
  <c r="O118" i="1" s="1"/>
  <c r="N119" i="1"/>
  <c r="O119" i="1" s="1"/>
  <c r="N120" i="1"/>
  <c r="O120" i="1" s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6" i="1"/>
  <c r="N137" i="1"/>
  <c r="O137" i="1" s="1"/>
  <c r="N138" i="1"/>
  <c r="O138" i="1" s="1"/>
  <c r="N7" i="1"/>
  <c r="M4" i="1"/>
  <c r="N4" i="1"/>
  <c r="O78" i="1" l="1"/>
  <c r="O105" i="1"/>
  <c r="N104" i="1"/>
  <c r="O104" i="1" s="1"/>
  <c r="O111" i="1"/>
  <c r="N110" i="1"/>
  <c r="O110" i="1" s="1"/>
  <c r="O136" i="1"/>
  <c r="N135" i="1"/>
  <c r="O94" i="1"/>
  <c r="N93" i="1"/>
  <c r="O93" i="1" s="1"/>
  <c r="N121" i="1"/>
  <c r="O121" i="1" s="1"/>
  <c r="O117" i="1"/>
  <c r="N116" i="1"/>
  <c r="O116" i="1" s="1"/>
  <c r="O102" i="1"/>
  <c r="N101" i="1"/>
  <c r="O101" i="1" s="1"/>
  <c r="O88" i="1"/>
  <c r="N87" i="1"/>
  <c r="O87" i="1" s="1"/>
  <c r="N43" i="1"/>
  <c r="L14" i="1"/>
  <c r="J14" i="1" s="1"/>
  <c r="L15" i="1"/>
  <c r="J15" i="1" s="1"/>
  <c r="J50" i="1"/>
  <c r="L8" i="1"/>
  <c r="J8" i="1" s="1"/>
  <c r="L10" i="1"/>
  <c r="J10" i="1" s="1"/>
  <c r="L11" i="1"/>
  <c r="J11" i="1" s="1"/>
  <c r="L16" i="1"/>
  <c r="J16" i="1" s="1"/>
  <c r="L17" i="1"/>
  <c r="J17" i="1" s="1"/>
  <c r="L18" i="1"/>
  <c r="J18" i="1" s="1"/>
  <c r="L19" i="1"/>
  <c r="J19" i="1" s="1"/>
  <c r="L20" i="1"/>
  <c r="J20" i="1" s="1"/>
  <c r="L21" i="1"/>
  <c r="J21" i="1" s="1"/>
  <c r="L22" i="1"/>
  <c r="J22" i="1" s="1"/>
  <c r="L23" i="1"/>
  <c r="J23" i="1" s="1"/>
  <c r="L24" i="1"/>
  <c r="J24" i="1" s="1"/>
  <c r="L25" i="1"/>
  <c r="J25" i="1" s="1"/>
  <c r="L26" i="1"/>
  <c r="J26" i="1" s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44" i="1"/>
  <c r="L45" i="1"/>
  <c r="L46" i="1"/>
  <c r="L47" i="1"/>
  <c r="L48" i="1"/>
  <c r="L49" i="1"/>
  <c r="L51" i="1"/>
  <c r="J51" i="1" s="1"/>
  <c r="L52" i="1"/>
  <c r="J52" i="1" s="1"/>
  <c r="L53" i="1"/>
  <c r="J53" i="1" s="1"/>
  <c r="L54" i="1"/>
  <c r="J54" i="1" s="1"/>
  <c r="L55" i="1"/>
  <c r="J55" i="1" s="1"/>
  <c r="L58" i="1"/>
  <c r="L59" i="1"/>
  <c r="J59" i="1" s="1"/>
  <c r="L62" i="1"/>
  <c r="J62" i="1" s="1"/>
  <c r="L63" i="1"/>
  <c r="J63" i="1" s="1"/>
  <c r="L64" i="1"/>
  <c r="J64" i="1" s="1"/>
  <c r="L65" i="1"/>
  <c r="J65" i="1" s="1"/>
  <c r="L66" i="1"/>
  <c r="J66" i="1" s="1"/>
  <c r="L68" i="1"/>
  <c r="J68" i="1" s="1"/>
  <c r="L69" i="1"/>
  <c r="J69" i="1" s="1"/>
  <c r="L71" i="1"/>
  <c r="J71" i="1" s="1"/>
  <c r="L72" i="1"/>
  <c r="J72" i="1" s="1"/>
  <c r="L73" i="1"/>
  <c r="J73" i="1" s="1"/>
  <c r="L74" i="1"/>
  <c r="J74" i="1" s="1"/>
  <c r="L75" i="1"/>
  <c r="J75" i="1" s="1"/>
  <c r="L76" i="1"/>
  <c r="J76" i="1" s="1"/>
  <c r="L78" i="1"/>
  <c r="J78" i="1" s="1"/>
  <c r="L79" i="1"/>
  <c r="J79" i="1" s="1"/>
  <c r="L80" i="1"/>
  <c r="J80" i="1" s="1"/>
  <c r="L81" i="1"/>
  <c r="J81" i="1" s="1"/>
  <c r="L82" i="1"/>
  <c r="J82" i="1" s="1"/>
  <c r="L83" i="1"/>
  <c r="J83" i="1" s="1"/>
  <c r="L84" i="1"/>
  <c r="J84" i="1" s="1"/>
  <c r="L85" i="1"/>
  <c r="J85" i="1" s="1"/>
  <c r="L86" i="1"/>
  <c r="J86" i="1" s="1"/>
  <c r="L88" i="1"/>
  <c r="J88" i="1" s="1"/>
  <c r="L89" i="1"/>
  <c r="J89" i="1" s="1"/>
  <c r="L90" i="1"/>
  <c r="J90" i="1" s="1"/>
  <c r="L91" i="1"/>
  <c r="J91" i="1" s="1"/>
  <c r="L92" i="1"/>
  <c r="J92" i="1" s="1"/>
  <c r="L94" i="1"/>
  <c r="J94" i="1" s="1"/>
  <c r="L95" i="1"/>
  <c r="J95" i="1" s="1"/>
  <c r="L96" i="1"/>
  <c r="J96" i="1" s="1"/>
  <c r="L97" i="1"/>
  <c r="J97" i="1" s="1"/>
  <c r="L98" i="1"/>
  <c r="J98" i="1" s="1"/>
  <c r="L99" i="1"/>
  <c r="J99" i="1" s="1"/>
  <c r="L100" i="1"/>
  <c r="J100" i="1" s="1"/>
  <c r="L102" i="1"/>
  <c r="J102" i="1" s="1"/>
  <c r="L103" i="1"/>
  <c r="J103" i="1" s="1"/>
  <c r="L105" i="1"/>
  <c r="J105" i="1" s="1"/>
  <c r="L106" i="1"/>
  <c r="J106" i="1" s="1"/>
  <c r="L107" i="1"/>
  <c r="J107" i="1" s="1"/>
  <c r="L108" i="1"/>
  <c r="J108" i="1" s="1"/>
  <c r="L109" i="1"/>
  <c r="J109" i="1" s="1"/>
  <c r="L111" i="1"/>
  <c r="J111" i="1" s="1"/>
  <c r="L112" i="1"/>
  <c r="J112" i="1" s="1"/>
  <c r="L113" i="1"/>
  <c r="J113" i="1" s="1"/>
  <c r="L114" i="1"/>
  <c r="J114" i="1" s="1"/>
  <c r="L115" i="1"/>
  <c r="J115" i="1" s="1"/>
  <c r="L117" i="1"/>
  <c r="J117" i="1" s="1"/>
  <c r="L118" i="1"/>
  <c r="J118" i="1" s="1"/>
  <c r="L119" i="1"/>
  <c r="J119" i="1" s="1"/>
  <c r="L120" i="1"/>
  <c r="J120" i="1" s="1"/>
  <c r="L122" i="1"/>
  <c r="J122" i="1" s="1"/>
  <c r="L123" i="1"/>
  <c r="J123" i="1" s="1"/>
  <c r="L124" i="1"/>
  <c r="J124" i="1" s="1"/>
  <c r="L125" i="1"/>
  <c r="J125" i="1" s="1"/>
  <c r="L126" i="1"/>
  <c r="J126" i="1" s="1"/>
  <c r="L127" i="1"/>
  <c r="J127" i="1" s="1"/>
  <c r="L128" i="1"/>
  <c r="J128" i="1" s="1"/>
  <c r="L129" i="1"/>
  <c r="J129" i="1" s="1"/>
  <c r="L130" i="1"/>
  <c r="J130" i="1" s="1"/>
  <c r="L131" i="1"/>
  <c r="J131" i="1" s="1"/>
  <c r="L132" i="1"/>
  <c r="J132" i="1" s="1"/>
  <c r="L133" i="1"/>
  <c r="J133" i="1" s="1"/>
  <c r="L134" i="1"/>
  <c r="J134" i="1" s="1"/>
  <c r="L136" i="1"/>
  <c r="J136" i="1" s="1"/>
  <c r="L137" i="1"/>
  <c r="J137" i="1" s="1"/>
  <c r="L138" i="1"/>
  <c r="J138" i="1" s="1"/>
  <c r="L7" i="1"/>
  <c r="J7" i="1" s="1"/>
  <c r="M142" i="1" l="1"/>
  <c r="J58" i="1"/>
  <c r="K142" i="1"/>
  <c r="O43" i="1"/>
  <c r="O142" i="1" l="1"/>
</calcChain>
</file>

<file path=xl/sharedStrings.xml><?xml version="1.0" encoding="utf-8"?>
<sst xmlns="http://schemas.openxmlformats.org/spreadsheetml/2006/main" count="1090" uniqueCount="479">
  <si>
    <t>Obra</t>
  </si>
  <si>
    <t>Bancos</t>
  </si>
  <si>
    <t>B.D.I.</t>
  </si>
  <si>
    <t>Encargos Sociais</t>
  </si>
  <si>
    <t xml:space="preserve">SINAPI - 11/2022 - Paraíba
ORSE - 10/2022 - Sergipe
</t>
  </si>
  <si>
    <t>20,0%</t>
  </si>
  <si>
    <t>Não Desonerado: embutido nos preços unitário dos insumos de mão de obra, de acordo com as bases.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</si>
  <si>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</si>
  <si>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</si>
  <si>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</si>
  <si>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</si>
  <si>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</si>
  <si>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</si>
  <si>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</si>
  <si>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</si>
  <si>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</si>
  <si>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 xml:space="preserve"> 1 </t>
  </si>
  <si>
    <t>QUADRA</t>
  </si>
  <si>
    <t xml:space="preserve"> 1.1 </t>
  </si>
  <si>
    <t>SERVIÇOS PRELIMINARES</t>
  </si>
  <si>
    <t xml:space="preserve"> 1.1.1 </t>
  </si>
  <si>
    <t xml:space="preserve"> 74209/001 </t>
  </si>
  <si>
    <t>SINAPI</t>
  </si>
  <si>
    <t>PLACA DE OBRA EM CHAPA DE ACO GALVANIZADO</t>
  </si>
  <si>
    <t>m²</t>
  </si>
  <si>
    <t xml:space="preserve"> 1.1.2 </t>
  </si>
  <si>
    <t xml:space="preserve"> 99059 </t>
  </si>
  <si>
    <t>LOCACAO CONVENCIONAL DE OBRA, UTILIZANDO GABARITO DE TÁBUAS CORRIDAS PONTALETADAS A CADA 2,00M -  2 UTILIZAÇÕES. AF_10/2018</t>
  </si>
  <si>
    <t>M</t>
  </si>
  <si>
    <t xml:space="preserve"> 1.2 </t>
  </si>
  <si>
    <t>MOVIMENTAÇÃO DE TERRA</t>
  </si>
  <si>
    <t xml:space="preserve"> 1.2.1 </t>
  </si>
  <si>
    <t xml:space="preserve"> 79517/001 </t>
  </si>
  <si>
    <t>ESCAVACAO MANUAL EM SOLO-PROF. ATE 1,50 M</t>
  </si>
  <si>
    <t>m³</t>
  </si>
  <si>
    <t xml:space="preserve"> 1.2.2 </t>
  </si>
  <si>
    <t xml:space="preserve"> 96995 </t>
  </si>
  <si>
    <t>REATERRO MANUAL APILOADO COM SOQUETE. AF_10/2017</t>
  </si>
  <si>
    <t xml:space="preserve"> 1.3 </t>
  </si>
  <si>
    <t>INFRA-ESTRUTURA: FUNDAÇÕES (TODA A QUADRA)</t>
  </si>
  <si>
    <t xml:space="preserve"> 1.3.1 </t>
  </si>
  <si>
    <t>SAPATAS ISOLADAS/ARRANQUE DOS PILARES</t>
  </si>
  <si>
    <t xml:space="preserve"> 1.3.1.1 </t>
  </si>
  <si>
    <t xml:space="preserve"> 95467 </t>
  </si>
  <si>
    <t>EMBASAMENTO C/PEDRA ARGAMASSADA UTILIZANDO ARG.CIM/AREIA 1:4</t>
  </si>
  <si>
    <t xml:space="preserve"> 1.3.1.2 </t>
  </si>
  <si>
    <t xml:space="preserve"> 73935/002 </t>
  </si>
  <si>
    <t>ALVENARIA EM TIJOLO CERAMICO FURADO 9X19X19CM, 1 VEZ (ESPESSURA 19 CM), ASSENTADO EM ARGAMASSA TRACO 1:4 (CIMENTO E AREIA MEDIA NAO PENEIRADA), PREPARO MANUAL, JUNTA1 CM</t>
  </si>
  <si>
    <t xml:space="preserve"> 1.3.1.3 </t>
  </si>
  <si>
    <t xml:space="preserve"> 96620 </t>
  </si>
  <si>
    <t>LASTRO DE CONCRETO MAGRO, APLICADO EM PISOS, LAJES SOBRE SOLO OU RADIERS. AF_08/2017</t>
  </si>
  <si>
    <t xml:space="preserve"> 1.3.1.4 </t>
  </si>
  <si>
    <t xml:space="preserve"> 96535 </t>
  </si>
  <si>
    <t>FABRICAÇÃO, MONTAGEM E DESMONTAGEM DE FÔRMA PARA SAPATA, EM MADEIRA SERRADA, E=25 MM, 4 UTILIZAÇÕES. AF_06/2017</t>
  </si>
  <si>
    <t xml:space="preserve"> 1.3.1.5 </t>
  </si>
  <si>
    <t xml:space="preserve"> 96536 </t>
  </si>
  <si>
    <t>FABRICAÇÃO, MONTAGEM E DESMONTAGEM DE FÔRMA PARA VIGA BALDRAME, EM MADEIRA SERRADA, E=25 MM, 4 UTILIZAÇÕES. AF_06/2017</t>
  </si>
  <si>
    <t xml:space="preserve"> 1.3.1.6 </t>
  </si>
  <si>
    <t xml:space="preserve"> 96544 </t>
  </si>
  <si>
    <t>ARMAÇÃO DE BLOCO, VIGA BALDRAME OU SAPATA UTILIZANDO AÇO CA-50 DE 6,3 MM - MONTAGEM. AF_06/2017</t>
  </si>
  <si>
    <t>KG</t>
  </si>
  <si>
    <t xml:space="preserve"> 1.3.1.7 </t>
  </si>
  <si>
    <t xml:space="preserve"> 96545 </t>
  </si>
  <si>
    <t>ARMAÇÃO DE BLOCO, VIGA BALDRAME OU SAPATA UTILIZANDO AÇO CA-50 DE 8 MM - MONTAGEM. AF_06/2017</t>
  </si>
  <si>
    <t xml:space="preserve"> 1.3.1.8 </t>
  </si>
  <si>
    <t xml:space="preserve"> 96546 </t>
  </si>
  <si>
    <t>ARMAÇÃO DE BLOCO, VIGA BALDRAME OU SAPATA UTILIZANDO AÇO CA-50 DE 10 MM - MONTAGEM. AF_06/2017</t>
  </si>
  <si>
    <t xml:space="preserve"> 1.3.1.9 </t>
  </si>
  <si>
    <t xml:space="preserve"> 96547 </t>
  </si>
  <si>
    <t>ARMAÇÃO DE BLOCO, VIGA BALDRAME OU SAPATA UTILIZANDO AÇO CA-50 DE 12,5 MM - MONTAGEM. AF_06/2017</t>
  </si>
  <si>
    <t xml:space="preserve"> 1.3.1.10 </t>
  </si>
  <si>
    <t xml:space="preserve"> 96543 </t>
  </si>
  <si>
    <t>ARMAÇÃO DE BLOCO, VIGA BALDRAME E SAPATA UTILIZANDO AÇO CA-60 DE 5 MM - MONTAGEM. AF_06/2017</t>
  </si>
  <si>
    <t xml:space="preserve"> 1.3.1.11 </t>
  </si>
  <si>
    <t xml:space="preserve"> 94965 </t>
  </si>
  <si>
    <t>CONCRETO FCK = 25MPA, TRAÇO 1:2,3:2,7 (EM MASSA SECA DE CIMENTO/ AREIA MÉDIA/ BRITA 1) - PREPARO MECÂNICO COM BETONEIRA 400 L. AF_05/2021</t>
  </si>
  <si>
    <t xml:space="preserve"> 1.3.1.12 </t>
  </si>
  <si>
    <t xml:space="preserve"> 92873 </t>
  </si>
  <si>
    <t>LANÇAMENTO COM USO DE BALDES, ADENSAMENTO E ACABAMENTO DE CONCRETO EM ESTRUTURAS. AF_12/2015</t>
  </si>
  <si>
    <t xml:space="preserve"> 1.3.1.13 </t>
  </si>
  <si>
    <t xml:space="preserve"> 74106/001 </t>
  </si>
  <si>
    <t>IMPERMEABILIZACAO DE ESTRUTURAS ENTERRADAS, COM TINTA ASFALTICA, DUAS DEMAOS.</t>
  </si>
  <si>
    <t xml:space="preserve"> 1.4 </t>
  </si>
  <si>
    <t>SUPERESTRUTURAS ( PILARES, VIGAS E LAJES) - TODA A QUADRA</t>
  </si>
  <si>
    <t xml:space="preserve"> 1.4.1 </t>
  </si>
  <si>
    <t>CONCRETO ARMADO PARA PILARES DE EDIFICAÇÕES</t>
  </si>
  <si>
    <t xml:space="preserve"> 1.4.1.1 </t>
  </si>
  <si>
    <t xml:space="preserve"> 92445 </t>
  </si>
  <si>
    <t>MONTAGEM E DESMONTAGEM DE FÔRMA DE PILARES RETANGULARES E ESTRUTURAS SIMILARES, PÉ-DIREITO DUPLO, EM CHAPA DE MADEIRA COMPENSADA PLASTIFICADA, 18 UTILIZAÇÕES. AF_09/2020</t>
  </si>
  <si>
    <t xml:space="preserve"> 1.4.1.2 </t>
  </si>
  <si>
    <t xml:space="preserve"> 92775 </t>
  </si>
  <si>
    <t>ARMAÇÃO DE PILAR OU VIGA DE UMA ESTRUTURA CONVENCIONAL DE CONCRETO ARMADO EM UMA EDIFICAÇÃO TÉRREA OU SOBRADO UTILIZANDO AÇO CA-60 DE 5,0 MM - MONTAGEM. AF_12/2015</t>
  </si>
  <si>
    <t xml:space="preserve"> 1.4.1.3 </t>
  </si>
  <si>
    <t xml:space="preserve"> 92778 </t>
  </si>
  <si>
    <t>ARMAÇÃO DE PILAR OU VIGA DE UMA ESTRUTURA CONVENCIONAL DE CONCRETO ARMADO EM UMA EDIFICAÇÃO TÉRREA OU SOBRADO UTILIZANDO AÇO CA-50 DE 10,0 MM - MONTAGEM. AF_12/2015</t>
  </si>
  <si>
    <t xml:space="preserve"> 1.4.1.4 </t>
  </si>
  <si>
    <t xml:space="preserve"> 1.4.1.5 </t>
  </si>
  <si>
    <t xml:space="preserve"> 1.4.2 </t>
  </si>
  <si>
    <t>CONCRETO ARMADO PARA VIGAS DA EDIFICAÇÃO</t>
  </si>
  <si>
    <t xml:space="preserve"> 1.4.2.1 </t>
  </si>
  <si>
    <t xml:space="preserve"> 92480 </t>
  </si>
  <si>
    <t>MONTAGEM E DESMONTAGEM DE FÔRMA DE VIGA, ESCORAMENTO METÁLICO, PÉ-DIREITO SIMPLES, EM CHAPA DE MADEIRA PLASTIFICADA, 18 UTILIZAÇÕES. AF_09/2020</t>
  </si>
  <si>
    <t xml:space="preserve"> 1.4.2.2 </t>
  </si>
  <si>
    <t xml:space="preserve"> 1.4.2.3 </t>
  </si>
  <si>
    <t xml:space="preserve"> 92776 </t>
  </si>
  <si>
    <t>ARMAÇÃO DE PILAR OU VIGA DE UMA ESTRUTURA CONVENCIONAL DE CONCRETO ARMADO EM UMA EDIFICAÇÃO TÉRREA OU SOBRADO UTILIZANDO AÇO CA-50 DE 6,3 MM - MONTAGEM. AF_12/2015</t>
  </si>
  <si>
    <t xml:space="preserve"> 1.4.2.4 </t>
  </si>
  <si>
    <t xml:space="preserve"> 92777 </t>
  </si>
  <si>
    <t>ARMAÇÃO DE PILAR OU VIGA DE UMA ESTRUTURA CONVENCIONAL DE CONCRETO ARMADO EM UMA EDIFICAÇÃO TÉRREA OU SOBRADO UTILIZANDO AÇO CA-50 DE 8,0 MM - MONTAGEM. AF_12/2015</t>
  </si>
  <si>
    <t xml:space="preserve"> 1.4.2.5 </t>
  </si>
  <si>
    <t xml:space="preserve"> 1.4.2.6 </t>
  </si>
  <si>
    <t xml:space="preserve"> 92779 </t>
  </si>
  <si>
    <t>ARMAÇÃO DE PILAR OU VIGA DE UMA ESTRUTURA CONVENCIONAL DE CONCRETO ARMADO EM UMA EDIFICAÇÃO TÉRREA OU SOBRADO UTILIZANDO AÇO CA-50 DE 12,5 MM - MONTAGEM. AF_12/2015</t>
  </si>
  <si>
    <t xml:space="preserve"> 1.4.2.7 </t>
  </si>
  <si>
    <t xml:space="preserve"> 1.4.2.8 </t>
  </si>
  <si>
    <t xml:space="preserve"> 1.4.3 </t>
  </si>
  <si>
    <t>CONCRETO ARMADO PARA LAJES DA EDIFICAÇÃO</t>
  </si>
  <si>
    <t xml:space="preserve"> 1.4.3.1 </t>
  </si>
  <si>
    <t xml:space="preserve"> 92522 </t>
  </si>
  <si>
    <t>MONTAGEM E DESMONTAGEM DE FÔRMA DE LAJE MACIÇA, PÉ-DIREITO SIMPLES, EM CHAPA DE MADEIRA COMPENSADA RESINADA, 8 UTILIZAÇÕES. AF_09/2020</t>
  </si>
  <si>
    <t xml:space="preserve"> 1.4.3.2 </t>
  </si>
  <si>
    <t xml:space="preserve"> 94971 </t>
  </si>
  <si>
    <t>CONCRETO FCK = 25MPA, TRAÇO 1:2,3:2,7 (EM MASSA SECA DE CIMENTO/ AREIA MÉDIA/ BRITA 1) - PREPARO MECÂNICO COM BETONEIRA 600 L. AF_05/2021</t>
  </si>
  <si>
    <t xml:space="preserve"> 1.4.3.3 </t>
  </si>
  <si>
    <t xml:space="preserve"> 1.4.3.4 </t>
  </si>
  <si>
    <t xml:space="preserve"> 1.4.3.5 </t>
  </si>
  <si>
    <t xml:space="preserve"> 1.4.3.6 </t>
  </si>
  <si>
    <t xml:space="preserve"> 1.5 </t>
  </si>
  <si>
    <t>ELEVAÇÃO (murada)</t>
  </si>
  <si>
    <t xml:space="preserve"> 1.5.1 </t>
  </si>
  <si>
    <t xml:space="preserve"> 87503 </t>
  </si>
  <si>
    <t>ALVENARIA DE VEDAÇÃO DE BLOCOS CERÂMICOS FURADOS NA HORIZONTAL DE 9X19X19CM (ESPESSURA 9CM) DE PAREDES COM ÁREA LÍQUIDA MAIOR OU IGUAL A 6M² SEM VÃOS E ARGAMASSA DE ASSENTAMENTO COM PREPARO EM BETONEIRA. AF_06/2014</t>
  </si>
  <si>
    <t xml:space="preserve"> 1.5.2 </t>
  </si>
  <si>
    <t xml:space="preserve"> 73937/003 </t>
  </si>
  <si>
    <t>COBOGO DE CONCRETO (ELEMENTO VAZADO), 7X50X50CM, ASSENTADO COM ARGAMASSA TRACO 1:3 (CIMENTO E AREIA)</t>
  </si>
  <si>
    <t xml:space="preserve"> 1.5.3 </t>
  </si>
  <si>
    <t xml:space="preserve"> 93182 </t>
  </si>
  <si>
    <t>VERGA PRÉ-MOLDADA PARA JANELAS COM ATÉ 1,5 M DE VÃO. AF_03/2016</t>
  </si>
  <si>
    <t xml:space="preserve"> 1.5.4 </t>
  </si>
  <si>
    <t xml:space="preserve"> 93184 </t>
  </si>
  <si>
    <t>VERGA PRÉ-MOLDADA PARA PORTAS COM ATÉ 1,5 M DE VÃO. AF_03/2016</t>
  </si>
  <si>
    <t xml:space="preserve"> 1.5.5 </t>
  </si>
  <si>
    <t xml:space="preserve"> 93194 </t>
  </si>
  <si>
    <t>CONTRAVERGA PRÉ-MOLDADA PARA VÃOS DE ATÉ 1,5 M DE COMPRIMENTO. AF_03/2016</t>
  </si>
  <si>
    <t xml:space="preserve"> 1.6 </t>
  </si>
  <si>
    <t>ESQUADRIAS</t>
  </si>
  <si>
    <t>PORTÃO DE FERRO</t>
  </si>
  <si>
    <t xml:space="preserve"> 1.6.1.1 </t>
  </si>
  <si>
    <t xml:space="preserve"> 91341 </t>
  </si>
  <si>
    <t>PORTA EM ALUMÍNIO DE ABRIR TIPO VENEZIANA COM GUARNIÇÃO, FIXAÇÃO COM PARAFUSOS - FORNECIMENTO E INSTALAÇÃO. AF_12/2019</t>
  </si>
  <si>
    <t xml:space="preserve"> 1.6.1.2 </t>
  </si>
  <si>
    <t xml:space="preserve"> 68054 </t>
  </si>
  <si>
    <t>PORTAO DE FERRO EM CHAPA GALVANIZADA PLANA 14 GSG</t>
  </si>
  <si>
    <t xml:space="preserve"> 1.7 </t>
  </si>
  <si>
    <t>COBERTURA</t>
  </si>
  <si>
    <t xml:space="preserve"> 1.7.1 </t>
  </si>
  <si>
    <t>ESTRTUTURA METÁLICA DE COBERTURA E FECHAMENTO</t>
  </si>
  <si>
    <t xml:space="preserve"> 1.7.1.1 </t>
  </si>
  <si>
    <t xml:space="preserve"> 100773 </t>
  </si>
  <si>
    <t>ESTRUTURA TRELIÇADA DE COBERTURA, TIPO ARCO, COM LIGAÇÕES SOLDADAS, INCLUSOS PERFIS METÁLICOS, CHAPAS METÁLICAS, MÃO DE OBRA E TRANSPORTE COM GUINDASTE - FORNECIMENTO E INSTALAÇÃO. AF_01/2020_PSA</t>
  </si>
  <si>
    <t xml:space="preserve"> 1.7.1.2 </t>
  </si>
  <si>
    <t>TELHAMENTO COM TELHA DE AÇO/ALUMÍNIO E = 0,5 MM, COM ATÉ 2 ÁGUAS, INCLUSO IÇAMENTO. AF_07/2019</t>
  </si>
  <si>
    <t xml:space="preserve"> 1.7.1.3 </t>
  </si>
  <si>
    <t xml:space="preserve"> 100434 </t>
  </si>
  <si>
    <t>CALHA DE BEIRAL, SEMICIRCULAR DE PVC, DIAMETRO 125 MM, INCLUINDO CABECEIRAS, EMENDAS, BOCAIS, SUPORTES E VEDAÇÕES, EXCLUINDO CONDUTORES, INCLUSO TRANSPORTE VERTICAL. AF_07/2019</t>
  </si>
  <si>
    <t xml:space="preserve"> 1.7.1.4 </t>
  </si>
  <si>
    <t xml:space="preserve"> 96113 </t>
  </si>
  <si>
    <t>FORRO EM PLACAS DE GESSO, PARA AMBIENTES COMERCIAIS. AF_05/2017_PS</t>
  </si>
  <si>
    <t xml:space="preserve"> 1.7.1.5 </t>
  </si>
  <si>
    <t xml:space="preserve"> 98560 </t>
  </si>
  <si>
    <t>IMPERMEABILIZAÇÃO DE PISO COM ARGAMASSA DE CIMENTO E AREIA, COM ADITIVO IMPERMEABILIZANTE, E = 2CM. AF_06/2018</t>
  </si>
  <si>
    <t xml:space="preserve"> 1.8 </t>
  </si>
  <si>
    <t>REVESTIMENTO DE PAREDE</t>
  </si>
  <si>
    <t xml:space="preserve"> 1.8.1 </t>
  </si>
  <si>
    <t xml:space="preserve"> 87879 </t>
  </si>
  <si>
    <t>CHAPISCO APLICADO EM ALVENARIAS E ESTRUTURAS DE CONCRETO INTERNAS, COM COLHER DE PEDREIRO.  ARGAMASSA TRAÇO 1:3 COM PREPARO EM BETONEIRA 400L. AF_10/2022</t>
  </si>
  <si>
    <t xml:space="preserve"> 1.8.2 </t>
  </si>
  <si>
    <t xml:space="preserve"> 87529 </t>
  </si>
  <si>
    <t>MASSA ÚNICA, PARA RECEBIMENTO DE PINTURA, EM ARGAMASSA TRAÇO 1:2:8, PREPARO MECÂNICO COM BETONEIRA 400L, APLICADA MANUALMENTE EM FACES INTERNAS DE PAREDES, ESPESSURA DE 20MM, COM EXECUÇÃO DE TALISCAS. AF_06/2014</t>
  </si>
  <si>
    <t xml:space="preserve"> 1.9 </t>
  </si>
  <si>
    <t>PAVIMENTAÇÃO</t>
  </si>
  <si>
    <t xml:space="preserve"> 1.9.1 </t>
  </si>
  <si>
    <t xml:space="preserve"> 74005/001 </t>
  </si>
  <si>
    <t>COMPACTACAO MECANICA, SEM CONTROLE DO GC (C/COMPACTADOR PLACA 400 KG)</t>
  </si>
  <si>
    <t xml:space="preserve"> 1.9.2 </t>
  </si>
  <si>
    <t xml:space="preserve"> 1.9.3 </t>
  </si>
  <si>
    <t xml:space="preserve"> 87256 </t>
  </si>
  <si>
    <t>REVESTIMENTO CERÂMICO PARA PISO COM PLACAS TIPO ESMALTADA EXTRA DE DIMENSÕES 60X60 CM APLICADA EM AMBIENTES DE ÁREA ENTRE 5 M2 E 10 M2. AF_06/2014</t>
  </si>
  <si>
    <t xml:space="preserve"> 1.9.4 </t>
  </si>
  <si>
    <t xml:space="preserve"> 72183 </t>
  </si>
  <si>
    <t>PISO EM CONCRETO 20MPA PREPARO MECANICO, ESPESSURA 7 CM, COM ARMACAO EM TELA SOLDADA</t>
  </si>
  <si>
    <t xml:space="preserve"> 1.9.5 </t>
  </si>
  <si>
    <t xml:space="preserve"> 1.9.6 </t>
  </si>
  <si>
    <t xml:space="preserve"> 7324 </t>
  </si>
  <si>
    <t>ORSE</t>
  </si>
  <si>
    <t>Piso tátil direcional e/ou alerta, de concreto, colorido, p/deficientes visuais, dimensões 25x25cm, aplicado com argamassa industrializada ac-ii, rejuntado, exclusive regularização de base</t>
  </si>
  <si>
    <t xml:space="preserve"> 1.10 </t>
  </si>
  <si>
    <t>PINTURA</t>
  </si>
  <si>
    <t xml:space="preserve"> 1.10.1 </t>
  </si>
  <si>
    <t xml:space="preserve"> 88485 </t>
  </si>
  <si>
    <t>APLICAÇÃO DE FUNDO SELADOR ACRÍLICO EM PAREDES, UMA DEMÃO. AF_06/2014</t>
  </si>
  <si>
    <t xml:space="preserve"> 1.10.2 </t>
  </si>
  <si>
    <t xml:space="preserve"> 88495 </t>
  </si>
  <si>
    <t>APLICAÇÃO E LIXAMENTO DE MASSA LÁTEX EM PAREDES, UMA DEMÃO. AF_06/2014</t>
  </si>
  <si>
    <t xml:space="preserve"> 1.10.3 </t>
  </si>
  <si>
    <t xml:space="preserve"> 88489 </t>
  </si>
  <si>
    <t>APLICAÇÃO MANUAL DE PINTURA COM TINTA LÁTEX ACRÍLICA EM PAREDES, DUAS DEMÃOS. AF_06/2014</t>
  </si>
  <si>
    <t xml:space="preserve"> 1.10.4 </t>
  </si>
  <si>
    <t xml:space="preserve"> 88482 </t>
  </si>
  <si>
    <t>APLICAÇÃO DE FUNDO SELADOR LÁTEX PVA EM TETO, UMA DEMÃO. AF_06/2014</t>
  </si>
  <si>
    <t xml:space="preserve"> 1.10.5 </t>
  </si>
  <si>
    <t xml:space="preserve"> 88496 </t>
  </si>
  <si>
    <t>APLICAÇÃO E LIXAMENTO DE MASSA LÁTEX EM TETO, DUAS DEMÃOS. AF_06/2014</t>
  </si>
  <si>
    <t xml:space="preserve"> 1.10.6 </t>
  </si>
  <si>
    <t xml:space="preserve"> 88488 </t>
  </si>
  <si>
    <t>APLICAÇÃO MANUAL DE PINTURA COM TINTA LÁTEX ACRÍLICA EM TETO, DUAS DEMÃOS. AF_06/2014</t>
  </si>
  <si>
    <t xml:space="preserve"> 1.10.7 </t>
  </si>
  <si>
    <t xml:space="preserve"> 102494 </t>
  </si>
  <si>
    <t>PINTURA DE PISO COM TINTA EPÓXI, APLICAÇÃO MANUAL, 2 DEMÃOS, INCLUSO PRIMER EPÓXI. AF_05/2021</t>
  </si>
  <si>
    <t xml:space="preserve"> 1.10.8 </t>
  </si>
  <si>
    <t xml:space="preserve"> 73865/001 </t>
  </si>
  <si>
    <t>FUNDO PREPARADOR PRIMER A BASE DE EPOXI, PARA ESTRUTURA METALICA, UMA DEMAO, ESPESSURA DE 25 MICRA.</t>
  </si>
  <si>
    <t xml:space="preserve"> 1.10.9 </t>
  </si>
  <si>
    <t xml:space="preserve"> 74145/001 </t>
  </si>
  <si>
    <t>PINTURA ESMALTE FOSCO, DUAS DEMAOS, SOBRE SUPERFICIE METALICA, INCLUSO UMA DEMAO DE FUNDO ANTICORROSIVO. UTILIZACAO DE REVOLVER ( AR-COMPRIMIDO).</t>
  </si>
  <si>
    <t xml:space="preserve"> 1.11 </t>
  </si>
  <si>
    <t>INSTALAÇÃO ELÉTRICA ( REFERENTE À TODA QUADRA)</t>
  </si>
  <si>
    <t xml:space="preserve"> 1.11.1 </t>
  </si>
  <si>
    <t xml:space="preserve"> 92392 </t>
  </si>
  <si>
    <t>EXECUÇÃO DE PAVIMENTO EM PISO INTERTRAVADO, COM BLOCO PISOGRAMA DE 35 X 15 CM, ESPESSURA 8 CM. AF_10/2022</t>
  </si>
  <si>
    <t xml:space="preserve"> 1.11.2 </t>
  </si>
  <si>
    <t xml:space="preserve"> 93656 </t>
  </si>
  <si>
    <t>DISJUNTOR MONOPOLAR TIPO DIN, CORRENTE NOMINAL DE 25A - FORNECIMENTO E INSTALAÇÃO. AF_10/2020</t>
  </si>
  <si>
    <t>UN</t>
  </si>
  <si>
    <t xml:space="preserve"> 1.11.3 </t>
  </si>
  <si>
    <t xml:space="preserve"> 93653 </t>
  </si>
  <si>
    <t>DISJUNTOR MONOPOLAR TIPO DIN, CORRENTE NOMINAL DE 10A - FORNECIMENTO E INSTALAÇÃO. AF_10/2020</t>
  </si>
  <si>
    <t xml:space="preserve"> 1.11.4 </t>
  </si>
  <si>
    <t xml:space="preserve"> 93654 </t>
  </si>
  <si>
    <t>DISJUNTOR MONOPOLAR TIPO DIN, CORRENTE NOMINAL DE 16A - FORNECIMENTO E INSTALAÇÃO. AF_10/2020</t>
  </si>
  <si>
    <t xml:space="preserve"> 1.11.5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</si>
  <si>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</si>
  <si>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</si>
  <si>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1.12 </t>
  </si>
  <si>
    <t>ELETRODUTOS E ACESSORIOS</t>
  </si>
  <si>
    <t xml:space="preserve"> 1.12.1 </t>
  </si>
  <si>
    <t xml:space="preserve"> 90447 </t>
  </si>
  <si>
    <t>RASGO EM ALVENARIA PARA ELETRODUTOS COM DIAMETROS MENORES OU IGUAIS A 40 MM. AF_05/2015</t>
  </si>
  <si>
    <t xml:space="preserve"> 1.12.2 </t>
  </si>
  <si>
    <t xml:space="preserve"> 91846 </t>
  </si>
  <si>
    <t>ELETRODUTO FLEXÍVEL CORRUGADO, PVC, DN 32 MM (1"), PARA CIRCUITOS TERMINAIS, INSTALADO EM LAJE - FORNECIMENTO E INSTALAÇÃO. AF_12/2015</t>
  </si>
  <si>
    <t xml:space="preserve"> 1.12.3 </t>
  </si>
  <si>
    <t xml:space="preserve"> 91856 </t>
  </si>
  <si>
    <t>ELETRODUTO FLEXÍVEL CORRUGADO, PVC, DN 32 MM (1"), PARA CIRCUITOS TERMINAIS, INSTALADO EM PAREDE - FORNECIMENTO E INSTALAÇÃO. AF_12/2015</t>
  </si>
  <si>
    <t xml:space="preserve"> 1.12.4 </t>
  </si>
  <si>
    <t xml:space="preserve"> 91937 </t>
  </si>
  <si>
    <t>CAIXA OCTOGONAL 3" X 3", PVC, INSTALADA EM LAJE - FORNECIMENTO E INSTALAÇÃO. AF_12/2015</t>
  </si>
  <si>
    <t xml:space="preserve"> 1.12.5 </t>
  </si>
  <si>
    <t xml:space="preserve"> 91939 </t>
  </si>
  <si>
    <t>CAIXA RETANGULAR 4" X 2" ALTA (2,00 M DO PISO), PVC, INSTALADA EM PAREDE - FORNECIMENTO E INSTALAÇÃO. AF_12/2015</t>
  </si>
  <si>
    <t xml:space="preserve"> 1.12.6 </t>
  </si>
  <si>
    <t xml:space="preserve"> 91940 </t>
  </si>
  <si>
    <t>CAIXA RETANGULAR 4" X 2" MÉDIA (1,30 M DO PISO), PVC, INSTALADA EM PAREDE - FORNECIMENTO E INSTALAÇÃO. AF_12/2015</t>
  </si>
  <si>
    <t xml:space="preserve"> 1.12.7 </t>
  </si>
  <si>
    <t xml:space="preserve"> 91941 </t>
  </si>
  <si>
    <t>CAIXA RETANGULAR 4" X 2" BAIXA (0,30 M DO PISO), PVC, INSTALADA EM PAREDE - FORNECIMENTO E INSTALAÇÃO. AF_12/2015</t>
  </si>
  <si>
    <t xml:space="preserve"> 1.13 </t>
  </si>
  <si>
    <t>CABOS E FIOS</t>
  </si>
  <si>
    <t xml:space="preserve"> 1.13.1 </t>
  </si>
  <si>
    <t xml:space="preserve"> 91924 </t>
  </si>
  <si>
    <t>CABO DE COBRE FLEXÍVEL ISOLADO, 1,5 MM², ANTI-CHAMA 450/750 V, PARA CIRCUITOS TERMINAIS - FORNECIMENTO E INSTALAÇÃO. AF_12/2015</t>
  </si>
  <si>
    <t xml:space="preserve"> 1.13.2 </t>
  </si>
  <si>
    <t xml:space="preserve"> 91926 </t>
  </si>
  <si>
    <t>CABO DE COBRE FLEXÍVEL ISOLADO, 2,5 MM², ANTI-CHAMA 450/750 V, PARA CIRCUITOS TERMINAIS - FORNECIMENTO E INSTALAÇÃO. AF_12/2015</t>
  </si>
  <si>
    <t xml:space="preserve"> 1.14 </t>
  </si>
  <si>
    <t>ILUMINAÇÃO E TOMADAS</t>
  </si>
  <si>
    <t xml:space="preserve"> 1.14.1 </t>
  </si>
  <si>
    <t xml:space="preserve"> 91992 </t>
  </si>
  <si>
    <t>TOMADA ALTA DE EMBUTIR (1 MÓDULO), 2P+T 10 A, INCLUINDO SUPORTE E PLACA - FORNECIMENTO E INSTALAÇÃO. AF_12/2015</t>
  </si>
  <si>
    <t xml:space="preserve"> 1.14.2 </t>
  </si>
  <si>
    <t xml:space="preserve"> 92000 </t>
  </si>
  <si>
    <t>TOMADA BAIXA DE EMBUTIR (1 MÓDULO), 2P+T 10 A, INCLUINDO SUPORTE E PLACA - FORNECIMENTO E INSTALAÇÃO. AF_12/2015</t>
  </si>
  <si>
    <t xml:space="preserve"> 1.14.3 </t>
  </si>
  <si>
    <t xml:space="preserve"> 91966 </t>
  </si>
  <si>
    <t>INTERRUPTOR SIMPLES (3 MÓDULOS), 10A/250V, SEM SUPORTE E SEM PLACA - FORNECIMENTO E INSTALAÇÃO. AF_12/2015</t>
  </si>
  <si>
    <t xml:space="preserve"> 1.14.4 </t>
  </si>
  <si>
    <t xml:space="preserve"> 97592 </t>
  </si>
  <si>
    <t>LUMINÁRIA TIPO PLAFON, DE SOBREPOR, COM 1 LÂMPADA LED DE 12/13 W, SEM REATOR - FORNECIMENTO E INSTALAÇÃO. AF_02/2020</t>
  </si>
  <si>
    <t xml:space="preserve"> 1.14.5 </t>
  </si>
  <si>
    <t xml:space="preserve"> 97601 </t>
  </si>
  <si>
    <t>REFLETOR EM ALUMÍNIO, DE SUPORTE E ALÇA, COM LÂMPADA VAPOR DE MERCÚRIO DE 250 W, COM REATOR ALTO FATOR DE POTÊNCIA - FORNECIMENTO E INSTALAÇÃO. AF_02/2020</t>
  </si>
  <si>
    <t xml:space="preserve"> 1.16 </t>
  </si>
  <si>
    <t>DRENAGEM PLUVIAL</t>
  </si>
  <si>
    <t xml:space="preserve"> 1.16.1 </t>
  </si>
  <si>
    <t xml:space="preserve"> 89529 </t>
  </si>
  <si>
    <t>JOELHO 90 GRAUS, PVC, SERIE R, ÁGUA PLUVIAL, DN 100 MM, JUNTA ELÁSTICA, FORNECIDO E INSTALADO EM RAMAL DE ENCAMINHAMENTO. AF_06/2022</t>
  </si>
  <si>
    <t xml:space="preserve"> 1.16.2 </t>
  </si>
  <si>
    <t xml:space="preserve"> 89531 </t>
  </si>
  <si>
    <t>JOELHO 45 GRAUS, PVC, SERIE R, ÁGUA PLUVIAL, DN 100 MM, JUNTA ELÁSTICA, FORNECIDO E INSTALADO EM RAMAL DE ENCAMINHAMENTO. AF_06/2022</t>
  </si>
  <si>
    <t xml:space="preserve"> 1.16.3 </t>
  </si>
  <si>
    <t xml:space="preserve"> 89578 </t>
  </si>
  <si>
    <t>TUBO PVC, SÉRIE R, ÁGUA PLUVIAL, DN 100 MM, FORNECIDO E INSTALADO EM CONDUTORES VERTICAIS DE ÁGUAS PLUVIAIS. AF_06/2022</t>
  </si>
  <si>
    <t xml:space="preserve"> 1.16.4 </t>
  </si>
  <si>
    <t xml:space="preserve"> 1.16.5 </t>
  </si>
  <si>
    <t xml:space="preserve"> 72289 </t>
  </si>
  <si>
    <t>CAIXA DE INSPEÇÃO 80X80X80CM EM ALVENARIA - EXECUÇÃO</t>
  </si>
  <si>
    <t xml:space="preserve"> 1.17 </t>
  </si>
  <si>
    <t>PREVENÇÃO DE COMBATE A INCÊNDIO</t>
  </si>
  <si>
    <t xml:space="preserve"> 1.17.1 </t>
  </si>
  <si>
    <t xml:space="preserve"> 72553 </t>
  </si>
  <si>
    <t>EXTINTOR DE PQS 4KG - FORNECIMENTO E INSTALACAO</t>
  </si>
  <si>
    <t xml:space="preserve"> 1.17.2 </t>
  </si>
  <si>
    <t xml:space="preserve"> 73775/002 </t>
  </si>
  <si>
    <t>EXTINTOR INCENDIO AGUA-PRESSURIZADA 10L INCL SUPORTE PAREDE CARGA     COMPLETA FORNECIMENTO E COLOCACAO</t>
  </si>
  <si>
    <t xml:space="preserve"> 1.17.3 </t>
  </si>
  <si>
    <t xml:space="preserve"> 12137 </t>
  </si>
  <si>
    <t>Placa de sinalizacao de seguranca contra incendio, fotoluminescente, quadrada, *20 x 20* cm, em pvc *2* mm anti-chamas (simbolos, cores e pictogramas conforme nbr 13434)</t>
  </si>
  <si>
    <t>Un</t>
  </si>
  <si>
    <t xml:space="preserve"> 1.17.4 </t>
  </si>
  <si>
    <t xml:space="preserve"> 97599 </t>
  </si>
  <si>
    <t>LUMINÁRIA DE EMERGÊNCIA, COM 30 LÂMPADAS LED DE 2 W, SEM REATOR - FORNECIMENTO E INSTALAÇÃO. AF_02/2020</t>
  </si>
  <si>
    <t xml:space="preserve"> 1.18 </t>
  </si>
  <si>
    <t>ARQUIBANCADA</t>
  </si>
  <si>
    <t xml:space="preserve"> 1.18.1 </t>
  </si>
  <si>
    <t xml:space="preserve"> 1.18.2 </t>
  </si>
  <si>
    <t xml:space="preserve"> 1.18.3 </t>
  </si>
  <si>
    <t xml:space="preserve"> 87481 </t>
  </si>
  <si>
    <t>ALVENARIA DE VEDAÇÃO DE BLOCOS CERÂMICOS FURADOS NA VERTICAL DE 19X19X39CM (ESPESSURA 19CM) DE PAREDES COM ÁREA LÍQUIDA MAIOR OU IGUAL A 6M² SEM VÃOS E ARGAMASSA DE ASSENTAMENTO COM PREPARO EM BETONEIRA. AF_06/2014</t>
  </si>
  <si>
    <t xml:space="preserve"> 1.18.4 </t>
  </si>
  <si>
    <t xml:space="preserve"> 1.18.5 </t>
  </si>
  <si>
    <t xml:space="preserve"> 1.18.6 </t>
  </si>
  <si>
    <t xml:space="preserve"> 1.18.7 </t>
  </si>
  <si>
    <t xml:space="preserve"> 94963 </t>
  </si>
  <si>
    <t>CONCRETO FCK = 15MPA, TRAÇO 1:3,4:3,5 (EM MASSA SECA DE CIMENTO/ AREIA MÉDIA/ BRITA 1) - PREPARO MECÂNICO COM BETONEIRA 400 L. AF_05/2021</t>
  </si>
  <si>
    <t xml:space="preserve"> 1.18.8 </t>
  </si>
  <si>
    <t xml:space="preserve"> 1.18.9 </t>
  </si>
  <si>
    <t xml:space="preserve"> 1.18.10 </t>
  </si>
  <si>
    <t xml:space="preserve"> 1.18.11 </t>
  </si>
  <si>
    <t xml:space="preserve"> 1.18.12 </t>
  </si>
  <si>
    <t xml:space="preserve"> 1.18.13 </t>
  </si>
  <si>
    <t xml:space="preserve"> 1.19 </t>
  </si>
  <si>
    <t>SERVIÇOS FINAIS</t>
  </si>
  <si>
    <t xml:space="preserve"> 1.19.1 </t>
  </si>
  <si>
    <t xml:space="preserve"> 9537 </t>
  </si>
  <si>
    <t>LIMPEZA FINAL DA OBRA</t>
  </si>
  <si>
    <t xml:space="preserve"> 1.19.2 </t>
  </si>
  <si>
    <t xml:space="preserve"> 102179 </t>
  </si>
  <si>
    <t>INSTALAÇÃO DE VIDRO TEMPERADO, E = 6 MM, ENCAIXADO EM PERFIL U. AF_01/2021_PS</t>
  </si>
  <si>
    <t xml:space="preserve"> 1.19.3 </t>
  </si>
  <si>
    <t xml:space="preserve"> 102362 </t>
  </si>
  <si>
    <t>ALAMBRADO PARA QUADRA POLIESPORTIVA, ESTRUTURADO POR TUBOS DE ACO GALVANIZADO, (MONTANTES COM DIAMETRO 2", TRAVESSAS E ESCORAS COM DIÂMETRO 1 ¼), COM TELA DE ARAME GALVANIZADO, FIO 14 BWG E MALHA QUADRADA 5X5CM (EXCETO MURETA). AF_03/2021</t>
  </si>
  <si>
    <t>Total sem BDI</t>
  </si>
  <si>
    <t>Total do BDI</t>
  </si>
  <si>
    <t>Total Geral</t>
  </si>
  <si>
    <t>VALOR TOTAL DE SEISSENTOS E VINTE E DOIS MIL, NOVECENTOS E CINQUENTA E OITO REAIS E SESSENTA E TRÊS CENTAVOS.</t>
  </si>
  <si>
    <t>CONSTRUÇÃO DE QUADRA POLIESPORTIVA NO DISTRITO DE LAGOA DOS ESTRELAS NO MUNICIPIO DE SOUSA PB.</t>
  </si>
  <si>
    <t>ACUMULADO (%)</t>
  </si>
  <si>
    <t>VALOR MEDIDO</t>
  </si>
  <si>
    <t>QUANTIDADE</t>
  </si>
  <si>
    <t>ACUMULADO NO PERIODO</t>
  </si>
  <si>
    <t>x</t>
  </si>
  <si>
    <t>y</t>
  </si>
  <si>
    <t>z</t>
  </si>
  <si>
    <t>Memória de cálculo da medição 02</t>
  </si>
  <si>
    <t>DADOS</t>
  </si>
  <si>
    <t>RESULTADO</t>
  </si>
  <si>
    <t>VEZ</t>
  </si>
  <si>
    <t>Conforme quadro resumo do projeto
estrutural</t>
  </si>
  <si>
    <t>Vigas conforme quadro de resumo do projeto estrutural</t>
  </si>
  <si>
    <t>Cintas conforme quadro de resumo do projeto estrutural</t>
  </si>
  <si>
    <t>vez</t>
  </si>
  <si>
    <t>Lançamento = volume de concreto</t>
  </si>
  <si>
    <t>P1</t>
  </si>
  <si>
    <t>P2</t>
  </si>
  <si>
    <t>P3</t>
  </si>
  <si>
    <t>VERGA</t>
  </si>
  <si>
    <t xml:space="preserve">CONTRAVERGA </t>
  </si>
  <si>
    <t>Memória de cálculo da medição 03</t>
  </si>
  <si>
    <t>VIGA BALDRAME</t>
  </si>
  <si>
    <t>VIGA SUPERIOR</t>
  </si>
  <si>
    <t>PILAR INCLINADO</t>
  </si>
  <si>
    <t xml:space="preserve">PILAR </t>
  </si>
  <si>
    <t>LAJES CONFORME QUADRO RESUMO DO PROJETO ESTRUTURAL</t>
  </si>
  <si>
    <t>M2</t>
  </si>
  <si>
    <t>M3</t>
  </si>
  <si>
    <t xml:space="preserve">PAREDE SUL </t>
  </si>
  <si>
    <t>PAREDE NORTE</t>
  </si>
  <si>
    <t xml:space="preserve">PAREDE LESTE E BILHETERIA </t>
  </si>
  <si>
    <t xml:space="preserve">PAREDE OESTE </t>
  </si>
  <si>
    <t>REF ALVERARIA EXECUTADA 22/06/2023</t>
  </si>
  <si>
    <t xml:space="preserve">CANTONEIRA L 1X1/8 (N) </t>
  </si>
  <si>
    <t>QUANT</t>
  </si>
  <si>
    <t xml:space="preserve">PESO / METRO </t>
  </si>
  <si>
    <t>QUANTIDADE EXECUTADA</t>
  </si>
  <si>
    <t>PESO TOTAL</t>
  </si>
  <si>
    <t>((90x2x0,64)+(90x2x0,40)x6 ) = 1.123,20</t>
  </si>
  <si>
    <t>PERFIL U 3" - CH 1/8 (N)</t>
  </si>
  <si>
    <t>COMP ( (24,5x2)x6 ; (0,40x2)x6 ) = 298</t>
  </si>
  <si>
    <t>PERFIL E RG 4" - na chapa 1/8</t>
  </si>
  <si>
    <t>(comp 28,10)x17un = 477,7</t>
  </si>
  <si>
    <t>CHAPA 1/2 - 3 X 1,20 (N)</t>
  </si>
  <si>
    <t>CONFORME PROJETO</t>
  </si>
  <si>
    <t xml:space="preserve">SOMATÓRIO </t>
  </si>
  <si>
    <t>TELHAMENTO COM TELHA DE AÇO/ALUMÍNIO E = 0,5 MM, COM ATÉ 2 ÁGUAS, INCLUSO IÇAMENTO. AF_07/2019 GUINDASTE - FORNECIMENTO E INSTALAÇÃO. AF_01/2020_PSA</t>
  </si>
  <si>
    <t>M²</t>
  </si>
  <si>
    <t>COMPACTACAO MECANICA, SEM CONTROLE DO GC (C/COMPACTADOR PLACA 400 KG) GUINDASTE - FORNECIMENTO E INSTALAÇÃO. AF_01/2020_PSA</t>
  </si>
  <si>
    <t xml:space="preserve"> 1.9.1</t>
  </si>
  <si>
    <t>M³</t>
  </si>
  <si>
    <t>COMPACTAÇÃO DO COXÃO DE AREIA</t>
  </si>
  <si>
    <t>LASTRO DE CONCRETO MAGRO, APLICADO EM PISOS, LAJES SOBRE SOLO OU RADIERS. AF_08/2017 GUINDASTE - FORNECIMENTO E INSTALAÇÃO. AF_01/2020_PSA</t>
  </si>
  <si>
    <t xml:space="preserve"> 19.2</t>
  </si>
  <si>
    <t>BASE PREPARADORA EM CONCRETO MAGRO</t>
  </si>
  <si>
    <t xml:space="preserve"> 1.9.4</t>
  </si>
  <si>
    <t>EXECUÇÃO DE PISO EM COCRETO SOB TELA SOLDADA</t>
  </si>
  <si>
    <t>MEDIDO NA MEDIÇÃO 04</t>
  </si>
  <si>
    <t>SALDO DA MEDIÇÃO 05</t>
  </si>
  <si>
    <t>19,50X26,9X0,06</t>
  </si>
  <si>
    <t>(19,5X26,90) - ((9,18X1,20)+(9,5X1,20))</t>
  </si>
  <si>
    <t>DESCONTO DA ARQUIBANCADA</t>
  </si>
  <si>
    <t xml:space="preserve">(19,5X26,90) </t>
  </si>
  <si>
    <t>((9,18*1,2)+(9,5*1,2))</t>
  </si>
  <si>
    <t>TOTAL EXECUTADO</t>
  </si>
  <si>
    <t>24,9X28,1</t>
  </si>
  <si>
    <t>((9,18*1,2)+(9,5*1,2))X0,05</t>
  </si>
  <si>
    <t>CONCRETO DO PISO DA ARQUIBANCADA SUL</t>
  </si>
  <si>
    <t>CONCRETO DO PISO DA ARQUIBANCADA NORTE</t>
  </si>
  <si>
    <t xml:space="preserve">SOMATORIO </t>
  </si>
  <si>
    <t xml:space="preserve"> 1.18.8</t>
  </si>
  <si>
    <t>CONCRETO DO DA BASE ARQUIBANCADA SUL</t>
  </si>
  <si>
    <t>CONCRETO DA BASE DA ARQUIBANCADA NORTE</t>
  </si>
  <si>
    <t>((8,88*0,6) X0,06</t>
  </si>
  <si>
    <t>(8,88*0,6)X0,06</t>
  </si>
  <si>
    <t>CHAPISCO DA ARQUIBANCADA SUL</t>
  </si>
  <si>
    <t>CHAPISCO DA ARQUIBANCADA NORTE</t>
  </si>
  <si>
    <t>(9,5*0,80)</t>
  </si>
  <si>
    <t>''</t>
  </si>
  <si>
    <t xml:space="preserve"> 1.18.9</t>
  </si>
  <si>
    <t xml:space="preserve"> 1.18.10</t>
  </si>
  <si>
    <t>EMBOLSO DA ARQUIBANCADA SUL</t>
  </si>
  <si>
    <t>EMBOLSO DA ARQUIBANCADA NORTE</t>
  </si>
  <si>
    <t>Memória de cálculo da medição 05</t>
  </si>
  <si>
    <t>*</t>
  </si>
  <si>
    <t>1.5.2</t>
  </si>
  <si>
    <t>1.6</t>
  </si>
  <si>
    <t>1.6.1</t>
  </si>
  <si>
    <t>1.6.1.1</t>
  </si>
  <si>
    <t>1.6.1.2</t>
  </si>
  <si>
    <t>Conforme quadro resumo do projeto</t>
  </si>
  <si>
    <t>Conforme quadro resumo do projeto  CHAPA 1/2 - 3 X 1,20 (N)</t>
  </si>
  <si>
    <t>AREA DE ACORDO COM PROJETO ( COMBOGÓ = = 117,93)</t>
  </si>
  <si>
    <t>MEDIÇÃO 08</t>
  </si>
  <si>
    <t>ACUM MEDIÇÃO 01, 02, 03, 04, 05, 06, 07</t>
  </si>
  <si>
    <t>Memória de cálculo da medição 08</t>
  </si>
  <si>
    <t>1.9</t>
  </si>
  <si>
    <t>1.9.5</t>
  </si>
  <si>
    <t>PISO EM GRANILITE DE ALTA RESISTÊNCIA</t>
  </si>
  <si>
    <t>PISO DA QUADRA</t>
  </si>
  <si>
    <t>EXECUÇÃO DE PISO COM POLIMENTO DA QUADRA</t>
  </si>
  <si>
    <t>1.10</t>
  </si>
  <si>
    <t>1.10.1</t>
  </si>
  <si>
    <t>1.10.2</t>
  </si>
  <si>
    <t>PAREDE OESTE /LESTE</t>
  </si>
  <si>
    <t>PAREDE SUL / NORTE</t>
  </si>
  <si>
    <t>1.10.3</t>
  </si>
  <si>
    <t>AMBIENTE EXTERNO</t>
  </si>
  <si>
    <t>OBSERVAÇÕES:</t>
  </si>
  <si>
    <t>Inicio da obra: 10/02/2023</t>
  </si>
  <si>
    <t>Previsão de Término da Obra, conforme contrato:12/02/2024</t>
  </si>
  <si>
    <t xml:space="preserve">Cronogrma: 6 meses </t>
  </si>
  <si>
    <t>3- Verificar as Cláusula de Contrato, quanto ao cumprimento de prazos;</t>
  </si>
  <si>
    <t>4- Solicita-se ao setor de convênios/contrato para análise e tomada das medidas administrativas cabíveis;</t>
  </si>
  <si>
    <t>Ricardo Lima Rodrigues</t>
  </si>
  <si>
    <t>Eng. Fiscal</t>
  </si>
  <si>
    <t>1- Obra com atraso na execução cima do aceitável, evolução de apenas 9,7%, com acumulado de 79% , onde conforme cronograma deveria está concluida.</t>
  </si>
  <si>
    <t>Sousa,  12 de agosto de 2024</t>
  </si>
  <si>
    <t>RELATÓRIO FOTOGRÁFICO</t>
  </si>
  <si>
    <t>Orçamento Sintético e medição 08</t>
  </si>
  <si>
    <t>QUANT. ACUMULADO</t>
  </si>
  <si>
    <t>VALOR ACUMULADO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</si>
</sst>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#,##0.00\ %"/>
    <numFmt numFmtId="165" formatCode="&quot;R$&quot;\ #,##0.00"/>
    <numFmt numFmtId="166" formatCode="0.0%"/>
  </numFmts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1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</font>
    <font>
      <sz val="8"/>
      <name val="Arial"/>
      <family val="1"/>
    </font>
    <font>
      <sz val="9"/>
      <color rgb="FF00000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9"/>
      <name val="Arial"/>
      <family val="1"/>
    </font>
    <font>
      <sz val="11"/>
      <name val="Arial"/>
      <family val="1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286">
    <xf numFmtId="0" fontId="0" fillId="0" borderId="0" xfId="0"/>
    <xf numFmtId="0" fontId="3" fillId="0" borderId="4" xfId="0" applyFont="1" applyBorder="1"/>
    <xf numFmtId="0" fontId="3" fillId="0" borderId="15" xfId="0" applyFont="1" applyBorder="1"/>
    <xf numFmtId="0" fontId="2" fillId="4" borderId="5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4" fillId="7" borderId="5" xfId="0" applyFont="1" applyFill="1" applyBorder="1" applyAlignment="1">
      <alignment horizontal="left" vertical="top" wrapText="1"/>
    </xf>
    <xf numFmtId="0" fontId="4" fillId="7" borderId="1" xfId="0" applyFont="1" applyFill="1" applyBorder="1" applyAlignment="1">
      <alignment horizontal="left" vertical="top" wrapText="1"/>
    </xf>
    <xf numFmtId="0" fontId="4" fillId="8" borderId="1" xfId="0" applyFont="1" applyFill="1" applyBorder="1" applyAlignment="1">
      <alignment horizontal="right" vertical="top" wrapText="1"/>
    </xf>
    <xf numFmtId="4" fontId="4" fillId="9" borderId="1" xfId="0" applyNumberFormat="1" applyFont="1" applyFill="1" applyBorder="1" applyAlignment="1">
      <alignment horizontal="right" vertical="top" wrapText="1"/>
    </xf>
    <xf numFmtId="164" fontId="4" fillId="10" borderId="13" xfId="0" applyNumberFormat="1" applyFont="1" applyFill="1" applyBorder="1" applyAlignment="1">
      <alignment horizontal="right" vertical="top" wrapText="1"/>
    </xf>
    <xf numFmtId="0" fontId="5" fillId="11" borderId="5" xfId="0" applyFont="1" applyFill="1" applyBorder="1" applyAlignment="1">
      <alignment horizontal="left" vertical="top" wrapText="1"/>
    </xf>
    <xf numFmtId="0" fontId="5" fillId="13" borderId="1" xfId="0" applyFont="1" applyFill="1" applyBorder="1" applyAlignment="1">
      <alignment horizontal="right" vertical="top" wrapText="1"/>
    </xf>
    <xf numFmtId="0" fontId="5" fillId="11" borderId="1" xfId="0" applyFont="1" applyFill="1" applyBorder="1" applyAlignment="1">
      <alignment horizontal="left" vertical="top" wrapText="1"/>
    </xf>
    <xf numFmtId="0" fontId="5" fillId="12" borderId="1" xfId="0" applyFont="1" applyFill="1" applyBorder="1" applyAlignment="1">
      <alignment horizontal="center" vertical="top" wrapText="1"/>
    </xf>
    <xf numFmtId="4" fontId="5" fillId="14" borderId="1" xfId="0" applyNumberFormat="1" applyFont="1" applyFill="1" applyBorder="1" applyAlignment="1">
      <alignment horizontal="right" vertical="top" wrapText="1"/>
    </xf>
    <xf numFmtId="164" fontId="5" fillId="15" borderId="13" xfId="0" applyNumberFormat="1" applyFont="1" applyFill="1" applyBorder="1" applyAlignment="1">
      <alignment horizontal="right" vertical="top" wrapText="1"/>
    </xf>
    <xf numFmtId="2" fontId="3" fillId="0" borderId="1" xfId="0" applyNumberFormat="1" applyFont="1" applyBorder="1"/>
    <xf numFmtId="0" fontId="2" fillId="18" borderId="1" xfId="0" applyFont="1" applyFill="1" applyBorder="1" applyAlignment="1">
      <alignment horizontal="right" vertical="top" wrapText="1"/>
    </xf>
    <xf numFmtId="0" fontId="2" fillId="18" borderId="14" xfId="0" applyFont="1" applyFill="1" applyBorder="1" applyAlignment="1">
      <alignment horizontal="right" vertical="top" wrapText="1"/>
    </xf>
    <xf numFmtId="164" fontId="5" fillId="21" borderId="13" xfId="0" applyNumberFormat="1" applyFont="1" applyFill="1" applyBorder="1" applyAlignment="1">
      <alignment horizontal="right" vertical="top" wrapText="1"/>
    </xf>
    <xf numFmtId="0" fontId="2" fillId="0" borderId="22" xfId="0" applyFont="1" applyBorder="1" applyAlignment="1">
      <alignment wrapText="1"/>
    </xf>
    <xf numFmtId="165" fontId="3" fillId="21" borderId="13" xfId="0" applyNumberFormat="1" applyFont="1" applyFill="1" applyBorder="1"/>
    <xf numFmtId="165" fontId="3" fillId="0" borderId="13" xfId="0" applyNumberFormat="1" applyFont="1" applyBorder="1"/>
    <xf numFmtId="165" fontId="3" fillId="0" borderId="23" xfId="0" applyNumberFormat="1" applyFont="1" applyBorder="1"/>
    <xf numFmtId="0" fontId="6" fillId="0" borderId="5" xfId="0" applyFont="1" applyBorder="1"/>
    <xf numFmtId="0" fontId="6" fillId="0" borderId="13" xfId="0" applyFont="1" applyBorder="1"/>
    <xf numFmtId="0" fontId="0" fillId="22" borderId="13" xfId="0" applyFill="1" applyBorder="1"/>
    <xf numFmtId="165" fontId="0" fillId="0" borderId="13" xfId="0" applyNumberFormat="1" applyBorder="1"/>
    <xf numFmtId="165" fontId="0" fillId="23" borderId="13" xfId="0" applyNumberFormat="1" applyFill="1" applyBorder="1"/>
    <xf numFmtId="0" fontId="0" fillId="0" borderId="13" xfId="0" applyBorder="1"/>
    <xf numFmtId="0" fontId="0" fillId="0" borderId="25" xfId="0" applyBorder="1"/>
    <xf numFmtId="2" fontId="2" fillId="21" borderId="1" xfId="0" applyNumberFormat="1" applyFont="1" applyFill="1" applyBorder="1" applyAlignment="1">
      <alignment horizontal="center" vertical="center"/>
    </xf>
    <xf numFmtId="4" fontId="4" fillId="9" borderId="1" xfId="0" applyNumberFormat="1" applyFont="1" applyFill="1" applyBorder="1" applyAlignment="1">
      <alignment horizontal="center" vertical="center" wrapText="1"/>
    </xf>
    <xf numFmtId="0" fontId="2" fillId="20" borderId="5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left" vertical="top" wrapText="1"/>
    </xf>
    <xf numFmtId="0" fontId="2" fillId="20" borderId="1" xfId="0" applyFont="1" applyFill="1" applyBorder="1" applyAlignment="1">
      <alignment horizontal="center" vertical="top" wrapText="1"/>
    </xf>
    <xf numFmtId="0" fontId="6" fillId="0" borderId="0" xfId="0" applyFont="1"/>
    <xf numFmtId="4" fontId="5" fillId="24" borderId="1" xfId="0" applyNumberFormat="1" applyFont="1" applyFill="1" applyBorder="1" applyAlignment="1">
      <alignment horizontal="right" vertical="top" wrapText="1"/>
    </xf>
    <xf numFmtId="4" fontId="5" fillId="24" borderId="1" xfId="0" quotePrefix="1" applyNumberFormat="1" applyFont="1" applyFill="1" applyBorder="1" applyAlignment="1">
      <alignment horizontal="right" vertical="top" wrapText="1"/>
    </xf>
    <xf numFmtId="4" fontId="7" fillId="23" borderId="1" xfId="0" applyNumberFormat="1" applyFont="1" applyFill="1" applyBorder="1" applyAlignment="1">
      <alignment horizontal="center" vertical="center" wrapText="1"/>
    </xf>
    <xf numFmtId="2" fontId="6" fillId="23" borderId="1" xfId="0" applyNumberFormat="1" applyFont="1" applyFill="1" applyBorder="1" applyAlignment="1">
      <alignment horizontal="center" vertical="center"/>
    </xf>
    <xf numFmtId="0" fontId="4" fillId="11" borderId="5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left" vertical="top" wrapText="1"/>
    </xf>
    <xf numFmtId="165" fontId="3" fillId="0" borderId="1" xfId="0" applyNumberFormat="1" applyFont="1" applyBorder="1"/>
    <xf numFmtId="0" fontId="0" fillId="0" borderId="1" xfId="0" applyBorder="1"/>
    <xf numFmtId="0" fontId="6" fillId="0" borderId="1" xfId="0" applyFont="1" applyBorder="1"/>
    <xf numFmtId="0" fontId="5" fillId="11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0" fillId="0" borderId="14" xfId="0" applyBorder="1"/>
    <xf numFmtId="0" fontId="6" fillId="0" borderId="6" xfId="0" applyFont="1" applyBorder="1"/>
    <xf numFmtId="2" fontId="8" fillId="0" borderId="6" xfId="0" applyNumberFormat="1" applyFont="1" applyBorder="1"/>
    <xf numFmtId="0" fontId="0" fillId="0" borderId="6" xfId="0" applyBorder="1"/>
    <xf numFmtId="0" fontId="5" fillId="11" borderId="24" xfId="0" applyFont="1" applyFill="1" applyBorder="1" applyAlignment="1">
      <alignment horizontal="left" vertical="top" wrapText="1"/>
    </xf>
    <xf numFmtId="165" fontId="2" fillId="21" borderId="1" xfId="0" applyNumberFormat="1" applyFont="1" applyFill="1" applyBorder="1" applyAlignment="1">
      <alignment horizontal="center" vertical="center"/>
    </xf>
    <xf numFmtId="165" fontId="2" fillId="23" borderId="1" xfId="0" applyNumberFormat="1" applyFont="1" applyFill="1" applyBorder="1" applyAlignment="1">
      <alignment horizontal="center" vertical="center"/>
    </xf>
    <xf numFmtId="0" fontId="0" fillId="23" borderId="6" xfId="0" applyFill="1" applyBorder="1"/>
    <xf numFmtId="2" fontId="6" fillId="0" borderId="6" xfId="0" applyNumberFormat="1" applyFont="1" applyBorder="1"/>
    <xf numFmtId="2" fontId="6" fillId="23" borderId="6" xfId="0" applyNumberFormat="1" applyFont="1" applyFill="1" applyBorder="1"/>
    <xf numFmtId="0" fontId="5" fillId="11" borderId="29" xfId="0" applyFont="1" applyFill="1" applyBorder="1" applyAlignment="1">
      <alignment horizontal="center" vertical="top" wrapText="1"/>
    </xf>
    <xf numFmtId="0" fontId="4" fillId="12" borderId="14" xfId="0" applyFont="1" applyFill="1" applyBorder="1" applyAlignment="1">
      <alignment horizontal="center" vertical="top" wrapText="1"/>
    </xf>
    <xf numFmtId="0" fontId="0" fillId="0" borderId="15" xfId="0" applyBorder="1"/>
    <xf numFmtId="0" fontId="6" fillId="23" borderId="1" xfId="0" applyFont="1" applyFill="1" applyBorder="1"/>
    <xf numFmtId="0" fontId="5" fillId="23" borderId="1" xfId="0" applyFont="1" applyFill="1" applyBorder="1" applyAlignment="1">
      <alignment horizontal="left" vertical="top" wrapText="1"/>
    </xf>
    <xf numFmtId="0" fontId="5" fillId="23" borderId="1" xfId="0" applyFont="1" applyFill="1" applyBorder="1" applyAlignment="1">
      <alignment horizontal="center" vertical="top" wrapText="1"/>
    </xf>
    <xf numFmtId="0" fontId="6" fillId="23" borderId="5" xfId="0" applyFont="1" applyFill="1" applyBorder="1"/>
    <xf numFmtId="0" fontId="6" fillId="23" borderId="0" xfId="0" applyFont="1" applyFill="1"/>
    <xf numFmtId="0" fontId="5" fillId="23" borderId="0" xfId="0" applyFont="1" applyFill="1" applyAlignment="1">
      <alignment horizontal="center" vertical="top" wrapText="1"/>
    </xf>
    <xf numFmtId="165" fontId="6" fillId="23" borderId="13" xfId="0" applyNumberFormat="1" applyFont="1" applyFill="1" applyBorder="1"/>
    <xf numFmtId="4" fontId="4" fillId="24" borderId="1" xfId="0" applyNumberFormat="1" applyFont="1" applyFill="1" applyBorder="1" applyAlignment="1">
      <alignment horizontal="right" vertical="top" wrapText="1"/>
    </xf>
    <xf numFmtId="2" fontId="2" fillId="0" borderId="1" xfId="0" applyNumberFormat="1" applyFont="1" applyBorder="1"/>
    <xf numFmtId="165" fontId="2" fillId="0" borderId="1" xfId="0" applyNumberFormat="1" applyFont="1" applyBorder="1"/>
    <xf numFmtId="4" fontId="4" fillId="24" borderId="1" xfId="0" quotePrefix="1" applyNumberFormat="1" applyFont="1" applyFill="1" applyBorder="1" applyAlignment="1">
      <alignment horizontal="right" vertical="top" wrapText="1"/>
    </xf>
    <xf numFmtId="0" fontId="10" fillId="11" borderId="1" xfId="0" applyFont="1" applyFill="1" applyBorder="1" applyAlignment="1">
      <alignment horizontal="center" vertical="top" wrapText="1"/>
    </xf>
    <xf numFmtId="0" fontId="10" fillId="11" borderId="1" xfId="0" applyFont="1" applyFill="1" applyBorder="1" applyAlignment="1">
      <alignment horizontal="left" vertical="top" wrapText="1"/>
    </xf>
    <xf numFmtId="0" fontId="4" fillId="11" borderId="33" xfId="0" applyFont="1" applyFill="1" applyBorder="1" applyAlignment="1">
      <alignment horizontal="left" vertical="top" wrapText="1"/>
    </xf>
    <xf numFmtId="0" fontId="5" fillId="11" borderId="16" xfId="0" applyFont="1" applyFill="1" applyBorder="1" applyAlignment="1">
      <alignment horizontal="left" vertical="top" wrapText="1"/>
    </xf>
    <xf numFmtId="0" fontId="4" fillId="12" borderId="16" xfId="0" applyFont="1" applyFill="1" applyBorder="1" applyAlignment="1">
      <alignment horizontal="center" vertical="top" wrapText="1"/>
    </xf>
    <xf numFmtId="4" fontId="5" fillId="24" borderId="16" xfId="0" applyNumberFormat="1" applyFont="1" applyFill="1" applyBorder="1" applyAlignment="1">
      <alignment horizontal="right" vertical="top" wrapText="1"/>
    </xf>
    <xf numFmtId="2" fontId="3" fillId="0" borderId="16" xfId="0" applyNumberFormat="1" applyFont="1" applyBorder="1"/>
    <xf numFmtId="165" fontId="3" fillId="0" borderId="16" xfId="0" applyNumberFormat="1" applyFont="1" applyBorder="1"/>
    <xf numFmtId="2" fontId="8" fillId="0" borderId="34" xfId="0" applyNumberFormat="1" applyFont="1" applyBorder="1"/>
    <xf numFmtId="0" fontId="8" fillId="0" borderId="0" xfId="0" applyFont="1"/>
    <xf numFmtId="0" fontId="5" fillId="11" borderId="1" xfId="0" applyFont="1" applyFill="1" applyBorder="1" applyAlignment="1">
      <alignment vertical="top" wrapText="1"/>
    </xf>
    <xf numFmtId="2" fontId="6" fillId="0" borderId="6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 vertical="top"/>
    </xf>
    <xf numFmtId="2" fontId="6" fillId="0" borderId="6" xfId="0" applyNumberFormat="1" applyFont="1" applyBorder="1" applyAlignment="1">
      <alignment horizontal="center" vertical="center"/>
    </xf>
    <xf numFmtId="0" fontId="4" fillId="12" borderId="29" xfId="0" applyFont="1" applyFill="1" applyBorder="1" applyAlignment="1">
      <alignment horizontal="center" vertical="top" wrapText="1"/>
    </xf>
    <xf numFmtId="0" fontId="10" fillId="11" borderId="29" xfId="0" applyFont="1" applyFill="1" applyBorder="1" applyAlignment="1">
      <alignment horizontal="center" vertical="top" wrapText="1"/>
    </xf>
    <xf numFmtId="2" fontId="6" fillId="25" borderId="38" xfId="0" applyNumberFormat="1" applyFont="1" applyFill="1" applyBorder="1"/>
    <xf numFmtId="0" fontId="5" fillId="11" borderId="35" xfId="0" applyFont="1" applyFill="1" applyBorder="1" applyAlignment="1">
      <alignment horizontal="center" vertical="top" wrapText="1"/>
    </xf>
    <xf numFmtId="2" fontId="6" fillId="25" borderId="15" xfId="0" applyNumberFormat="1" applyFont="1" applyFill="1" applyBorder="1"/>
    <xf numFmtId="2" fontId="6" fillId="25" borderId="6" xfId="0" applyNumberFormat="1" applyFont="1" applyFill="1" applyBorder="1" applyAlignment="1">
      <alignment horizontal="center" vertical="center"/>
    </xf>
    <xf numFmtId="0" fontId="0" fillId="0" borderId="0" xfId="0" quotePrefix="1"/>
    <xf numFmtId="0" fontId="5" fillId="25" borderId="35" xfId="0" applyFont="1" applyFill="1" applyBorder="1" applyAlignment="1">
      <alignment vertical="top" wrapText="1"/>
    </xf>
    <xf numFmtId="0" fontId="5" fillId="25" borderId="37" xfId="0" applyFont="1" applyFill="1" applyBorder="1" applyAlignment="1">
      <alignment vertical="top" wrapText="1"/>
    </xf>
    <xf numFmtId="0" fontId="5" fillId="25" borderId="1" xfId="0" applyFont="1" applyFill="1" applyBorder="1" applyAlignment="1">
      <alignment horizontal="center" vertical="top" wrapText="1"/>
    </xf>
    <xf numFmtId="4" fontId="5" fillId="25" borderId="1" xfId="0" quotePrefix="1" applyNumberFormat="1" applyFont="1" applyFill="1" applyBorder="1" applyAlignment="1">
      <alignment horizontal="right" vertical="top" wrapText="1"/>
    </xf>
    <xf numFmtId="4" fontId="5" fillId="25" borderId="13" xfId="0" applyNumberFormat="1" applyFont="1" applyFill="1" applyBorder="1" applyAlignment="1">
      <alignment vertical="top" wrapText="1"/>
    </xf>
    <xf numFmtId="4" fontId="5" fillId="25" borderId="36" xfId="0" applyNumberFormat="1" applyFont="1" applyFill="1" applyBorder="1" applyAlignment="1">
      <alignment vertical="top" wrapText="1"/>
    </xf>
    <xf numFmtId="4" fontId="5" fillId="25" borderId="37" xfId="0" applyNumberFormat="1" applyFont="1" applyFill="1" applyBorder="1" applyAlignment="1">
      <alignment vertical="top" wrapText="1"/>
    </xf>
    <xf numFmtId="2" fontId="6" fillId="25" borderId="6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4" fontId="4" fillId="24" borderId="1" xfId="0" quotePrefix="1" applyNumberFormat="1" applyFont="1" applyFill="1" applyBorder="1" applyAlignment="1">
      <alignment horizontal="center" vertical="top" wrapText="1"/>
    </xf>
    <xf numFmtId="0" fontId="6" fillId="21" borderId="5" xfId="0" applyFont="1" applyFill="1" applyBorder="1" applyAlignment="1">
      <alignment horizontal="center" vertical="center"/>
    </xf>
    <xf numFmtId="0" fontId="13" fillId="21" borderId="1" xfId="0" applyFont="1" applyFill="1" applyBorder="1" applyAlignment="1">
      <alignment wrapText="1"/>
    </xf>
    <xf numFmtId="0" fontId="6" fillId="21" borderId="1" xfId="0" applyFont="1" applyFill="1" applyBorder="1" applyAlignment="1">
      <alignment horizontal="center" vertical="center"/>
    </xf>
    <xf numFmtId="0" fontId="6" fillId="21" borderId="5" xfId="0" applyFont="1" applyFill="1" applyBorder="1"/>
    <xf numFmtId="0" fontId="0" fillId="21" borderId="1" xfId="0" applyFill="1" applyBorder="1"/>
    <xf numFmtId="0" fontId="6" fillId="21" borderId="1" xfId="0" applyFont="1" applyFill="1" applyBorder="1"/>
    <xf numFmtId="0" fontId="0" fillId="0" borderId="0" xfId="0"/>
    <xf numFmtId="0" fontId="5" fillId="11" borderId="35" xfId="0" applyFont="1" applyFill="1" applyBorder="1" applyAlignment="1">
      <alignment horizontal="center" vertical="top" wrapText="1"/>
    </xf>
    <xf numFmtId="0" fontId="2" fillId="2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5" fillId="11" borderId="36" xfId="0" applyFont="1" applyFill="1" applyBorder="1" applyAlignment="1">
      <alignment horizontal="center" vertical="top" wrapText="1"/>
    </xf>
    <xf numFmtId="0" fontId="5" fillId="11" borderId="39" xfId="0" applyFont="1" applyFill="1" applyBorder="1" applyAlignment="1">
      <alignment horizontal="center" vertical="top" wrapText="1"/>
    </xf>
    <xf numFmtId="0" fontId="1" fillId="21" borderId="1" xfId="0" applyFont="1" applyFill="1" applyBorder="1"/>
    <xf numFmtId="2" fontId="6" fillId="25" borderId="6" xfId="0" applyNumberFormat="1" applyFont="1" applyFill="1" applyBorder="1"/>
    <xf numFmtId="0" fontId="0" fillId="0" borderId="0" xfId="0" applyAlignment="1">
      <alignment horizontal="center"/>
    </xf>
    <xf numFmtId="2" fontId="0" fillId="23" borderId="6" xfId="0" applyNumberFormat="1" applyFill="1" applyBorder="1"/>
    <xf numFmtId="0" fontId="0" fillId="0" borderId="0" xfId="0"/>
    <xf numFmtId="0" fontId="0" fillId="0" borderId="0" xfId="0" applyAlignment="1">
      <alignment horizontal="center"/>
    </xf>
    <xf numFmtId="165" fontId="3" fillId="21" borderId="13" xfId="0" applyNumberFormat="1" applyFont="1" applyFill="1" applyBorder="1" applyAlignment="1">
      <alignment horizontal="center"/>
    </xf>
    <xf numFmtId="0" fontId="3" fillId="0" borderId="3" xfId="0" applyFont="1" applyFill="1" applyBorder="1"/>
    <xf numFmtId="0" fontId="3" fillId="0" borderId="14" xfId="0" applyFont="1" applyFill="1" applyBorder="1"/>
    <xf numFmtId="0" fontId="2" fillId="0" borderId="16" xfId="0" applyFont="1" applyFill="1" applyBorder="1" applyAlignment="1">
      <alignment wrapText="1"/>
    </xf>
    <xf numFmtId="0" fontId="3" fillId="0" borderId="1" xfId="0" applyFont="1" applyFill="1" applyBorder="1"/>
    <xf numFmtId="2" fontId="3" fillId="0" borderId="1" xfId="0" applyNumberFormat="1" applyFont="1" applyFill="1" applyBorder="1"/>
    <xf numFmtId="2" fontId="3" fillId="0" borderId="14" xfId="0" applyNumberFormat="1" applyFont="1" applyFill="1" applyBorder="1"/>
    <xf numFmtId="0" fontId="0" fillId="0" borderId="0" xfId="0" applyFill="1"/>
    <xf numFmtId="10" fontId="6" fillId="0" borderId="26" xfId="0" applyNumberFormat="1" applyFont="1" applyBorder="1" applyAlignment="1">
      <alignment horizontal="center" wrapText="1"/>
    </xf>
    <xf numFmtId="10" fontId="6" fillId="0" borderId="27" xfId="0" applyNumberFormat="1" applyFont="1" applyBorder="1" applyAlignment="1">
      <alignment horizontal="center" wrapText="1"/>
    </xf>
    <xf numFmtId="10" fontId="0" fillId="23" borderId="27" xfId="0" applyNumberFormat="1" applyFill="1" applyBorder="1" applyAlignment="1">
      <alignment horizontal="center"/>
    </xf>
    <xf numFmtId="10" fontId="0" fillId="0" borderId="27" xfId="0" applyNumberFormat="1" applyBorder="1" applyAlignment="1">
      <alignment horizontal="center"/>
    </xf>
    <xf numFmtId="165" fontId="6" fillId="23" borderId="13" xfId="0" applyNumberFormat="1" applyFont="1" applyFill="1" applyBorder="1" applyAlignment="1">
      <alignment horizontal="center"/>
    </xf>
    <xf numFmtId="165" fontId="0" fillId="23" borderId="13" xfId="0" applyNumberFormat="1" applyFill="1" applyBorder="1" applyAlignment="1">
      <alignment horizontal="center"/>
    </xf>
    <xf numFmtId="10" fontId="0" fillId="0" borderId="28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2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3" borderId="5" xfId="0" applyFill="1" applyBorder="1" applyAlignment="1">
      <alignment horizontal="center" vertical="center"/>
    </xf>
    <xf numFmtId="165" fontId="3" fillId="21" borderId="13" xfId="0" applyNumberFormat="1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4" fillId="0" borderId="5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4" fontId="4" fillId="0" borderId="1" xfId="0" quotePrefix="1" applyNumberFormat="1" applyFont="1" applyFill="1" applyBorder="1" applyAlignment="1">
      <alignment horizontal="center" vertical="top" wrapText="1"/>
    </xf>
    <xf numFmtId="2" fontId="0" fillId="0" borderId="5" xfId="0" applyNumberFormat="1" applyBorder="1" applyAlignment="1">
      <alignment horizontal="center" vertical="center"/>
    </xf>
    <xf numFmtId="0" fontId="0" fillId="0" borderId="1" xfId="0" applyFill="1" applyBorder="1"/>
    <xf numFmtId="2" fontId="8" fillId="0" borderId="6" xfId="0" applyNumberFormat="1" applyFont="1" applyFill="1" applyBorder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9" fontId="0" fillId="0" borderId="0" xfId="1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/>
    </xf>
    <xf numFmtId="10" fontId="6" fillId="0" borderId="45" xfId="1" applyNumberFormat="1" applyFont="1" applyBorder="1" applyAlignment="1">
      <alignment horizontal="center"/>
    </xf>
    <xf numFmtId="166" fontId="6" fillId="0" borderId="0" xfId="1" applyNumberFormat="1" applyFont="1" applyAlignment="1">
      <alignment horizontal="center" vertical="center"/>
    </xf>
    <xf numFmtId="0" fontId="2" fillId="6" borderId="13" xfId="0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4" fontId="0" fillId="26" borderId="0" xfId="2" applyFont="1" applyFill="1" applyAlignment="1">
      <alignment vertical="center"/>
    </xf>
    <xf numFmtId="44" fontId="0" fillId="0" borderId="0" xfId="2" applyFont="1" applyAlignment="1">
      <alignment vertical="center"/>
    </xf>
    <xf numFmtId="165" fontId="0" fillId="26" borderId="13" xfId="0" applyNumberFormat="1" applyFill="1" applyBorder="1"/>
    <xf numFmtId="0" fontId="0" fillId="0" borderId="0" xfId="0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4" fontId="5" fillId="14" borderId="1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horizontal="left" vertical="center" wrapText="1"/>
    </xf>
    <xf numFmtId="0" fontId="1" fillId="20" borderId="0" xfId="0" applyFont="1" applyFill="1" applyAlignment="1">
      <alignment horizontal="center" vertical="top" wrapText="1"/>
    </xf>
    <xf numFmtId="0" fontId="0" fillId="0" borderId="0" xfId="0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16" borderId="5" xfId="0" applyFont="1" applyFill="1" applyBorder="1" applyAlignment="1">
      <alignment horizontal="left" vertical="top" wrapText="1"/>
    </xf>
    <xf numFmtId="0" fontId="2" fillId="16" borderId="1" xfId="0" applyFont="1" applyFill="1" applyBorder="1" applyAlignment="1">
      <alignment horizontal="left" vertical="top" wrapText="1"/>
    </xf>
    <xf numFmtId="0" fontId="2" fillId="18" borderId="7" xfId="0" applyFont="1" applyFill="1" applyBorder="1" applyAlignment="1">
      <alignment horizontal="center" vertical="top" wrapText="1"/>
    </xf>
    <xf numFmtId="0" fontId="2" fillId="18" borderId="8" xfId="0" applyFont="1" applyFill="1" applyBorder="1" applyAlignment="1">
      <alignment horizontal="center" vertical="top" wrapText="1"/>
    </xf>
    <xf numFmtId="0" fontId="2" fillId="18" borderId="9" xfId="0" applyFont="1" applyFill="1" applyBorder="1" applyAlignment="1">
      <alignment horizontal="center" vertical="top" wrapText="1"/>
    </xf>
    <xf numFmtId="0" fontId="2" fillId="18" borderId="10" xfId="0" applyFont="1" applyFill="1" applyBorder="1" applyAlignment="1">
      <alignment horizontal="center" vertical="top" wrapText="1"/>
    </xf>
    <xf numFmtId="0" fontId="2" fillId="18" borderId="0" xfId="0" applyFont="1" applyFill="1" applyAlignment="1">
      <alignment horizontal="center" vertical="top" wrapText="1"/>
    </xf>
    <xf numFmtId="0" fontId="2" fillId="18" borderId="11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2" fillId="18" borderId="1" xfId="0" applyFont="1" applyFill="1" applyBorder="1" applyAlignment="1">
      <alignment horizontal="right" vertical="top" wrapText="1"/>
    </xf>
    <xf numFmtId="4" fontId="2" fillId="19" borderId="1" xfId="0" applyNumberFormat="1" applyFont="1" applyFill="1" applyBorder="1" applyAlignment="1">
      <alignment horizontal="right" vertical="top" wrapText="1"/>
    </xf>
    <xf numFmtId="0" fontId="2" fillId="18" borderId="6" xfId="0" applyFont="1" applyFill="1" applyBorder="1" applyAlignment="1">
      <alignment horizontal="right" vertical="top" wrapText="1"/>
    </xf>
    <xf numFmtId="0" fontId="2" fillId="2" borderId="12" xfId="0" applyFont="1" applyFill="1" applyBorder="1" applyAlignment="1">
      <alignment horizontal="left" vertical="top" wrapText="1"/>
    </xf>
    <xf numFmtId="165" fontId="6" fillId="0" borderId="18" xfId="0" applyNumberFormat="1" applyFont="1" applyBorder="1" applyAlignment="1">
      <alignment horizontal="center"/>
    </xf>
    <xf numFmtId="165" fontId="6" fillId="0" borderId="20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21" xfId="0" applyFont="1" applyBorder="1" applyAlignment="1">
      <alignment horizontal="center" wrapText="1"/>
    </xf>
    <xf numFmtId="0" fontId="2" fillId="17" borderId="18" xfId="0" applyFont="1" applyFill="1" applyBorder="1" applyAlignment="1">
      <alignment horizontal="center" vertical="center" wrapText="1"/>
    </xf>
    <xf numFmtId="0" fontId="2" fillId="17" borderId="19" xfId="0" applyFont="1" applyFill="1" applyBorder="1" applyAlignment="1">
      <alignment horizontal="center" vertical="center" wrapText="1"/>
    </xf>
    <xf numFmtId="0" fontId="2" fillId="17" borderId="20" xfId="0" applyFont="1" applyFill="1" applyBorder="1" applyAlignment="1">
      <alignment horizontal="center" vertical="center" wrapText="1"/>
    </xf>
    <xf numFmtId="165" fontId="2" fillId="0" borderId="19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16" borderId="13" xfId="0" applyFont="1" applyFill="1" applyBorder="1" applyAlignment="1">
      <alignment horizontal="left" vertical="top" wrapText="1"/>
    </xf>
    <xf numFmtId="0" fontId="2" fillId="16" borderId="14" xfId="0" applyFont="1" applyFill="1" applyBorder="1" applyAlignment="1">
      <alignment horizontal="left" vertical="top" wrapText="1"/>
    </xf>
    <xf numFmtId="0" fontId="2" fillId="18" borderId="14" xfId="0" applyFont="1" applyFill="1" applyBorder="1" applyAlignment="1">
      <alignment horizontal="right" vertical="top" wrapText="1"/>
    </xf>
    <xf numFmtId="4" fontId="2" fillId="19" borderId="14" xfId="0" applyNumberFormat="1" applyFont="1" applyFill="1" applyBorder="1" applyAlignment="1">
      <alignment horizontal="right" vertical="top" wrapText="1"/>
    </xf>
    <xf numFmtId="0" fontId="2" fillId="18" borderId="15" xfId="0" applyFont="1" applyFill="1" applyBorder="1" applyAlignment="1">
      <alignment horizontal="right" vertical="top" wrapText="1"/>
    </xf>
    <xf numFmtId="0" fontId="6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4" fillId="11" borderId="35" xfId="0" applyFont="1" applyFill="1" applyBorder="1" applyAlignment="1">
      <alignment horizontal="center" vertical="top" wrapText="1"/>
    </xf>
    <xf numFmtId="0" fontId="4" fillId="11" borderId="37" xfId="0" applyFont="1" applyFill="1" applyBorder="1" applyAlignment="1">
      <alignment horizontal="center" vertical="top" wrapText="1"/>
    </xf>
    <xf numFmtId="4" fontId="5" fillId="24" borderId="13" xfId="0" applyNumberFormat="1" applyFont="1" applyFill="1" applyBorder="1" applyAlignment="1">
      <alignment horizontal="center" vertical="top" wrapText="1"/>
    </xf>
    <xf numFmtId="4" fontId="5" fillId="24" borderId="36" xfId="0" applyNumberFormat="1" applyFont="1" applyFill="1" applyBorder="1" applyAlignment="1">
      <alignment horizontal="center" vertical="top" wrapText="1"/>
    </xf>
    <xf numFmtId="4" fontId="5" fillId="24" borderId="37" xfId="0" applyNumberFormat="1" applyFont="1" applyFill="1" applyBorder="1" applyAlignment="1">
      <alignment horizontal="center" vertical="top" wrapText="1"/>
    </xf>
    <xf numFmtId="0" fontId="5" fillId="11" borderId="36" xfId="0" applyFont="1" applyFill="1" applyBorder="1" applyAlignment="1">
      <alignment horizontal="center" vertical="top" wrapText="1"/>
    </xf>
    <xf numFmtId="0" fontId="5" fillId="11" borderId="39" xfId="0" applyFont="1" applyFill="1" applyBorder="1" applyAlignment="1">
      <alignment horizontal="center" vertical="top" wrapText="1"/>
    </xf>
    <xf numFmtId="0" fontId="2" fillId="20" borderId="2" xfId="0" applyFont="1" applyFill="1" applyBorder="1" applyAlignment="1">
      <alignment horizontal="center" wrapText="1"/>
    </xf>
    <xf numFmtId="0" fontId="2" fillId="20" borderId="3" xfId="0" applyFont="1" applyFill="1" applyBorder="1" applyAlignment="1">
      <alignment horizontal="center" wrapText="1"/>
    </xf>
    <xf numFmtId="0" fontId="2" fillId="20" borderId="4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vertical="top" wrapText="1"/>
    </xf>
    <xf numFmtId="0" fontId="2" fillId="20" borderId="6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5" fillId="11" borderId="35" xfId="0" applyFont="1" applyFill="1" applyBorder="1" applyAlignment="1">
      <alignment horizontal="center" vertical="top" wrapText="1"/>
    </xf>
    <xf numFmtId="0" fontId="5" fillId="11" borderId="37" xfId="0" applyFont="1" applyFill="1" applyBorder="1" applyAlignment="1">
      <alignment horizontal="center" vertical="top" wrapText="1"/>
    </xf>
    <xf numFmtId="4" fontId="5" fillId="24" borderId="13" xfId="0" quotePrefix="1" applyNumberFormat="1" applyFont="1" applyFill="1" applyBorder="1" applyAlignment="1">
      <alignment horizontal="center" vertical="top" wrapText="1"/>
    </xf>
    <xf numFmtId="4" fontId="5" fillId="24" borderId="36" xfId="0" quotePrefix="1" applyNumberFormat="1" applyFont="1" applyFill="1" applyBorder="1" applyAlignment="1">
      <alignment horizontal="center" vertical="top" wrapText="1"/>
    </xf>
    <xf numFmtId="4" fontId="5" fillId="24" borderId="37" xfId="0" quotePrefix="1" applyNumberFormat="1" applyFont="1" applyFill="1" applyBorder="1" applyAlignment="1">
      <alignment horizontal="center" vertical="top" wrapText="1"/>
    </xf>
    <xf numFmtId="0" fontId="2" fillId="20" borderId="30" xfId="0" applyFont="1" applyFill="1" applyBorder="1" applyAlignment="1">
      <alignment horizontal="left" vertical="top" wrapText="1"/>
    </xf>
    <xf numFmtId="0" fontId="2" fillId="20" borderId="31" xfId="0" applyFont="1" applyFill="1" applyBorder="1" applyAlignment="1">
      <alignment horizontal="left" vertical="top" wrapText="1"/>
    </xf>
    <xf numFmtId="0" fontId="2" fillId="20" borderId="32" xfId="0" applyFont="1" applyFill="1" applyBorder="1" applyAlignment="1">
      <alignment horizontal="left" vertical="top" wrapText="1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2" fillId="20" borderId="5" xfId="0" applyFont="1" applyFill="1" applyBorder="1" applyAlignment="1">
      <alignment horizontal="center" wrapText="1"/>
    </xf>
    <xf numFmtId="0" fontId="2" fillId="20" borderId="1" xfId="0" applyFont="1" applyFill="1" applyBorder="1" applyAlignment="1">
      <alignment horizontal="center" wrapText="1"/>
    </xf>
    <xf numFmtId="0" fontId="2" fillId="20" borderId="6" xfId="0" applyFont="1" applyFill="1" applyBorder="1" applyAlignment="1">
      <alignment horizontal="center" wrapText="1"/>
    </xf>
    <xf numFmtId="0" fontId="2" fillId="20" borderId="2" xfId="0" applyFont="1" applyFill="1" applyBorder="1" applyAlignment="1">
      <alignment horizontal="left" vertical="top" wrapText="1"/>
    </xf>
    <xf numFmtId="0" fontId="2" fillId="20" borderId="3" xfId="0" applyFont="1" applyFill="1" applyBorder="1" applyAlignment="1">
      <alignment horizontal="left" vertical="top" wrapText="1"/>
    </xf>
    <xf numFmtId="0" fontId="2" fillId="20" borderId="4" xfId="0" applyFont="1" applyFill="1" applyBorder="1" applyAlignment="1">
      <alignment horizontal="left" vertical="top" wrapText="1"/>
    </xf>
    <xf numFmtId="0" fontId="4" fillId="25" borderId="18" xfId="0" applyFont="1" applyFill="1" applyBorder="1" applyAlignment="1">
      <alignment horizontal="center" vertical="top" wrapText="1"/>
    </xf>
    <xf numFmtId="0" fontId="4" fillId="25" borderId="19" xfId="0" applyFont="1" applyFill="1" applyBorder="1" applyAlignment="1">
      <alignment horizontal="center" vertical="top" wrapText="1"/>
    </xf>
    <xf numFmtId="0" fontId="4" fillId="25" borderId="20" xfId="0" applyFont="1" applyFill="1" applyBorder="1" applyAlignment="1">
      <alignment horizontal="center" vertical="top" wrapText="1"/>
    </xf>
    <xf numFmtId="4" fontId="4" fillId="24" borderId="13" xfId="0" applyNumberFormat="1" applyFont="1" applyFill="1" applyBorder="1" applyAlignment="1">
      <alignment horizontal="center" vertical="top" wrapText="1"/>
    </xf>
    <xf numFmtId="4" fontId="4" fillId="24" borderId="36" xfId="0" applyNumberFormat="1" applyFont="1" applyFill="1" applyBorder="1" applyAlignment="1">
      <alignment horizontal="center" vertical="top" wrapText="1"/>
    </xf>
    <xf numFmtId="4" fontId="4" fillId="24" borderId="37" xfId="0" applyNumberFormat="1" applyFont="1" applyFill="1" applyBorder="1" applyAlignment="1">
      <alignment horizontal="center" vertical="top" wrapText="1"/>
    </xf>
    <xf numFmtId="4" fontId="4" fillId="24" borderId="25" xfId="0" quotePrefix="1" applyNumberFormat="1" applyFont="1" applyFill="1" applyBorder="1" applyAlignment="1">
      <alignment horizontal="center" vertical="top" wrapText="1"/>
    </xf>
    <xf numFmtId="4" fontId="4" fillId="24" borderId="40" xfId="0" quotePrefix="1" applyNumberFormat="1" applyFont="1" applyFill="1" applyBorder="1" applyAlignment="1">
      <alignment horizontal="center" vertical="top" wrapText="1"/>
    </xf>
    <xf numFmtId="4" fontId="4" fillId="24" borderId="41" xfId="0" quotePrefix="1" applyNumberFormat="1" applyFont="1" applyFill="1" applyBorder="1" applyAlignment="1">
      <alignment horizontal="center" vertical="top" wrapText="1"/>
    </xf>
    <xf numFmtId="0" fontId="5" fillId="25" borderId="36" xfId="0" applyFont="1" applyFill="1" applyBorder="1" applyAlignment="1">
      <alignment horizontal="center" vertical="top" wrapText="1"/>
    </xf>
    <xf numFmtId="0" fontId="5" fillId="25" borderId="39" xfId="0" applyFont="1" applyFill="1" applyBorder="1" applyAlignment="1">
      <alignment horizontal="center" vertical="top" wrapText="1"/>
    </xf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" fillId="25" borderId="35" xfId="0" applyFont="1" applyFill="1" applyBorder="1" applyAlignment="1">
      <alignment horizontal="center" vertical="top" wrapText="1"/>
    </xf>
    <xf numFmtId="0" fontId="5" fillId="11" borderId="42" xfId="0" applyFont="1" applyFill="1" applyBorder="1" applyAlignment="1">
      <alignment horizontal="center" vertical="top" wrapText="1"/>
    </xf>
    <xf numFmtId="0" fontId="5" fillId="11" borderId="43" xfId="0" applyFont="1" applyFill="1" applyBorder="1" applyAlignment="1">
      <alignment horizontal="center" vertical="top" wrapText="1"/>
    </xf>
    <xf numFmtId="4" fontId="4" fillId="24" borderId="12" xfId="0" quotePrefix="1" applyNumberFormat="1" applyFont="1" applyFill="1" applyBorder="1" applyAlignment="1">
      <alignment horizontal="center" vertical="top" wrapText="1"/>
    </xf>
    <xf numFmtId="4" fontId="4" fillId="24" borderId="44" xfId="0" quotePrefix="1" applyNumberFormat="1" applyFont="1" applyFill="1" applyBorder="1" applyAlignment="1">
      <alignment horizontal="center" vertical="top" wrapText="1"/>
    </xf>
    <xf numFmtId="4" fontId="4" fillId="24" borderId="43" xfId="0" quotePrefix="1" applyNumberFormat="1" applyFont="1" applyFill="1" applyBorder="1" applyAlignment="1">
      <alignment horizontal="center" vertical="top" wrapText="1"/>
    </xf>
    <xf numFmtId="4" fontId="4" fillId="24" borderId="13" xfId="0" quotePrefix="1" applyNumberFormat="1" applyFont="1" applyFill="1" applyBorder="1" applyAlignment="1">
      <alignment horizontal="center" vertical="top" wrapText="1"/>
    </xf>
    <xf numFmtId="4" fontId="4" fillId="24" borderId="36" xfId="0" quotePrefix="1" applyNumberFormat="1" applyFont="1" applyFill="1" applyBorder="1" applyAlignment="1">
      <alignment horizontal="center" vertical="top" wrapText="1"/>
    </xf>
    <xf numFmtId="4" fontId="4" fillId="24" borderId="37" xfId="0" quotePrefix="1" applyNumberFormat="1" applyFont="1" applyFill="1" applyBorder="1" applyAlignment="1">
      <alignment horizontal="center" vertical="top" wrapText="1"/>
    </xf>
    <xf numFmtId="0" fontId="4" fillId="11" borderId="36" xfId="0" applyFont="1" applyFill="1" applyBorder="1" applyAlignment="1">
      <alignment horizontal="center" vertical="top" wrapText="1"/>
    </xf>
    <xf numFmtId="0" fontId="4" fillId="11" borderId="39" xfId="0" applyFont="1" applyFill="1" applyBorder="1" applyAlignment="1">
      <alignment horizontal="center" vertical="top" wrapText="1"/>
    </xf>
    <xf numFmtId="0" fontId="4" fillId="25" borderId="35" xfId="0" applyFont="1" applyFill="1" applyBorder="1" applyAlignment="1">
      <alignment horizontal="center" vertical="top" wrapText="1"/>
    </xf>
    <xf numFmtId="0" fontId="4" fillId="25" borderId="36" xfId="0" applyFont="1" applyFill="1" applyBorder="1" applyAlignment="1">
      <alignment horizontal="center" vertical="top" wrapText="1"/>
    </xf>
    <xf numFmtId="0" fontId="4" fillId="25" borderId="39" xfId="0" applyFont="1" applyFill="1" applyBorder="1" applyAlignment="1">
      <alignment horizontal="center" vertical="top" wrapText="1"/>
    </xf>
    <xf numFmtId="0" fontId="0" fillId="0" borderId="0" xfId="0" applyFill="1" applyBorder="1"/>
    <xf numFmtId="0" fontId="6" fillId="0" borderId="0" xfId="0" applyFont="1" applyFill="1" applyBorder="1"/>
    <xf numFmtId="0" fontId="0" fillId="0" borderId="0" xfId="0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4" fontId="6" fillId="0" borderId="0" xfId="2" applyFont="1" applyFill="1" applyBorder="1" applyAlignment="1">
      <alignment horizontal="center"/>
    </xf>
    <xf numFmtId="165" fontId="6" fillId="0" borderId="0" xfId="2" applyNumberFormat="1" applyFont="1" applyFill="1" applyBorder="1" applyAlignment="1">
      <alignment horizontal="center"/>
    </xf>
    <xf numFmtId="44" fontId="6" fillId="0" borderId="0" xfId="0" applyNumberFormat="1" applyFont="1" applyFill="1" applyBorder="1"/>
    <xf numFmtId="44" fontId="6" fillId="0" borderId="0" xfId="2" applyFont="1" applyFill="1" applyBorder="1" applyAlignment="1">
      <alignment horizontal="center"/>
    </xf>
    <xf numFmtId="165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44" fontId="6" fillId="0" borderId="0" xfId="2" applyFont="1" applyFill="1" applyBorder="1" applyAlignment="1">
      <alignment horizontal="center" vertical="center"/>
    </xf>
    <xf numFmtId="9" fontId="6" fillId="0" borderId="0" xfId="1" applyFont="1" applyBorder="1" applyAlignment="1">
      <alignment horizontal="center" vertical="center"/>
    </xf>
    <xf numFmtId="44" fontId="6" fillId="0" borderId="0" xfId="0" applyNumberFormat="1" applyFont="1" applyFill="1" applyBorder="1" applyAlignment="1">
      <alignment vertical="center"/>
    </xf>
    <xf numFmtId="165" fontId="0" fillId="0" borderId="0" xfId="0" applyNumberFormat="1" applyFill="1" applyBorder="1" applyAlignment="1">
      <alignment vertical="center"/>
    </xf>
    <xf numFmtId="44" fontId="0" fillId="0" borderId="0" xfId="2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65" fontId="0" fillId="0" borderId="13" xfId="0" applyNumberFormat="1" applyFill="1" applyBorder="1"/>
    <xf numFmtId="0" fontId="5" fillId="0" borderId="5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left" vertical="top" wrapText="1"/>
    </xf>
  </cellXfs>
  <cellStyles count="3">
    <cellStyle name="Moeda" xfId="2" builtinId="4"/>
    <cellStyle name="Normal" xfId="0" builtinId="0"/>
    <cellStyle name="Porcentagem" xfId="1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158750</xdr:colOff>
      <xdr:row>4</xdr:row>
      <xdr:rowOff>31750</xdr:rowOff>
    </xdr:from>
    <xdr:to>
      <xdr:col>5</xdr:col>
      <xdr:colOff>135875</xdr:colOff>
      <xdr:row>24</xdr:row>
      <xdr:rowOff>139250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0E9CE3B-4BD0-4A2B-9F96-06CF848D2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0" y="1444625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222250</xdr:colOff>
      <xdr:row>83</xdr:row>
      <xdr:rowOff>142875</xdr:rowOff>
    </xdr:from>
    <xdr:to>
      <xdr:col>13</xdr:col>
      <xdr:colOff>478625</xdr:colOff>
      <xdr:row>104</xdr:row>
      <xdr:rowOff>75750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A5A61A01-9541-4C25-B317-9443D6655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15351125"/>
          <a:ext cx="6400000" cy="36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63500</xdr:rowOff>
    </xdr:from>
    <xdr:to>
      <xdr:col>11</xdr:col>
      <xdr:colOff>256375</xdr:colOff>
      <xdr:row>47</xdr:row>
      <xdr:rowOff>171000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CCFFD8DB-9BCA-4A24-862E-A0FFCDD82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250" y="5492750"/>
          <a:ext cx="6400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555625</xdr:colOff>
      <xdr:row>50</xdr:row>
      <xdr:rowOff>79375</xdr:rowOff>
    </xdr:from>
    <xdr:to>
      <xdr:col>11</xdr:col>
      <xdr:colOff>129375</xdr:colOff>
      <xdr:row>71</xdr:row>
      <xdr:rowOff>12250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E749DB93-43C4-404E-98B3-9F4B44445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9525000"/>
          <a:ext cx="6400000" cy="3600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349250</xdr:colOff>
      <xdr:row>83</xdr:row>
      <xdr:rowOff>95250</xdr:rowOff>
    </xdr:from>
    <xdr:to>
      <xdr:col>3</xdr:col>
      <xdr:colOff>326375</xdr:colOff>
      <xdr:row>104</xdr:row>
      <xdr:rowOff>28125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3BFF745D-60E4-4188-825C-199C627A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250" y="15303500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8</xdr:col>
      <xdr:colOff>333375</xdr:colOff>
      <xdr:row>4</xdr:row>
      <xdr:rowOff>15875</xdr:rowOff>
    </xdr:from>
    <xdr:to>
      <xdr:col>11</xdr:col>
      <xdr:colOff>310500</xdr:colOff>
      <xdr:row>24</xdr:row>
      <xdr:rowOff>123375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id="{313CCCC4-6924-411C-B775-17E87EBEE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4375" y="1428750"/>
          <a:ext cx="2025000" cy="36000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381000</xdr:colOff>
      <xdr:row>108</xdr:row>
      <xdr:rowOff>15875</xdr:rowOff>
    </xdr:from>
    <xdr:to>
      <xdr:col>12</xdr:col>
      <xdr:colOff>644525</xdr:colOff>
      <xdr:row>133</xdr:row>
      <xdr:rowOff>22225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1E952109-8217-4478-A2C1-4B81AE8AD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625" y="19589750"/>
          <a:ext cx="7772400" cy="437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167"/>
  <sheetViews>
    <sheetView tabSelected="1" showOutlineSymbols="0" showWhiteSpace="0" view="pageBreakPreview" zoomScale="42" zoomScaleNormal="85" zoomScaleSheetLayoutView="42" workbookViewId="0">
      <selection activeCell="T8" sqref="T8"/>
    </sheetView>
  </sheetViews>
  <sheetFormatPr defaultRowHeight="14.25" x14ac:dyDescent="0.2"/>
  <cols>
    <col min="1" max="1" width="7.375" bestFit="1" customWidth="1"/>
    <col min="2" max="2" width="9.125" bestFit="1" customWidth="1"/>
    <col min="3" max="3" width="6.375" bestFit="1" customWidth="1"/>
    <col min="4" max="4" width="52.75" customWidth="1"/>
    <col min="5" max="5" width="4.375" bestFit="1" customWidth="1"/>
    <col min="6" max="6" width="6.625" bestFit="1" customWidth="1"/>
    <col min="7" max="7" width="9.5" bestFit="1" customWidth="1"/>
    <col min="8" max="8" width="9.5" style="166" bestFit="1" customWidth="1"/>
    <col min="9" max="9" width="14.125" bestFit="1" customWidth="1"/>
    <col min="10" max="10" width="15.5" bestFit="1" customWidth="1"/>
    <col min="11" max="11" width="16.125" style="130" customWidth="1"/>
    <col min="12" max="12" width="11.75" bestFit="1" customWidth="1"/>
    <col min="13" max="13" width="16.75" style="138" customWidth="1"/>
    <col min="14" max="14" width="15.375" bestFit="1" customWidth="1"/>
    <col min="15" max="15" width="15.25" style="119" customWidth="1"/>
    <col min="16" max="16" width="24" style="162" customWidth="1"/>
    <col min="17" max="17" width="19.125" style="162" bestFit="1" customWidth="1"/>
  </cols>
  <sheetData>
    <row r="1" spans="1:17" x14ac:dyDescent="0.2">
      <c r="A1" s="173" t="s">
        <v>0</v>
      </c>
      <c r="B1" s="174"/>
      <c r="C1" s="174"/>
      <c r="D1" s="174"/>
      <c r="E1" s="174" t="s">
        <v>1</v>
      </c>
      <c r="F1" s="174"/>
      <c r="G1" s="174" t="s">
        <v>2</v>
      </c>
      <c r="H1" s="174"/>
      <c r="I1" s="174" t="s">
        <v>3</v>
      </c>
      <c r="J1" s="189"/>
      <c r="K1" s="124"/>
      <c r="L1" s="1"/>
    </row>
    <row r="2" spans="1:17" ht="55.5" customHeight="1" thickBot="1" x14ac:dyDescent="0.25">
      <c r="A2" s="175" t="s">
        <v>355</v>
      </c>
      <c r="B2" s="176"/>
      <c r="C2" s="176"/>
      <c r="D2" s="176"/>
      <c r="E2" s="176" t="s">
        <v>4</v>
      </c>
      <c r="F2" s="176"/>
      <c r="G2" s="176" t="s">
        <v>5</v>
      </c>
      <c r="H2" s="176"/>
      <c r="I2" s="176" t="s">
        <v>6</v>
      </c>
      <c r="J2" s="199"/>
      <c r="K2" s="125"/>
      <c r="L2" s="2"/>
    </row>
    <row r="3" spans="1:17" ht="29.45" customHeight="1" thickBot="1" x14ac:dyDescent="0.3">
      <c r="A3" s="183" t="s">
        <v>476</v>
      </c>
      <c r="B3" s="184"/>
      <c r="C3" s="184"/>
      <c r="D3" s="184"/>
      <c r="E3" s="184"/>
      <c r="F3" s="184"/>
      <c r="G3" s="184"/>
      <c r="H3" s="184"/>
      <c r="I3" s="184"/>
      <c r="J3" s="185"/>
      <c r="K3" s="192" t="s">
        <v>451</v>
      </c>
      <c r="L3" s="193"/>
      <c r="M3" s="204" t="s">
        <v>450</v>
      </c>
      <c r="N3" s="205"/>
      <c r="O3" s="131"/>
    </row>
    <row r="4" spans="1:17" ht="51" customHeight="1" x14ac:dyDescent="0.25">
      <c r="A4" s="3" t="s">
        <v>7</v>
      </c>
      <c r="B4" s="4" t="s">
        <v>8</v>
      </c>
      <c r="C4" s="5" t="s">
        <v>9</v>
      </c>
      <c r="D4" s="5" t="s">
        <v>10</v>
      </c>
      <c r="E4" s="6" t="s">
        <v>11</v>
      </c>
      <c r="F4" s="4" t="s">
        <v>12</v>
      </c>
      <c r="G4" s="4" t="s">
        <v>13</v>
      </c>
      <c r="H4" s="167" t="s">
        <v>14</v>
      </c>
      <c r="I4" s="4" t="s">
        <v>15</v>
      </c>
      <c r="J4" s="160" t="s">
        <v>356</v>
      </c>
      <c r="K4" s="126" t="s">
        <v>358</v>
      </c>
      <c r="L4" s="22" t="s">
        <v>357</v>
      </c>
      <c r="M4" s="139" t="str">
        <f>K4</f>
        <v>QUANTIDADE</v>
      </c>
      <c r="N4" s="27" t="str">
        <f>L4</f>
        <v>VALOR MEDIDO</v>
      </c>
      <c r="O4" s="132" t="s">
        <v>359</v>
      </c>
      <c r="P4" s="162" t="s">
        <v>477</v>
      </c>
      <c r="Q4" s="162" t="s">
        <v>478</v>
      </c>
    </row>
    <row r="5" spans="1:17" x14ac:dyDescent="0.2">
      <c r="A5" s="7" t="s">
        <v>16</v>
      </c>
      <c r="B5" s="8"/>
      <c r="C5" s="8"/>
      <c r="D5" s="8" t="s">
        <v>17</v>
      </c>
      <c r="E5" s="8"/>
      <c r="F5" s="9"/>
      <c r="G5" s="8"/>
      <c r="H5" s="168"/>
      <c r="I5" s="10">
        <v>622958.63</v>
      </c>
      <c r="J5" s="11"/>
      <c r="K5" s="127"/>
      <c r="L5" s="23"/>
      <c r="M5" s="140"/>
      <c r="N5" s="28"/>
      <c r="O5" s="133"/>
    </row>
    <row r="6" spans="1:17" x14ac:dyDescent="0.2">
      <c r="A6" s="7" t="s">
        <v>18</v>
      </c>
      <c r="B6" s="8"/>
      <c r="C6" s="8"/>
      <c r="D6" s="8" t="s">
        <v>19</v>
      </c>
      <c r="E6" s="8"/>
      <c r="F6" s="9"/>
      <c r="G6" s="8"/>
      <c r="H6" s="168"/>
      <c r="I6" s="10">
        <v>11176.42</v>
      </c>
      <c r="J6" s="11"/>
      <c r="K6" s="127"/>
      <c r="L6" s="23"/>
      <c r="M6" s="140"/>
      <c r="N6" s="28"/>
      <c r="O6" s="133"/>
    </row>
    <row r="7" spans="1:17" x14ac:dyDescent="0.2">
      <c r="A7" s="12" t="s">
        <v>20</v>
      </c>
      <c r="B7" s="13" t="s">
        <v>21</v>
      </c>
      <c r="C7" s="14" t="s">
        <v>22</v>
      </c>
      <c r="D7" s="14" t="s">
        <v>23</v>
      </c>
      <c r="E7" s="15" t="s">
        <v>24</v>
      </c>
      <c r="F7" s="13">
        <v>8</v>
      </c>
      <c r="G7" s="16">
        <v>500.25</v>
      </c>
      <c r="H7" s="169">
        <v>600.29999999999995</v>
      </c>
      <c r="I7" s="16">
        <v>4802.3999999999996</v>
      </c>
      <c r="J7" s="17">
        <f>L7/I7</f>
        <v>1</v>
      </c>
      <c r="K7" s="128">
        <v>8</v>
      </c>
      <c r="L7" s="24">
        <f>K7*H7</f>
        <v>4802.3999999999996</v>
      </c>
      <c r="M7" s="141"/>
      <c r="N7" s="29">
        <f>M7*H7</f>
        <v>0</v>
      </c>
      <c r="O7" s="134">
        <f>K7/F7</f>
        <v>1</v>
      </c>
      <c r="P7" s="161">
        <f>K7+M7</f>
        <v>8</v>
      </c>
      <c r="Q7" s="163">
        <f>P7*H7</f>
        <v>4802.3999999999996</v>
      </c>
    </row>
    <row r="8" spans="1:17" ht="38.25" x14ac:dyDescent="0.2">
      <c r="A8" s="12" t="s">
        <v>25</v>
      </c>
      <c r="B8" s="13" t="s">
        <v>26</v>
      </c>
      <c r="C8" s="14" t="s">
        <v>22</v>
      </c>
      <c r="D8" s="14" t="s">
        <v>27</v>
      </c>
      <c r="E8" s="15" t="s">
        <v>28</v>
      </c>
      <c r="F8" s="13">
        <v>106.5</v>
      </c>
      <c r="G8" s="16">
        <v>49.88</v>
      </c>
      <c r="H8" s="169">
        <v>59.85</v>
      </c>
      <c r="I8" s="16">
        <v>6374.02</v>
      </c>
      <c r="J8" s="17">
        <f t="shared" ref="J8:J71" si="0">L8/I8</f>
        <v>1.0000007844343131</v>
      </c>
      <c r="K8" s="128">
        <v>106.5</v>
      </c>
      <c r="L8" s="24">
        <f t="shared" ref="L8:L71" si="1">K8*H8</f>
        <v>6374.0250000000005</v>
      </c>
      <c r="M8" s="141"/>
      <c r="N8" s="29">
        <f t="shared" ref="N8:N69" si="2">M8*H8</f>
        <v>0</v>
      </c>
      <c r="O8" s="134">
        <f t="shared" ref="O8:O26" si="3">K8/F8</f>
        <v>1</v>
      </c>
      <c r="P8" s="161">
        <f t="shared" ref="P8:P71" si="4">K8+M8</f>
        <v>106.5</v>
      </c>
      <c r="Q8" s="163">
        <f t="shared" ref="Q8:Q71" si="5">P8*H8</f>
        <v>6374.0250000000005</v>
      </c>
    </row>
    <row r="9" spans="1:17" x14ac:dyDescent="0.2">
      <c r="A9" s="7" t="s">
        <v>29</v>
      </c>
      <c r="B9" s="8"/>
      <c r="C9" s="8"/>
      <c r="D9" s="8" t="s">
        <v>30</v>
      </c>
      <c r="E9" s="8"/>
      <c r="F9" s="9"/>
      <c r="G9" s="8"/>
      <c r="H9" s="168"/>
      <c r="I9" s="10">
        <v>2129.71</v>
      </c>
      <c r="J9" s="21"/>
      <c r="K9" s="128"/>
      <c r="L9" s="23"/>
      <c r="M9" s="142"/>
      <c r="N9" s="30"/>
      <c r="O9" s="133"/>
      <c r="P9" s="161">
        <f t="shared" si="4"/>
        <v>0</v>
      </c>
      <c r="Q9" s="164">
        <f t="shared" si="5"/>
        <v>0</v>
      </c>
    </row>
    <row r="10" spans="1:17" x14ac:dyDescent="0.2">
      <c r="A10" s="12" t="s">
        <v>31</v>
      </c>
      <c r="B10" s="13" t="s">
        <v>32</v>
      </c>
      <c r="C10" s="14" t="s">
        <v>22</v>
      </c>
      <c r="D10" s="14" t="s">
        <v>33</v>
      </c>
      <c r="E10" s="15" t="s">
        <v>34</v>
      </c>
      <c r="F10" s="13">
        <v>44.46</v>
      </c>
      <c r="G10" s="16">
        <v>33.92</v>
      </c>
      <c r="H10" s="169">
        <v>40.700000000000003</v>
      </c>
      <c r="I10" s="16">
        <v>1809.52</v>
      </c>
      <c r="J10" s="17">
        <f t="shared" si="0"/>
        <v>1.0000011052654849</v>
      </c>
      <c r="K10" s="128">
        <v>44.46</v>
      </c>
      <c r="L10" s="24">
        <f t="shared" si="1"/>
        <v>1809.5220000000002</v>
      </c>
      <c r="M10" s="141"/>
      <c r="N10" s="29">
        <f t="shared" si="2"/>
        <v>0</v>
      </c>
      <c r="O10" s="134">
        <f t="shared" si="3"/>
        <v>1</v>
      </c>
      <c r="P10" s="161">
        <f t="shared" si="4"/>
        <v>44.46</v>
      </c>
      <c r="Q10" s="163">
        <f t="shared" si="5"/>
        <v>1809.5220000000002</v>
      </c>
    </row>
    <row r="11" spans="1:17" x14ac:dyDescent="0.2">
      <c r="A11" s="12" t="s">
        <v>35</v>
      </c>
      <c r="B11" s="13" t="s">
        <v>36</v>
      </c>
      <c r="C11" s="14" t="s">
        <v>22</v>
      </c>
      <c r="D11" s="14" t="s">
        <v>37</v>
      </c>
      <c r="E11" s="15" t="s">
        <v>34</v>
      </c>
      <c r="F11" s="13">
        <v>6.56</v>
      </c>
      <c r="G11" s="16">
        <v>40.68</v>
      </c>
      <c r="H11" s="169">
        <v>48.81</v>
      </c>
      <c r="I11" s="16">
        <v>320.19</v>
      </c>
      <c r="J11" s="17">
        <f t="shared" si="0"/>
        <v>1.0000112433242763</v>
      </c>
      <c r="K11" s="128">
        <v>6.56</v>
      </c>
      <c r="L11" s="24">
        <f t="shared" si="1"/>
        <v>320.1936</v>
      </c>
      <c r="M11" s="141"/>
      <c r="N11" s="29">
        <f t="shared" si="2"/>
        <v>0</v>
      </c>
      <c r="O11" s="134">
        <f t="shared" si="3"/>
        <v>1</v>
      </c>
      <c r="P11" s="161">
        <f t="shared" si="4"/>
        <v>6.56</v>
      </c>
      <c r="Q11" s="163">
        <f t="shared" si="5"/>
        <v>320.1936</v>
      </c>
    </row>
    <row r="12" spans="1:17" x14ac:dyDescent="0.2">
      <c r="A12" s="7" t="s">
        <v>38</v>
      </c>
      <c r="B12" s="8"/>
      <c r="C12" s="8"/>
      <c r="D12" s="8" t="s">
        <v>39</v>
      </c>
      <c r="E12" s="8"/>
      <c r="F12" s="9"/>
      <c r="G12" s="8"/>
      <c r="H12" s="168"/>
      <c r="I12" s="10">
        <v>62114.13</v>
      </c>
      <c r="J12" s="21"/>
      <c r="K12" s="128"/>
      <c r="L12" s="23"/>
      <c r="M12" s="142"/>
      <c r="N12" s="30"/>
      <c r="O12" s="133"/>
      <c r="P12" s="161">
        <f t="shared" si="4"/>
        <v>0</v>
      </c>
      <c r="Q12" s="164">
        <f t="shared" si="5"/>
        <v>0</v>
      </c>
    </row>
    <row r="13" spans="1:17" x14ac:dyDescent="0.2">
      <c r="A13" s="7" t="s">
        <v>40</v>
      </c>
      <c r="B13" s="8"/>
      <c r="C13" s="8"/>
      <c r="D13" s="8" t="s">
        <v>41</v>
      </c>
      <c r="E13" s="8"/>
      <c r="F13" s="9"/>
      <c r="G13" s="8"/>
      <c r="H13" s="168"/>
      <c r="I13" s="10">
        <v>62114.13</v>
      </c>
      <c r="J13" s="21"/>
      <c r="K13" s="128"/>
      <c r="L13" s="23"/>
      <c r="M13" s="142"/>
      <c r="N13" s="30"/>
      <c r="O13" s="133"/>
      <c r="P13" s="161">
        <f t="shared" si="4"/>
        <v>0</v>
      </c>
      <c r="Q13" s="164">
        <f t="shared" si="5"/>
        <v>0</v>
      </c>
    </row>
    <row r="14" spans="1:17" ht="25.5" x14ac:dyDescent="0.2">
      <c r="A14" s="12" t="s">
        <v>42</v>
      </c>
      <c r="B14" s="13" t="s">
        <v>43</v>
      </c>
      <c r="C14" s="14" t="s">
        <v>22</v>
      </c>
      <c r="D14" s="14" t="s">
        <v>44</v>
      </c>
      <c r="E14" s="15" t="s">
        <v>34</v>
      </c>
      <c r="F14" s="13">
        <v>18.239999999999998</v>
      </c>
      <c r="G14" s="16">
        <v>474.4</v>
      </c>
      <c r="H14" s="169">
        <v>569.28</v>
      </c>
      <c r="I14" s="16">
        <v>10383.66</v>
      </c>
      <c r="J14" s="17">
        <f t="shared" si="0"/>
        <v>1.0000006933971257</v>
      </c>
      <c r="K14" s="128">
        <v>18.239999999999998</v>
      </c>
      <c r="L14" s="24">
        <f t="shared" si="1"/>
        <v>10383.667199999998</v>
      </c>
      <c r="M14" s="141"/>
      <c r="N14" s="29">
        <f t="shared" si="2"/>
        <v>0</v>
      </c>
      <c r="O14" s="134">
        <f t="shared" si="3"/>
        <v>1</v>
      </c>
      <c r="P14" s="161">
        <f t="shared" si="4"/>
        <v>18.239999999999998</v>
      </c>
      <c r="Q14" s="163">
        <f t="shared" si="5"/>
        <v>10383.667199999998</v>
      </c>
    </row>
    <row r="15" spans="1:17" ht="51" x14ac:dyDescent="0.2">
      <c r="A15" s="12" t="s">
        <v>45</v>
      </c>
      <c r="B15" s="13" t="s">
        <v>46</v>
      </c>
      <c r="C15" s="14" t="s">
        <v>22</v>
      </c>
      <c r="D15" s="14" t="s">
        <v>47</v>
      </c>
      <c r="E15" s="15" t="s">
        <v>24</v>
      </c>
      <c r="F15" s="13">
        <v>33.880000000000003</v>
      </c>
      <c r="G15" s="16">
        <v>83.9</v>
      </c>
      <c r="H15" s="169">
        <v>100.68</v>
      </c>
      <c r="I15" s="16">
        <v>3411.03</v>
      </c>
      <c r="J15" s="17">
        <f t="shared" si="0"/>
        <v>1.0000024625992736</v>
      </c>
      <c r="K15" s="128">
        <v>33.880000000000003</v>
      </c>
      <c r="L15" s="24">
        <f t="shared" si="1"/>
        <v>3411.0384000000004</v>
      </c>
      <c r="M15" s="141"/>
      <c r="N15" s="29">
        <f t="shared" si="2"/>
        <v>0</v>
      </c>
      <c r="O15" s="134">
        <f t="shared" si="3"/>
        <v>1</v>
      </c>
      <c r="P15" s="161">
        <f t="shared" si="4"/>
        <v>33.880000000000003</v>
      </c>
      <c r="Q15" s="164">
        <f t="shared" si="5"/>
        <v>3411.0384000000004</v>
      </c>
    </row>
    <row r="16" spans="1:17" ht="25.5" x14ac:dyDescent="0.2">
      <c r="A16" s="12" t="s">
        <v>48</v>
      </c>
      <c r="B16" s="13" t="s">
        <v>49</v>
      </c>
      <c r="C16" s="14" t="s">
        <v>22</v>
      </c>
      <c r="D16" s="14" t="s">
        <v>50</v>
      </c>
      <c r="E16" s="15" t="s">
        <v>34</v>
      </c>
      <c r="F16" s="13">
        <v>1.64</v>
      </c>
      <c r="G16" s="16">
        <v>546.37</v>
      </c>
      <c r="H16" s="169">
        <v>655.64</v>
      </c>
      <c r="I16" s="16">
        <v>1075.24</v>
      </c>
      <c r="J16" s="17">
        <f t="shared" si="0"/>
        <v>1.0000089282392768</v>
      </c>
      <c r="K16" s="128">
        <v>1.64</v>
      </c>
      <c r="L16" s="24">
        <f t="shared" si="1"/>
        <v>1075.2495999999999</v>
      </c>
      <c r="M16" s="141"/>
      <c r="N16" s="29">
        <f t="shared" si="2"/>
        <v>0</v>
      </c>
      <c r="O16" s="134">
        <f t="shared" si="3"/>
        <v>1</v>
      </c>
      <c r="P16" s="161">
        <f t="shared" si="4"/>
        <v>1.64</v>
      </c>
      <c r="Q16" s="164">
        <f t="shared" si="5"/>
        <v>1075.2495999999999</v>
      </c>
    </row>
    <row r="17" spans="1:17" ht="38.25" x14ac:dyDescent="0.2">
      <c r="A17" s="12" t="s">
        <v>51</v>
      </c>
      <c r="B17" s="13" t="s">
        <v>52</v>
      </c>
      <c r="C17" s="14" t="s">
        <v>22</v>
      </c>
      <c r="D17" s="14" t="s">
        <v>53</v>
      </c>
      <c r="E17" s="15" t="s">
        <v>24</v>
      </c>
      <c r="F17" s="13">
        <v>3.2</v>
      </c>
      <c r="G17" s="16">
        <v>129.68</v>
      </c>
      <c r="H17" s="169">
        <v>155.61000000000001</v>
      </c>
      <c r="I17" s="16">
        <v>497.95</v>
      </c>
      <c r="J17" s="17">
        <f t="shared" si="0"/>
        <v>1.000004016467517</v>
      </c>
      <c r="K17" s="128">
        <v>3.2</v>
      </c>
      <c r="L17" s="24">
        <f t="shared" si="1"/>
        <v>497.95200000000006</v>
      </c>
      <c r="M17" s="141"/>
      <c r="N17" s="29">
        <f t="shared" si="2"/>
        <v>0</v>
      </c>
      <c r="O17" s="134">
        <f t="shared" si="3"/>
        <v>1</v>
      </c>
      <c r="P17" s="161">
        <f t="shared" si="4"/>
        <v>3.2</v>
      </c>
      <c r="Q17" s="164">
        <f t="shared" si="5"/>
        <v>497.95200000000006</v>
      </c>
    </row>
    <row r="18" spans="1:17" ht="38.25" x14ac:dyDescent="0.2">
      <c r="A18" s="12" t="s">
        <v>54</v>
      </c>
      <c r="B18" s="13" t="s">
        <v>55</v>
      </c>
      <c r="C18" s="14" t="s">
        <v>22</v>
      </c>
      <c r="D18" s="14" t="s">
        <v>56</v>
      </c>
      <c r="E18" s="15" t="s">
        <v>24</v>
      </c>
      <c r="F18" s="13">
        <v>107</v>
      </c>
      <c r="G18" s="16">
        <v>66.2</v>
      </c>
      <c r="H18" s="169">
        <v>79.44</v>
      </c>
      <c r="I18" s="16">
        <v>8500.08</v>
      </c>
      <c r="J18" s="17">
        <f t="shared" si="0"/>
        <v>1</v>
      </c>
      <c r="K18" s="128">
        <v>107</v>
      </c>
      <c r="L18" s="24">
        <f t="shared" si="1"/>
        <v>8500.08</v>
      </c>
      <c r="M18" s="141"/>
      <c r="N18" s="29">
        <f t="shared" si="2"/>
        <v>0</v>
      </c>
      <c r="O18" s="134">
        <f t="shared" si="3"/>
        <v>1</v>
      </c>
      <c r="P18" s="161">
        <f t="shared" si="4"/>
        <v>107</v>
      </c>
      <c r="Q18" s="164">
        <f t="shared" si="5"/>
        <v>8500.08</v>
      </c>
    </row>
    <row r="19" spans="1:17" ht="25.5" x14ac:dyDescent="0.2">
      <c r="A19" s="12" t="s">
        <v>57</v>
      </c>
      <c r="B19" s="13" t="s">
        <v>58</v>
      </c>
      <c r="C19" s="14" t="s">
        <v>22</v>
      </c>
      <c r="D19" s="14" t="s">
        <v>59</v>
      </c>
      <c r="E19" s="15" t="s">
        <v>60</v>
      </c>
      <c r="F19" s="13">
        <v>32</v>
      </c>
      <c r="G19" s="16">
        <v>15.6</v>
      </c>
      <c r="H19" s="169">
        <v>18.72</v>
      </c>
      <c r="I19" s="16">
        <v>599.04</v>
      </c>
      <c r="J19" s="17">
        <f t="shared" si="0"/>
        <v>1</v>
      </c>
      <c r="K19" s="128">
        <v>32</v>
      </c>
      <c r="L19" s="24">
        <f t="shared" si="1"/>
        <v>599.04</v>
      </c>
      <c r="M19" s="141"/>
      <c r="N19" s="29">
        <f t="shared" si="2"/>
        <v>0</v>
      </c>
      <c r="O19" s="134">
        <f t="shared" si="3"/>
        <v>1</v>
      </c>
      <c r="P19" s="161">
        <f t="shared" si="4"/>
        <v>32</v>
      </c>
      <c r="Q19" s="164">
        <f t="shared" si="5"/>
        <v>599.04</v>
      </c>
    </row>
    <row r="20" spans="1:17" ht="25.5" x14ac:dyDescent="0.2">
      <c r="A20" s="12" t="s">
        <v>61</v>
      </c>
      <c r="B20" s="13" t="s">
        <v>62</v>
      </c>
      <c r="C20" s="14" t="s">
        <v>22</v>
      </c>
      <c r="D20" s="14" t="s">
        <v>63</v>
      </c>
      <c r="E20" s="15" t="s">
        <v>60</v>
      </c>
      <c r="F20" s="13">
        <v>28.4</v>
      </c>
      <c r="G20" s="16">
        <v>14.62</v>
      </c>
      <c r="H20" s="169">
        <v>17.54</v>
      </c>
      <c r="I20" s="16">
        <v>498.13</v>
      </c>
      <c r="J20" s="17">
        <f t="shared" si="0"/>
        <v>1.0000120450484813</v>
      </c>
      <c r="K20" s="128">
        <v>28.4</v>
      </c>
      <c r="L20" s="24">
        <f t="shared" si="1"/>
        <v>498.13599999999997</v>
      </c>
      <c r="M20" s="141"/>
      <c r="N20" s="29">
        <f t="shared" si="2"/>
        <v>0</v>
      </c>
      <c r="O20" s="134">
        <f t="shared" si="3"/>
        <v>1</v>
      </c>
      <c r="P20" s="161">
        <f t="shared" si="4"/>
        <v>28.4</v>
      </c>
      <c r="Q20" s="164">
        <f t="shared" si="5"/>
        <v>498.13599999999997</v>
      </c>
    </row>
    <row r="21" spans="1:17" ht="25.5" x14ac:dyDescent="0.2">
      <c r="A21" s="12" t="s">
        <v>64</v>
      </c>
      <c r="B21" s="13" t="s">
        <v>65</v>
      </c>
      <c r="C21" s="14" t="s">
        <v>22</v>
      </c>
      <c r="D21" s="14" t="s">
        <v>66</v>
      </c>
      <c r="E21" s="15" t="s">
        <v>60</v>
      </c>
      <c r="F21" s="13">
        <v>67.400000000000006</v>
      </c>
      <c r="G21" s="16">
        <v>13.08</v>
      </c>
      <c r="H21" s="169">
        <v>15.69</v>
      </c>
      <c r="I21" s="16">
        <v>1057.5</v>
      </c>
      <c r="J21" s="17">
        <f t="shared" si="0"/>
        <v>1.0000056737588654</v>
      </c>
      <c r="K21" s="128">
        <v>67.400000000000006</v>
      </c>
      <c r="L21" s="24">
        <f t="shared" si="1"/>
        <v>1057.5060000000001</v>
      </c>
      <c r="M21" s="141"/>
      <c r="N21" s="29">
        <f t="shared" si="2"/>
        <v>0</v>
      </c>
      <c r="O21" s="134">
        <f t="shared" si="3"/>
        <v>1</v>
      </c>
      <c r="P21" s="161">
        <f t="shared" si="4"/>
        <v>67.400000000000006</v>
      </c>
      <c r="Q21" s="164">
        <f t="shared" si="5"/>
        <v>1057.5060000000001</v>
      </c>
    </row>
    <row r="22" spans="1:17" ht="25.5" x14ac:dyDescent="0.2">
      <c r="A22" s="12" t="s">
        <v>67</v>
      </c>
      <c r="B22" s="13" t="s">
        <v>68</v>
      </c>
      <c r="C22" s="14" t="s">
        <v>22</v>
      </c>
      <c r="D22" s="14" t="s">
        <v>69</v>
      </c>
      <c r="E22" s="15" t="s">
        <v>60</v>
      </c>
      <c r="F22" s="13">
        <v>300.60000000000002</v>
      </c>
      <c r="G22" s="16">
        <v>11.1</v>
      </c>
      <c r="H22" s="169">
        <v>13.32</v>
      </c>
      <c r="I22" s="16">
        <v>4003.99</v>
      </c>
      <c r="J22" s="17">
        <f t="shared" si="0"/>
        <v>1.0000004995017471</v>
      </c>
      <c r="K22" s="128">
        <v>300.60000000000002</v>
      </c>
      <c r="L22" s="24">
        <f t="shared" si="1"/>
        <v>4003.9920000000002</v>
      </c>
      <c r="M22" s="141"/>
      <c r="N22" s="29">
        <f t="shared" si="2"/>
        <v>0</v>
      </c>
      <c r="O22" s="134">
        <f t="shared" si="3"/>
        <v>1</v>
      </c>
      <c r="P22" s="161">
        <f t="shared" si="4"/>
        <v>300.60000000000002</v>
      </c>
      <c r="Q22" s="164">
        <f t="shared" si="5"/>
        <v>4003.9920000000002</v>
      </c>
    </row>
    <row r="23" spans="1:17" ht="25.5" x14ac:dyDescent="0.2">
      <c r="A23" s="12" t="s">
        <v>70</v>
      </c>
      <c r="B23" s="13" t="s">
        <v>71</v>
      </c>
      <c r="C23" s="14" t="s">
        <v>22</v>
      </c>
      <c r="D23" s="14" t="s">
        <v>72</v>
      </c>
      <c r="E23" s="15" t="s">
        <v>60</v>
      </c>
      <c r="F23" s="13">
        <v>102.2</v>
      </c>
      <c r="G23" s="16">
        <v>16.59</v>
      </c>
      <c r="H23" s="169">
        <v>19.899999999999999</v>
      </c>
      <c r="I23" s="16">
        <v>2033.78</v>
      </c>
      <c r="J23" s="17">
        <f t="shared" si="0"/>
        <v>1</v>
      </c>
      <c r="K23" s="128">
        <v>102.2</v>
      </c>
      <c r="L23" s="24">
        <f t="shared" si="1"/>
        <v>2033.78</v>
      </c>
      <c r="M23" s="141"/>
      <c r="N23" s="29">
        <f t="shared" si="2"/>
        <v>0</v>
      </c>
      <c r="O23" s="134">
        <f t="shared" si="3"/>
        <v>1</v>
      </c>
      <c r="P23" s="161">
        <f t="shared" si="4"/>
        <v>102.2</v>
      </c>
      <c r="Q23" s="164">
        <f t="shared" si="5"/>
        <v>2033.78</v>
      </c>
    </row>
    <row r="24" spans="1:17" ht="38.25" x14ac:dyDescent="0.2">
      <c r="A24" s="12" t="s">
        <v>73</v>
      </c>
      <c r="B24" s="13" t="s">
        <v>74</v>
      </c>
      <c r="C24" s="14" t="s">
        <v>22</v>
      </c>
      <c r="D24" s="14" t="s">
        <v>75</v>
      </c>
      <c r="E24" s="15" t="s">
        <v>34</v>
      </c>
      <c r="F24" s="13">
        <v>37.9</v>
      </c>
      <c r="G24" s="16">
        <v>448.27</v>
      </c>
      <c r="H24" s="169">
        <v>537.91999999999996</v>
      </c>
      <c r="I24" s="16">
        <v>20387.16</v>
      </c>
      <c r="J24" s="17">
        <f t="shared" si="0"/>
        <v>1.0000003924038463</v>
      </c>
      <c r="K24" s="128">
        <v>37.9</v>
      </c>
      <c r="L24" s="24">
        <f t="shared" si="1"/>
        <v>20387.167999999998</v>
      </c>
      <c r="M24" s="141"/>
      <c r="N24" s="29">
        <f t="shared" si="2"/>
        <v>0</v>
      </c>
      <c r="O24" s="134">
        <f t="shared" si="3"/>
        <v>1</v>
      </c>
      <c r="P24" s="161">
        <f t="shared" si="4"/>
        <v>37.9</v>
      </c>
      <c r="Q24" s="164">
        <f t="shared" si="5"/>
        <v>20387.167999999998</v>
      </c>
    </row>
    <row r="25" spans="1:17" ht="25.5" x14ac:dyDescent="0.2">
      <c r="A25" s="12" t="s">
        <v>76</v>
      </c>
      <c r="B25" s="13" t="s">
        <v>77</v>
      </c>
      <c r="C25" s="14" t="s">
        <v>22</v>
      </c>
      <c r="D25" s="14" t="s">
        <v>78</v>
      </c>
      <c r="E25" s="15" t="s">
        <v>34</v>
      </c>
      <c r="F25" s="13">
        <v>37.9</v>
      </c>
      <c r="G25" s="16">
        <v>174.54</v>
      </c>
      <c r="H25" s="169">
        <v>209.44</v>
      </c>
      <c r="I25" s="16">
        <v>7937.77</v>
      </c>
      <c r="J25" s="17">
        <f t="shared" si="0"/>
        <v>1.0000007558797999</v>
      </c>
      <c r="K25" s="128">
        <v>37.9</v>
      </c>
      <c r="L25" s="24">
        <f t="shared" si="1"/>
        <v>7937.7759999999998</v>
      </c>
      <c r="M25" s="141"/>
      <c r="N25" s="29">
        <f t="shared" si="2"/>
        <v>0</v>
      </c>
      <c r="O25" s="134">
        <f t="shared" si="3"/>
        <v>1</v>
      </c>
      <c r="P25" s="161">
        <f t="shared" si="4"/>
        <v>37.9</v>
      </c>
      <c r="Q25" s="164">
        <f t="shared" si="5"/>
        <v>7937.7759999999998</v>
      </c>
    </row>
    <row r="26" spans="1:17" ht="25.5" x14ac:dyDescent="0.2">
      <c r="A26" s="12" t="s">
        <v>79</v>
      </c>
      <c r="B26" s="13" t="s">
        <v>80</v>
      </c>
      <c r="C26" s="14" t="s">
        <v>22</v>
      </c>
      <c r="D26" s="14" t="s">
        <v>81</v>
      </c>
      <c r="E26" s="15" t="s">
        <v>24</v>
      </c>
      <c r="F26" s="13">
        <v>112.92</v>
      </c>
      <c r="G26" s="16">
        <v>12.76</v>
      </c>
      <c r="H26" s="169">
        <v>15.31</v>
      </c>
      <c r="I26" s="16">
        <v>1728.8</v>
      </c>
      <c r="J26" s="17">
        <f t="shared" si="0"/>
        <v>1.0000030078667284</v>
      </c>
      <c r="K26" s="128">
        <v>112.92</v>
      </c>
      <c r="L26" s="24">
        <f t="shared" si="1"/>
        <v>1728.8052</v>
      </c>
      <c r="M26" s="141"/>
      <c r="N26" s="29">
        <f t="shared" si="2"/>
        <v>0</v>
      </c>
      <c r="O26" s="134">
        <f t="shared" si="3"/>
        <v>1</v>
      </c>
      <c r="P26" s="161">
        <f t="shared" si="4"/>
        <v>112.92</v>
      </c>
      <c r="Q26" s="164">
        <f t="shared" si="5"/>
        <v>1728.8052</v>
      </c>
    </row>
    <row r="27" spans="1:17" ht="25.5" x14ac:dyDescent="0.2">
      <c r="A27" s="7" t="s">
        <v>82</v>
      </c>
      <c r="B27" s="8"/>
      <c r="C27" s="8"/>
      <c r="D27" s="8" t="s">
        <v>83</v>
      </c>
      <c r="E27" s="8"/>
      <c r="F27" s="9"/>
      <c r="G27" s="8"/>
      <c r="H27" s="168"/>
      <c r="I27" s="10">
        <v>57982.8</v>
      </c>
      <c r="J27" s="21"/>
      <c r="K27" s="128"/>
      <c r="L27" s="23"/>
      <c r="M27" s="142"/>
      <c r="N27" s="30"/>
      <c r="O27" s="133"/>
      <c r="P27" s="161">
        <f t="shared" si="4"/>
        <v>0</v>
      </c>
      <c r="Q27" s="164">
        <f t="shared" si="5"/>
        <v>0</v>
      </c>
    </row>
    <row r="28" spans="1:17" x14ac:dyDescent="0.2">
      <c r="A28" s="7" t="s">
        <v>84</v>
      </c>
      <c r="B28" s="8"/>
      <c r="C28" s="8"/>
      <c r="D28" s="8" t="s">
        <v>85</v>
      </c>
      <c r="E28" s="8"/>
      <c r="F28" s="9"/>
      <c r="G28" s="8"/>
      <c r="H28" s="168"/>
      <c r="I28" s="10">
        <v>20133.93</v>
      </c>
      <c r="J28" s="21"/>
      <c r="K28" s="128"/>
      <c r="L28" s="23"/>
      <c r="M28" s="142"/>
      <c r="N28" s="30"/>
      <c r="O28" s="133"/>
      <c r="P28" s="161">
        <f t="shared" si="4"/>
        <v>0</v>
      </c>
      <c r="Q28" s="164">
        <f t="shared" si="5"/>
        <v>0</v>
      </c>
    </row>
    <row r="29" spans="1:17" ht="51" x14ac:dyDescent="0.2">
      <c r="A29" s="12" t="s">
        <v>86</v>
      </c>
      <c r="B29" s="13" t="s">
        <v>87</v>
      </c>
      <c r="C29" s="14" t="s">
        <v>22</v>
      </c>
      <c r="D29" s="14" t="s">
        <v>88</v>
      </c>
      <c r="E29" s="15" t="s">
        <v>24</v>
      </c>
      <c r="F29" s="13">
        <v>98.48</v>
      </c>
      <c r="G29" s="16">
        <v>43.77</v>
      </c>
      <c r="H29" s="169">
        <v>52.52</v>
      </c>
      <c r="I29" s="16">
        <v>5172.16</v>
      </c>
      <c r="J29" s="17">
        <f>O29</f>
        <v>1</v>
      </c>
      <c r="K29" s="128">
        <v>98.48</v>
      </c>
      <c r="L29" s="24">
        <f t="shared" si="1"/>
        <v>5172.1696000000002</v>
      </c>
      <c r="M29" s="141"/>
      <c r="N29" s="29">
        <f t="shared" si="2"/>
        <v>0</v>
      </c>
      <c r="O29" s="134">
        <f>(K29+M29)/F29</f>
        <v>1</v>
      </c>
      <c r="P29" s="161">
        <f t="shared" si="4"/>
        <v>98.48</v>
      </c>
      <c r="Q29" s="164">
        <f t="shared" si="5"/>
        <v>5172.1696000000002</v>
      </c>
    </row>
    <row r="30" spans="1:17" ht="51" x14ac:dyDescent="0.2">
      <c r="A30" s="12" t="s">
        <v>89</v>
      </c>
      <c r="B30" s="13" t="s">
        <v>90</v>
      </c>
      <c r="C30" s="14" t="s">
        <v>22</v>
      </c>
      <c r="D30" s="14" t="s">
        <v>91</v>
      </c>
      <c r="E30" s="15" t="s">
        <v>60</v>
      </c>
      <c r="F30" s="13">
        <v>151</v>
      </c>
      <c r="G30" s="16">
        <v>17.05</v>
      </c>
      <c r="H30" s="169">
        <v>20.46</v>
      </c>
      <c r="I30" s="16">
        <v>3089.46</v>
      </c>
      <c r="J30" s="17">
        <f t="shared" ref="J30:J33" si="6">O30</f>
        <v>1</v>
      </c>
      <c r="K30" s="128">
        <v>151</v>
      </c>
      <c r="L30" s="24">
        <f t="shared" si="1"/>
        <v>3089.46</v>
      </c>
      <c r="M30" s="141"/>
      <c r="N30" s="29">
        <f t="shared" si="2"/>
        <v>0</v>
      </c>
      <c r="O30" s="134">
        <f t="shared" ref="O30:O33" si="7">(K30+M30)/F30</f>
        <v>1</v>
      </c>
      <c r="P30" s="161">
        <f t="shared" si="4"/>
        <v>151</v>
      </c>
      <c r="Q30" s="164">
        <f t="shared" si="5"/>
        <v>3089.46</v>
      </c>
    </row>
    <row r="31" spans="1:17" ht="51" x14ac:dyDescent="0.2">
      <c r="A31" s="12" t="s">
        <v>92</v>
      </c>
      <c r="B31" s="13" t="s">
        <v>93</v>
      </c>
      <c r="C31" s="14" t="s">
        <v>22</v>
      </c>
      <c r="D31" s="14" t="s">
        <v>94</v>
      </c>
      <c r="E31" s="15" t="s">
        <v>60</v>
      </c>
      <c r="F31" s="13">
        <v>402</v>
      </c>
      <c r="G31" s="16">
        <v>13.1</v>
      </c>
      <c r="H31" s="169">
        <v>15.72</v>
      </c>
      <c r="I31" s="16">
        <v>6319.44</v>
      </c>
      <c r="J31" s="17">
        <f t="shared" si="6"/>
        <v>1</v>
      </c>
      <c r="K31" s="128">
        <v>402</v>
      </c>
      <c r="L31" s="24">
        <f t="shared" si="1"/>
        <v>6319.4400000000005</v>
      </c>
      <c r="M31" s="141"/>
      <c r="N31" s="29">
        <f t="shared" si="2"/>
        <v>0</v>
      </c>
      <c r="O31" s="134">
        <f t="shared" si="7"/>
        <v>1</v>
      </c>
      <c r="P31" s="161">
        <f t="shared" si="4"/>
        <v>402</v>
      </c>
      <c r="Q31" s="164">
        <f t="shared" si="5"/>
        <v>6319.4400000000005</v>
      </c>
    </row>
    <row r="32" spans="1:17" ht="38.25" x14ac:dyDescent="0.2">
      <c r="A32" s="12" t="s">
        <v>95</v>
      </c>
      <c r="B32" s="13" t="s">
        <v>74</v>
      </c>
      <c r="C32" s="14" t="s">
        <v>22</v>
      </c>
      <c r="D32" s="14" t="s">
        <v>75</v>
      </c>
      <c r="E32" s="15" t="s">
        <v>34</v>
      </c>
      <c r="F32" s="13">
        <v>7.43</v>
      </c>
      <c r="G32" s="16">
        <v>448.27</v>
      </c>
      <c r="H32" s="169">
        <v>537.91999999999996</v>
      </c>
      <c r="I32" s="16">
        <v>3996.74</v>
      </c>
      <c r="J32" s="17">
        <f t="shared" si="6"/>
        <v>1</v>
      </c>
      <c r="K32" s="128">
        <v>7.43</v>
      </c>
      <c r="L32" s="24">
        <f t="shared" si="1"/>
        <v>3996.7455999999997</v>
      </c>
      <c r="M32" s="141"/>
      <c r="N32" s="29">
        <f t="shared" si="2"/>
        <v>0</v>
      </c>
      <c r="O32" s="134">
        <f t="shared" si="7"/>
        <v>1</v>
      </c>
      <c r="P32" s="161">
        <f t="shared" si="4"/>
        <v>7.43</v>
      </c>
      <c r="Q32" s="164">
        <f t="shared" si="5"/>
        <v>3996.7455999999997</v>
      </c>
    </row>
    <row r="33" spans="1:17" ht="25.5" x14ac:dyDescent="0.2">
      <c r="A33" s="12" t="s">
        <v>96</v>
      </c>
      <c r="B33" s="13" t="s">
        <v>77</v>
      </c>
      <c r="C33" s="14" t="s">
        <v>22</v>
      </c>
      <c r="D33" s="14" t="s">
        <v>78</v>
      </c>
      <c r="E33" s="15" t="s">
        <v>34</v>
      </c>
      <c r="F33" s="13">
        <v>7.43</v>
      </c>
      <c r="G33" s="16">
        <v>174.54</v>
      </c>
      <c r="H33" s="169">
        <v>209.44</v>
      </c>
      <c r="I33" s="16">
        <v>1556.13</v>
      </c>
      <c r="J33" s="17">
        <f t="shared" si="6"/>
        <v>1</v>
      </c>
      <c r="K33" s="128">
        <v>7.43</v>
      </c>
      <c r="L33" s="24">
        <f t="shared" si="1"/>
        <v>1556.1391999999998</v>
      </c>
      <c r="M33" s="141"/>
      <c r="N33" s="29">
        <f t="shared" si="2"/>
        <v>0</v>
      </c>
      <c r="O33" s="134">
        <f t="shared" si="7"/>
        <v>1</v>
      </c>
      <c r="P33" s="161">
        <f t="shared" si="4"/>
        <v>7.43</v>
      </c>
      <c r="Q33" s="164">
        <f t="shared" si="5"/>
        <v>1556.1391999999998</v>
      </c>
    </row>
    <row r="34" spans="1:17" x14ac:dyDescent="0.2">
      <c r="A34" s="7" t="s">
        <v>97</v>
      </c>
      <c r="B34" s="8"/>
      <c r="C34" s="8"/>
      <c r="D34" s="8" t="s">
        <v>98</v>
      </c>
      <c r="E34" s="8"/>
      <c r="F34" s="9"/>
      <c r="G34" s="8"/>
      <c r="H34" s="168"/>
      <c r="I34" s="10">
        <v>27174.53</v>
      </c>
      <c r="J34" s="21"/>
      <c r="K34" s="128"/>
      <c r="L34" s="23"/>
      <c r="M34" s="142"/>
      <c r="N34" s="30"/>
      <c r="O34" s="133"/>
      <c r="P34" s="161">
        <f t="shared" si="4"/>
        <v>0</v>
      </c>
      <c r="Q34" s="164">
        <f t="shared" si="5"/>
        <v>0</v>
      </c>
    </row>
    <row r="35" spans="1:17" ht="38.25" x14ac:dyDescent="0.2">
      <c r="A35" s="12" t="s">
        <v>99</v>
      </c>
      <c r="B35" s="13" t="s">
        <v>100</v>
      </c>
      <c r="C35" s="14" t="s">
        <v>22</v>
      </c>
      <c r="D35" s="14" t="s">
        <v>101</v>
      </c>
      <c r="E35" s="15" t="s">
        <v>24</v>
      </c>
      <c r="F35" s="13">
        <v>136</v>
      </c>
      <c r="G35" s="16">
        <v>51.74</v>
      </c>
      <c r="H35" s="169">
        <v>62.08</v>
      </c>
      <c r="I35" s="16">
        <v>8442.8799999999992</v>
      </c>
      <c r="J35" s="17">
        <f>O35</f>
        <v>1</v>
      </c>
      <c r="K35" s="128">
        <v>136</v>
      </c>
      <c r="L35" s="24">
        <f t="shared" si="1"/>
        <v>8442.8799999999992</v>
      </c>
      <c r="M35" s="141"/>
      <c r="N35" s="29">
        <f t="shared" si="2"/>
        <v>0</v>
      </c>
      <c r="O35" s="134">
        <f>(K35+M35)/F35</f>
        <v>1</v>
      </c>
      <c r="P35" s="161">
        <f t="shared" si="4"/>
        <v>136</v>
      </c>
      <c r="Q35" s="164">
        <f t="shared" si="5"/>
        <v>8442.8799999999992</v>
      </c>
    </row>
    <row r="36" spans="1:17" ht="51" x14ac:dyDescent="0.2">
      <c r="A36" s="12" t="s">
        <v>102</v>
      </c>
      <c r="B36" s="13" t="s">
        <v>90</v>
      </c>
      <c r="C36" s="14" t="s">
        <v>22</v>
      </c>
      <c r="D36" s="14" t="s">
        <v>91</v>
      </c>
      <c r="E36" s="15" t="s">
        <v>60</v>
      </c>
      <c r="F36" s="13">
        <v>174</v>
      </c>
      <c r="G36" s="16">
        <v>17.05</v>
      </c>
      <c r="H36" s="169">
        <v>20.46</v>
      </c>
      <c r="I36" s="16">
        <v>3560.04</v>
      </c>
      <c r="J36" s="17">
        <f t="shared" ref="J36:J42" si="8">O36</f>
        <v>1</v>
      </c>
      <c r="K36" s="128">
        <v>174</v>
      </c>
      <c r="L36" s="24">
        <f t="shared" si="1"/>
        <v>3560.04</v>
      </c>
      <c r="M36" s="141"/>
      <c r="N36" s="29">
        <f t="shared" si="2"/>
        <v>0</v>
      </c>
      <c r="O36" s="134">
        <f t="shared" ref="O36:O42" si="9">(K36+M36)/F36</f>
        <v>1</v>
      </c>
      <c r="P36" s="161">
        <f t="shared" si="4"/>
        <v>174</v>
      </c>
      <c r="Q36" s="164">
        <f t="shared" si="5"/>
        <v>3560.04</v>
      </c>
    </row>
    <row r="37" spans="1:17" ht="51" x14ac:dyDescent="0.2">
      <c r="A37" s="12" t="s">
        <v>103</v>
      </c>
      <c r="B37" s="13" t="s">
        <v>104</v>
      </c>
      <c r="C37" s="14" t="s">
        <v>22</v>
      </c>
      <c r="D37" s="14" t="s">
        <v>105</v>
      </c>
      <c r="E37" s="15" t="s">
        <v>60</v>
      </c>
      <c r="F37" s="13">
        <v>90.8</v>
      </c>
      <c r="G37" s="16">
        <v>15.9</v>
      </c>
      <c r="H37" s="169">
        <v>19.079999999999998</v>
      </c>
      <c r="I37" s="16">
        <v>1732.46</v>
      </c>
      <c r="J37" s="17">
        <f t="shared" si="8"/>
        <v>1</v>
      </c>
      <c r="K37" s="128">
        <v>90.8</v>
      </c>
      <c r="L37" s="24">
        <f t="shared" si="1"/>
        <v>1732.4639999999997</v>
      </c>
      <c r="M37" s="141"/>
      <c r="N37" s="29">
        <f t="shared" si="2"/>
        <v>0</v>
      </c>
      <c r="O37" s="134">
        <f t="shared" si="9"/>
        <v>1</v>
      </c>
      <c r="P37" s="161">
        <f t="shared" si="4"/>
        <v>90.8</v>
      </c>
      <c r="Q37" s="164">
        <f t="shared" si="5"/>
        <v>1732.4639999999997</v>
      </c>
    </row>
    <row r="38" spans="1:17" ht="51" x14ac:dyDescent="0.2">
      <c r="A38" s="12" t="s">
        <v>106</v>
      </c>
      <c r="B38" s="13" t="s">
        <v>107</v>
      </c>
      <c r="C38" s="14" t="s">
        <v>22</v>
      </c>
      <c r="D38" s="14" t="s">
        <v>108</v>
      </c>
      <c r="E38" s="15" t="s">
        <v>60</v>
      </c>
      <c r="F38" s="13">
        <v>92.3</v>
      </c>
      <c r="G38" s="16">
        <v>14.75</v>
      </c>
      <c r="H38" s="169">
        <v>17.7</v>
      </c>
      <c r="I38" s="16">
        <v>1633.71</v>
      </c>
      <c r="J38" s="17">
        <f t="shared" si="8"/>
        <v>1</v>
      </c>
      <c r="K38" s="128">
        <v>92.3</v>
      </c>
      <c r="L38" s="24">
        <f t="shared" si="1"/>
        <v>1633.7099999999998</v>
      </c>
      <c r="M38" s="141"/>
      <c r="N38" s="29">
        <f t="shared" si="2"/>
        <v>0</v>
      </c>
      <c r="O38" s="134">
        <f t="shared" si="9"/>
        <v>1</v>
      </c>
      <c r="P38" s="161">
        <f t="shared" si="4"/>
        <v>92.3</v>
      </c>
      <c r="Q38" s="164">
        <f t="shared" si="5"/>
        <v>1633.7099999999998</v>
      </c>
    </row>
    <row r="39" spans="1:17" ht="51" x14ac:dyDescent="0.2">
      <c r="A39" s="12" t="s">
        <v>109</v>
      </c>
      <c r="B39" s="13" t="s">
        <v>93</v>
      </c>
      <c r="C39" s="14" t="s">
        <v>22</v>
      </c>
      <c r="D39" s="14" t="s">
        <v>94</v>
      </c>
      <c r="E39" s="15" t="s">
        <v>60</v>
      </c>
      <c r="F39" s="13">
        <v>140</v>
      </c>
      <c r="G39" s="16">
        <v>13.1</v>
      </c>
      <c r="H39" s="169">
        <v>15.72</v>
      </c>
      <c r="I39" s="16">
        <v>2200.8000000000002</v>
      </c>
      <c r="J39" s="17">
        <f t="shared" si="8"/>
        <v>1</v>
      </c>
      <c r="K39" s="128">
        <v>140</v>
      </c>
      <c r="L39" s="24">
        <f t="shared" si="1"/>
        <v>2200.8000000000002</v>
      </c>
      <c r="M39" s="141"/>
      <c r="N39" s="29">
        <f t="shared" si="2"/>
        <v>0</v>
      </c>
      <c r="O39" s="134">
        <f t="shared" si="9"/>
        <v>1</v>
      </c>
      <c r="P39" s="161">
        <f t="shared" si="4"/>
        <v>140</v>
      </c>
      <c r="Q39" s="164">
        <f t="shared" si="5"/>
        <v>2200.8000000000002</v>
      </c>
    </row>
    <row r="40" spans="1:17" ht="51" x14ac:dyDescent="0.2">
      <c r="A40" s="12" t="s">
        <v>110</v>
      </c>
      <c r="B40" s="13" t="s">
        <v>111</v>
      </c>
      <c r="C40" s="14" t="s">
        <v>22</v>
      </c>
      <c r="D40" s="14" t="s">
        <v>112</v>
      </c>
      <c r="E40" s="15" t="s">
        <v>60</v>
      </c>
      <c r="F40" s="13">
        <v>76.400000000000006</v>
      </c>
      <c r="G40" s="16">
        <v>11.02</v>
      </c>
      <c r="H40" s="169">
        <v>13.22</v>
      </c>
      <c r="I40" s="16">
        <v>1010</v>
      </c>
      <c r="J40" s="17">
        <f t="shared" si="8"/>
        <v>1</v>
      </c>
      <c r="K40" s="128">
        <v>76.400000000000006</v>
      </c>
      <c r="L40" s="24">
        <f t="shared" si="1"/>
        <v>1010.0080000000002</v>
      </c>
      <c r="M40" s="141"/>
      <c r="N40" s="29">
        <f t="shared" si="2"/>
        <v>0</v>
      </c>
      <c r="O40" s="134">
        <f t="shared" si="9"/>
        <v>1</v>
      </c>
      <c r="P40" s="161">
        <f t="shared" si="4"/>
        <v>76.400000000000006</v>
      </c>
      <c r="Q40" s="164">
        <f t="shared" si="5"/>
        <v>1010.0080000000002</v>
      </c>
    </row>
    <row r="41" spans="1:17" ht="38.25" x14ac:dyDescent="0.2">
      <c r="A41" s="12" t="s">
        <v>113</v>
      </c>
      <c r="B41" s="13" t="s">
        <v>74</v>
      </c>
      <c r="C41" s="14" t="s">
        <v>22</v>
      </c>
      <c r="D41" s="14" t="s">
        <v>75</v>
      </c>
      <c r="E41" s="15" t="s">
        <v>34</v>
      </c>
      <c r="F41" s="13">
        <v>11.5</v>
      </c>
      <c r="G41" s="16">
        <v>448.27</v>
      </c>
      <c r="H41" s="169">
        <v>537.91999999999996</v>
      </c>
      <c r="I41" s="16">
        <v>6186.08</v>
      </c>
      <c r="J41" s="17">
        <f t="shared" si="8"/>
        <v>1</v>
      </c>
      <c r="K41" s="128">
        <v>11.5</v>
      </c>
      <c r="L41" s="24">
        <f t="shared" si="1"/>
        <v>6186.08</v>
      </c>
      <c r="M41" s="141"/>
      <c r="N41" s="29">
        <f t="shared" si="2"/>
        <v>0</v>
      </c>
      <c r="O41" s="134">
        <f t="shared" si="9"/>
        <v>1</v>
      </c>
      <c r="P41" s="161">
        <f t="shared" si="4"/>
        <v>11.5</v>
      </c>
      <c r="Q41" s="164">
        <f t="shared" si="5"/>
        <v>6186.08</v>
      </c>
    </row>
    <row r="42" spans="1:17" ht="25.5" x14ac:dyDescent="0.2">
      <c r="A42" s="12" t="s">
        <v>114</v>
      </c>
      <c r="B42" s="13" t="s">
        <v>77</v>
      </c>
      <c r="C42" s="14" t="s">
        <v>22</v>
      </c>
      <c r="D42" s="14" t="s">
        <v>78</v>
      </c>
      <c r="E42" s="15" t="s">
        <v>34</v>
      </c>
      <c r="F42" s="13">
        <v>11.5</v>
      </c>
      <c r="G42" s="16">
        <v>174.54</v>
      </c>
      <c r="H42" s="169">
        <v>209.44</v>
      </c>
      <c r="I42" s="16">
        <v>2408.56</v>
      </c>
      <c r="J42" s="17">
        <f t="shared" si="8"/>
        <v>1</v>
      </c>
      <c r="K42" s="128">
        <v>11.5</v>
      </c>
      <c r="L42" s="24">
        <f t="shared" si="1"/>
        <v>2408.56</v>
      </c>
      <c r="M42" s="141"/>
      <c r="N42" s="29">
        <f t="shared" si="2"/>
        <v>0</v>
      </c>
      <c r="O42" s="134">
        <f t="shared" si="9"/>
        <v>1</v>
      </c>
      <c r="P42" s="161">
        <f t="shared" si="4"/>
        <v>11.5</v>
      </c>
      <c r="Q42" s="164">
        <f t="shared" si="5"/>
        <v>2408.56</v>
      </c>
    </row>
    <row r="43" spans="1:17" ht="15" x14ac:dyDescent="0.25">
      <c r="A43" s="7" t="s">
        <v>115</v>
      </c>
      <c r="B43" s="8"/>
      <c r="C43" s="8"/>
      <c r="D43" s="8" t="s">
        <v>116</v>
      </c>
      <c r="E43" s="8"/>
      <c r="F43" s="9"/>
      <c r="G43" s="8"/>
      <c r="H43" s="168"/>
      <c r="I43" s="10">
        <v>10674.34</v>
      </c>
      <c r="J43" s="21"/>
      <c r="K43" s="128"/>
      <c r="L43" s="23"/>
      <c r="M43" s="142"/>
      <c r="N43" s="69">
        <f>SUM(N44:N49)</f>
        <v>0</v>
      </c>
      <c r="O43" s="134">
        <f t="shared" ref="O43" si="10">N43/I43</f>
        <v>0</v>
      </c>
      <c r="P43" s="161">
        <f t="shared" si="4"/>
        <v>0</v>
      </c>
      <c r="Q43" s="164">
        <f t="shared" si="5"/>
        <v>0</v>
      </c>
    </row>
    <row r="44" spans="1:17" ht="38.25" x14ac:dyDescent="0.2">
      <c r="A44" s="12" t="s">
        <v>117</v>
      </c>
      <c r="B44" s="13" t="s">
        <v>118</v>
      </c>
      <c r="C44" s="14" t="s">
        <v>22</v>
      </c>
      <c r="D44" s="14" t="s">
        <v>119</v>
      </c>
      <c r="E44" s="15" t="s">
        <v>24</v>
      </c>
      <c r="F44" s="13">
        <v>40</v>
      </c>
      <c r="G44" s="16">
        <v>32</v>
      </c>
      <c r="H44" s="169">
        <v>38.4</v>
      </c>
      <c r="I44" s="16">
        <v>1536</v>
      </c>
      <c r="J44" s="17">
        <f>O44</f>
        <v>1</v>
      </c>
      <c r="K44" s="128">
        <v>40</v>
      </c>
      <c r="L44" s="24">
        <f t="shared" si="1"/>
        <v>1536</v>
      </c>
      <c r="M44" s="141"/>
      <c r="N44" s="29">
        <f t="shared" si="2"/>
        <v>0</v>
      </c>
      <c r="O44" s="134">
        <f>(K44+M44)/F44</f>
        <v>1</v>
      </c>
      <c r="P44" s="161">
        <f t="shared" si="4"/>
        <v>40</v>
      </c>
      <c r="Q44" s="164">
        <f t="shared" si="5"/>
        <v>1536</v>
      </c>
    </row>
    <row r="45" spans="1:17" ht="38.25" x14ac:dyDescent="0.2">
      <c r="A45" s="12" t="s">
        <v>120</v>
      </c>
      <c r="B45" s="13" t="s">
        <v>121</v>
      </c>
      <c r="C45" s="14" t="s">
        <v>22</v>
      </c>
      <c r="D45" s="14" t="s">
        <v>122</v>
      </c>
      <c r="E45" s="15" t="s">
        <v>34</v>
      </c>
      <c r="F45" s="13">
        <v>5.5</v>
      </c>
      <c r="G45" s="16">
        <v>443.99</v>
      </c>
      <c r="H45" s="169">
        <v>532.78</v>
      </c>
      <c r="I45" s="16">
        <v>2930.29</v>
      </c>
      <c r="J45" s="17">
        <f t="shared" ref="J45:J49" si="11">O45</f>
        <v>1</v>
      </c>
      <c r="K45" s="128">
        <v>5.5</v>
      </c>
      <c r="L45" s="24">
        <f t="shared" si="1"/>
        <v>2930.29</v>
      </c>
      <c r="M45" s="141"/>
      <c r="N45" s="29">
        <f t="shared" si="2"/>
        <v>0</v>
      </c>
      <c r="O45" s="134">
        <f t="shared" ref="O45:O49" si="12">(K45+M45)/F45</f>
        <v>1</v>
      </c>
      <c r="P45" s="161">
        <f t="shared" si="4"/>
        <v>5.5</v>
      </c>
      <c r="Q45" s="164">
        <f t="shared" si="5"/>
        <v>2930.29</v>
      </c>
    </row>
    <row r="46" spans="1:17" ht="25.5" x14ac:dyDescent="0.2">
      <c r="A46" s="12" t="s">
        <v>123</v>
      </c>
      <c r="B46" s="13" t="s">
        <v>77</v>
      </c>
      <c r="C46" s="14" t="s">
        <v>22</v>
      </c>
      <c r="D46" s="14" t="s">
        <v>78</v>
      </c>
      <c r="E46" s="15" t="s">
        <v>34</v>
      </c>
      <c r="F46" s="13">
        <v>5.5</v>
      </c>
      <c r="G46" s="16">
        <v>174.54</v>
      </c>
      <c r="H46" s="169">
        <v>209.44</v>
      </c>
      <c r="I46" s="16">
        <v>1151.92</v>
      </c>
      <c r="J46" s="17">
        <f t="shared" si="11"/>
        <v>1</v>
      </c>
      <c r="K46" s="128">
        <v>5.5</v>
      </c>
      <c r="L46" s="24">
        <f t="shared" si="1"/>
        <v>1151.92</v>
      </c>
      <c r="M46" s="141"/>
      <c r="N46" s="29">
        <f t="shared" si="2"/>
        <v>0</v>
      </c>
      <c r="O46" s="134">
        <f t="shared" si="12"/>
        <v>1</v>
      </c>
      <c r="P46" s="161">
        <f t="shared" si="4"/>
        <v>5.5</v>
      </c>
      <c r="Q46" s="164">
        <f t="shared" si="5"/>
        <v>1151.92</v>
      </c>
    </row>
    <row r="47" spans="1:17" ht="51" x14ac:dyDescent="0.2">
      <c r="A47" s="12" t="s">
        <v>124</v>
      </c>
      <c r="B47" s="13" t="s">
        <v>104</v>
      </c>
      <c r="C47" s="14" t="s">
        <v>22</v>
      </c>
      <c r="D47" s="14" t="s">
        <v>105</v>
      </c>
      <c r="E47" s="15" t="s">
        <v>60</v>
      </c>
      <c r="F47" s="13">
        <v>160.80000000000001</v>
      </c>
      <c r="G47" s="16">
        <v>15.9</v>
      </c>
      <c r="H47" s="169">
        <v>19.079999999999998</v>
      </c>
      <c r="I47" s="16">
        <v>3068.06</v>
      </c>
      <c r="J47" s="17">
        <f t="shared" si="11"/>
        <v>1</v>
      </c>
      <c r="K47" s="128">
        <v>160.80000000000001</v>
      </c>
      <c r="L47" s="24">
        <f t="shared" si="1"/>
        <v>3068.0639999999999</v>
      </c>
      <c r="M47" s="141"/>
      <c r="N47" s="29">
        <f t="shared" si="2"/>
        <v>0</v>
      </c>
      <c r="O47" s="134">
        <f t="shared" si="12"/>
        <v>1</v>
      </c>
      <c r="P47" s="161">
        <f t="shared" si="4"/>
        <v>160.80000000000001</v>
      </c>
      <c r="Q47" s="164">
        <f t="shared" si="5"/>
        <v>3068.0639999999999</v>
      </c>
    </row>
    <row r="48" spans="1:17" ht="51" x14ac:dyDescent="0.2">
      <c r="A48" s="12" t="s">
        <v>125</v>
      </c>
      <c r="B48" s="13" t="s">
        <v>107</v>
      </c>
      <c r="C48" s="14" t="s">
        <v>22</v>
      </c>
      <c r="D48" s="14" t="s">
        <v>108</v>
      </c>
      <c r="E48" s="15" t="s">
        <v>60</v>
      </c>
      <c r="F48" s="13">
        <v>28.4</v>
      </c>
      <c r="G48" s="16">
        <v>14.75</v>
      </c>
      <c r="H48" s="169">
        <v>17.7</v>
      </c>
      <c r="I48" s="16">
        <v>502.68</v>
      </c>
      <c r="J48" s="17">
        <f t="shared" si="11"/>
        <v>1</v>
      </c>
      <c r="K48" s="128">
        <v>28.4</v>
      </c>
      <c r="L48" s="24">
        <f t="shared" si="1"/>
        <v>502.67999999999995</v>
      </c>
      <c r="M48" s="141"/>
      <c r="N48" s="29">
        <f t="shared" si="2"/>
        <v>0</v>
      </c>
      <c r="O48" s="134">
        <f t="shared" si="12"/>
        <v>1</v>
      </c>
      <c r="P48" s="161">
        <f t="shared" si="4"/>
        <v>28.4</v>
      </c>
      <c r="Q48" s="164">
        <f t="shared" si="5"/>
        <v>502.67999999999995</v>
      </c>
    </row>
    <row r="49" spans="1:17" ht="51" x14ac:dyDescent="0.2">
      <c r="A49" s="12" t="s">
        <v>126</v>
      </c>
      <c r="B49" s="13" t="s">
        <v>90</v>
      </c>
      <c r="C49" s="14" t="s">
        <v>22</v>
      </c>
      <c r="D49" s="14" t="s">
        <v>91</v>
      </c>
      <c r="E49" s="15" t="s">
        <v>60</v>
      </c>
      <c r="F49" s="13">
        <v>72.599999999999994</v>
      </c>
      <c r="G49" s="16">
        <v>17.05</v>
      </c>
      <c r="H49" s="169">
        <v>20.46</v>
      </c>
      <c r="I49" s="16">
        <v>1485.39</v>
      </c>
      <c r="J49" s="17">
        <f t="shared" si="11"/>
        <v>1</v>
      </c>
      <c r="K49" s="128">
        <v>72.599999999999994</v>
      </c>
      <c r="L49" s="24">
        <f t="shared" si="1"/>
        <v>1485.396</v>
      </c>
      <c r="M49" s="141"/>
      <c r="N49" s="29">
        <f t="shared" si="2"/>
        <v>0</v>
      </c>
      <c r="O49" s="134">
        <f t="shared" si="12"/>
        <v>1</v>
      </c>
      <c r="P49" s="161">
        <f t="shared" si="4"/>
        <v>72.599999999999994</v>
      </c>
      <c r="Q49" s="164">
        <f t="shared" si="5"/>
        <v>1485.396</v>
      </c>
    </row>
    <row r="50" spans="1:17" x14ac:dyDescent="0.2">
      <c r="A50" s="7" t="s">
        <v>127</v>
      </c>
      <c r="B50" s="8"/>
      <c r="C50" s="8"/>
      <c r="D50" s="8" t="s">
        <v>128</v>
      </c>
      <c r="E50" s="8"/>
      <c r="F50" s="9"/>
      <c r="G50" s="8"/>
      <c r="H50" s="168"/>
      <c r="I50" s="10">
        <v>47981.2</v>
      </c>
      <c r="J50" s="17">
        <f t="shared" si="0"/>
        <v>0</v>
      </c>
      <c r="K50" s="128"/>
      <c r="L50" s="23"/>
      <c r="M50" s="142"/>
      <c r="N50" s="30"/>
      <c r="O50" s="133"/>
      <c r="P50" s="161">
        <f t="shared" si="4"/>
        <v>0</v>
      </c>
      <c r="Q50" s="164">
        <f t="shared" si="5"/>
        <v>0</v>
      </c>
    </row>
    <row r="51" spans="1:17" ht="63.75" x14ac:dyDescent="0.2">
      <c r="A51" s="12" t="s">
        <v>129</v>
      </c>
      <c r="B51" s="13" t="s">
        <v>130</v>
      </c>
      <c r="C51" s="14" t="s">
        <v>22</v>
      </c>
      <c r="D51" s="14" t="s">
        <v>131</v>
      </c>
      <c r="E51" s="15" t="s">
        <v>24</v>
      </c>
      <c r="F51" s="13">
        <v>148.44999999999999</v>
      </c>
      <c r="G51" s="16">
        <v>64.28</v>
      </c>
      <c r="H51" s="169">
        <v>77.13</v>
      </c>
      <c r="I51" s="16">
        <v>11449.94</v>
      </c>
      <c r="J51" s="17">
        <f t="shared" si="0"/>
        <v>1.0000007423619686</v>
      </c>
      <c r="K51" s="128">
        <v>148.44999999999999</v>
      </c>
      <c r="L51" s="24">
        <f t="shared" si="1"/>
        <v>11449.948499999999</v>
      </c>
      <c r="M51" s="141"/>
      <c r="N51" s="29">
        <f t="shared" si="2"/>
        <v>0</v>
      </c>
      <c r="O51" s="134">
        <f>K51/F51</f>
        <v>1</v>
      </c>
      <c r="P51" s="161">
        <f t="shared" si="4"/>
        <v>148.44999999999999</v>
      </c>
      <c r="Q51" s="164">
        <f t="shared" si="5"/>
        <v>11449.948499999999</v>
      </c>
    </row>
    <row r="52" spans="1:17" ht="25.5" x14ac:dyDescent="0.2">
      <c r="A52" s="12" t="s">
        <v>132</v>
      </c>
      <c r="B52" s="13" t="s">
        <v>133</v>
      </c>
      <c r="C52" s="14" t="s">
        <v>22</v>
      </c>
      <c r="D52" s="14" t="s">
        <v>134</v>
      </c>
      <c r="E52" s="15" t="s">
        <v>24</v>
      </c>
      <c r="F52" s="13">
        <v>191.54</v>
      </c>
      <c r="G52" s="16">
        <v>155.41</v>
      </c>
      <c r="H52" s="169">
        <v>186.49</v>
      </c>
      <c r="I52" s="16">
        <v>35720.29</v>
      </c>
      <c r="J52" s="17">
        <f t="shared" si="0"/>
        <v>0.29602175682224302</v>
      </c>
      <c r="K52" s="128">
        <v>56.7</v>
      </c>
      <c r="L52" s="24">
        <f t="shared" si="1"/>
        <v>10573.983</v>
      </c>
      <c r="M52" s="141"/>
      <c r="N52" s="29">
        <f t="shared" si="2"/>
        <v>0</v>
      </c>
      <c r="O52" s="134">
        <f t="shared" ref="O52:O55" si="13">K52/F52</f>
        <v>0.29602171870105465</v>
      </c>
      <c r="P52" s="161">
        <f t="shared" si="4"/>
        <v>56.7</v>
      </c>
      <c r="Q52" s="164">
        <f t="shared" si="5"/>
        <v>10573.983</v>
      </c>
    </row>
    <row r="53" spans="1:17" ht="25.5" x14ac:dyDescent="0.2">
      <c r="A53" s="12" t="s">
        <v>135</v>
      </c>
      <c r="B53" s="13" t="s">
        <v>136</v>
      </c>
      <c r="C53" s="14" t="s">
        <v>22</v>
      </c>
      <c r="D53" s="14" t="s">
        <v>137</v>
      </c>
      <c r="E53" s="15" t="s">
        <v>28</v>
      </c>
      <c r="F53" s="13">
        <v>2.12</v>
      </c>
      <c r="G53" s="16">
        <v>42.23</v>
      </c>
      <c r="H53" s="169">
        <v>50.67</v>
      </c>
      <c r="I53" s="16">
        <v>107.42</v>
      </c>
      <c r="J53" s="17">
        <f t="shared" si="0"/>
        <v>0</v>
      </c>
      <c r="K53" s="128"/>
      <c r="L53" s="24">
        <f t="shared" si="1"/>
        <v>0</v>
      </c>
      <c r="M53" s="141"/>
      <c r="N53" s="29">
        <f t="shared" si="2"/>
        <v>0</v>
      </c>
      <c r="O53" s="134">
        <f t="shared" si="13"/>
        <v>0</v>
      </c>
      <c r="P53" s="161">
        <f t="shared" si="4"/>
        <v>0</v>
      </c>
      <c r="Q53" s="164">
        <f t="shared" si="5"/>
        <v>0</v>
      </c>
    </row>
    <row r="54" spans="1:17" ht="25.5" x14ac:dyDescent="0.2">
      <c r="A54" s="12" t="s">
        <v>138</v>
      </c>
      <c r="B54" s="13" t="s">
        <v>139</v>
      </c>
      <c r="C54" s="14" t="s">
        <v>22</v>
      </c>
      <c r="D54" s="14" t="s">
        <v>140</v>
      </c>
      <c r="E54" s="15" t="s">
        <v>28</v>
      </c>
      <c r="F54" s="13">
        <v>15.95</v>
      </c>
      <c r="G54" s="16">
        <v>31.26</v>
      </c>
      <c r="H54" s="169">
        <v>37.51</v>
      </c>
      <c r="I54" s="16">
        <v>598.28</v>
      </c>
      <c r="J54" s="17">
        <f t="shared" si="0"/>
        <v>0</v>
      </c>
      <c r="K54" s="128"/>
      <c r="L54" s="24">
        <f t="shared" si="1"/>
        <v>0</v>
      </c>
      <c r="M54" s="141"/>
      <c r="N54" s="29">
        <f t="shared" si="2"/>
        <v>0</v>
      </c>
      <c r="O54" s="134">
        <f t="shared" si="13"/>
        <v>0</v>
      </c>
      <c r="P54" s="161">
        <f t="shared" si="4"/>
        <v>0</v>
      </c>
      <c r="Q54" s="164">
        <f t="shared" si="5"/>
        <v>0</v>
      </c>
    </row>
    <row r="55" spans="1:17" ht="25.5" x14ac:dyDescent="0.2">
      <c r="A55" s="12" t="s">
        <v>141</v>
      </c>
      <c r="B55" s="13" t="s">
        <v>142</v>
      </c>
      <c r="C55" s="14" t="s">
        <v>22</v>
      </c>
      <c r="D55" s="14" t="s">
        <v>143</v>
      </c>
      <c r="E55" s="15" t="s">
        <v>28</v>
      </c>
      <c r="F55" s="13">
        <v>2.12</v>
      </c>
      <c r="G55" s="16">
        <v>41.39</v>
      </c>
      <c r="H55" s="169">
        <v>49.66</v>
      </c>
      <c r="I55" s="16">
        <v>105.27</v>
      </c>
      <c r="J55" s="17">
        <f t="shared" si="0"/>
        <v>0</v>
      </c>
      <c r="K55" s="128"/>
      <c r="L55" s="24">
        <f t="shared" si="1"/>
        <v>0</v>
      </c>
      <c r="M55" s="141"/>
      <c r="N55" s="29">
        <f t="shared" si="2"/>
        <v>0</v>
      </c>
      <c r="O55" s="134">
        <f t="shared" si="13"/>
        <v>0</v>
      </c>
      <c r="P55" s="161">
        <f t="shared" si="4"/>
        <v>0</v>
      </c>
      <c r="Q55" s="164">
        <f t="shared" si="5"/>
        <v>0</v>
      </c>
    </row>
    <row r="56" spans="1:17" x14ac:dyDescent="0.2">
      <c r="A56" s="7" t="s">
        <v>144</v>
      </c>
      <c r="B56" s="8"/>
      <c r="C56" s="8"/>
      <c r="D56" s="8" t="s">
        <v>145</v>
      </c>
      <c r="E56" s="8"/>
      <c r="F56" s="9"/>
      <c r="G56" s="8"/>
      <c r="H56" s="168"/>
      <c r="I56" s="10">
        <v>12612.83</v>
      </c>
      <c r="J56" s="21"/>
      <c r="K56" s="128"/>
      <c r="L56" s="23"/>
      <c r="M56" s="142"/>
      <c r="N56" s="30"/>
      <c r="O56" s="133"/>
      <c r="P56" s="161">
        <f t="shared" si="4"/>
        <v>0</v>
      </c>
      <c r="Q56" s="164">
        <f t="shared" si="5"/>
        <v>0</v>
      </c>
    </row>
    <row r="57" spans="1:17" x14ac:dyDescent="0.2">
      <c r="A57" s="7"/>
      <c r="B57" s="8"/>
      <c r="C57" s="8"/>
      <c r="D57" s="8" t="s">
        <v>146</v>
      </c>
      <c r="E57" s="8"/>
      <c r="F57" s="9"/>
      <c r="G57" s="8"/>
      <c r="H57" s="168"/>
      <c r="I57" s="10">
        <v>12612.83</v>
      </c>
      <c r="J57" s="21"/>
      <c r="K57" s="128"/>
      <c r="L57" s="23"/>
      <c r="M57" s="142"/>
      <c r="N57" s="30"/>
      <c r="O57" s="133"/>
      <c r="P57" s="161">
        <f t="shared" si="4"/>
        <v>0</v>
      </c>
      <c r="Q57" s="164">
        <f t="shared" si="5"/>
        <v>0</v>
      </c>
    </row>
    <row r="58" spans="1:17" ht="38.25" x14ac:dyDescent="0.2">
      <c r="A58" s="12" t="s">
        <v>147</v>
      </c>
      <c r="B58" s="13" t="s">
        <v>148</v>
      </c>
      <c r="C58" s="14" t="s">
        <v>22</v>
      </c>
      <c r="D58" s="14" t="s">
        <v>149</v>
      </c>
      <c r="E58" s="15" t="s">
        <v>24</v>
      </c>
      <c r="F58" s="13">
        <v>1.49</v>
      </c>
      <c r="G58" s="16">
        <v>832.76</v>
      </c>
      <c r="H58" s="169">
        <v>999.31</v>
      </c>
      <c r="I58" s="16">
        <v>1488.97</v>
      </c>
      <c r="J58" s="17">
        <f t="shared" si="0"/>
        <v>0.98657844012975404</v>
      </c>
      <c r="K58" s="128">
        <v>1.47</v>
      </c>
      <c r="L58" s="24">
        <f t="shared" si="1"/>
        <v>1468.9857</v>
      </c>
      <c r="M58" s="141"/>
      <c r="N58" s="29">
        <f t="shared" si="2"/>
        <v>0</v>
      </c>
      <c r="O58" s="134">
        <f>N58/I58</f>
        <v>0</v>
      </c>
      <c r="P58" s="161">
        <f t="shared" si="4"/>
        <v>1.47</v>
      </c>
      <c r="Q58" s="164">
        <f t="shared" si="5"/>
        <v>1468.9857</v>
      </c>
    </row>
    <row r="59" spans="1:17" x14ac:dyDescent="0.2">
      <c r="A59" s="12" t="s">
        <v>150</v>
      </c>
      <c r="B59" s="13" t="s">
        <v>151</v>
      </c>
      <c r="C59" s="14" t="s">
        <v>22</v>
      </c>
      <c r="D59" s="14" t="s">
        <v>152</v>
      </c>
      <c r="E59" s="15" t="s">
        <v>24</v>
      </c>
      <c r="F59" s="13">
        <v>27.75</v>
      </c>
      <c r="G59" s="16">
        <v>334.05</v>
      </c>
      <c r="H59" s="169">
        <v>400.86</v>
      </c>
      <c r="I59" s="16">
        <v>11123.86</v>
      </c>
      <c r="J59" s="17">
        <f t="shared" si="0"/>
        <v>0.91603644777981752</v>
      </c>
      <c r="K59" s="128">
        <v>25.42</v>
      </c>
      <c r="L59" s="24">
        <f t="shared" si="1"/>
        <v>10189.861200000001</v>
      </c>
      <c r="M59" s="141"/>
      <c r="N59" s="29">
        <f t="shared" si="2"/>
        <v>0</v>
      </c>
      <c r="O59" s="134">
        <f t="shared" ref="O59:O121" si="14">N59/I59</f>
        <v>0</v>
      </c>
      <c r="P59" s="161">
        <f t="shared" si="4"/>
        <v>25.42</v>
      </c>
      <c r="Q59" s="164">
        <f t="shared" si="5"/>
        <v>10189.861200000001</v>
      </c>
    </row>
    <row r="60" spans="1:17" x14ac:dyDescent="0.2">
      <c r="A60" s="7" t="s">
        <v>153</v>
      </c>
      <c r="B60" s="8"/>
      <c r="C60" s="8"/>
      <c r="D60" s="8" t="s">
        <v>154</v>
      </c>
      <c r="E60" s="8"/>
      <c r="F60" s="9"/>
      <c r="G60" s="8"/>
      <c r="H60" s="168"/>
      <c r="I60" s="10">
        <v>189072.1</v>
      </c>
      <c r="J60" s="21"/>
      <c r="K60" s="128"/>
      <c r="L60" s="23"/>
      <c r="M60" s="142"/>
      <c r="N60" s="30"/>
      <c r="O60" s="133"/>
      <c r="P60" s="161">
        <f t="shared" si="4"/>
        <v>0</v>
      </c>
      <c r="Q60" s="164">
        <f t="shared" si="5"/>
        <v>0</v>
      </c>
    </row>
    <row r="61" spans="1:17" x14ac:dyDescent="0.2">
      <c r="A61" s="7" t="s">
        <v>155</v>
      </c>
      <c r="B61" s="8"/>
      <c r="C61" s="8"/>
      <c r="D61" s="8" t="s">
        <v>156</v>
      </c>
      <c r="E61" s="8"/>
      <c r="F61" s="9"/>
      <c r="G61" s="8"/>
      <c r="H61" s="168"/>
      <c r="I61" s="10">
        <v>189072.1</v>
      </c>
      <c r="J61" s="21"/>
      <c r="K61" s="128"/>
      <c r="L61" s="23"/>
      <c r="M61" s="142"/>
      <c r="N61" s="30"/>
      <c r="O61" s="133"/>
      <c r="P61" s="161">
        <f t="shared" si="4"/>
        <v>0</v>
      </c>
      <c r="Q61" s="164">
        <f t="shared" si="5"/>
        <v>0</v>
      </c>
    </row>
    <row r="62" spans="1:17" ht="51" x14ac:dyDescent="0.2">
      <c r="A62" s="12" t="s">
        <v>157</v>
      </c>
      <c r="B62" s="13" t="s">
        <v>158</v>
      </c>
      <c r="C62" s="14" t="s">
        <v>22</v>
      </c>
      <c r="D62" s="14" t="s">
        <v>159</v>
      </c>
      <c r="E62" s="15" t="s">
        <v>60</v>
      </c>
      <c r="F62" s="13">
        <v>4972</v>
      </c>
      <c r="G62" s="16">
        <v>19.5</v>
      </c>
      <c r="H62" s="169">
        <v>23.4</v>
      </c>
      <c r="I62" s="16">
        <v>116344.8</v>
      </c>
      <c r="J62" s="17">
        <f t="shared" si="0"/>
        <v>0.98805108608205949</v>
      </c>
      <c r="K62" s="128">
        <v>4912.59</v>
      </c>
      <c r="L62" s="24">
        <f t="shared" si="1"/>
        <v>114954.606</v>
      </c>
      <c r="M62" s="141"/>
      <c r="N62" s="29"/>
      <c r="O62" s="134">
        <f>(K62+M62)/F62</f>
        <v>0.9880510860820596</v>
      </c>
      <c r="P62" s="161">
        <f t="shared" si="4"/>
        <v>4912.59</v>
      </c>
      <c r="Q62" s="164">
        <f t="shared" si="5"/>
        <v>114954.606</v>
      </c>
    </row>
    <row r="63" spans="1:17" ht="25.5" x14ac:dyDescent="0.2">
      <c r="A63" s="12" t="s">
        <v>160</v>
      </c>
      <c r="B63" s="13">
        <v>94213</v>
      </c>
      <c r="C63" s="14" t="s">
        <v>22</v>
      </c>
      <c r="D63" s="14" t="s">
        <v>161</v>
      </c>
      <c r="E63" s="15" t="s">
        <v>24</v>
      </c>
      <c r="F63" s="13">
        <v>690.98</v>
      </c>
      <c r="G63" s="16">
        <v>76.88</v>
      </c>
      <c r="H63" s="169">
        <v>92.25</v>
      </c>
      <c r="I63" s="16">
        <v>63742.9</v>
      </c>
      <c r="J63" s="17">
        <f t="shared" si="0"/>
        <v>1.0000000784401086</v>
      </c>
      <c r="K63" s="128">
        <v>690.98</v>
      </c>
      <c r="L63" s="24">
        <f t="shared" si="1"/>
        <v>63742.904999999999</v>
      </c>
      <c r="M63" s="141"/>
      <c r="N63" s="29"/>
      <c r="O63" s="134">
        <f t="shared" si="14"/>
        <v>0</v>
      </c>
      <c r="P63" s="161">
        <f t="shared" si="4"/>
        <v>690.98</v>
      </c>
      <c r="Q63" s="164">
        <f t="shared" si="5"/>
        <v>63742.904999999999</v>
      </c>
    </row>
    <row r="64" spans="1:17" ht="51" x14ac:dyDescent="0.2">
      <c r="A64" s="12" t="s">
        <v>162</v>
      </c>
      <c r="B64" s="13" t="s">
        <v>163</v>
      </c>
      <c r="C64" s="14" t="s">
        <v>22</v>
      </c>
      <c r="D64" s="14" t="s">
        <v>164</v>
      </c>
      <c r="E64" s="15" t="s">
        <v>28</v>
      </c>
      <c r="F64" s="13">
        <v>36</v>
      </c>
      <c r="G64" s="16">
        <v>168.26</v>
      </c>
      <c r="H64" s="169">
        <v>201.91</v>
      </c>
      <c r="I64" s="16">
        <v>7268.76</v>
      </c>
      <c r="J64" s="17">
        <f t="shared" si="0"/>
        <v>0</v>
      </c>
      <c r="K64" s="128"/>
      <c r="L64" s="24">
        <f t="shared" si="1"/>
        <v>0</v>
      </c>
      <c r="M64" s="141"/>
      <c r="N64" s="29"/>
      <c r="O64" s="134">
        <f t="shared" si="14"/>
        <v>0</v>
      </c>
      <c r="P64" s="161">
        <f t="shared" si="4"/>
        <v>0</v>
      </c>
      <c r="Q64" s="164">
        <f t="shared" si="5"/>
        <v>0</v>
      </c>
    </row>
    <row r="65" spans="1:17" ht="25.5" x14ac:dyDescent="0.2">
      <c r="A65" s="12" t="s">
        <v>165</v>
      </c>
      <c r="B65" s="13" t="s">
        <v>166</v>
      </c>
      <c r="C65" s="14" t="s">
        <v>22</v>
      </c>
      <c r="D65" s="14" t="s">
        <v>167</v>
      </c>
      <c r="E65" s="15" t="s">
        <v>24</v>
      </c>
      <c r="F65" s="13">
        <v>6.48</v>
      </c>
      <c r="G65" s="16">
        <v>33.020000000000003</v>
      </c>
      <c r="H65" s="169">
        <v>39.619999999999997</v>
      </c>
      <c r="I65" s="16">
        <v>256.73</v>
      </c>
      <c r="J65" s="17">
        <f t="shared" si="0"/>
        <v>0</v>
      </c>
      <c r="K65" s="128"/>
      <c r="L65" s="24">
        <f t="shared" si="1"/>
        <v>0</v>
      </c>
      <c r="M65" s="141"/>
      <c r="N65" s="29"/>
      <c r="O65" s="134">
        <f t="shared" si="14"/>
        <v>0</v>
      </c>
      <c r="P65" s="161">
        <f t="shared" si="4"/>
        <v>0</v>
      </c>
      <c r="Q65" s="164">
        <f t="shared" si="5"/>
        <v>0</v>
      </c>
    </row>
    <row r="66" spans="1:17" ht="38.25" x14ac:dyDescent="0.2">
      <c r="A66" s="12" t="s">
        <v>168</v>
      </c>
      <c r="B66" s="13" t="s">
        <v>169</v>
      </c>
      <c r="C66" s="14" t="s">
        <v>22</v>
      </c>
      <c r="D66" s="14" t="s">
        <v>170</v>
      </c>
      <c r="E66" s="15" t="s">
        <v>24</v>
      </c>
      <c r="F66" s="13">
        <v>29.12</v>
      </c>
      <c r="G66" s="16">
        <v>41.75</v>
      </c>
      <c r="H66" s="169">
        <v>50.1</v>
      </c>
      <c r="I66" s="16">
        <v>1458.91</v>
      </c>
      <c r="J66" s="17">
        <f t="shared" si="0"/>
        <v>0</v>
      </c>
      <c r="K66" s="128"/>
      <c r="L66" s="24">
        <f t="shared" si="1"/>
        <v>0</v>
      </c>
      <c r="M66" s="141"/>
      <c r="N66" s="29"/>
      <c r="O66" s="134">
        <f t="shared" si="14"/>
        <v>0</v>
      </c>
      <c r="P66" s="161">
        <f t="shared" si="4"/>
        <v>0</v>
      </c>
      <c r="Q66" s="164">
        <f t="shared" si="5"/>
        <v>0</v>
      </c>
    </row>
    <row r="67" spans="1:17" ht="15" x14ac:dyDescent="0.25">
      <c r="A67" s="7" t="s">
        <v>171</v>
      </c>
      <c r="B67" s="8"/>
      <c r="C67" s="8"/>
      <c r="D67" s="8" t="s">
        <v>172</v>
      </c>
      <c r="E67" s="8"/>
      <c r="F67" s="9"/>
      <c r="G67" s="8"/>
      <c r="H67" s="168"/>
      <c r="I67" s="10">
        <v>18959.71</v>
      </c>
      <c r="J67" s="21"/>
      <c r="K67" s="128"/>
      <c r="L67" s="23"/>
      <c r="M67" s="142"/>
      <c r="N67" s="69">
        <f>SUM(N68:N69)</f>
        <v>0</v>
      </c>
      <c r="O67" s="135"/>
      <c r="P67" s="161">
        <f t="shared" si="4"/>
        <v>0</v>
      </c>
      <c r="Q67" s="164">
        <f t="shared" si="5"/>
        <v>0</v>
      </c>
    </row>
    <row r="68" spans="1:17" ht="51" x14ac:dyDescent="0.2">
      <c r="A68" s="12" t="s">
        <v>173</v>
      </c>
      <c r="B68" s="13" t="s">
        <v>174</v>
      </c>
      <c r="C68" s="14" t="s">
        <v>22</v>
      </c>
      <c r="D68" s="14" t="s">
        <v>175</v>
      </c>
      <c r="E68" s="15" t="s">
        <v>24</v>
      </c>
      <c r="F68" s="13">
        <v>463.11</v>
      </c>
      <c r="G68" s="16">
        <v>3.6</v>
      </c>
      <c r="H68" s="169">
        <v>4.32</v>
      </c>
      <c r="I68" s="16">
        <v>2000.63</v>
      </c>
      <c r="J68" s="17">
        <f t="shared" si="0"/>
        <v>0.88532112384598849</v>
      </c>
      <c r="K68" s="128">
        <v>410</v>
      </c>
      <c r="L68" s="24">
        <f t="shared" si="1"/>
        <v>1771.2</v>
      </c>
      <c r="M68" s="141"/>
      <c r="N68" s="29">
        <f t="shared" si="2"/>
        <v>0</v>
      </c>
      <c r="O68" s="134">
        <f>K68/F68</f>
        <v>0.8853188227418971</v>
      </c>
      <c r="P68" s="161">
        <f t="shared" si="4"/>
        <v>410</v>
      </c>
      <c r="Q68" s="164">
        <f t="shared" si="5"/>
        <v>1771.2</v>
      </c>
    </row>
    <row r="69" spans="1:17" ht="63.75" x14ac:dyDescent="0.2">
      <c r="A69" s="12" t="s">
        <v>176</v>
      </c>
      <c r="B69" s="13" t="s">
        <v>177</v>
      </c>
      <c r="C69" s="14" t="s">
        <v>22</v>
      </c>
      <c r="D69" s="14" t="s">
        <v>178</v>
      </c>
      <c r="E69" s="15" t="s">
        <v>24</v>
      </c>
      <c r="F69" s="13">
        <v>463.11</v>
      </c>
      <c r="G69" s="16">
        <v>30.52</v>
      </c>
      <c r="H69" s="169">
        <v>36.619999999999997</v>
      </c>
      <c r="I69" s="16">
        <v>16959.080000000002</v>
      </c>
      <c r="J69" s="17">
        <f t="shared" si="0"/>
        <v>1.0000004835167944</v>
      </c>
      <c r="K69" s="128">
        <v>463.11</v>
      </c>
      <c r="L69" s="24">
        <f t="shared" si="1"/>
        <v>16959.088199999998</v>
      </c>
      <c r="M69" s="141"/>
      <c r="N69" s="29">
        <f t="shared" si="2"/>
        <v>0</v>
      </c>
      <c r="O69" s="134">
        <f>K69/F69</f>
        <v>1</v>
      </c>
      <c r="P69" s="161">
        <f t="shared" si="4"/>
        <v>463.11</v>
      </c>
      <c r="Q69" s="164">
        <f t="shared" si="5"/>
        <v>16959.088199999998</v>
      </c>
    </row>
    <row r="70" spans="1:17" ht="15" x14ac:dyDescent="0.25">
      <c r="A70" s="7" t="s">
        <v>179</v>
      </c>
      <c r="B70" s="8"/>
      <c r="C70" s="8"/>
      <c r="D70" s="8" t="s">
        <v>180</v>
      </c>
      <c r="E70" s="8"/>
      <c r="F70" s="9"/>
      <c r="G70" s="8"/>
      <c r="H70" s="168"/>
      <c r="I70" s="10">
        <v>113588.9</v>
      </c>
      <c r="J70" s="17"/>
      <c r="K70" s="128"/>
      <c r="L70" s="23"/>
      <c r="M70" s="142"/>
      <c r="N70" s="69">
        <f>SUM(N71:N76)</f>
        <v>53064.037499999999</v>
      </c>
      <c r="O70" s="136"/>
      <c r="P70" s="161">
        <f t="shared" si="4"/>
        <v>0</v>
      </c>
      <c r="Q70" s="164">
        <f t="shared" si="5"/>
        <v>0</v>
      </c>
    </row>
    <row r="71" spans="1:17" ht="25.5" x14ac:dyDescent="0.2">
      <c r="A71" s="12" t="s">
        <v>181</v>
      </c>
      <c r="B71" s="13" t="s">
        <v>182</v>
      </c>
      <c r="C71" s="14" t="s">
        <v>22</v>
      </c>
      <c r="D71" s="14" t="s">
        <v>183</v>
      </c>
      <c r="E71" s="15" t="s">
        <v>34</v>
      </c>
      <c r="F71" s="13">
        <v>23.81</v>
      </c>
      <c r="G71" s="16">
        <v>5.2</v>
      </c>
      <c r="H71" s="169">
        <v>6.24</v>
      </c>
      <c r="I71" s="16">
        <v>148.57</v>
      </c>
      <c r="J71" s="17">
        <f t="shared" si="0"/>
        <v>1.0000296156693815</v>
      </c>
      <c r="K71" s="128">
        <v>23.81</v>
      </c>
      <c r="L71" s="24">
        <f t="shared" si="1"/>
        <v>148.5744</v>
      </c>
      <c r="M71" s="141"/>
      <c r="N71" s="29"/>
      <c r="O71" s="134">
        <f t="shared" si="14"/>
        <v>0</v>
      </c>
      <c r="P71" s="161">
        <f t="shared" si="4"/>
        <v>23.81</v>
      </c>
      <c r="Q71" s="164">
        <f t="shared" si="5"/>
        <v>148.5744</v>
      </c>
    </row>
    <row r="72" spans="1:17" ht="25.5" x14ac:dyDescent="0.2">
      <c r="A72" s="12" t="s">
        <v>184</v>
      </c>
      <c r="B72" s="13" t="s">
        <v>49</v>
      </c>
      <c r="C72" s="14" t="s">
        <v>22</v>
      </c>
      <c r="D72" s="14" t="s">
        <v>50</v>
      </c>
      <c r="E72" s="15" t="s">
        <v>34</v>
      </c>
      <c r="F72" s="13">
        <v>6.48</v>
      </c>
      <c r="G72" s="16">
        <v>546.37</v>
      </c>
      <c r="H72" s="169">
        <v>655.64</v>
      </c>
      <c r="I72" s="16">
        <v>4248.54</v>
      </c>
      <c r="J72" s="17">
        <f t="shared" ref="J72:J134" si="15">L72/I72</f>
        <v>1.0000016946998262</v>
      </c>
      <c r="K72" s="128">
        <v>6.48</v>
      </c>
      <c r="L72" s="24">
        <f t="shared" ref="L72:L134" si="16">K72*H72</f>
        <v>4248.5472</v>
      </c>
      <c r="M72" s="141"/>
      <c r="N72" s="29"/>
      <c r="O72" s="134">
        <f t="shared" si="14"/>
        <v>0</v>
      </c>
      <c r="P72" s="161">
        <f t="shared" ref="P72:P135" si="17">K72+M72</f>
        <v>6.48</v>
      </c>
      <c r="Q72" s="164">
        <f t="shared" ref="Q72:Q135" si="18">P72*H72</f>
        <v>4248.5472</v>
      </c>
    </row>
    <row r="73" spans="1:17" ht="38.25" x14ac:dyDescent="0.2">
      <c r="A73" s="12" t="s">
        <v>185</v>
      </c>
      <c r="B73" s="13" t="s">
        <v>186</v>
      </c>
      <c r="C73" s="14" t="s">
        <v>22</v>
      </c>
      <c r="D73" s="14" t="s">
        <v>187</v>
      </c>
      <c r="E73" s="15" t="s">
        <v>24</v>
      </c>
      <c r="F73" s="13">
        <v>6.48</v>
      </c>
      <c r="G73" s="16">
        <v>92</v>
      </c>
      <c r="H73" s="169">
        <v>110.4</v>
      </c>
      <c r="I73" s="16">
        <v>715.39</v>
      </c>
      <c r="J73" s="17">
        <f t="shared" si="15"/>
        <v>0</v>
      </c>
      <c r="K73" s="128"/>
      <c r="L73" s="24">
        <f t="shared" si="16"/>
        <v>0</v>
      </c>
      <c r="M73" s="141"/>
      <c r="N73" s="29"/>
      <c r="O73" s="134">
        <f t="shared" si="14"/>
        <v>0</v>
      </c>
      <c r="P73" s="161">
        <f t="shared" si="17"/>
        <v>0</v>
      </c>
      <c r="Q73" s="164">
        <f t="shared" si="18"/>
        <v>0</v>
      </c>
    </row>
    <row r="74" spans="1:17" ht="25.5" x14ac:dyDescent="0.2">
      <c r="A74" s="12" t="s">
        <v>188</v>
      </c>
      <c r="B74" s="13" t="s">
        <v>189</v>
      </c>
      <c r="C74" s="14" t="s">
        <v>22</v>
      </c>
      <c r="D74" s="14" t="s">
        <v>190</v>
      </c>
      <c r="E74" s="15" t="s">
        <v>24</v>
      </c>
      <c r="F74" s="13">
        <v>450.65</v>
      </c>
      <c r="G74" s="16">
        <v>98.13</v>
      </c>
      <c r="H74" s="169">
        <v>117.75</v>
      </c>
      <c r="I74" s="16">
        <v>53064.03</v>
      </c>
      <c r="J74" s="17">
        <f t="shared" si="15"/>
        <v>1.0000001413386808</v>
      </c>
      <c r="K74" s="128">
        <v>450.65</v>
      </c>
      <c r="L74" s="24">
        <f t="shared" si="16"/>
        <v>53064.037499999999</v>
      </c>
      <c r="M74" s="141"/>
      <c r="N74" s="29"/>
      <c r="O74" s="134">
        <f t="shared" si="14"/>
        <v>0</v>
      </c>
      <c r="P74" s="161">
        <f t="shared" si="17"/>
        <v>450.65</v>
      </c>
      <c r="Q74" s="164">
        <f t="shared" si="18"/>
        <v>53064.037499999999</v>
      </c>
    </row>
    <row r="75" spans="1:17" ht="33" customHeight="1" x14ac:dyDescent="0.2">
      <c r="A75" s="283" t="s">
        <v>191</v>
      </c>
      <c r="B75" s="284" t="s">
        <v>189</v>
      </c>
      <c r="C75" s="285" t="s">
        <v>22</v>
      </c>
      <c r="D75" s="285" t="s">
        <v>190</v>
      </c>
      <c r="E75" s="15" t="s">
        <v>24</v>
      </c>
      <c r="F75" s="13">
        <v>450.65</v>
      </c>
      <c r="G75" s="16">
        <v>98.13</v>
      </c>
      <c r="H75" s="169">
        <v>117.75</v>
      </c>
      <c r="I75" s="16">
        <v>53064.03</v>
      </c>
      <c r="J75" s="17">
        <f t="shared" si="15"/>
        <v>0</v>
      </c>
      <c r="K75" s="128"/>
      <c r="L75" s="24">
        <f t="shared" si="16"/>
        <v>0</v>
      </c>
      <c r="M75" s="141">
        <v>450.65</v>
      </c>
      <c r="N75" s="165">
        <f>M75*H75</f>
        <v>53064.037499999999</v>
      </c>
      <c r="O75" s="134">
        <f t="shared" si="14"/>
        <v>1.0000001413386808</v>
      </c>
      <c r="P75" s="161">
        <f t="shared" si="17"/>
        <v>450.65</v>
      </c>
      <c r="Q75" s="164">
        <f t="shared" si="18"/>
        <v>53064.037499999999</v>
      </c>
    </row>
    <row r="76" spans="1:17" ht="38.25" x14ac:dyDescent="0.2">
      <c r="A76" s="12" t="s">
        <v>192</v>
      </c>
      <c r="B76" s="13" t="s">
        <v>193</v>
      </c>
      <c r="C76" s="14" t="s">
        <v>194</v>
      </c>
      <c r="D76" s="14" t="s">
        <v>195</v>
      </c>
      <c r="E76" s="15" t="s">
        <v>24</v>
      </c>
      <c r="F76" s="13">
        <v>19.100000000000001</v>
      </c>
      <c r="G76" s="16">
        <v>102.46</v>
      </c>
      <c r="H76" s="169">
        <v>122.95</v>
      </c>
      <c r="I76" s="16">
        <v>2348.34</v>
      </c>
      <c r="J76" s="17">
        <f t="shared" si="15"/>
        <v>0</v>
      </c>
      <c r="K76" s="128"/>
      <c r="L76" s="24">
        <f t="shared" si="16"/>
        <v>0</v>
      </c>
      <c r="M76" s="141"/>
      <c r="N76" s="29"/>
      <c r="O76" s="134">
        <f t="shared" si="14"/>
        <v>0</v>
      </c>
      <c r="P76" s="161">
        <f t="shared" si="17"/>
        <v>0</v>
      </c>
      <c r="Q76" s="164">
        <f t="shared" si="18"/>
        <v>0</v>
      </c>
    </row>
    <row r="77" spans="1:17" x14ac:dyDescent="0.2">
      <c r="A77" s="7" t="s">
        <v>196</v>
      </c>
      <c r="B77" s="8"/>
      <c r="C77" s="8"/>
      <c r="D77" s="8" t="s">
        <v>197</v>
      </c>
      <c r="E77" s="8"/>
      <c r="F77" s="9"/>
      <c r="G77" s="8"/>
      <c r="H77" s="168"/>
      <c r="I77" s="10">
        <v>48274.49</v>
      </c>
      <c r="J77" s="17"/>
      <c r="K77" s="128"/>
      <c r="L77" s="23"/>
      <c r="M77" s="142"/>
      <c r="N77" s="30"/>
      <c r="O77" s="136"/>
      <c r="P77" s="161">
        <f t="shared" si="17"/>
        <v>0</v>
      </c>
      <c r="Q77" s="164">
        <f t="shared" si="18"/>
        <v>0</v>
      </c>
    </row>
    <row r="78" spans="1:17" ht="25.5" x14ac:dyDescent="0.2">
      <c r="A78" s="12" t="s">
        <v>198</v>
      </c>
      <c r="B78" s="13" t="s">
        <v>199</v>
      </c>
      <c r="C78" s="14" t="s">
        <v>22</v>
      </c>
      <c r="D78" s="14" t="s">
        <v>200</v>
      </c>
      <c r="E78" s="15" t="s">
        <v>24</v>
      </c>
      <c r="F78" s="13">
        <v>463.11</v>
      </c>
      <c r="G78" s="16">
        <v>2.5499999999999998</v>
      </c>
      <c r="H78" s="169">
        <v>3.06</v>
      </c>
      <c r="I78" s="16">
        <v>1417.11</v>
      </c>
      <c r="J78" s="17">
        <f t="shared" si="15"/>
        <v>0</v>
      </c>
      <c r="K78" s="128"/>
      <c r="L78" s="24">
        <f t="shared" si="16"/>
        <v>0</v>
      </c>
      <c r="M78" s="148">
        <f>'MEMÓRIA DE CAL 08'!J84</f>
        <v>443.34999999999997</v>
      </c>
      <c r="N78" s="29">
        <f t="shared" ref="N78:N134" si="19">M78*H78</f>
        <v>1356.6509999999998</v>
      </c>
      <c r="O78" s="134">
        <f t="shared" si="14"/>
        <v>0.95733641001757097</v>
      </c>
      <c r="P78" s="161">
        <f t="shared" si="17"/>
        <v>443.34999999999997</v>
      </c>
      <c r="Q78" s="164">
        <f t="shared" si="18"/>
        <v>1356.6509999999998</v>
      </c>
    </row>
    <row r="79" spans="1:17" ht="25.5" x14ac:dyDescent="0.2">
      <c r="A79" s="12" t="s">
        <v>201</v>
      </c>
      <c r="B79" s="13" t="s">
        <v>202</v>
      </c>
      <c r="C79" s="14" t="s">
        <v>22</v>
      </c>
      <c r="D79" s="14" t="s">
        <v>203</v>
      </c>
      <c r="E79" s="15" t="s">
        <v>24</v>
      </c>
      <c r="F79" s="13">
        <v>463.11</v>
      </c>
      <c r="G79" s="16">
        <v>9.92</v>
      </c>
      <c r="H79" s="169">
        <v>11.9</v>
      </c>
      <c r="I79" s="16">
        <v>5511</v>
      </c>
      <c r="J79" s="17">
        <f t="shared" si="15"/>
        <v>0</v>
      </c>
      <c r="K79" s="128"/>
      <c r="L79" s="24">
        <f t="shared" si="16"/>
        <v>0</v>
      </c>
      <c r="M79" s="148">
        <f>'MEMÓRIA DE CAL 08'!J91</f>
        <v>193.95</v>
      </c>
      <c r="N79" s="29">
        <f>M79*H79</f>
        <v>2308.0050000000001</v>
      </c>
      <c r="O79" s="134">
        <f t="shared" si="14"/>
        <v>0.41879967338051172</v>
      </c>
      <c r="P79" s="161">
        <f t="shared" si="17"/>
        <v>193.95</v>
      </c>
      <c r="Q79" s="164">
        <f t="shared" si="18"/>
        <v>2308.0050000000001</v>
      </c>
    </row>
    <row r="80" spans="1:17" ht="25.5" x14ac:dyDescent="0.2">
      <c r="A80" s="12" t="s">
        <v>204</v>
      </c>
      <c r="B80" s="13" t="s">
        <v>205</v>
      </c>
      <c r="C80" s="14" t="s">
        <v>22</v>
      </c>
      <c r="D80" s="14" t="s">
        <v>206</v>
      </c>
      <c r="E80" s="15" t="s">
        <v>24</v>
      </c>
      <c r="F80" s="13">
        <v>463.11</v>
      </c>
      <c r="G80" s="16">
        <v>11.31</v>
      </c>
      <c r="H80" s="169">
        <v>13.57</v>
      </c>
      <c r="I80" s="16">
        <v>6284.4</v>
      </c>
      <c r="J80" s="17">
        <f t="shared" si="15"/>
        <v>0</v>
      </c>
      <c r="K80" s="128"/>
      <c r="L80" s="24">
        <f t="shared" si="16"/>
        <v>0</v>
      </c>
      <c r="M80" s="148">
        <f>'MEMÓRIA DE CAL 08'!J95</f>
        <v>193.95</v>
      </c>
      <c r="N80" s="29">
        <f t="shared" si="19"/>
        <v>2631.9014999999999</v>
      </c>
      <c r="O80" s="134">
        <f t="shared" si="14"/>
        <v>0.41879916937177775</v>
      </c>
      <c r="P80" s="161">
        <f t="shared" si="17"/>
        <v>193.95</v>
      </c>
      <c r="Q80" s="164">
        <f t="shared" si="18"/>
        <v>2631.9014999999999</v>
      </c>
    </row>
    <row r="81" spans="1:17" ht="25.5" x14ac:dyDescent="0.2">
      <c r="A81" s="12" t="s">
        <v>207</v>
      </c>
      <c r="B81" s="13" t="s">
        <v>208</v>
      </c>
      <c r="C81" s="14" t="s">
        <v>22</v>
      </c>
      <c r="D81" s="14" t="s">
        <v>209</v>
      </c>
      <c r="E81" s="15" t="s">
        <v>24</v>
      </c>
      <c r="F81" s="13">
        <v>6.48</v>
      </c>
      <c r="G81" s="16">
        <v>2.64</v>
      </c>
      <c r="H81" s="169">
        <v>3.16</v>
      </c>
      <c r="I81" s="16">
        <v>20.47</v>
      </c>
      <c r="J81" s="17">
        <f t="shared" si="15"/>
        <v>0</v>
      </c>
      <c r="K81" s="128"/>
      <c r="L81" s="24">
        <f t="shared" si="16"/>
        <v>0</v>
      </c>
      <c r="M81" s="141"/>
      <c r="N81" s="29">
        <f t="shared" si="19"/>
        <v>0</v>
      </c>
      <c r="O81" s="134">
        <f t="shared" si="14"/>
        <v>0</v>
      </c>
      <c r="P81" s="161">
        <f t="shared" si="17"/>
        <v>0</v>
      </c>
      <c r="Q81" s="164">
        <f t="shared" si="18"/>
        <v>0</v>
      </c>
    </row>
    <row r="82" spans="1:17" ht="25.5" x14ac:dyDescent="0.2">
      <c r="A82" s="12" t="s">
        <v>210</v>
      </c>
      <c r="B82" s="13" t="s">
        <v>211</v>
      </c>
      <c r="C82" s="14" t="s">
        <v>22</v>
      </c>
      <c r="D82" s="14" t="s">
        <v>212</v>
      </c>
      <c r="E82" s="15" t="s">
        <v>24</v>
      </c>
      <c r="F82" s="13">
        <v>6.48</v>
      </c>
      <c r="G82" s="16">
        <v>24.2</v>
      </c>
      <c r="H82" s="169">
        <v>29.04</v>
      </c>
      <c r="I82" s="16">
        <v>188.17</v>
      </c>
      <c r="J82" s="17">
        <f t="shared" si="15"/>
        <v>0</v>
      </c>
      <c r="K82" s="128"/>
      <c r="L82" s="24">
        <f t="shared" si="16"/>
        <v>0</v>
      </c>
      <c r="M82" s="141"/>
      <c r="N82" s="29">
        <f t="shared" si="19"/>
        <v>0</v>
      </c>
      <c r="O82" s="134">
        <f t="shared" si="14"/>
        <v>0</v>
      </c>
      <c r="P82" s="161">
        <f t="shared" si="17"/>
        <v>0</v>
      </c>
      <c r="Q82" s="164">
        <f t="shared" si="18"/>
        <v>0</v>
      </c>
    </row>
    <row r="83" spans="1:17" ht="25.5" x14ac:dyDescent="0.2">
      <c r="A83" s="12" t="s">
        <v>213</v>
      </c>
      <c r="B83" s="13" t="s">
        <v>214</v>
      </c>
      <c r="C83" s="14" t="s">
        <v>22</v>
      </c>
      <c r="D83" s="14" t="s">
        <v>215</v>
      </c>
      <c r="E83" s="15" t="s">
        <v>24</v>
      </c>
      <c r="F83" s="13">
        <v>6.48</v>
      </c>
      <c r="G83" s="16">
        <v>12.94</v>
      </c>
      <c r="H83" s="169">
        <v>15.52</v>
      </c>
      <c r="I83" s="16">
        <v>100.56</v>
      </c>
      <c r="J83" s="17">
        <f t="shared" si="15"/>
        <v>0</v>
      </c>
      <c r="K83" s="128"/>
      <c r="L83" s="24">
        <f t="shared" si="16"/>
        <v>0</v>
      </c>
      <c r="M83" s="141"/>
      <c r="N83" s="29">
        <f t="shared" si="19"/>
        <v>0</v>
      </c>
      <c r="O83" s="134">
        <f t="shared" si="14"/>
        <v>0</v>
      </c>
      <c r="P83" s="161">
        <f t="shared" si="17"/>
        <v>0</v>
      </c>
      <c r="Q83" s="164">
        <f t="shared" si="18"/>
        <v>0</v>
      </c>
    </row>
    <row r="84" spans="1:17" ht="25.5" x14ac:dyDescent="0.2">
      <c r="A84" s="12" t="s">
        <v>216</v>
      </c>
      <c r="B84" s="13" t="s">
        <v>217</v>
      </c>
      <c r="C84" s="14" t="s">
        <v>22</v>
      </c>
      <c r="D84" s="14" t="s">
        <v>218</v>
      </c>
      <c r="E84" s="15" t="s">
        <v>24</v>
      </c>
      <c r="F84" s="13">
        <v>340.38</v>
      </c>
      <c r="G84" s="16">
        <v>54.98</v>
      </c>
      <c r="H84" s="169">
        <v>65.97</v>
      </c>
      <c r="I84" s="16">
        <v>22454.86</v>
      </c>
      <c r="J84" s="17">
        <f t="shared" si="15"/>
        <v>0</v>
      </c>
      <c r="K84" s="128"/>
      <c r="L84" s="24">
        <f t="shared" si="16"/>
        <v>0</v>
      </c>
      <c r="M84" s="141"/>
      <c r="N84" s="29">
        <f t="shared" si="19"/>
        <v>0</v>
      </c>
      <c r="O84" s="134">
        <f t="shared" si="14"/>
        <v>0</v>
      </c>
      <c r="P84" s="161">
        <f t="shared" si="17"/>
        <v>0</v>
      </c>
      <c r="Q84" s="164">
        <f t="shared" si="18"/>
        <v>0</v>
      </c>
    </row>
    <row r="85" spans="1:17" ht="38.25" x14ac:dyDescent="0.2">
      <c r="A85" s="12" t="s">
        <v>219</v>
      </c>
      <c r="B85" s="13" t="s">
        <v>220</v>
      </c>
      <c r="C85" s="14" t="s">
        <v>22</v>
      </c>
      <c r="D85" s="14" t="s">
        <v>221</v>
      </c>
      <c r="E85" s="15" t="s">
        <v>24</v>
      </c>
      <c r="F85" s="13">
        <v>340.38</v>
      </c>
      <c r="G85" s="16">
        <v>9.4</v>
      </c>
      <c r="H85" s="169">
        <v>11.28</v>
      </c>
      <c r="I85" s="16">
        <v>3839.48</v>
      </c>
      <c r="J85" s="17">
        <f t="shared" si="15"/>
        <v>0</v>
      </c>
      <c r="K85" s="128"/>
      <c r="L85" s="24">
        <f t="shared" si="16"/>
        <v>0</v>
      </c>
      <c r="M85" s="141"/>
      <c r="N85" s="29">
        <f t="shared" si="19"/>
        <v>0</v>
      </c>
      <c r="O85" s="134">
        <f t="shared" si="14"/>
        <v>0</v>
      </c>
      <c r="P85" s="161">
        <f t="shared" si="17"/>
        <v>0</v>
      </c>
      <c r="Q85" s="164">
        <f t="shared" si="18"/>
        <v>0</v>
      </c>
    </row>
    <row r="86" spans="1:17" ht="51" x14ac:dyDescent="0.2">
      <c r="A86" s="12" t="s">
        <v>222</v>
      </c>
      <c r="B86" s="13" t="s">
        <v>223</v>
      </c>
      <c r="C86" s="14" t="s">
        <v>22</v>
      </c>
      <c r="D86" s="14" t="s">
        <v>224</v>
      </c>
      <c r="E86" s="15" t="s">
        <v>24</v>
      </c>
      <c r="F86" s="13">
        <v>340.38</v>
      </c>
      <c r="G86" s="16">
        <v>20.71</v>
      </c>
      <c r="H86" s="169">
        <v>24.85</v>
      </c>
      <c r="I86" s="16">
        <v>8458.44</v>
      </c>
      <c r="J86" s="17">
        <f t="shared" si="15"/>
        <v>0</v>
      </c>
      <c r="K86" s="128"/>
      <c r="L86" s="24">
        <f t="shared" si="16"/>
        <v>0</v>
      </c>
      <c r="M86" s="141"/>
      <c r="N86" s="29">
        <f t="shared" si="19"/>
        <v>0</v>
      </c>
      <c r="O86" s="134">
        <f t="shared" si="14"/>
        <v>0</v>
      </c>
      <c r="P86" s="161">
        <f t="shared" si="17"/>
        <v>0</v>
      </c>
      <c r="Q86" s="164">
        <f t="shared" si="18"/>
        <v>0</v>
      </c>
    </row>
    <row r="87" spans="1:17" x14ac:dyDescent="0.2">
      <c r="A87" s="7" t="s">
        <v>225</v>
      </c>
      <c r="B87" s="8"/>
      <c r="C87" s="8"/>
      <c r="D87" s="8" t="s">
        <v>226</v>
      </c>
      <c r="E87" s="8"/>
      <c r="F87" s="9"/>
      <c r="G87" s="8"/>
      <c r="H87" s="168"/>
      <c r="I87" s="10">
        <v>651.16</v>
      </c>
      <c r="J87" s="17"/>
      <c r="K87" s="128"/>
      <c r="L87" s="23"/>
      <c r="M87" s="142"/>
      <c r="N87" s="30">
        <f>SUM(N88:N92)</f>
        <v>0</v>
      </c>
      <c r="O87" s="136">
        <f t="shared" si="14"/>
        <v>0</v>
      </c>
      <c r="P87" s="161">
        <f t="shared" si="17"/>
        <v>0</v>
      </c>
      <c r="Q87" s="164">
        <f t="shared" si="18"/>
        <v>0</v>
      </c>
    </row>
    <row r="88" spans="1:17" ht="38.25" x14ac:dyDescent="0.2">
      <c r="A88" s="12" t="s">
        <v>227</v>
      </c>
      <c r="B88" s="13" t="s">
        <v>228</v>
      </c>
      <c r="C88" s="14" t="s">
        <v>22</v>
      </c>
      <c r="D88" s="14" t="s">
        <v>229</v>
      </c>
      <c r="E88" s="15" t="s">
        <v>24</v>
      </c>
      <c r="F88" s="13">
        <v>1</v>
      </c>
      <c r="G88" s="16">
        <v>95.04</v>
      </c>
      <c r="H88" s="169">
        <v>114.04</v>
      </c>
      <c r="I88" s="16">
        <v>114.04</v>
      </c>
      <c r="J88" s="17">
        <f t="shared" si="15"/>
        <v>0</v>
      </c>
      <c r="K88" s="128"/>
      <c r="L88" s="24">
        <f t="shared" si="16"/>
        <v>0</v>
      </c>
      <c r="M88" s="141"/>
      <c r="N88" s="29">
        <f t="shared" si="19"/>
        <v>0</v>
      </c>
      <c r="O88" s="134">
        <f t="shared" si="14"/>
        <v>0</v>
      </c>
      <c r="P88" s="161">
        <f t="shared" si="17"/>
        <v>0</v>
      </c>
      <c r="Q88" s="164">
        <f t="shared" si="18"/>
        <v>0</v>
      </c>
    </row>
    <row r="89" spans="1:17" ht="25.5" x14ac:dyDescent="0.2">
      <c r="A89" s="12" t="s">
        <v>230</v>
      </c>
      <c r="B89" s="13" t="s">
        <v>231</v>
      </c>
      <c r="C89" s="14" t="s">
        <v>22</v>
      </c>
      <c r="D89" s="14" t="s">
        <v>232</v>
      </c>
      <c r="E89" s="15" t="s">
        <v>233</v>
      </c>
      <c r="F89" s="13">
        <v>1</v>
      </c>
      <c r="G89" s="16">
        <v>11.58</v>
      </c>
      <c r="H89" s="169">
        <v>13.89</v>
      </c>
      <c r="I89" s="16">
        <v>13.89</v>
      </c>
      <c r="J89" s="17">
        <f t="shared" si="15"/>
        <v>0</v>
      </c>
      <c r="K89" s="128"/>
      <c r="L89" s="24">
        <f t="shared" si="16"/>
        <v>0</v>
      </c>
      <c r="M89" s="141"/>
      <c r="N89" s="29">
        <f t="shared" si="19"/>
        <v>0</v>
      </c>
      <c r="O89" s="134">
        <f t="shared" si="14"/>
        <v>0</v>
      </c>
      <c r="P89" s="161">
        <f t="shared" si="17"/>
        <v>0</v>
      </c>
      <c r="Q89" s="164">
        <f t="shared" si="18"/>
        <v>0</v>
      </c>
    </row>
    <row r="90" spans="1:17" ht="25.5" x14ac:dyDescent="0.2">
      <c r="A90" s="12" t="s">
        <v>234</v>
      </c>
      <c r="B90" s="13" t="s">
        <v>235</v>
      </c>
      <c r="C90" s="14" t="s">
        <v>22</v>
      </c>
      <c r="D90" s="14" t="s">
        <v>236</v>
      </c>
      <c r="E90" s="15" t="s">
        <v>233</v>
      </c>
      <c r="F90" s="13">
        <v>1</v>
      </c>
      <c r="G90" s="16">
        <v>10.14</v>
      </c>
      <c r="H90" s="169">
        <v>12.16</v>
      </c>
      <c r="I90" s="16">
        <v>12.16</v>
      </c>
      <c r="J90" s="17">
        <f t="shared" si="15"/>
        <v>1</v>
      </c>
      <c r="K90" s="128">
        <v>1</v>
      </c>
      <c r="L90" s="24">
        <f t="shared" si="16"/>
        <v>12.16</v>
      </c>
      <c r="M90" s="141"/>
      <c r="N90" s="29">
        <f t="shared" si="19"/>
        <v>0</v>
      </c>
      <c r="O90" s="134">
        <f t="shared" si="14"/>
        <v>0</v>
      </c>
      <c r="P90" s="161">
        <f t="shared" si="17"/>
        <v>1</v>
      </c>
      <c r="Q90" s="164">
        <f t="shared" si="18"/>
        <v>12.16</v>
      </c>
    </row>
    <row r="91" spans="1:17" ht="25.5" x14ac:dyDescent="0.2">
      <c r="A91" s="12" t="s">
        <v>237</v>
      </c>
      <c r="B91" s="13" t="s">
        <v>238</v>
      </c>
      <c r="C91" s="14" t="s">
        <v>22</v>
      </c>
      <c r="D91" s="14" t="s">
        <v>239</v>
      </c>
      <c r="E91" s="15" t="s">
        <v>233</v>
      </c>
      <c r="F91" s="13">
        <v>7</v>
      </c>
      <c r="G91" s="16">
        <v>10.63</v>
      </c>
      <c r="H91" s="169">
        <v>12.75</v>
      </c>
      <c r="I91" s="16">
        <v>89.25</v>
      </c>
      <c r="J91" s="17">
        <f t="shared" si="15"/>
        <v>0</v>
      </c>
      <c r="K91" s="128"/>
      <c r="L91" s="24">
        <f t="shared" si="16"/>
        <v>0</v>
      </c>
      <c r="M91" s="141"/>
      <c r="N91" s="29">
        <f t="shared" si="19"/>
        <v>0</v>
      </c>
      <c r="O91" s="134">
        <f t="shared" si="14"/>
        <v>0</v>
      </c>
      <c r="P91" s="161">
        <f t="shared" si="17"/>
        <v>0</v>
      </c>
      <c r="Q91" s="164">
        <f t="shared" si="18"/>
        <v>0</v>
      </c>
    </row>
    <row r="92" spans="1:17" ht="51" x14ac:dyDescent="0.2">
      <c r="A92" s="12" t="s">
        <v>240</v>
      </c>
      <c r="B92" s="13" t="s">
        <v>241</v>
      </c>
      <c r="C92" s="14" t="s">
        <v>22</v>
      </c>
      <c r="D92" s="14" t="s">
        <v>242</v>
      </c>
      <c r="E92" s="15" t="s">
        <v>233</v>
      </c>
      <c r="F92" s="13">
        <v>1</v>
      </c>
      <c r="G92" s="16">
        <v>351.52</v>
      </c>
      <c r="H92" s="169">
        <v>421.82</v>
      </c>
      <c r="I92" s="16">
        <v>421.82</v>
      </c>
      <c r="J92" s="17">
        <f t="shared" si="15"/>
        <v>0</v>
      </c>
      <c r="K92" s="128"/>
      <c r="L92" s="24">
        <f t="shared" si="16"/>
        <v>0</v>
      </c>
      <c r="M92" s="141"/>
      <c r="N92" s="29">
        <f t="shared" si="19"/>
        <v>0</v>
      </c>
      <c r="O92" s="134">
        <f t="shared" si="14"/>
        <v>0</v>
      </c>
      <c r="P92" s="161">
        <f t="shared" si="17"/>
        <v>0</v>
      </c>
      <c r="Q92" s="164">
        <f t="shared" si="18"/>
        <v>0</v>
      </c>
    </row>
    <row r="93" spans="1:17" x14ac:dyDescent="0.2">
      <c r="A93" s="7" t="s">
        <v>243</v>
      </c>
      <c r="B93" s="8"/>
      <c r="C93" s="8"/>
      <c r="D93" s="8" t="s">
        <v>244</v>
      </c>
      <c r="E93" s="8"/>
      <c r="F93" s="9"/>
      <c r="G93" s="8"/>
      <c r="H93" s="168"/>
      <c r="I93" s="10">
        <v>3567.39</v>
      </c>
      <c r="J93" s="17"/>
      <c r="K93" s="128"/>
      <c r="L93" s="23"/>
      <c r="M93" s="142"/>
      <c r="N93" s="30">
        <f>SUM(N94:N100)</f>
        <v>53.48</v>
      </c>
      <c r="O93" s="136">
        <f t="shared" si="14"/>
        <v>1.499135222109161E-2</v>
      </c>
      <c r="P93" s="161">
        <f t="shared" si="17"/>
        <v>0</v>
      </c>
      <c r="Q93" s="164">
        <f t="shared" si="18"/>
        <v>0</v>
      </c>
    </row>
    <row r="94" spans="1:17" ht="25.5" x14ac:dyDescent="0.2">
      <c r="A94" s="12" t="s">
        <v>245</v>
      </c>
      <c r="B94" s="13" t="s">
        <v>246</v>
      </c>
      <c r="C94" s="14" t="s">
        <v>22</v>
      </c>
      <c r="D94" s="14" t="s">
        <v>247</v>
      </c>
      <c r="E94" s="15" t="s">
        <v>28</v>
      </c>
      <c r="F94" s="13">
        <v>174.98</v>
      </c>
      <c r="G94" s="16">
        <v>5.31</v>
      </c>
      <c r="H94" s="169">
        <v>6.37</v>
      </c>
      <c r="I94" s="16">
        <v>1114.6199999999999</v>
      </c>
      <c r="J94" s="17">
        <f t="shared" si="15"/>
        <v>3.1432236995568005E-2</v>
      </c>
      <c r="K94" s="128">
        <v>5.5</v>
      </c>
      <c r="L94" s="24">
        <f t="shared" si="16"/>
        <v>35.035000000000004</v>
      </c>
      <c r="M94" s="141"/>
      <c r="N94" s="29">
        <f t="shared" si="19"/>
        <v>0</v>
      </c>
      <c r="O94" s="134">
        <f t="shared" si="14"/>
        <v>0</v>
      </c>
      <c r="P94" s="161">
        <f t="shared" si="17"/>
        <v>5.5</v>
      </c>
      <c r="Q94" s="164">
        <f t="shared" si="18"/>
        <v>35.035000000000004</v>
      </c>
    </row>
    <row r="95" spans="1:17" ht="38.25" x14ac:dyDescent="0.2">
      <c r="A95" s="12" t="s">
        <v>248</v>
      </c>
      <c r="B95" s="13" t="s">
        <v>249</v>
      </c>
      <c r="C95" s="14" t="s">
        <v>22</v>
      </c>
      <c r="D95" s="14" t="s">
        <v>250</v>
      </c>
      <c r="E95" s="15" t="s">
        <v>28</v>
      </c>
      <c r="F95" s="13">
        <v>36.9</v>
      </c>
      <c r="G95" s="16">
        <v>9.08</v>
      </c>
      <c r="H95" s="169">
        <v>10.89</v>
      </c>
      <c r="I95" s="16">
        <v>401.84</v>
      </c>
      <c r="J95" s="17">
        <f t="shared" si="15"/>
        <v>0.3252040613179375</v>
      </c>
      <c r="K95" s="128">
        <v>12</v>
      </c>
      <c r="L95" s="24">
        <f t="shared" si="16"/>
        <v>130.68</v>
      </c>
      <c r="M95" s="141"/>
      <c r="N95" s="29">
        <f t="shared" si="19"/>
        <v>0</v>
      </c>
      <c r="O95" s="134">
        <f t="shared" si="14"/>
        <v>0</v>
      </c>
      <c r="P95" s="161">
        <f t="shared" si="17"/>
        <v>12</v>
      </c>
      <c r="Q95" s="164">
        <f t="shared" si="18"/>
        <v>130.68</v>
      </c>
    </row>
    <row r="96" spans="1:17" ht="38.25" x14ac:dyDescent="0.2">
      <c r="A96" s="12" t="s">
        <v>251</v>
      </c>
      <c r="B96" s="13" t="s">
        <v>252</v>
      </c>
      <c r="C96" s="14" t="s">
        <v>22</v>
      </c>
      <c r="D96" s="14" t="s">
        <v>253</v>
      </c>
      <c r="E96" s="15" t="s">
        <v>28</v>
      </c>
      <c r="F96" s="13">
        <v>147.97999999999999</v>
      </c>
      <c r="G96" s="16">
        <v>10.9</v>
      </c>
      <c r="H96" s="169">
        <v>13.08</v>
      </c>
      <c r="I96" s="16">
        <v>1935.57</v>
      </c>
      <c r="J96" s="17">
        <f t="shared" si="15"/>
        <v>3.7167346053100639E-2</v>
      </c>
      <c r="K96" s="128">
        <v>5.5</v>
      </c>
      <c r="L96" s="24">
        <f t="shared" si="16"/>
        <v>71.94</v>
      </c>
      <c r="M96" s="141"/>
      <c r="N96" s="29">
        <f t="shared" si="19"/>
        <v>0</v>
      </c>
      <c r="O96" s="134">
        <f t="shared" si="14"/>
        <v>0</v>
      </c>
      <c r="P96" s="161">
        <f t="shared" si="17"/>
        <v>5.5</v>
      </c>
      <c r="Q96" s="164">
        <f t="shared" si="18"/>
        <v>71.94</v>
      </c>
    </row>
    <row r="97" spans="1:17" ht="25.5" x14ac:dyDescent="0.2">
      <c r="A97" s="12" t="s">
        <v>254</v>
      </c>
      <c r="B97" s="13" t="s">
        <v>255</v>
      </c>
      <c r="C97" s="14" t="s">
        <v>22</v>
      </c>
      <c r="D97" s="14" t="s">
        <v>256</v>
      </c>
      <c r="E97" s="15" t="s">
        <v>233</v>
      </c>
      <c r="F97" s="13">
        <v>3</v>
      </c>
      <c r="G97" s="16">
        <v>8.23</v>
      </c>
      <c r="H97" s="169">
        <v>9.8699999999999992</v>
      </c>
      <c r="I97" s="16">
        <v>29.61</v>
      </c>
      <c r="J97" s="17">
        <f t="shared" si="15"/>
        <v>1</v>
      </c>
      <c r="K97" s="128">
        <v>3</v>
      </c>
      <c r="L97" s="24">
        <f t="shared" si="16"/>
        <v>29.61</v>
      </c>
      <c r="M97" s="141"/>
      <c r="N97" s="29">
        <f t="shared" si="19"/>
        <v>0</v>
      </c>
      <c r="O97" s="134">
        <f t="shared" si="14"/>
        <v>0</v>
      </c>
      <c r="P97" s="161">
        <f t="shared" si="17"/>
        <v>3</v>
      </c>
      <c r="Q97" s="164">
        <f t="shared" si="18"/>
        <v>29.61</v>
      </c>
    </row>
    <row r="98" spans="1:17" ht="38.25" x14ac:dyDescent="0.2">
      <c r="A98" s="12" t="s">
        <v>257</v>
      </c>
      <c r="B98" s="13" t="s">
        <v>258</v>
      </c>
      <c r="C98" s="14" t="s">
        <v>22</v>
      </c>
      <c r="D98" s="14" t="s">
        <v>259</v>
      </c>
      <c r="E98" s="15" t="s">
        <v>233</v>
      </c>
      <c r="F98" s="13">
        <v>2</v>
      </c>
      <c r="G98" s="16">
        <v>22.29</v>
      </c>
      <c r="H98" s="169">
        <v>26.74</v>
      </c>
      <c r="I98" s="16">
        <v>53.48</v>
      </c>
      <c r="J98" s="17">
        <f t="shared" si="15"/>
        <v>0</v>
      </c>
      <c r="K98" s="128"/>
      <c r="L98" s="24">
        <f t="shared" si="16"/>
        <v>0</v>
      </c>
      <c r="M98" s="141">
        <v>2</v>
      </c>
      <c r="N98" s="29">
        <f t="shared" si="19"/>
        <v>53.48</v>
      </c>
      <c r="O98" s="134">
        <f t="shared" si="14"/>
        <v>1</v>
      </c>
      <c r="P98" s="161">
        <f t="shared" si="17"/>
        <v>2</v>
      </c>
      <c r="Q98" s="164">
        <f t="shared" si="18"/>
        <v>53.48</v>
      </c>
    </row>
    <row r="99" spans="1:17" ht="38.25" x14ac:dyDescent="0.2">
      <c r="A99" s="12" t="s">
        <v>260</v>
      </c>
      <c r="B99" s="13" t="s">
        <v>261</v>
      </c>
      <c r="C99" s="14" t="s">
        <v>22</v>
      </c>
      <c r="D99" s="14" t="s">
        <v>262</v>
      </c>
      <c r="E99" s="15" t="s">
        <v>233</v>
      </c>
      <c r="F99" s="13">
        <v>1</v>
      </c>
      <c r="G99" s="16">
        <v>11.63</v>
      </c>
      <c r="H99" s="169">
        <v>13.95</v>
      </c>
      <c r="I99" s="16">
        <v>13.95</v>
      </c>
      <c r="J99" s="17">
        <f t="shared" si="15"/>
        <v>1</v>
      </c>
      <c r="K99" s="128">
        <v>1</v>
      </c>
      <c r="L99" s="24">
        <f t="shared" si="16"/>
        <v>13.95</v>
      </c>
      <c r="M99" s="141"/>
      <c r="N99" s="29">
        <f t="shared" si="19"/>
        <v>0</v>
      </c>
      <c r="O99" s="134">
        <f t="shared" si="14"/>
        <v>0</v>
      </c>
      <c r="P99" s="161">
        <f t="shared" si="17"/>
        <v>1</v>
      </c>
      <c r="Q99" s="164">
        <f t="shared" si="18"/>
        <v>13.95</v>
      </c>
    </row>
    <row r="100" spans="1:17" ht="38.25" x14ac:dyDescent="0.2">
      <c r="A100" s="12" t="s">
        <v>263</v>
      </c>
      <c r="B100" s="13" t="s">
        <v>264</v>
      </c>
      <c r="C100" s="14" t="s">
        <v>22</v>
      </c>
      <c r="D100" s="14" t="s">
        <v>265</v>
      </c>
      <c r="E100" s="15" t="s">
        <v>233</v>
      </c>
      <c r="F100" s="13">
        <v>2</v>
      </c>
      <c r="G100" s="16">
        <v>7.64</v>
      </c>
      <c r="H100" s="169">
        <v>9.16</v>
      </c>
      <c r="I100" s="16">
        <v>18.32</v>
      </c>
      <c r="J100" s="17">
        <f t="shared" si="15"/>
        <v>1</v>
      </c>
      <c r="K100" s="128">
        <v>2</v>
      </c>
      <c r="L100" s="24">
        <f t="shared" si="16"/>
        <v>18.32</v>
      </c>
      <c r="M100" s="141"/>
      <c r="N100" s="29">
        <f t="shared" si="19"/>
        <v>0</v>
      </c>
      <c r="O100" s="134">
        <f t="shared" si="14"/>
        <v>0</v>
      </c>
      <c r="P100" s="161">
        <f t="shared" si="17"/>
        <v>2</v>
      </c>
      <c r="Q100" s="164">
        <f t="shared" si="18"/>
        <v>18.32</v>
      </c>
    </row>
    <row r="101" spans="1:17" x14ac:dyDescent="0.2">
      <c r="A101" s="7" t="s">
        <v>266</v>
      </c>
      <c r="B101" s="8"/>
      <c r="C101" s="8"/>
      <c r="D101" s="8" t="s">
        <v>267</v>
      </c>
      <c r="E101" s="8"/>
      <c r="F101" s="9"/>
      <c r="G101" s="8"/>
      <c r="H101" s="168"/>
      <c r="I101" s="10">
        <v>3188.81</v>
      </c>
      <c r="J101" s="17"/>
      <c r="K101" s="128"/>
      <c r="L101" s="23"/>
      <c r="M101" s="142"/>
      <c r="N101" s="30">
        <f>SUM(N102:N103)</f>
        <v>3188.9522999999999</v>
      </c>
      <c r="O101" s="136">
        <f t="shared" si="14"/>
        <v>1.0000446247973382</v>
      </c>
      <c r="P101" s="161">
        <f t="shared" si="17"/>
        <v>0</v>
      </c>
      <c r="Q101" s="164">
        <f t="shared" si="18"/>
        <v>0</v>
      </c>
    </row>
    <row r="102" spans="1:17" ht="38.25" x14ac:dyDescent="0.2">
      <c r="A102" s="12" t="s">
        <v>268</v>
      </c>
      <c r="B102" s="13" t="s">
        <v>269</v>
      </c>
      <c r="C102" s="14" t="s">
        <v>22</v>
      </c>
      <c r="D102" s="14" t="s">
        <v>270</v>
      </c>
      <c r="E102" s="15" t="s">
        <v>28</v>
      </c>
      <c r="F102" s="13">
        <v>40.71</v>
      </c>
      <c r="G102" s="16">
        <v>2.61</v>
      </c>
      <c r="H102" s="169">
        <v>3.13</v>
      </c>
      <c r="I102" s="16">
        <v>127.42</v>
      </c>
      <c r="J102" s="17">
        <f t="shared" si="15"/>
        <v>0</v>
      </c>
      <c r="K102" s="128"/>
      <c r="L102" s="24">
        <f t="shared" si="16"/>
        <v>0</v>
      </c>
      <c r="M102" s="141">
        <v>40.71</v>
      </c>
      <c r="N102" s="29">
        <f t="shared" si="19"/>
        <v>127.42229999999999</v>
      </c>
      <c r="O102" s="134">
        <f t="shared" si="14"/>
        <v>1.0000180505415162</v>
      </c>
      <c r="P102" s="161">
        <f t="shared" si="17"/>
        <v>40.71</v>
      </c>
      <c r="Q102" s="164">
        <f t="shared" si="18"/>
        <v>127.42229999999999</v>
      </c>
    </row>
    <row r="103" spans="1:17" ht="38.25" x14ac:dyDescent="0.2">
      <c r="A103" s="12" t="s">
        <v>271</v>
      </c>
      <c r="B103" s="13" t="s">
        <v>272</v>
      </c>
      <c r="C103" s="14" t="s">
        <v>22</v>
      </c>
      <c r="D103" s="14" t="s">
        <v>273</v>
      </c>
      <c r="E103" s="15" t="s">
        <v>28</v>
      </c>
      <c r="F103" s="13">
        <v>666.97</v>
      </c>
      <c r="G103" s="16">
        <v>3.83</v>
      </c>
      <c r="H103" s="169">
        <v>4.59</v>
      </c>
      <c r="I103" s="16">
        <v>3061.39</v>
      </c>
      <c r="J103" s="17">
        <f t="shared" si="15"/>
        <v>0</v>
      </c>
      <c r="K103" s="128"/>
      <c r="L103" s="24">
        <f t="shared" si="16"/>
        <v>0</v>
      </c>
      <c r="M103" s="141">
        <v>667</v>
      </c>
      <c r="N103" s="29">
        <f t="shared" si="19"/>
        <v>3061.5299999999997</v>
      </c>
      <c r="O103" s="134">
        <f t="shared" si="14"/>
        <v>1.0000457308608182</v>
      </c>
      <c r="P103" s="161">
        <f t="shared" si="17"/>
        <v>667</v>
      </c>
      <c r="Q103" s="164">
        <f t="shared" si="18"/>
        <v>3061.5299999999997</v>
      </c>
    </row>
    <row r="104" spans="1:17" x14ac:dyDescent="0.2">
      <c r="A104" s="7" t="s">
        <v>274</v>
      </c>
      <c r="B104" s="8"/>
      <c r="C104" s="8"/>
      <c r="D104" s="8" t="s">
        <v>275</v>
      </c>
      <c r="E104" s="8"/>
      <c r="F104" s="9"/>
      <c r="G104" s="8"/>
      <c r="H104" s="168"/>
      <c r="I104" s="10">
        <v>6547.8</v>
      </c>
      <c r="J104" s="17"/>
      <c r="K104" s="128"/>
      <c r="L104" s="23"/>
      <c r="M104" s="142"/>
      <c r="N104" s="30">
        <f>SUM(N105:N109)</f>
        <v>3962.5</v>
      </c>
      <c r="O104" s="136">
        <f t="shared" si="14"/>
        <v>0.60516509361923088</v>
      </c>
      <c r="P104" s="161">
        <f t="shared" si="17"/>
        <v>0</v>
      </c>
      <c r="Q104" s="164">
        <f t="shared" si="18"/>
        <v>0</v>
      </c>
    </row>
    <row r="105" spans="1:17" ht="38.25" x14ac:dyDescent="0.2">
      <c r="A105" s="12" t="s">
        <v>276</v>
      </c>
      <c r="B105" s="13" t="s">
        <v>277</v>
      </c>
      <c r="C105" s="14" t="s">
        <v>22</v>
      </c>
      <c r="D105" s="14" t="s">
        <v>278</v>
      </c>
      <c r="E105" s="15" t="s">
        <v>233</v>
      </c>
      <c r="F105" s="13">
        <v>2</v>
      </c>
      <c r="G105" s="16">
        <v>33.4</v>
      </c>
      <c r="H105" s="169">
        <v>40.08</v>
      </c>
      <c r="I105" s="16">
        <v>80.16</v>
      </c>
      <c r="J105" s="17">
        <f t="shared" si="15"/>
        <v>1</v>
      </c>
      <c r="K105" s="128">
        <v>2</v>
      </c>
      <c r="L105" s="24">
        <f t="shared" si="16"/>
        <v>80.16</v>
      </c>
      <c r="M105" s="141"/>
      <c r="N105" s="29">
        <f t="shared" si="19"/>
        <v>0</v>
      </c>
      <c r="O105" s="134">
        <f t="shared" si="14"/>
        <v>0</v>
      </c>
      <c r="P105" s="161">
        <f t="shared" si="17"/>
        <v>2</v>
      </c>
      <c r="Q105" s="164">
        <f t="shared" si="18"/>
        <v>80.16</v>
      </c>
    </row>
    <row r="106" spans="1:17" ht="38.25" x14ac:dyDescent="0.2">
      <c r="A106" s="12" t="s">
        <v>279</v>
      </c>
      <c r="B106" s="13" t="s">
        <v>280</v>
      </c>
      <c r="C106" s="14" t="s">
        <v>22</v>
      </c>
      <c r="D106" s="14" t="s">
        <v>281</v>
      </c>
      <c r="E106" s="15" t="s">
        <v>233</v>
      </c>
      <c r="F106" s="13">
        <v>2</v>
      </c>
      <c r="G106" s="16">
        <v>23.17</v>
      </c>
      <c r="H106" s="169">
        <v>27.8</v>
      </c>
      <c r="I106" s="16">
        <v>55.6</v>
      </c>
      <c r="J106" s="17">
        <f t="shared" si="15"/>
        <v>0</v>
      </c>
      <c r="K106" s="128"/>
      <c r="L106" s="24">
        <f t="shared" si="16"/>
        <v>0</v>
      </c>
      <c r="M106" s="141">
        <v>2</v>
      </c>
      <c r="N106" s="29">
        <f t="shared" si="19"/>
        <v>55.6</v>
      </c>
      <c r="O106" s="134">
        <f t="shared" si="14"/>
        <v>1</v>
      </c>
      <c r="P106" s="161">
        <f t="shared" si="17"/>
        <v>2</v>
      </c>
      <c r="Q106" s="164">
        <f t="shared" si="18"/>
        <v>55.6</v>
      </c>
    </row>
    <row r="107" spans="1:17" ht="38.25" x14ac:dyDescent="0.2">
      <c r="A107" s="12" t="s">
        <v>282</v>
      </c>
      <c r="B107" s="13" t="s">
        <v>283</v>
      </c>
      <c r="C107" s="14" t="s">
        <v>22</v>
      </c>
      <c r="D107" s="14" t="s">
        <v>284</v>
      </c>
      <c r="E107" s="15" t="s">
        <v>233</v>
      </c>
      <c r="F107" s="13">
        <v>1</v>
      </c>
      <c r="G107" s="16">
        <v>40.67</v>
      </c>
      <c r="H107" s="169">
        <v>48.8</v>
      </c>
      <c r="I107" s="16">
        <v>48.8</v>
      </c>
      <c r="J107" s="17">
        <f t="shared" si="15"/>
        <v>1</v>
      </c>
      <c r="K107" s="128">
        <v>1</v>
      </c>
      <c r="L107" s="24">
        <f t="shared" si="16"/>
        <v>48.8</v>
      </c>
      <c r="M107" s="141"/>
      <c r="N107" s="29">
        <f t="shared" si="19"/>
        <v>0</v>
      </c>
      <c r="O107" s="134">
        <f t="shared" si="14"/>
        <v>0</v>
      </c>
      <c r="P107" s="161">
        <f t="shared" si="17"/>
        <v>1</v>
      </c>
      <c r="Q107" s="164">
        <f t="shared" si="18"/>
        <v>48.8</v>
      </c>
    </row>
    <row r="108" spans="1:17" ht="38.25" x14ac:dyDescent="0.2">
      <c r="A108" s="12" t="s">
        <v>285</v>
      </c>
      <c r="B108" s="13" t="s">
        <v>286</v>
      </c>
      <c r="C108" s="14" t="s">
        <v>22</v>
      </c>
      <c r="D108" s="14" t="s">
        <v>287</v>
      </c>
      <c r="E108" s="15" t="s">
        <v>233</v>
      </c>
      <c r="F108" s="13">
        <v>3</v>
      </c>
      <c r="G108" s="16">
        <v>31.17</v>
      </c>
      <c r="H108" s="169">
        <v>37.4</v>
      </c>
      <c r="I108" s="16">
        <v>112.2</v>
      </c>
      <c r="J108" s="17">
        <f t="shared" si="15"/>
        <v>0.99999999999999989</v>
      </c>
      <c r="K108" s="128">
        <v>3</v>
      </c>
      <c r="L108" s="24">
        <f t="shared" si="16"/>
        <v>112.19999999999999</v>
      </c>
      <c r="M108" s="141"/>
      <c r="N108" s="29">
        <f t="shared" si="19"/>
        <v>0</v>
      </c>
      <c r="O108" s="134">
        <f t="shared" si="14"/>
        <v>0</v>
      </c>
      <c r="P108" s="161">
        <f t="shared" si="17"/>
        <v>3</v>
      </c>
      <c r="Q108" s="164">
        <f t="shared" si="18"/>
        <v>112.19999999999999</v>
      </c>
    </row>
    <row r="109" spans="1:17" ht="51" x14ac:dyDescent="0.2">
      <c r="A109" s="12" t="s">
        <v>288</v>
      </c>
      <c r="B109" s="13" t="s">
        <v>289</v>
      </c>
      <c r="C109" s="14" t="s">
        <v>22</v>
      </c>
      <c r="D109" s="14" t="s">
        <v>290</v>
      </c>
      <c r="E109" s="15" t="s">
        <v>233</v>
      </c>
      <c r="F109" s="13">
        <v>16</v>
      </c>
      <c r="G109" s="16">
        <v>325.58</v>
      </c>
      <c r="H109" s="169">
        <v>390.69</v>
      </c>
      <c r="I109" s="16">
        <v>6251.04</v>
      </c>
      <c r="J109" s="17">
        <f t="shared" si="15"/>
        <v>0</v>
      </c>
      <c r="K109" s="128"/>
      <c r="L109" s="24">
        <f t="shared" si="16"/>
        <v>0</v>
      </c>
      <c r="M109" s="141">
        <f>16-6</f>
        <v>10</v>
      </c>
      <c r="N109" s="29">
        <f>M109*H109</f>
        <v>3906.9</v>
      </c>
      <c r="O109" s="134">
        <f t="shared" si="14"/>
        <v>0.625</v>
      </c>
      <c r="P109" s="161">
        <f t="shared" si="17"/>
        <v>10</v>
      </c>
      <c r="Q109" s="164">
        <f t="shared" si="18"/>
        <v>3906.9</v>
      </c>
    </row>
    <row r="110" spans="1:17" x14ac:dyDescent="0.2">
      <c r="A110" s="7" t="s">
        <v>291</v>
      </c>
      <c r="B110" s="8"/>
      <c r="C110" s="8"/>
      <c r="D110" s="8" t="s">
        <v>292</v>
      </c>
      <c r="E110" s="8"/>
      <c r="F110" s="9"/>
      <c r="G110" s="8"/>
      <c r="H110" s="168"/>
      <c r="I110" s="10">
        <v>2362.62</v>
      </c>
      <c r="J110" s="17"/>
      <c r="K110" s="128"/>
      <c r="L110" s="23"/>
      <c r="M110" s="143"/>
      <c r="N110" s="23">
        <f>SUM(N111:N115)</f>
        <v>0</v>
      </c>
      <c r="O110" s="123">
        <f t="shared" si="14"/>
        <v>0</v>
      </c>
      <c r="P110" s="161">
        <f t="shared" si="17"/>
        <v>0</v>
      </c>
      <c r="Q110" s="164">
        <f t="shared" si="18"/>
        <v>0</v>
      </c>
    </row>
    <row r="111" spans="1:17" ht="38.25" x14ac:dyDescent="0.2">
      <c r="A111" s="12" t="s">
        <v>293</v>
      </c>
      <c r="B111" s="13" t="s">
        <v>294</v>
      </c>
      <c r="C111" s="14" t="s">
        <v>22</v>
      </c>
      <c r="D111" s="14" t="s">
        <v>295</v>
      </c>
      <c r="E111" s="15" t="s">
        <v>233</v>
      </c>
      <c r="F111" s="13">
        <v>6</v>
      </c>
      <c r="G111" s="16">
        <v>35.61</v>
      </c>
      <c r="H111" s="169">
        <v>42.73</v>
      </c>
      <c r="I111" s="16">
        <v>256.38</v>
      </c>
      <c r="J111" s="17">
        <f t="shared" si="15"/>
        <v>0</v>
      </c>
      <c r="K111" s="128"/>
      <c r="L111" s="24">
        <f t="shared" si="16"/>
        <v>0</v>
      </c>
      <c r="M111" s="141"/>
      <c r="N111" s="29">
        <f t="shared" si="19"/>
        <v>0</v>
      </c>
      <c r="O111" s="134">
        <f t="shared" si="14"/>
        <v>0</v>
      </c>
      <c r="P111" s="161">
        <f t="shared" si="17"/>
        <v>0</v>
      </c>
      <c r="Q111" s="164">
        <f t="shared" si="18"/>
        <v>0</v>
      </c>
    </row>
    <row r="112" spans="1:17" ht="38.25" x14ac:dyDescent="0.2">
      <c r="A112" s="12" t="s">
        <v>296</v>
      </c>
      <c r="B112" s="13" t="s">
        <v>297</v>
      </c>
      <c r="C112" s="14" t="s">
        <v>22</v>
      </c>
      <c r="D112" s="14" t="s">
        <v>298</v>
      </c>
      <c r="E112" s="15" t="s">
        <v>233</v>
      </c>
      <c r="F112" s="13">
        <v>6</v>
      </c>
      <c r="G112" s="16">
        <v>36.69</v>
      </c>
      <c r="H112" s="169">
        <v>44.02</v>
      </c>
      <c r="I112" s="16">
        <v>264.12</v>
      </c>
      <c r="J112" s="17">
        <f t="shared" si="15"/>
        <v>0</v>
      </c>
      <c r="K112" s="128"/>
      <c r="L112" s="24">
        <f t="shared" si="16"/>
        <v>0</v>
      </c>
      <c r="M112" s="141"/>
      <c r="N112" s="29">
        <f t="shared" si="19"/>
        <v>0</v>
      </c>
      <c r="O112" s="134">
        <f t="shared" si="14"/>
        <v>0</v>
      </c>
      <c r="P112" s="161">
        <f t="shared" si="17"/>
        <v>0</v>
      </c>
      <c r="Q112" s="164">
        <f t="shared" si="18"/>
        <v>0</v>
      </c>
    </row>
    <row r="113" spans="1:17" ht="38.25" x14ac:dyDescent="0.2">
      <c r="A113" s="12" t="s">
        <v>299</v>
      </c>
      <c r="B113" s="13" t="s">
        <v>300</v>
      </c>
      <c r="C113" s="14" t="s">
        <v>22</v>
      </c>
      <c r="D113" s="14" t="s">
        <v>301</v>
      </c>
      <c r="E113" s="15" t="s">
        <v>28</v>
      </c>
      <c r="F113" s="13">
        <v>32.380000000000003</v>
      </c>
      <c r="G113" s="16">
        <v>33.74</v>
      </c>
      <c r="H113" s="169">
        <v>40.479999999999997</v>
      </c>
      <c r="I113" s="16">
        <v>1310.74</v>
      </c>
      <c r="J113" s="17">
        <f t="shared" si="15"/>
        <v>0</v>
      </c>
      <c r="K113" s="128"/>
      <c r="L113" s="24">
        <f t="shared" si="16"/>
        <v>0</v>
      </c>
      <c r="M113" s="141"/>
      <c r="N113" s="29">
        <f t="shared" si="19"/>
        <v>0</v>
      </c>
      <c r="O113" s="134">
        <f t="shared" si="14"/>
        <v>0</v>
      </c>
      <c r="P113" s="161">
        <f t="shared" si="17"/>
        <v>0</v>
      </c>
      <c r="Q113" s="164">
        <f t="shared" si="18"/>
        <v>0</v>
      </c>
    </row>
    <row r="114" spans="1:17" ht="38.25" x14ac:dyDescent="0.2">
      <c r="A114" s="12" t="s">
        <v>302</v>
      </c>
      <c r="B114" s="13" t="s">
        <v>300</v>
      </c>
      <c r="C114" s="14" t="s">
        <v>22</v>
      </c>
      <c r="D114" s="14" t="s">
        <v>301</v>
      </c>
      <c r="E114" s="15" t="s">
        <v>28</v>
      </c>
      <c r="F114" s="13">
        <v>1</v>
      </c>
      <c r="G114" s="16">
        <v>33.74</v>
      </c>
      <c r="H114" s="169">
        <v>40.479999999999997</v>
      </c>
      <c r="I114" s="16">
        <v>40.479999999999997</v>
      </c>
      <c r="J114" s="17">
        <f t="shared" si="15"/>
        <v>0</v>
      </c>
      <c r="K114" s="128"/>
      <c r="L114" s="24">
        <f t="shared" si="16"/>
        <v>0</v>
      </c>
      <c r="M114" s="141"/>
      <c r="N114" s="29">
        <f t="shared" si="19"/>
        <v>0</v>
      </c>
      <c r="O114" s="134">
        <f t="shared" si="14"/>
        <v>0</v>
      </c>
      <c r="P114" s="161">
        <f t="shared" si="17"/>
        <v>0</v>
      </c>
      <c r="Q114" s="164">
        <f t="shared" si="18"/>
        <v>0</v>
      </c>
    </row>
    <row r="115" spans="1:17" x14ac:dyDescent="0.2">
      <c r="A115" s="12" t="s">
        <v>303</v>
      </c>
      <c r="B115" s="13" t="s">
        <v>304</v>
      </c>
      <c r="C115" s="14" t="s">
        <v>22</v>
      </c>
      <c r="D115" s="14" t="s">
        <v>305</v>
      </c>
      <c r="E115" s="15" t="s">
        <v>233</v>
      </c>
      <c r="F115" s="13">
        <v>1</v>
      </c>
      <c r="G115" s="16">
        <v>409.09</v>
      </c>
      <c r="H115" s="169">
        <v>490.9</v>
      </c>
      <c r="I115" s="16">
        <v>490.9</v>
      </c>
      <c r="J115" s="17">
        <f t="shared" si="15"/>
        <v>0</v>
      </c>
      <c r="K115" s="128"/>
      <c r="L115" s="24">
        <f t="shared" si="16"/>
        <v>0</v>
      </c>
      <c r="M115" s="141"/>
      <c r="N115" s="29">
        <f t="shared" si="19"/>
        <v>0</v>
      </c>
      <c r="O115" s="134">
        <f t="shared" si="14"/>
        <v>0</v>
      </c>
      <c r="P115" s="161">
        <f t="shared" si="17"/>
        <v>0</v>
      </c>
      <c r="Q115" s="164">
        <f t="shared" si="18"/>
        <v>0</v>
      </c>
    </row>
    <row r="116" spans="1:17" x14ac:dyDescent="0.2">
      <c r="A116" s="7" t="s">
        <v>306</v>
      </c>
      <c r="B116" s="8"/>
      <c r="C116" s="8"/>
      <c r="D116" s="8" t="s">
        <v>307</v>
      </c>
      <c r="E116" s="8"/>
      <c r="F116" s="9"/>
      <c r="G116" s="8"/>
      <c r="H116" s="168"/>
      <c r="I116" s="10">
        <v>1694.79</v>
      </c>
      <c r="J116" s="21"/>
      <c r="K116" s="128"/>
      <c r="L116" s="23"/>
      <c r="M116" s="142"/>
      <c r="N116" s="30">
        <f>SUM(N117:N120)</f>
        <v>0</v>
      </c>
      <c r="O116" s="136">
        <f t="shared" si="14"/>
        <v>0</v>
      </c>
      <c r="P116" s="161">
        <f t="shared" si="17"/>
        <v>0</v>
      </c>
      <c r="Q116" s="164">
        <f t="shared" si="18"/>
        <v>0</v>
      </c>
    </row>
    <row r="117" spans="1:17" x14ac:dyDescent="0.2">
      <c r="A117" s="12" t="s">
        <v>308</v>
      </c>
      <c r="B117" s="13" t="s">
        <v>309</v>
      </c>
      <c r="C117" s="14" t="s">
        <v>22</v>
      </c>
      <c r="D117" s="14" t="s">
        <v>310</v>
      </c>
      <c r="E117" s="15" t="s">
        <v>233</v>
      </c>
      <c r="F117" s="13">
        <v>2</v>
      </c>
      <c r="G117" s="16">
        <v>261.02999999999997</v>
      </c>
      <c r="H117" s="169">
        <v>313.23</v>
      </c>
      <c r="I117" s="16">
        <v>626.46</v>
      </c>
      <c r="J117" s="17">
        <f t="shared" si="15"/>
        <v>0</v>
      </c>
      <c r="K117" s="128"/>
      <c r="L117" s="24">
        <f t="shared" si="16"/>
        <v>0</v>
      </c>
      <c r="M117" s="141"/>
      <c r="N117" s="29">
        <f t="shared" si="19"/>
        <v>0</v>
      </c>
      <c r="O117" s="134">
        <f t="shared" si="14"/>
        <v>0</v>
      </c>
      <c r="P117" s="161">
        <f t="shared" si="17"/>
        <v>0</v>
      </c>
      <c r="Q117" s="164">
        <f t="shared" si="18"/>
        <v>0</v>
      </c>
    </row>
    <row r="118" spans="1:17" ht="25.5" x14ac:dyDescent="0.2">
      <c r="A118" s="12" t="s">
        <v>311</v>
      </c>
      <c r="B118" s="13" t="s">
        <v>312</v>
      </c>
      <c r="C118" s="14" t="s">
        <v>22</v>
      </c>
      <c r="D118" s="14" t="s">
        <v>313</v>
      </c>
      <c r="E118" s="15" t="s">
        <v>233</v>
      </c>
      <c r="F118" s="13">
        <v>2</v>
      </c>
      <c r="G118" s="16">
        <v>276.79000000000002</v>
      </c>
      <c r="H118" s="169">
        <v>332.14</v>
      </c>
      <c r="I118" s="16">
        <v>664.28</v>
      </c>
      <c r="J118" s="17">
        <f t="shared" si="15"/>
        <v>0</v>
      </c>
      <c r="K118" s="128"/>
      <c r="L118" s="24">
        <f t="shared" si="16"/>
        <v>0</v>
      </c>
      <c r="M118" s="141"/>
      <c r="N118" s="29">
        <f t="shared" si="19"/>
        <v>0</v>
      </c>
      <c r="O118" s="134">
        <f t="shared" si="14"/>
        <v>0</v>
      </c>
      <c r="P118" s="161">
        <f t="shared" si="17"/>
        <v>0</v>
      </c>
      <c r="Q118" s="164">
        <f t="shared" si="18"/>
        <v>0</v>
      </c>
    </row>
    <row r="119" spans="1:17" ht="38.25" x14ac:dyDescent="0.2">
      <c r="A119" s="12" t="s">
        <v>314</v>
      </c>
      <c r="B119" s="13" t="s">
        <v>315</v>
      </c>
      <c r="C119" s="14" t="s">
        <v>194</v>
      </c>
      <c r="D119" s="14" t="s">
        <v>316</v>
      </c>
      <c r="E119" s="15" t="s">
        <v>317</v>
      </c>
      <c r="F119" s="13">
        <v>13</v>
      </c>
      <c r="G119" s="16">
        <v>22.48</v>
      </c>
      <c r="H119" s="169">
        <v>26.97</v>
      </c>
      <c r="I119" s="16">
        <v>350.61</v>
      </c>
      <c r="J119" s="17">
        <f t="shared" si="15"/>
        <v>0</v>
      </c>
      <c r="K119" s="128"/>
      <c r="L119" s="24">
        <f t="shared" si="16"/>
        <v>0</v>
      </c>
      <c r="M119" s="141"/>
      <c r="N119" s="29">
        <f t="shared" si="19"/>
        <v>0</v>
      </c>
      <c r="O119" s="134">
        <f t="shared" si="14"/>
        <v>0</v>
      </c>
      <c r="P119" s="161">
        <f t="shared" si="17"/>
        <v>0</v>
      </c>
      <c r="Q119" s="164">
        <f t="shared" si="18"/>
        <v>0</v>
      </c>
    </row>
    <row r="120" spans="1:17" ht="25.5" x14ac:dyDescent="0.2">
      <c r="A120" s="12" t="s">
        <v>318</v>
      </c>
      <c r="B120" s="13" t="s">
        <v>319</v>
      </c>
      <c r="C120" s="14" t="s">
        <v>22</v>
      </c>
      <c r="D120" s="14" t="s">
        <v>320</v>
      </c>
      <c r="E120" s="15" t="s">
        <v>233</v>
      </c>
      <c r="F120" s="13">
        <v>2</v>
      </c>
      <c r="G120" s="16">
        <v>22.27</v>
      </c>
      <c r="H120" s="169">
        <v>26.72</v>
      </c>
      <c r="I120" s="16">
        <v>53.44</v>
      </c>
      <c r="J120" s="17">
        <f t="shared" si="15"/>
        <v>0</v>
      </c>
      <c r="K120" s="128"/>
      <c r="L120" s="24">
        <f t="shared" si="16"/>
        <v>0</v>
      </c>
      <c r="M120" s="141"/>
      <c r="N120" s="29">
        <f t="shared" si="19"/>
        <v>0</v>
      </c>
      <c r="O120" s="134">
        <f t="shared" si="14"/>
        <v>0</v>
      </c>
      <c r="P120" s="161">
        <f t="shared" si="17"/>
        <v>0</v>
      </c>
      <c r="Q120" s="164">
        <f t="shared" si="18"/>
        <v>0</v>
      </c>
    </row>
    <row r="121" spans="1:17" x14ac:dyDescent="0.2">
      <c r="A121" s="7" t="s">
        <v>321</v>
      </c>
      <c r="B121" s="8"/>
      <c r="C121" s="8"/>
      <c r="D121" s="8" t="s">
        <v>322</v>
      </c>
      <c r="E121" s="8"/>
      <c r="F121" s="9"/>
      <c r="G121" s="8"/>
      <c r="H121" s="168"/>
      <c r="I121" s="10">
        <v>5729.15</v>
      </c>
      <c r="J121" s="21"/>
      <c r="K121" s="128"/>
      <c r="L121" s="23"/>
      <c r="M121" s="142"/>
      <c r="N121" s="282">
        <f>SUM(N122:N134)</f>
        <v>359.20800000000003</v>
      </c>
      <c r="O121" s="136">
        <f t="shared" si="14"/>
        <v>6.2698306031435738E-2</v>
      </c>
      <c r="P121" s="161">
        <f t="shared" si="17"/>
        <v>0</v>
      </c>
      <c r="Q121" s="164">
        <f t="shared" si="18"/>
        <v>0</v>
      </c>
    </row>
    <row r="122" spans="1:17" x14ac:dyDescent="0.2">
      <c r="A122" s="12" t="s">
        <v>323</v>
      </c>
      <c r="B122" s="13" t="s">
        <v>32</v>
      </c>
      <c r="C122" s="14" t="s">
        <v>22</v>
      </c>
      <c r="D122" s="14" t="s">
        <v>33</v>
      </c>
      <c r="E122" s="15" t="s">
        <v>34</v>
      </c>
      <c r="F122" s="13">
        <v>2.08</v>
      </c>
      <c r="G122" s="16">
        <v>33.92</v>
      </c>
      <c r="H122" s="169">
        <v>40.700000000000003</v>
      </c>
      <c r="I122" s="16">
        <v>84.65</v>
      </c>
      <c r="J122" s="17">
        <f t="shared" si="15"/>
        <v>1.0000708800945068</v>
      </c>
      <c r="K122" s="128">
        <v>2.08</v>
      </c>
      <c r="L122" s="24">
        <f t="shared" si="16"/>
        <v>84.656000000000006</v>
      </c>
      <c r="M122" s="141"/>
      <c r="N122" s="29">
        <f t="shared" si="19"/>
        <v>0</v>
      </c>
      <c r="O122" s="134">
        <f>K122/F122</f>
        <v>1</v>
      </c>
      <c r="P122" s="161">
        <f t="shared" si="17"/>
        <v>2.08</v>
      </c>
      <c r="Q122" s="164">
        <f t="shared" si="18"/>
        <v>84.656000000000006</v>
      </c>
    </row>
    <row r="123" spans="1:17" x14ac:dyDescent="0.2">
      <c r="A123" s="12" t="s">
        <v>324</v>
      </c>
      <c r="B123" s="13" t="s">
        <v>36</v>
      </c>
      <c r="C123" s="14" t="s">
        <v>22</v>
      </c>
      <c r="D123" s="14" t="s">
        <v>37</v>
      </c>
      <c r="E123" s="15" t="s">
        <v>34</v>
      </c>
      <c r="F123" s="13">
        <v>1.51</v>
      </c>
      <c r="G123" s="16">
        <v>40.68</v>
      </c>
      <c r="H123" s="169">
        <v>48.81</v>
      </c>
      <c r="I123" s="16">
        <v>73.7</v>
      </c>
      <c r="J123" s="17">
        <f t="shared" si="15"/>
        <v>1.0000420624151969</v>
      </c>
      <c r="K123" s="128">
        <v>1.51</v>
      </c>
      <c r="L123" s="24">
        <f t="shared" si="16"/>
        <v>73.703100000000006</v>
      </c>
      <c r="M123" s="141"/>
      <c r="N123" s="29">
        <f t="shared" si="19"/>
        <v>0</v>
      </c>
      <c r="O123" s="134">
        <f t="shared" ref="O123:O134" si="20">K123/F123</f>
        <v>1</v>
      </c>
      <c r="P123" s="161">
        <f t="shared" si="17"/>
        <v>1.51</v>
      </c>
      <c r="Q123" s="164">
        <f t="shared" si="18"/>
        <v>73.703100000000006</v>
      </c>
    </row>
    <row r="124" spans="1:17" ht="63.75" x14ac:dyDescent="0.2">
      <c r="A124" s="12" t="s">
        <v>325</v>
      </c>
      <c r="B124" s="13" t="s">
        <v>326</v>
      </c>
      <c r="C124" s="14" t="s">
        <v>22</v>
      </c>
      <c r="D124" s="14" t="s">
        <v>327</v>
      </c>
      <c r="E124" s="15" t="s">
        <v>24</v>
      </c>
      <c r="F124" s="13">
        <v>15.03</v>
      </c>
      <c r="G124" s="16">
        <v>72.180000000000007</v>
      </c>
      <c r="H124" s="169">
        <v>86.61</v>
      </c>
      <c r="I124" s="16">
        <v>1301.74</v>
      </c>
      <c r="J124" s="17">
        <f t="shared" si="15"/>
        <v>1.000006376081245</v>
      </c>
      <c r="K124" s="128">
        <v>15.03</v>
      </c>
      <c r="L124" s="24">
        <f t="shared" si="16"/>
        <v>1301.7483</v>
      </c>
      <c r="M124" s="141"/>
      <c r="N124" s="29">
        <f t="shared" si="19"/>
        <v>0</v>
      </c>
      <c r="O124" s="134">
        <f t="shared" si="20"/>
        <v>1</v>
      </c>
      <c r="P124" s="161">
        <f t="shared" si="17"/>
        <v>15.03</v>
      </c>
      <c r="Q124" s="164">
        <f t="shared" si="18"/>
        <v>1301.7483</v>
      </c>
    </row>
    <row r="125" spans="1:17" ht="38.25" x14ac:dyDescent="0.2">
      <c r="A125" s="12" t="s">
        <v>328</v>
      </c>
      <c r="B125" s="13">
        <v>92522</v>
      </c>
      <c r="C125" s="14" t="s">
        <v>22</v>
      </c>
      <c r="D125" s="14" t="s">
        <v>119</v>
      </c>
      <c r="E125" s="15" t="s">
        <v>24</v>
      </c>
      <c r="F125" s="13">
        <v>14.4</v>
      </c>
      <c r="G125" s="16">
        <v>32</v>
      </c>
      <c r="H125" s="169">
        <v>38.4</v>
      </c>
      <c r="I125" s="16">
        <v>552.96</v>
      </c>
      <c r="J125" s="17">
        <f t="shared" si="15"/>
        <v>0</v>
      </c>
      <c r="K125" s="128"/>
      <c r="L125" s="24">
        <f t="shared" si="16"/>
        <v>0</v>
      </c>
      <c r="M125" s="141"/>
      <c r="N125" s="29">
        <f t="shared" si="19"/>
        <v>0</v>
      </c>
      <c r="O125" s="134">
        <f>M125/F125</f>
        <v>0</v>
      </c>
      <c r="P125" s="161">
        <f t="shared" si="17"/>
        <v>0</v>
      </c>
      <c r="Q125" s="164">
        <f t="shared" si="18"/>
        <v>0</v>
      </c>
    </row>
    <row r="126" spans="1:17" ht="25.5" x14ac:dyDescent="0.2">
      <c r="A126" s="12" t="s">
        <v>329</v>
      </c>
      <c r="B126" s="13">
        <v>96543</v>
      </c>
      <c r="C126" s="14" t="s">
        <v>22</v>
      </c>
      <c r="D126" s="14" t="s">
        <v>72</v>
      </c>
      <c r="E126" s="15" t="s">
        <v>60</v>
      </c>
      <c r="F126" s="13">
        <v>31</v>
      </c>
      <c r="G126" s="16">
        <v>16.59</v>
      </c>
      <c r="H126" s="169">
        <v>19.899999999999999</v>
      </c>
      <c r="I126" s="16">
        <v>616.9</v>
      </c>
      <c r="J126" s="17">
        <f t="shared" si="15"/>
        <v>0</v>
      </c>
      <c r="K126" s="128"/>
      <c r="L126" s="24">
        <f t="shared" si="16"/>
        <v>0</v>
      </c>
      <c r="M126" s="141"/>
      <c r="N126" s="29">
        <f t="shared" si="19"/>
        <v>0</v>
      </c>
      <c r="O126" s="134">
        <f t="shared" ref="O126:O127" si="21">M126/F126</f>
        <v>0</v>
      </c>
      <c r="P126" s="161">
        <f t="shared" si="17"/>
        <v>0</v>
      </c>
      <c r="Q126" s="164">
        <f t="shared" si="18"/>
        <v>0</v>
      </c>
    </row>
    <row r="127" spans="1:17" ht="25.5" x14ac:dyDescent="0.2">
      <c r="A127" s="12" t="s">
        <v>330</v>
      </c>
      <c r="B127" s="13" t="s">
        <v>65</v>
      </c>
      <c r="C127" s="14" t="s">
        <v>22</v>
      </c>
      <c r="D127" s="14" t="s">
        <v>66</v>
      </c>
      <c r="E127" s="15" t="s">
        <v>60</v>
      </c>
      <c r="F127" s="13">
        <v>77</v>
      </c>
      <c r="G127" s="16">
        <v>13.08</v>
      </c>
      <c r="H127" s="169">
        <v>15.69</v>
      </c>
      <c r="I127" s="16">
        <v>1208.1300000000001</v>
      </c>
      <c r="J127" s="17">
        <f t="shared" si="15"/>
        <v>0</v>
      </c>
      <c r="K127" s="128"/>
      <c r="L127" s="24">
        <f t="shared" si="16"/>
        <v>0</v>
      </c>
      <c r="M127" s="141"/>
      <c r="N127" s="29">
        <f t="shared" si="19"/>
        <v>0</v>
      </c>
      <c r="O127" s="134">
        <f t="shared" si="21"/>
        <v>0</v>
      </c>
      <c r="P127" s="161">
        <f t="shared" si="17"/>
        <v>0</v>
      </c>
      <c r="Q127" s="164">
        <f t="shared" si="18"/>
        <v>0</v>
      </c>
    </row>
    <row r="128" spans="1:17" ht="35.450000000000003" customHeight="1" x14ac:dyDescent="0.2">
      <c r="A128" s="12" t="s">
        <v>331</v>
      </c>
      <c r="B128" s="13" t="s">
        <v>332</v>
      </c>
      <c r="C128" s="14" t="s">
        <v>22</v>
      </c>
      <c r="D128" s="14" t="s">
        <v>333</v>
      </c>
      <c r="E128" s="15" t="s">
        <v>34</v>
      </c>
      <c r="F128" s="13">
        <v>0.56999999999999995</v>
      </c>
      <c r="G128" s="16">
        <v>396.43</v>
      </c>
      <c r="H128" s="169">
        <v>475.71</v>
      </c>
      <c r="I128" s="16">
        <v>271.14999999999998</v>
      </c>
      <c r="J128" s="17">
        <f t="shared" si="15"/>
        <v>1.0000173335791998</v>
      </c>
      <c r="K128" s="128">
        <v>0.56999999999999995</v>
      </c>
      <c r="L128" s="24">
        <f t="shared" si="16"/>
        <v>271.15469999999999</v>
      </c>
      <c r="M128" s="141"/>
      <c r="N128" s="29">
        <f t="shared" si="19"/>
        <v>0</v>
      </c>
      <c r="O128" s="134">
        <f t="shared" si="20"/>
        <v>1</v>
      </c>
      <c r="P128" s="161">
        <f t="shared" si="17"/>
        <v>0.56999999999999995</v>
      </c>
      <c r="Q128" s="164">
        <f t="shared" si="18"/>
        <v>271.15469999999999</v>
      </c>
    </row>
    <row r="129" spans="1:17" ht="25.5" x14ac:dyDescent="0.2">
      <c r="A129" s="12" t="s">
        <v>334</v>
      </c>
      <c r="B129" s="13">
        <v>92873</v>
      </c>
      <c r="C129" s="14" t="s">
        <v>22</v>
      </c>
      <c r="D129" s="14" t="s">
        <v>78</v>
      </c>
      <c r="E129" s="15" t="s">
        <v>34</v>
      </c>
      <c r="F129" s="13">
        <v>0.56999999999999995</v>
      </c>
      <c r="G129" s="16">
        <v>174.54</v>
      </c>
      <c r="H129" s="169">
        <v>209.44</v>
      </c>
      <c r="I129" s="16">
        <v>119.38</v>
      </c>
      <c r="J129" s="17">
        <f t="shared" si="15"/>
        <v>1.0000067012899982</v>
      </c>
      <c r="K129" s="128">
        <v>0.56999999999999995</v>
      </c>
      <c r="L129" s="24">
        <f t="shared" si="16"/>
        <v>119.38079999999999</v>
      </c>
      <c r="M129" s="141"/>
      <c r="N129" s="29">
        <f t="shared" si="19"/>
        <v>0</v>
      </c>
      <c r="O129" s="134">
        <f t="shared" si="20"/>
        <v>1</v>
      </c>
      <c r="P129" s="161">
        <f t="shared" si="17"/>
        <v>0.56999999999999995</v>
      </c>
      <c r="Q129" s="164">
        <f t="shared" si="18"/>
        <v>119.38079999999999</v>
      </c>
    </row>
    <row r="130" spans="1:17" ht="51" x14ac:dyDescent="0.2">
      <c r="A130" s="12" t="s">
        <v>335</v>
      </c>
      <c r="B130" s="13" t="s">
        <v>174</v>
      </c>
      <c r="C130" s="14" t="s">
        <v>22</v>
      </c>
      <c r="D130" s="14" t="s">
        <v>175</v>
      </c>
      <c r="E130" s="15" t="s">
        <v>24</v>
      </c>
      <c r="F130" s="13">
        <v>21.6</v>
      </c>
      <c r="G130" s="16">
        <v>3.6</v>
      </c>
      <c r="H130" s="169">
        <v>4.32</v>
      </c>
      <c r="I130" s="16">
        <v>93.31</v>
      </c>
      <c r="J130" s="17">
        <f t="shared" si="15"/>
        <v>1.0000214339299112</v>
      </c>
      <c r="K130" s="128">
        <v>21.6</v>
      </c>
      <c r="L130" s="24">
        <f t="shared" si="16"/>
        <v>93.312000000000012</v>
      </c>
      <c r="M130" s="141"/>
      <c r="N130" s="29">
        <f t="shared" si="19"/>
        <v>0</v>
      </c>
      <c r="O130" s="134">
        <f t="shared" si="20"/>
        <v>1</v>
      </c>
      <c r="P130" s="161">
        <f t="shared" si="17"/>
        <v>21.6</v>
      </c>
      <c r="Q130" s="164">
        <f t="shared" si="18"/>
        <v>93.312000000000012</v>
      </c>
    </row>
    <row r="131" spans="1:17" ht="63.75" x14ac:dyDescent="0.2">
      <c r="A131" s="12" t="s">
        <v>336</v>
      </c>
      <c r="B131" s="13" t="s">
        <v>177</v>
      </c>
      <c r="C131" s="14" t="s">
        <v>22</v>
      </c>
      <c r="D131" s="14" t="s">
        <v>178</v>
      </c>
      <c r="E131" s="15" t="s">
        <v>24</v>
      </c>
      <c r="F131" s="13">
        <v>21.6</v>
      </c>
      <c r="G131" s="16">
        <v>30.52</v>
      </c>
      <c r="H131" s="169">
        <v>36.619999999999997</v>
      </c>
      <c r="I131" s="16">
        <v>790.99</v>
      </c>
      <c r="J131" s="17">
        <f t="shared" si="15"/>
        <v>1.0000025284769718</v>
      </c>
      <c r="K131" s="128">
        <v>21.6</v>
      </c>
      <c r="L131" s="24">
        <f t="shared" si="16"/>
        <v>790.99199999999996</v>
      </c>
      <c r="M131" s="141"/>
      <c r="N131" s="29">
        <f t="shared" si="19"/>
        <v>0</v>
      </c>
      <c r="O131" s="134">
        <f t="shared" si="20"/>
        <v>1</v>
      </c>
      <c r="P131" s="161">
        <f t="shared" si="17"/>
        <v>21.6</v>
      </c>
      <c r="Q131" s="164">
        <f t="shared" si="18"/>
        <v>790.99199999999996</v>
      </c>
    </row>
    <row r="132" spans="1:17" ht="25.5" x14ac:dyDescent="0.2">
      <c r="A132" s="12" t="s">
        <v>337</v>
      </c>
      <c r="B132" s="13" t="s">
        <v>199</v>
      </c>
      <c r="C132" s="14" t="s">
        <v>22</v>
      </c>
      <c r="D132" s="14" t="s">
        <v>200</v>
      </c>
      <c r="E132" s="15" t="s">
        <v>24</v>
      </c>
      <c r="F132" s="13">
        <v>21.6</v>
      </c>
      <c r="G132" s="16">
        <v>2.5499999999999998</v>
      </c>
      <c r="H132" s="169">
        <v>3.06</v>
      </c>
      <c r="I132" s="16">
        <v>66.09</v>
      </c>
      <c r="J132" s="17">
        <f t="shared" si="15"/>
        <v>0</v>
      </c>
      <c r="K132" s="128"/>
      <c r="L132" s="24">
        <f t="shared" si="16"/>
        <v>0</v>
      </c>
      <c r="M132" s="141">
        <v>21.6</v>
      </c>
      <c r="N132" s="29">
        <f t="shared" si="19"/>
        <v>66.096000000000004</v>
      </c>
      <c r="O132" s="134">
        <f t="shared" si="20"/>
        <v>0</v>
      </c>
      <c r="P132" s="161">
        <f t="shared" si="17"/>
        <v>21.6</v>
      </c>
      <c r="Q132" s="164">
        <f t="shared" si="18"/>
        <v>66.096000000000004</v>
      </c>
    </row>
    <row r="133" spans="1:17" ht="25.5" x14ac:dyDescent="0.2">
      <c r="A133" s="12" t="s">
        <v>338</v>
      </c>
      <c r="B133" s="13" t="s">
        <v>202</v>
      </c>
      <c r="C133" s="14" t="s">
        <v>22</v>
      </c>
      <c r="D133" s="14" t="s">
        <v>203</v>
      </c>
      <c r="E133" s="15" t="s">
        <v>24</v>
      </c>
      <c r="F133" s="13">
        <v>21.6</v>
      </c>
      <c r="G133" s="16">
        <v>9.92</v>
      </c>
      <c r="H133" s="169">
        <v>11.9</v>
      </c>
      <c r="I133" s="16">
        <v>257.04000000000002</v>
      </c>
      <c r="J133" s="17">
        <f t="shared" si="15"/>
        <v>0</v>
      </c>
      <c r="K133" s="128"/>
      <c r="L133" s="24">
        <f t="shared" si="16"/>
        <v>0</v>
      </c>
      <c r="M133" s="141"/>
      <c r="N133" s="29">
        <f t="shared" si="19"/>
        <v>0</v>
      </c>
      <c r="O133" s="134">
        <f t="shared" si="20"/>
        <v>0</v>
      </c>
      <c r="P133" s="161">
        <f t="shared" si="17"/>
        <v>0</v>
      </c>
      <c r="Q133" s="164">
        <f t="shared" si="18"/>
        <v>0</v>
      </c>
    </row>
    <row r="134" spans="1:17" ht="25.5" x14ac:dyDescent="0.2">
      <c r="A134" s="12" t="s">
        <v>339</v>
      </c>
      <c r="B134" s="13" t="s">
        <v>205</v>
      </c>
      <c r="C134" s="14" t="s">
        <v>22</v>
      </c>
      <c r="D134" s="14" t="s">
        <v>206</v>
      </c>
      <c r="E134" s="15" t="s">
        <v>24</v>
      </c>
      <c r="F134" s="13">
        <v>21.6</v>
      </c>
      <c r="G134" s="16">
        <v>11.31</v>
      </c>
      <c r="H134" s="169">
        <v>13.57</v>
      </c>
      <c r="I134" s="16">
        <v>293.11</v>
      </c>
      <c r="J134" s="17">
        <f t="shared" si="15"/>
        <v>0</v>
      </c>
      <c r="K134" s="128"/>
      <c r="L134" s="24">
        <f t="shared" si="16"/>
        <v>0</v>
      </c>
      <c r="M134" s="141">
        <v>21.6</v>
      </c>
      <c r="N134" s="29">
        <f t="shared" si="19"/>
        <v>293.11200000000002</v>
      </c>
      <c r="O134" s="134">
        <f t="shared" si="20"/>
        <v>0</v>
      </c>
      <c r="P134" s="161">
        <f t="shared" si="17"/>
        <v>21.6</v>
      </c>
      <c r="Q134" s="164">
        <f t="shared" si="18"/>
        <v>293.11200000000002</v>
      </c>
    </row>
    <row r="135" spans="1:17" x14ac:dyDescent="0.2">
      <c r="A135" s="7" t="s">
        <v>340</v>
      </c>
      <c r="B135" s="8"/>
      <c r="C135" s="8"/>
      <c r="D135" s="8" t="s">
        <v>341</v>
      </c>
      <c r="E135" s="8"/>
      <c r="F135" s="9"/>
      <c r="G135" s="8"/>
      <c r="H135" s="168"/>
      <c r="I135" s="10">
        <v>35324.620000000003</v>
      </c>
      <c r="J135" s="21"/>
      <c r="K135" s="128"/>
      <c r="L135" s="23"/>
      <c r="M135" s="142"/>
      <c r="N135" s="30">
        <f>SUM(N136:N138)</f>
        <v>0</v>
      </c>
      <c r="O135" s="136"/>
      <c r="P135" s="161">
        <f t="shared" si="17"/>
        <v>0</v>
      </c>
      <c r="Q135" s="164">
        <f t="shared" si="18"/>
        <v>0</v>
      </c>
    </row>
    <row r="136" spans="1:17" x14ac:dyDescent="0.2">
      <c r="A136" s="12" t="s">
        <v>342</v>
      </c>
      <c r="B136" s="13" t="s">
        <v>343</v>
      </c>
      <c r="C136" s="14" t="s">
        <v>22</v>
      </c>
      <c r="D136" s="14" t="s">
        <v>344</v>
      </c>
      <c r="E136" s="15" t="s">
        <v>24</v>
      </c>
      <c r="F136" s="13">
        <v>476.23</v>
      </c>
      <c r="G136" s="16">
        <v>3.01</v>
      </c>
      <c r="H136" s="169">
        <v>3.61</v>
      </c>
      <c r="I136" s="16">
        <v>1719.19</v>
      </c>
      <c r="J136" s="17">
        <f t="shared" ref="J136:J138" si="22">L136/I136</f>
        <v>0</v>
      </c>
      <c r="K136" s="128"/>
      <c r="L136" s="24">
        <f t="shared" ref="L136:L138" si="23">K136*H136</f>
        <v>0</v>
      </c>
      <c r="M136" s="141"/>
      <c r="N136" s="29">
        <f t="shared" ref="N136:N138" si="24">M136*H136</f>
        <v>0</v>
      </c>
      <c r="O136" s="134">
        <f t="shared" ref="O136:O138" si="25">N136/I136</f>
        <v>0</v>
      </c>
      <c r="P136" s="161">
        <f t="shared" ref="P136:P141" si="26">K136+M136</f>
        <v>0</v>
      </c>
      <c r="Q136" s="164">
        <f t="shared" ref="Q136:Q141" si="27">P136*H136</f>
        <v>0</v>
      </c>
    </row>
    <row r="137" spans="1:17" ht="25.5" x14ac:dyDescent="0.2">
      <c r="A137" s="12" t="s">
        <v>345</v>
      </c>
      <c r="B137" s="13" t="s">
        <v>346</v>
      </c>
      <c r="C137" s="14" t="s">
        <v>22</v>
      </c>
      <c r="D137" s="14" t="s">
        <v>347</v>
      </c>
      <c r="E137" s="15" t="s">
        <v>24</v>
      </c>
      <c r="F137" s="13">
        <v>0.24</v>
      </c>
      <c r="G137" s="16">
        <v>360.41</v>
      </c>
      <c r="H137" s="169">
        <v>432.49</v>
      </c>
      <c r="I137" s="16">
        <v>103.79</v>
      </c>
      <c r="J137" s="17">
        <f t="shared" si="22"/>
        <v>0</v>
      </c>
      <c r="K137" s="128"/>
      <c r="L137" s="24">
        <f t="shared" si="23"/>
        <v>0</v>
      </c>
      <c r="M137" s="141"/>
      <c r="N137" s="29">
        <f t="shared" si="24"/>
        <v>0</v>
      </c>
      <c r="O137" s="134">
        <f t="shared" si="25"/>
        <v>0</v>
      </c>
      <c r="P137" s="161">
        <f t="shared" si="26"/>
        <v>0</v>
      </c>
      <c r="Q137" s="164">
        <f t="shared" si="27"/>
        <v>0</v>
      </c>
    </row>
    <row r="138" spans="1:17" ht="63.75" x14ac:dyDescent="0.2">
      <c r="A138" s="12" t="s">
        <v>348</v>
      </c>
      <c r="B138" s="13" t="s">
        <v>349</v>
      </c>
      <c r="C138" s="14" t="s">
        <v>22</v>
      </c>
      <c r="D138" s="14" t="s">
        <v>350</v>
      </c>
      <c r="E138" s="15" t="s">
        <v>24</v>
      </c>
      <c r="F138" s="13">
        <v>172.44</v>
      </c>
      <c r="G138" s="16">
        <v>161.9</v>
      </c>
      <c r="H138" s="169">
        <v>194.28</v>
      </c>
      <c r="I138" s="16">
        <v>33501.64</v>
      </c>
      <c r="J138" s="17">
        <f t="shared" si="22"/>
        <v>0</v>
      </c>
      <c r="K138" s="128"/>
      <c r="L138" s="24">
        <f t="shared" si="23"/>
        <v>0</v>
      </c>
      <c r="M138" s="141"/>
      <c r="N138" s="29">
        <f t="shared" si="24"/>
        <v>0</v>
      </c>
      <c r="O138" s="134">
        <f t="shared" si="25"/>
        <v>0</v>
      </c>
      <c r="P138" s="161">
        <f t="shared" si="26"/>
        <v>0</v>
      </c>
      <c r="Q138" s="164">
        <f t="shared" si="27"/>
        <v>0</v>
      </c>
    </row>
    <row r="139" spans="1:17" x14ac:dyDescent="0.2">
      <c r="A139" s="177" t="s">
        <v>354</v>
      </c>
      <c r="B139" s="178"/>
      <c r="C139" s="178"/>
      <c r="D139" s="179"/>
      <c r="E139" s="19"/>
      <c r="F139" s="176" t="s">
        <v>351</v>
      </c>
      <c r="G139" s="186"/>
      <c r="H139" s="187">
        <v>519157.89</v>
      </c>
      <c r="I139" s="186"/>
      <c r="J139" s="188"/>
      <c r="K139" s="128"/>
      <c r="L139" s="24"/>
      <c r="M139" s="141"/>
      <c r="N139" s="31"/>
      <c r="O139" s="134"/>
      <c r="P139" s="161">
        <f t="shared" si="26"/>
        <v>0</v>
      </c>
      <c r="Q139" s="164">
        <f t="shared" si="27"/>
        <v>0</v>
      </c>
    </row>
    <row r="140" spans="1:17" x14ac:dyDescent="0.2">
      <c r="A140" s="180"/>
      <c r="B140" s="181"/>
      <c r="C140" s="181"/>
      <c r="D140" s="182"/>
      <c r="E140" s="19"/>
      <c r="F140" s="176" t="s">
        <v>352</v>
      </c>
      <c r="G140" s="186"/>
      <c r="H140" s="187">
        <v>103800.74</v>
      </c>
      <c r="I140" s="186"/>
      <c r="J140" s="188"/>
      <c r="K140" s="128"/>
      <c r="L140" s="24"/>
      <c r="M140" s="141"/>
      <c r="N140" s="31"/>
      <c r="O140" s="134"/>
      <c r="P140" s="161">
        <f t="shared" si="26"/>
        <v>0</v>
      </c>
      <c r="Q140" s="164">
        <f t="shared" si="27"/>
        <v>0</v>
      </c>
    </row>
    <row r="141" spans="1:17" ht="15" thickBot="1" x14ac:dyDescent="0.25">
      <c r="A141" s="180"/>
      <c r="B141" s="181"/>
      <c r="C141" s="181"/>
      <c r="D141" s="182"/>
      <c r="E141" s="20"/>
      <c r="F141" s="200" t="s">
        <v>353</v>
      </c>
      <c r="G141" s="201"/>
      <c r="H141" s="202">
        <v>622958.63</v>
      </c>
      <c r="I141" s="201"/>
      <c r="J141" s="203"/>
      <c r="K141" s="129"/>
      <c r="L141" s="25"/>
      <c r="M141" s="144"/>
      <c r="N141" s="32"/>
      <c r="O141" s="137"/>
      <c r="P141" s="161">
        <f t="shared" si="26"/>
        <v>0</v>
      </c>
      <c r="Q141" s="164">
        <f t="shared" si="27"/>
        <v>0</v>
      </c>
    </row>
    <row r="142" spans="1:17" ht="27" customHeight="1" thickBot="1" x14ac:dyDescent="0.3">
      <c r="A142" s="194"/>
      <c r="B142" s="195"/>
      <c r="C142" s="195"/>
      <c r="D142" s="195"/>
      <c r="E142" s="195"/>
      <c r="F142" s="195"/>
      <c r="G142" s="195"/>
      <c r="H142" s="195"/>
      <c r="I142" s="195"/>
      <c r="J142" s="196"/>
      <c r="K142" s="197">
        <f>SUM(L7:L138)</f>
        <v>425262.7159999999</v>
      </c>
      <c r="L142" s="198"/>
      <c r="M142" s="190">
        <f>SUM(N6,N9,N13,N28,N34,N43,N50,N57,N61,N67,N70,N77,N87,N93,N101,N104,N110,N116,N121,N135)</f>
        <v>60628.177799999998</v>
      </c>
      <c r="N142" s="191"/>
      <c r="O142" s="158">
        <f>M142/H141</f>
        <v>9.7322959953215507E-2</v>
      </c>
    </row>
    <row r="143" spans="1:17" ht="15" x14ac:dyDescent="0.2">
      <c r="A143" s="171"/>
      <c r="B143" s="172"/>
      <c r="C143" s="172"/>
      <c r="D143" s="172"/>
      <c r="E143" s="172"/>
      <c r="F143" s="172"/>
      <c r="G143" s="172"/>
      <c r="H143" s="172"/>
      <c r="I143" s="172"/>
      <c r="J143" s="172"/>
      <c r="O143" s="159"/>
    </row>
    <row r="144" spans="1:17" ht="15" x14ac:dyDescent="0.2">
      <c r="M144" s="281"/>
      <c r="N144" s="263"/>
      <c r="P144" s="267"/>
      <c r="Q144" s="278"/>
    </row>
    <row r="145" spans="1:17" ht="21" x14ac:dyDescent="0.35">
      <c r="A145" s="151" t="s">
        <v>465</v>
      </c>
      <c r="B145" s="152"/>
      <c r="C145" s="121"/>
      <c r="D145" s="121"/>
      <c r="E145" s="121"/>
      <c r="F145" s="121"/>
      <c r="G145" s="121"/>
      <c r="I145" s="121"/>
      <c r="J145" s="121"/>
      <c r="K145" s="121"/>
      <c r="L145" s="138"/>
      <c r="M145" s="265"/>
      <c r="N145" s="281"/>
      <c r="O145" s="138"/>
      <c r="P145" s="266"/>
      <c r="Q145" s="279"/>
    </row>
    <row r="146" spans="1:17" ht="21" x14ac:dyDescent="0.35">
      <c r="A146" s="154" t="s">
        <v>466</v>
      </c>
      <c r="B146" s="154"/>
      <c r="C146" s="121"/>
      <c r="D146" s="121"/>
      <c r="E146" s="121"/>
      <c r="F146" s="121"/>
      <c r="G146" s="121"/>
      <c r="I146" s="121"/>
      <c r="J146" s="121"/>
      <c r="K146" s="121"/>
      <c r="L146" s="138"/>
      <c r="N146" s="138"/>
      <c r="O146" s="138"/>
      <c r="P146" s="266"/>
      <c r="Q146" s="280"/>
    </row>
    <row r="147" spans="1:17" ht="21" x14ac:dyDescent="0.35">
      <c r="A147" s="154" t="s">
        <v>467</v>
      </c>
      <c r="B147" s="152"/>
      <c r="C147" s="121"/>
      <c r="D147" s="121"/>
      <c r="E147" s="121"/>
      <c r="F147" s="121"/>
      <c r="G147" s="121"/>
      <c r="I147" s="121"/>
      <c r="J147" s="121"/>
      <c r="K147" s="121"/>
      <c r="L147" s="265"/>
      <c r="M147" s="265"/>
      <c r="N147" s="274"/>
      <c r="O147" s="138"/>
      <c r="P147" s="277"/>
      <c r="Q147" s="277"/>
    </row>
    <row r="148" spans="1:17" ht="21" x14ac:dyDescent="0.35">
      <c r="A148" s="154" t="s">
        <v>468</v>
      </c>
      <c r="B148" s="152"/>
      <c r="C148" s="121"/>
      <c r="D148" s="121"/>
      <c r="E148" s="121"/>
      <c r="F148" s="121"/>
      <c r="G148" s="121"/>
      <c r="I148" s="121"/>
      <c r="J148" s="121"/>
      <c r="K148" s="121"/>
      <c r="L148" s="275"/>
      <c r="M148" s="275"/>
      <c r="N148" s="276"/>
      <c r="O148" s="138"/>
      <c r="P148" s="153"/>
    </row>
    <row r="149" spans="1:17" ht="21" x14ac:dyDescent="0.35">
      <c r="A149" s="154"/>
      <c r="B149" s="152"/>
      <c r="C149" s="121"/>
      <c r="D149" s="121"/>
      <c r="E149" s="121"/>
      <c r="F149" s="121"/>
      <c r="G149" s="121"/>
      <c r="I149" s="121"/>
      <c r="J149" s="121"/>
      <c r="K149" s="121"/>
      <c r="L149" s="138"/>
      <c r="N149" s="138"/>
      <c r="O149" s="138"/>
      <c r="P149" s="153"/>
    </row>
    <row r="150" spans="1:17" ht="21" x14ac:dyDescent="0.2">
      <c r="A150" s="170" t="s">
        <v>473</v>
      </c>
      <c r="B150" s="170"/>
      <c r="C150" s="170"/>
      <c r="D150" s="170"/>
      <c r="E150" s="170"/>
      <c r="F150" s="170"/>
      <c r="G150" s="170"/>
      <c r="H150" s="170"/>
      <c r="I150" s="170"/>
      <c r="J150" s="170"/>
      <c r="K150" s="170"/>
      <c r="L150" s="170"/>
      <c r="M150" s="170"/>
      <c r="N150" s="170"/>
      <c r="O150" s="170"/>
      <c r="P150" s="170"/>
    </row>
    <row r="151" spans="1:17" ht="21" x14ac:dyDescent="0.35">
      <c r="A151" s="155" t="s">
        <v>469</v>
      </c>
      <c r="B151" s="152"/>
      <c r="C151" s="121"/>
      <c r="D151" s="121"/>
      <c r="E151" s="121"/>
      <c r="F151" s="121"/>
      <c r="G151" s="121"/>
      <c r="I151" s="121"/>
      <c r="J151" s="121"/>
      <c r="K151" s="121"/>
      <c r="L151" s="138"/>
      <c r="N151" s="138"/>
      <c r="P151" s="153"/>
    </row>
    <row r="152" spans="1:17" ht="21" x14ac:dyDescent="0.35">
      <c r="A152" s="156" t="s">
        <v>470</v>
      </c>
      <c r="B152" s="152"/>
      <c r="C152" s="121"/>
      <c r="D152" s="121"/>
      <c r="E152" s="121"/>
      <c r="F152" s="121"/>
      <c r="G152" s="121"/>
      <c r="I152" s="121"/>
      <c r="J152" s="121"/>
      <c r="K152" s="121"/>
      <c r="L152" s="138"/>
      <c r="N152" s="265"/>
      <c r="O152" s="265"/>
      <c r="P152" s="266"/>
      <c r="Q152" s="267"/>
    </row>
    <row r="153" spans="1:17" ht="15" x14ac:dyDescent="0.25">
      <c r="A153" s="157"/>
      <c r="B153" s="157"/>
      <c r="C153" s="121"/>
      <c r="D153" s="121"/>
      <c r="E153" s="121"/>
      <c r="F153" s="121"/>
      <c r="G153" s="121"/>
      <c r="I153" s="121"/>
      <c r="J153" s="121"/>
      <c r="K153" s="121"/>
      <c r="L153" s="138"/>
      <c r="N153" s="268"/>
      <c r="O153" s="269"/>
      <c r="P153" s="269"/>
      <c r="Q153" s="263"/>
    </row>
    <row r="154" spans="1:17" ht="15" x14ac:dyDescent="0.25">
      <c r="A154" s="157" t="s">
        <v>474</v>
      </c>
      <c r="B154" s="157"/>
      <c r="C154" s="121"/>
      <c r="D154" s="121"/>
      <c r="E154" s="121"/>
      <c r="F154" s="121"/>
      <c r="G154" s="121"/>
      <c r="I154" s="121"/>
      <c r="J154" s="121"/>
      <c r="K154" s="121"/>
      <c r="L154" s="138"/>
      <c r="N154" s="268"/>
      <c r="O154" s="270"/>
      <c r="P154" s="269"/>
      <c r="Q154" s="263"/>
    </row>
    <row r="155" spans="1:17" ht="15" x14ac:dyDescent="0.25">
      <c r="A155" s="157"/>
      <c r="B155" s="157"/>
      <c r="C155" s="121"/>
      <c r="D155" s="121"/>
      <c r="E155" s="121"/>
      <c r="F155" s="121"/>
      <c r="G155" s="121"/>
      <c r="I155" s="121"/>
      <c r="J155" s="121"/>
      <c r="K155" s="121"/>
      <c r="L155" s="138"/>
      <c r="N155" s="268"/>
      <c r="O155" s="270"/>
      <c r="P155" s="269"/>
      <c r="Q155" s="263"/>
    </row>
    <row r="156" spans="1:17" ht="15" x14ac:dyDescent="0.25">
      <c r="A156" s="157" t="s">
        <v>471</v>
      </c>
      <c r="B156" s="157"/>
      <c r="C156" s="121"/>
      <c r="D156" s="121"/>
      <c r="E156" s="121"/>
      <c r="F156" s="121"/>
      <c r="G156" s="121"/>
      <c r="I156" s="121"/>
      <c r="J156" s="121"/>
      <c r="K156" s="121"/>
      <c r="L156" s="138"/>
      <c r="N156" s="268"/>
      <c r="O156" s="270"/>
      <c r="P156" s="269"/>
      <c r="Q156" s="263"/>
    </row>
    <row r="157" spans="1:17" ht="15" x14ac:dyDescent="0.25">
      <c r="A157" s="157" t="s">
        <v>472</v>
      </c>
      <c r="B157" s="157"/>
      <c r="C157" s="121"/>
      <c r="D157" s="121"/>
      <c r="E157" s="121"/>
      <c r="F157" s="121"/>
      <c r="G157" s="121"/>
      <c r="I157" s="121"/>
      <c r="J157" s="121"/>
      <c r="K157" s="121"/>
      <c r="L157" s="138"/>
      <c r="N157" s="268"/>
      <c r="O157" s="270"/>
      <c r="P157" s="269"/>
      <c r="Q157" s="263"/>
    </row>
    <row r="158" spans="1:17" ht="15" x14ac:dyDescent="0.25">
      <c r="A158" s="121"/>
      <c r="B158" s="121"/>
      <c r="C158" s="121"/>
      <c r="D158" s="121"/>
      <c r="E158" s="121"/>
      <c r="F158" s="121"/>
      <c r="G158" s="121"/>
      <c r="I158" s="121"/>
      <c r="J158" s="121"/>
      <c r="K158" s="121"/>
      <c r="L158" s="138"/>
      <c r="N158" s="268"/>
      <c r="O158" s="270"/>
      <c r="P158" s="269"/>
      <c r="Q158" s="263"/>
    </row>
    <row r="159" spans="1:17" ht="15" x14ac:dyDescent="0.25">
      <c r="N159" s="268"/>
      <c r="O159" s="270"/>
      <c r="P159" s="269"/>
      <c r="Q159" s="263"/>
    </row>
    <row r="160" spans="1:17" ht="15" x14ac:dyDescent="0.25">
      <c r="N160" s="268"/>
      <c r="O160" s="270"/>
      <c r="P160" s="269"/>
      <c r="Q160" s="264"/>
    </row>
    <row r="161" spans="14:17" ht="15" x14ac:dyDescent="0.25">
      <c r="N161" s="268"/>
      <c r="O161" s="271"/>
      <c r="P161" s="269"/>
      <c r="Q161" s="272"/>
    </row>
    <row r="162" spans="14:17" ht="15" x14ac:dyDescent="0.25">
      <c r="N162" s="268"/>
      <c r="O162" s="270"/>
      <c r="P162" s="269"/>
      <c r="Q162" s="272"/>
    </row>
    <row r="163" spans="14:17" ht="15" x14ac:dyDescent="0.25">
      <c r="N163" s="268"/>
      <c r="O163" s="270"/>
      <c r="P163" s="269"/>
      <c r="Q163" s="263"/>
    </row>
    <row r="164" spans="14:17" ht="15" x14ac:dyDescent="0.25">
      <c r="N164" s="268"/>
      <c r="O164" s="270"/>
      <c r="P164" s="269"/>
      <c r="Q164" s="263"/>
    </row>
    <row r="165" spans="14:17" ht="15" x14ac:dyDescent="0.25">
      <c r="N165" s="268"/>
      <c r="O165" s="270"/>
      <c r="P165" s="269"/>
      <c r="Q165" s="263"/>
    </row>
    <row r="166" spans="14:17" ht="15" x14ac:dyDescent="0.25">
      <c r="N166" s="268"/>
      <c r="O166" s="270"/>
      <c r="P166" s="269"/>
      <c r="Q166" s="263"/>
    </row>
    <row r="167" spans="14:17" ht="15" x14ac:dyDescent="0.25">
      <c r="N167" s="268"/>
      <c r="O167" s="273"/>
      <c r="P167" s="273"/>
      <c r="Q167" s="263"/>
    </row>
  </sheetData>
  <mergeCells count="26">
    <mergeCell ref="M142:N142"/>
    <mergeCell ref="K3:L3"/>
    <mergeCell ref="A142:J142"/>
    <mergeCell ref="K142:L142"/>
    <mergeCell ref="G2:H2"/>
    <mergeCell ref="I2:J2"/>
    <mergeCell ref="F141:G141"/>
    <mergeCell ref="H141:J141"/>
    <mergeCell ref="M3:N3"/>
    <mergeCell ref="A143:J143"/>
    <mergeCell ref="A1:D1"/>
    <mergeCell ref="A2:D2"/>
    <mergeCell ref="A139:D141"/>
    <mergeCell ref="A3:J3"/>
    <mergeCell ref="F139:G139"/>
    <mergeCell ref="H139:J139"/>
    <mergeCell ref="F140:G140"/>
    <mergeCell ref="H140:J140"/>
    <mergeCell ref="E1:F1"/>
    <mergeCell ref="G1:H1"/>
    <mergeCell ref="I1:J1"/>
    <mergeCell ref="E2:F2"/>
    <mergeCell ref="O167:P167"/>
    <mergeCell ref="P147:Q147"/>
    <mergeCell ref="L148:M148"/>
    <mergeCell ref="A150:P150"/>
  </mergeCells>
  <conditionalFormatting sqref="M1:M144 M159:M1048576">
    <cfRule type="cellIs" dxfId="3" priority="2" operator="greaterThan">
      <formula>0</formula>
    </cfRule>
  </conditionalFormatting>
  <conditionalFormatting sqref="O1:O144 O168:O1048576">
    <cfRule type="cellIs" dxfId="2" priority="1" operator="greaterThan">
      <formula>1</formula>
    </cfRule>
  </conditionalFormatting>
  <pageMargins left="0.51181102362204722" right="0.51181102362204722" top="0.78740157480314965" bottom="0.78740157480314965" header="0.51181102362204722" footer="0.51181102362204722"/>
  <pageSetup paperSize="9" scale="58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J97"/>
  <sheetViews>
    <sheetView view="pageBreakPreview" topLeftCell="A79" zoomScale="98" zoomScaleNormal="100" zoomScaleSheetLayoutView="98" workbookViewId="0">
      <selection activeCell="B95" sqref="B95"/>
    </sheetView>
  </sheetViews>
  <sheetFormatPr defaultRowHeight="14.25" x14ac:dyDescent="0.2"/>
  <cols>
    <col min="1" max="1" width="6.875" bestFit="1" customWidth="1"/>
    <col min="2" max="2" width="46.125" customWidth="1"/>
    <col min="3" max="3" width="4.125" bestFit="1" customWidth="1"/>
    <col min="5" max="5" width="7.375" customWidth="1"/>
    <col min="6" max="6" width="1.625" bestFit="1" customWidth="1"/>
    <col min="7" max="7" width="7.75" customWidth="1"/>
    <col min="8" max="8" width="1.625" bestFit="1" customWidth="1"/>
    <col min="9" max="9" width="9.5" customWidth="1"/>
    <col min="10" max="10" width="15.125" bestFit="1" customWidth="1"/>
  </cols>
  <sheetData>
    <row r="1" spans="1:10" ht="15" thickBot="1" x14ac:dyDescent="0.25">
      <c r="A1" s="224" t="s">
        <v>355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x14ac:dyDescent="0.2">
      <c r="A2" s="213" t="s">
        <v>452</v>
      </c>
      <c r="B2" s="214"/>
      <c r="C2" s="214"/>
      <c r="D2" s="214"/>
      <c r="E2" s="214"/>
      <c r="F2" s="214"/>
      <c r="G2" s="214"/>
      <c r="H2" s="214"/>
      <c r="I2" s="214"/>
      <c r="J2" s="215"/>
    </row>
    <row r="3" spans="1:10" x14ac:dyDescent="0.2">
      <c r="A3" s="35" t="s">
        <v>7</v>
      </c>
      <c r="B3" s="36" t="s">
        <v>10</v>
      </c>
      <c r="C3" s="37" t="s">
        <v>11</v>
      </c>
      <c r="D3" s="216"/>
      <c r="E3" s="216"/>
      <c r="F3" s="216"/>
      <c r="G3" s="216"/>
      <c r="H3" s="216"/>
      <c r="I3" s="216"/>
      <c r="J3" s="217"/>
    </row>
    <row r="4" spans="1:10" ht="15" x14ac:dyDescent="0.25">
      <c r="A4" s="26"/>
      <c r="B4" s="47" t="s">
        <v>128</v>
      </c>
      <c r="C4" s="47"/>
      <c r="D4" s="46"/>
      <c r="E4" s="218" t="s">
        <v>364</v>
      </c>
      <c r="F4" s="218"/>
      <c r="G4" s="218"/>
      <c r="H4" s="218"/>
      <c r="I4" s="218"/>
      <c r="J4" s="51" t="s">
        <v>365</v>
      </c>
    </row>
    <row r="5" spans="1:10" ht="24" x14ac:dyDescent="0.2">
      <c r="A5" s="105" t="s">
        <v>442</v>
      </c>
      <c r="B5" s="106" t="s">
        <v>134</v>
      </c>
      <c r="C5" s="107" t="s">
        <v>404</v>
      </c>
      <c r="D5" s="34" t="s">
        <v>391</v>
      </c>
      <c r="E5" s="34" t="s">
        <v>360</v>
      </c>
      <c r="F5" s="34" t="s">
        <v>441</v>
      </c>
      <c r="G5" s="33" t="s">
        <v>361</v>
      </c>
      <c r="H5" s="33" t="s">
        <v>441</v>
      </c>
      <c r="I5" s="55" t="s">
        <v>362</v>
      </c>
      <c r="J5" s="57">
        <v>61.23</v>
      </c>
    </row>
    <row r="6" spans="1:10" ht="15" x14ac:dyDescent="0.25">
      <c r="A6" s="108"/>
      <c r="B6" s="117" t="s">
        <v>449</v>
      </c>
      <c r="C6" s="110"/>
      <c r="D6" s="46"/>
      <c r="E6" s="103"/>
      <c r="F6" s="103"/>
      <c r="G6" s="103"/>
      <c r="H6" s="103"/>
      <c r="I6" s="103"/>
      <c r="J6" s="51"/>
    </row>
    <row r="7" spans="1:10" ht="15" x14ac:dyDescent="0.25">
      <c r="A7" s="108"/>
      <c r="B7" s="109"/>
      <c r="C7" s="110"/>
      <c r="D7" s="46"/>
      <c r="E7" s="103"/>
      <c r="F7" s="103"/>
      <c r="G7" s="103"/>
      <c r="H7" s="103"/>
      <c r="I7" s="103"/>
      <c r="J7" s="51"/>
    </row>
    <row r="8" spans="1:10" x14ac:dyDescent="0.2">
      <c r="A8" s="7"/>
      <c r="B8" s="8"/>
      <c r="C8" s="8" t="s">
        <v>11</v>
      </c>
      <c r="D8" s="34" t="s">
        <v>391</v>
      </c>
      <c r="E8" s="34" t="s">
        <v>360</v>
      </c>
      <c r="F8" s="34" t="s">
        <v>441</v>
      </c>
      <c r="G8" s="33" t="s">
        <v>361</v>
      </c>
      <c r="H8" s="33" t="s">
        <v>441</v>
      </c>
      <c r="I8" s="55" t="s">
        <v>362</v>
      </c>
      <c r="J8" s="57"/>
    </row>
    <row r="9" spans="1:10" x14ac:dyDescent="0.2">
      <c r="A9" s="219"/>
      <c r="B9" s="211"/>
      <c r="C9" s="211"/>
      <c r="D9" s="211"/>
      <c r="E9" s="211"/>
      <c r="F9" s="211"/>
      <c r="G9" s="211"/>
      <c r="H9" s="211"/>
      <c r="I9" s="211"/>
      <c r="J9" s="212"/>
    </row>
    <row r="10" spans="1:10" ht="15" x14ac:dyDescent="0.25">
      <c r="A10" s="7" t="s">
        <v>443</v>
      </c>
      <c r="B10" s="8" t="s">
        <v>145</v>
      </c>
      <c r="C10" s="49"/>
      <c r="D10" s="104"/>
      <c r="E10" s="104"/>
      <c r="F10" s="104"/>
      <c r="G10" s="104"/>
      <c r="H10" s="104"/>
      <c r="I10" s="104"/>
      <c r="J10" s="118"/>
    </row>
    <row r="11" spans="1:10" ht="15" x14ac:dyDescent="0.25">
      <c r="A11" s="7" t="s">
        <v>444</v>
      </c>
      <c r="B11" s="8" t="s">
        <v>146</v>
      </c>
      <c r="C11" s="49"/>
      <c r="D11" s="104"/>
      <c r="E11" s="104"/>
      <c r="F11" s="104"/>
      <c r="G11" s="104"/>
      <c r="H11" s="104"/>
      <c r="I11" s="104"/>
      <c r="J11" s="118"/>
    </row>
    <row r="12" spans="1:10" ht="38.25" x14ac:dyDescent="0.25">
      <c r="A12" s="12" t="s">
        <v>445</v>
      </c>
      <c r="B12" s="14" t="s">
        <v>149</v>
      </c>
      <c r="C12" s="49" t="s">
        <v>404</v>
      </c>
      <c r="D12" s="104"/>
      <c r="E12" s="104"/>
      <c r="F12" s="104"/>
      <c r="G12" s="104"/>
      <c r="H12" s="104"/>
      <c r="I12" s="104"/>
      <c r="J12" s="118">
        <v>1.49</v>
      </c>
    </row>
    <row r="13" spans="1:10" ht="25.5" x14ac:dyDescent="0.25">
      <c r="A13" s="12"/>
      <c r="B13" s="14" t="s">
        <v>448</v>
      </c>
      <c r="C13" s="49" t="s">
        <v>404</v>
      </c>
      <c r="D13" s="104"/>
      <c r="E13" s="104"/>
      <c r="F13" s="104"/>
      <c r="G13" s="104"/>
      <c r="H13" s="104"/>
      <c r="I13" s="104"/>
      <c r="J13" s="118"/>
    </row>
    <row r="14" spans="1:10" x14ac:dyDescent="0.2">
      <c r="A14" s="219"/>
      <c r="B14" s="211"/>
      <c r="C14" s="211"/>
      <c r="D14" s="211"/>
      <c r="E14" s="211"/>
      <c r="F14" s="211"/>
      <c r="G14" s="211"/>
      <c r="H14" s="211"/>
      <c r="I14" s="211"/>
      <c r="J14" s="212"/>
    </row>
    <row r="15" spans="1:10" ht="25.5" x14ac:dyDescent="0.25">
      <c r="A15" s="12" t="s">
        <v>446</v>
      </c>
      <c r="B15" s="14" t="s">
        <v>152</v>
      </c>
      <c r="C15" s="49"/>
      <c r="D15" s="104"/>
      <c r="E15" s="104"/>
      <c r="F15" s="104"/>
      <c r="G15" s="104"/>
      <c r="H15" s="104"/>
      <c r="I15" s="104"/>
      <c r="J15" s="118">
        <v>27.75</v>
      </c>
    </row>
    <row r="16" spans="1:10" ht="15" x14ac:dyDescent="0.25">
      <c r="A16" s="7"/>
      <c r="B16" s="74" t="s">
        <v>447</v>
      </c>
      <c r="C16" s="49"/>
      <c r="D16" s="104"/>
      <c r="E16" s="104"/>
      <c r="F16" s="104"/>
      <c r="G16" s="104"/>
      <c r="H16" s="104"/>
      <c r="I16" s="104"/>
      <c r="J16" s="118"/>
    </row>
    <row r="17" spans="1:10" ht="15" x14ac:dyDescent="0.25">
      <c r="A17" s="227"/>
      <c r="B17" s="228"/>
      <c r="C17" s="228"/>
      <c r="D17" s="228"/>
      <c r="E17" s="228"/>
      <c r="F17" s="228"/>
      <c r="G17" s="228"/>
      <c r="H17" s="228"/>
      <c r="I17" s="228"/>
      <c r="J17" s="229"/>
    </row>
    <row r="18" spans="1:10" ht="25.5" x14ac:dyDescent="0.2">
      <c r="A18" s="7" t="s">
        <v>225</v>
      </c>
      <c r="B18" s="8" t="s">
        <v>226</v>
      </c>
      <c r="C18" s="8" t="s">
        <v>11</v>
      </c>
      <c r="D18" s="34" t="s">
        <v>391</v>
      </c>
      <c r="E18" s="34" t="s">
        <v>360</v>
      </c>
      <c r="F18" s="34" t="s">
        <v>441</v>
      </c>
      <c r="G18" s="33" t="s">
        <v>361</v>
      </c>
      <c r="H18" s="33" t="s">
        <v>441</v>
      </c>
      <c r="I18" s="55" t="s">
        <v>362</v>
      </c>
      <c r="J18" s="57"/>
    </row>
    <row r="19" spans="1:10" ht="38.25" x14ac:dyDescent="0.25">
      <c r="A19" s="12" t="s">
        <v>230</v>
      </c>
      <c r="B19" s="14" t="s">
        <v>232</v>
      </c>
      <c r="C19" s="47"/>
      <c r="D19" s="46"/>
      <c r="E19" s="103"/>
      <c r="F19" s="103"/>
      <c r="G19" s="103"/>
      <c r="H19" s="103"/>
      <c r="I19" s="103"/>
      <c r="J19" s="51">
        <v>1</v>
      </c>
    </row>
    <row r="20" spans="1:10" ht="15" x14ac:dyDescent="0.25">
      <c r="A20" s="12"/>
      <c r="B20" s="14" t="s">
        <v>447</v>
      </c>
      <c r="C20" s="47"/>
      <c r="D20" s="46"/>
      <c r="E20" s="103"/>
      <c r="F20" s="103"/>
      <c r="G20" s="103"/>
      <c r="H20" s="103"/>
      <c r="I20" s="103"/>
      <c r="J20" s="51"/>
    </row>
    <row r="21" spans="1:10" x14ac:dyDescent="0.2">
      <c r="A21" s="219"/>
      <c r="B21" s="211"/>
      <c r="C21" s="211"/>
      <c r="D21" s="211"/>
      <c r="E21" s="211"/>
      <c r="F21" s="211"/>
      <c r="G21" s="211"/>
      <c r="H21" s="211"/>
      <c r="I21" s="211"/>
      <c r="J21" s="212"/>
    </row>
    <row r="22" spans="1:10" ht="38.25" x14ac:dyDescent="0.25">
      <c r="A22" s="12" t="s">
        <v>234</v>
      </c>
      <c r="B22" s="14" t="s">
        <v>236</v>
      </c>
      <c r="C22" s="47"/>
      <c r="D22" s="46"/>
      <c r="E22" s="103"/>
      <c r="F22" s="103"/>
      <c r="G22" s="103"/>
      <c r="H22" s="103"/>
      <c r="I22" s="103"/>
      <c r="J22" s="51">
        <v>1</v>
      </c>
    </row>
    <row r="23" spans="1:10" ht="15" x14ac:dyDescent="0.25">
      <c r="A23" s="12"/>
      <c r="B23" s="14" t="s">
        <v>447</v>
      </c>
      <c r="C23" s="47"/>
      <c r="D23" s="46"/>
      <c r="E23" s="103"/>
      <c r="F23" s="103"/>
      <c r="G23" s="103"/>
      <c r="H23" s="103"/>
      <c r="I23" s="103"/>
      <c r="J23" s="51"/>
    </row>
    <row r="24" spans="1:10" x14ac:dyDescent="0.2">
      <c r="A24" s="219"/>
      <c r="B24" s="211"/>
      <c r="C24" s="211"/>
      <c r="D24" s="211"/>
      <c r="E24" s="211"/>
      <c r="F24" s="211"/>
      <c r="G24" s="211"/>
      <c r="H24" s="211"/>
      <c r="I24" s="211"/>
      <c r="J24" s="212"/>
    </row>
    <row r="25" spans="1:10" ht="38.25" x14ac:dyDescent="0.25">
      <c r="A25" s="12" t="s">
        <v>237</v>
      </c>
      <c r="B25" s="14" t="s">
        <v>239</v>
      </c>
      <c r="C25" s="47"/>
      <c r="D25" s="46"/>
      <c r="E25" s="103"/>
      <c r="F25" s="103"/>
      <c r="G25" s="103"/>
      <c r="H25" s="103"/>
      <c r="I25" s="103"/>
      <c r="J25" s="51">
        <v>7</v>
      </c>
    </row>
    <row r="26" spans="1:10" ht="15" x14ac:dyDescent="0.25">
      <c r="A26" s="12"/>
      <c r="B26" s="14" t="s">
        <v>447</v>
      </c>
      <c r="C26" s="47"/>
      <c r="D26" s="46"/>
      <c r="E26" s="103"/>
      <c r="F26" s="103"/>
      <c r="G26" s="103"/>
      <c r="H26" s="103"/>
      <c r="I26" s="103"/>
      <c r="J26" s="51"/>
    </row>
    <row r="27" spans="1:10" x14ac:dyDescent="0.2">
      <c r="A27" s="219"/>
      <c r="B27" s="211"/>
      <c r="C27" s="211"/>
      <c r="D27" s="211"/>
      <c r="E27" s="211"/>
      <c r="F27" s="211"/>
      <c r="G27" s="211"/>
      <c r="H27" s="211"/>
      <c r="I27" s="211"/>
      <c r="J27" s="212"/>
    </row>
    <row r="28" spans="1:10" ht="51" x14ac:dyDescent="0.25">
      <c r="A28" s="12" t="s">
        <v>240</v>
      </c>
      <c r="B28" s="14" t="s">
        <v>242</v>
      </c>
      <c r="C28" s="47"/>
      <c r="D28" s="46"/>
      <c r="E28" s="103"/>
      <c r="F28" s="103"/>
      <c r="G28" s="103"/>
      <c r="H28" s="103"/>
      <c r="I28" s="103"/>
      <c r="J28" s="51">
        <v>1</v>
      </c>
    </row>
    <row r="29" spans="1:10" ht="15" x14ac:dyDescent="0.25">
      <c r="A29" s="12"/>
      <c r="B29" s="14" t="s">
        <v>447</v>
      </c>
      <c r="C29" s="47"/>
      <c r="D29" s="46"/>
      <c r="E29" s="103"/>
      <c r="F29" s="103"/>
      <c r="G29" s="103"/>
      <c r="H29" s="103"/>
      <c r="I29" s="103"/>
      <c r="J29" s="51"/>
    </row>
    <row r="30" spans="1:10" x14ac:dyDescent="0.2">
      <c r="A30" s="219"/>
      <c r="B30" s="211"/>
      <c r="C30" s="211"/>
      <c r="D30" s="211"/>
      <c r="E30" s="211"/>
      <c r="F30" s="211"/>
      <c r="G30" s="211"/>
      <c r="H30" s="211"/>
      <c r="I30" s="211"/>
      <c r="J30" s="212"/>
    </row>
    <row r="31" spans="1:10" x14ac:dyDescent="0.2">
      <c r="A31" s="7" t="s">
        <v>243</v>
      </c>
      <c r="B31" s="8" t="s">
        <v>244</v>
      </c>
      <c r="C31" s="8" t="s">
        <v>11</v>
      </c>
      <c r="D31" s="34" t="s">
        <v>391</v>
      </c>
      <c r="E31" s="34" t="s">
        <v>360</v>
      </c>
      <c r="F31" s="34" t="s">
        <v>441</v>
      </c>
      <c r="G31" s="33" t="s">
        <v>361</v>
      </c>
      <c r="H31" s="33" t="s">
        <v>441</v>
      </c>
      <c r="I31" s="55" t="s">
        <v>362</v>
      </c>
      <c r="J31" s="57"/>
    </row>
    <row r="32" spans="1:10" ht="25.5" x14ac:dyDescent="0.25">
      <c r="A32" s="12" t="s">
        <v>245</v>
      </c>
      <c r="B32" s="14" t="s">
        <v>247</v>
      </c>
      <c r="C32" s="47"/>
      <c r="D32" s="46"/>
      <c r="E32" s="103"/>
      <c r="F32" s="103"/>
      <c r="G32" s="103"/>
      <c r="H32" s="103"/>
      <c r="I32" s="103"/>
      <c r="J32" s="51">
        <v>174.98</v>
      </c>
    </row>
    <row r="33" spans="1:10" ht="15" x14ac:dyDescent="0.25">
      <c r="A33" s="12"/>
      <c r="B33" s="14" t="s">
        <v>447</v>
      </c>
      <c r="C33" s="47"/>
      <c r="D33" s="46"/>
      <c r="E33" s="103"/>
      <c r="F33" s="103"/>
      <c r="G33" s="103"/>
      <c r="H33" s="103"/>
      <c r="I33" s="103"/>
      <c r="J33" s="51"/>
    </row>
    <row r="34" spans="1:10" x14ac:dyDescent="0.2">
      <c r="A34" s="219"/>
      <c r="B34" s="211"/>
      <c r="C34" s="211"/>
      <c r="D34" s="211"/>
      <c r="E34" s="211"/>
      <c r="F34" s="211"/>
      <c r="G34" s="211"/>
      <c r="H34" s="211"/>
      <c r="I34" s="211"/>
      <c r="J34" s="212"/>
    </row>
    <row r="35" spans="1:10" ht="38.25" x14ac:dyDescent="0.25">
      <c r="A35" s="12" t="s">
        <v>248</v>
      </c>
      <c r="B35" s="14" t="s">
        <v>250</v>
      </c>
      <c r="C35" s="47"/>
      <c r="D35" s="46"/>
      <c r="E35" s="103"/>
      <c r="F35" s="103"/>
      <c r="G35" s="103"/>
      <c r="H35" s="103"/>
      <c r="I35" s="103"/>
      <c r="J35" s="51">
        <v>36.9</v>
      </c>
    </row>
    <row r="36" spans="1:10" x14ac:dyDescent="0.2">
      <c r="A36" s="219"/>
      <c r="B36" s="211"/>
      <c r="C36" s="211"/>
      <c r="D36" s="211"/>
      <c r="E36" s="211"/>
      <c r="F36" s="211"/>
      <c r="G36" s="211"/>
      <c r="H36" s="211"/>
      <c r="I36" s="211"/>
      <c r="J36" s="212"/>
    </row>
    <row r="37" spans="1:10" ht="38.25" x14ac:dyDescent="0.25">
      <c r="A37" s="12" t="s">
        <v>251</v>
      </c>
      <c r="B37" s="14" t="s">
        <v>253</v>
      </c>
      <c r="C37" s="47"/>
      <c r="D37" s="46"/>
      <c r="E37" s="103"/>
      <c r="F37" s="103"/>
      <c r="G37" s="103"/>
      <c r="H37" s="103"/>
      <c r="I37" s="103"/>
      <c r="J37" s="51">
        <v>147.97999999999999</v>
      </c>
    </row>
    <row r="38" spans="1:10" ht="15" x14ac:dyDescent="0.25">
      <c r="A38" s="12"/>
      <c r="B38" s="14" t="s">
        <v>447</v>
      </c>
      <c r="C38" s="47"/>
      <c r="D38" s="46"/>
      <c r="E38" s="103"/>
      <c r="F38" s="103"/>
      <c r="G38" s="103"/>
      <c r="H38" s="103"/>
      <c r="I38" s="103"/>
      <c r="J38" s="51"/>
    </row>
    <row r="39" spans="1:10" x14ac:dyDescent="0.2">
      <c r="A39" s="219"/>
      <c r="B39" s="211"/>
      <c r="C39" s="211"/>
      <c r="D39" s="211"/>
      <c r="E39" s="211"/>
      <c r="F39" s="211"/>
      <c r="G39" s="211"/>
      <c r="H39" s="211"/>
      <c r="I39" s="211"/>
      <c r="J39" s="212"/>
    </row>
    <row r="40" spans="1:10" ht="25.5" x14ac:dyDescent="0.25">
      <c r="A40" s="12" t="s">
        <v>254</v>
      </c>
      <c r="B40" s="14" t="s">
        <v>256</v>
      </c>
      <c r="C40" s="47"/>
      <c r="D40" s="46"/>
      <c r="E40" s="103"/>
      <c r="F40" s="103"/>
      <c r="G40" s="103"/>
      <c r="H40" s="103"/>
      <c r="I40" s="103"/>
      <c r="J40" s="51">
        <v>3</v>
      </c>
    </row>
    <row r="41" spans="1:10" ht="15" x14ac:dyDescent="0.25">
      <c r="A41" s="12"/>
      <c r="B41" s="14" t="s">
        <v>447</v>
      </c>
      <c r="C41" s="47"/>
      <c r="D41" s="46"/>
      <c r="E41" s="103"/>
      <c r="F41" s="103"/>
      <c r="G41" s="103"/>
      <c r="H41" s="103"/>
      <c r="I41" s="103"/>
      <c r="J41" s="51"/>
    </row>
    <row r="42" spans="1:10" x14ac:dyDescent="0.2">
      <c r="A42" s="219"/>
      <c r="B42" s="211"/>
      <c r="C42" s="211"/>
      <c r="D42" s="211"/>
      <c r="E42" s="211"/>
      <c r="F42" s="211"/>
      <c r="G42" s="211"/>
      <c r="H42" s="211"/>
      <c r="I42" s="211"/>
      <c r="J42" s="212"/>
    </row>
    <row r="43" spans="1:10" ht="38.25" x14ac:dyDescent="0.25">
      <c r="A43" s="12" t="s">
        <v>257</v>
      </c>
      <c r="B43" s="14" t="s">
        <v>259</v>
      </c>
      <c r="C43" s="47"/>
      <c r="D43" s="46"/>
      <c r="E43" s="103"/>
      <c r="F43" s="103"/>
      <c r="G43" s="103"/>
      <c r="H43" s="103"/>
      <c r="I43" s="103"/>
      <c r="J43" s="51">
        <v>2</v>
      </c>
    </row>
    <row r="44" spans="1:10" ht="15" x14ac:dyDescent="0.25">
      <c r="A44" s="12"/>
      <c r="B44" s="14" t="s">
        <v>447</v>
      </c>
      <c r="C44" s="47"/>
      <c r="D44" s="46"/>
      <c r="E44" s="103"/>
      <c r="F44" s="103"/>
      <c r="G44" s="103"/>
      <c r="H44" s="103"/>
      <c r="I44" s="103"/>
      <c r="J44" s="51"/>
    </row>
    <row r="45" spans="1:10" x14ac:dyDescent="0.2">
      <c r="A45" s="219"/>
      <c r="B45" s="211"/>
      <c r="C45" s="211"/>
      <c r="D45" s="211"/>
      <c r="E45" s="211"/>
      <c r="F45" s="211"/>
      <c r="G45" s="211"/>
      <c r="H45" s="211"/>
      <c r="I45" s="211"/>
      <c r="J45" s="212"/>
    </row>
    <row r="46" spans="1:10" ht="38.25" x14ac:dyDescent="0.25">
      <c r="A46" s="12" t="s">
        <v>260</v>
      </c>
      <c r="B46" s="14" t="s">
        <v>262</v>
      </c>
      <c r="C46" s="47"/>
      <c r="D46" s="46"/>
      <c r="E46" s="103"/>
      <c r="F46" s="103"/>
      <c r="G46" s="103"/>
      <c r="H46" s="103"/>
      <c r="I46" s="103"/>
      <c r="J46" s="51">
        <v>1</v>
      </c>
    </row>
    <row r="47" spans="1:10" ht="15" x14ac:dyDescent="0.25">
      <c r="A47" s="12"/>
      <c r="B47" s="14" t="s">
        <v>447</v>
      </c>
      <c r="C47" s="47"/>
      <c r="D47" s="46"/>
      <c r="E47" s="103"/>
      <c r="F47" s="103"/>
      <c r="G47" s="103"/>
      <c r="H47" s="103"/>
      <c r="I47" s="103"/>
      <c r="J47" s="51"/>
    </row>
    <row r="48" spans="1:10" ht="15" x14ac:dyDescent="0.25">
      <c r="A48" s="12"/>
      <c r="B48" s="14"/>
      <c r="C48" s="47"/>
      <c r="D48" s="46"/>
      <c r="E48" s="103"/>
      <c r="F48" s="103"/>
      <c r="G48" s="103"/>
      <c r="H48" s="103"/>
      <c r="I48" s="103"/>
      <c r="J48" s="51"/>
    </row>
    <row r="49" spans="1:10" ht="38.25" x14ac:dyDescent="0.25">
      <c r="A49" s="12" t="s">
        <v>263</v>
      </c>
      <c r="B49" s="14" t="s">
        <v>265</v>
      </c>
      <c r="C49" s="47"/>
      <c r="D49" s="46"/>
      <c r="E49" s="103"/>
      <c r="F49" s="103"/>
      <c r="G49" s="103"/>
      <c r="H49" s="103"/>
      <c r="I49" s="103"/>
      <c r="J49" s="51">
        <v>2</v>
      </c>
    </row>
    <row r="50" spans="1:10" ht="15" x14ac:dyDescent="0.25">
      <c r="A50" s="12"/>
      <c r="B50" s="14" t="s">
        <v>447</v>
      </c>
      <c r="C50" s="47"/>
      <c r="D50" s="46"/>
      <c r="E50" s="103"/>
      <c r="F50" s="103"/>
      <c r="G50" s="103"/>
      <c r="H50" s="103"/>
      <c r="I50" s="103"/>
      <c r="J50" s="51"/>
    </row>
    <row r="51" spans="1:10" x14ac:dyDescent="0.2">
      <c r="A51" s="219"/>
      <c r="B51" s="211"/>
      <c r="C51" s="211"/>
      <c r="D51" s="211"/>
      <c r="E51" s="211"/>
      <c r="F51" s="211"/>
      <c r="G51" s="211"/>
      <c r="H51" s="211"/>
      <c r="I51" s="211"/>
      <c r="J51" s="212"/>
    </row>
    <row r="52" spans="1:10" x14ac:dyDescent="0.2">
      <c r="A52" s="7" t="s">
        <v>266</v>
      </c>
      <c r="B52" s="8" t="s">
        <v>267</v>
      </c>
      <c r="C52" s="8" t="s">
        <v>11</v>
      </c>
      <c r="D52" s="34" t="s">
        <v>391</v>
      </c>
      <c r="E52" s="34" t="s">
        <v>360</v>
      </c>
      <c r="F52" s="34" t="s">
        <v>441</v>
      </c>
      <c r="G52" s="33" t="s">
        <v>361</v>
      </c>
      <c r="H52" s="33" t="s">
        <v>441</v>
      </c>
      <c r="I52" s="55" t="s">
        <v>362</v>
      </c>
      <c r="J52" s="57"/>
    </row>
    <row r="53" spans="1:10" ht="38.25" x14ac:dyDescent="0.25">
      <c r="A53" s="12" t="s">
        <v>268</v>
      </c>
      <c r="B53" s="14" t="s">
        <v>270</v>
      </c>
      <c r="C53" s="47"/>
      <c r="D53" s="46"/>
      <c r="E53" s="103"/>
      <c r="F53" s="103"/>
      <c r="G53" s="103"/>
      <c r="H53" s="103"/>
      <c r="I53" s="103"/>
      <c r="J53" s="51">
        <v>40.71</v>
      </c>
    </row>
    <row r="54" spans="1:10" ht="15" x14ac:dyDescent="0.25">
      <c r="A54" s="12"/>
      <c r="B54" s="14" t="s">
        <v>447</v>
      </c>
      <c r="C54" s="47"/>
      <c r="D54" s="46"/>
      <c r="E54" s="103"/>
      <c r="F54" s="103"/>
      <c r="G54" s="103"/>
      <c r="H54" s="103"/>
      <c r="I54" s="103"/>
      <c r="J54" s="51"/>
    </row>
    <row r="55" spans="1:10" x14ac:dyDescent="0.2">
      <c r="A55" s="219"/>
      <c r="B55" s="211"/>
      <c r="C55" s="211"/>
      <c r="D55" s="211"/>
      <c r="E55" s="211"/>
      <c r="F55" s="211"/>
      <c r="G55" s="211"/>
      <c r="H55" s="211"/>
      <c r="I55" s="211"/>
      <c r="J55" s="212"/>
    </row>
    <row r="56" spans="1:10" ht="38.25" x14ac:dyDescent="0.25">
      <c r="A56" s="12" t="s">
        <v>271</v>
      </c>
      <c r="B56" s="14" t="s">
        <v>273</v>
      </c>
      <c r="C56" s="47"/>
      <c r="D56" s="46"/>
      <c r="E56" s="103"/>
      <c r="F56" s="103"/>
      <c r="G56" s="103"/>
      <c r="H56" s="103"/>
      <c r="I56" s="103"/>
      <c r="J56" s="51">
        <v>666.97</v>
      </c>
    </row>
    <row r="57" spans="1:10" ht="15" x14ac:dyDescent="0.25">
      <c r="A57" s="12"/>
      <c r="B57" s="14" t="s">
        <v>447</v>
      </c>
      <c r="C57" s="47"/>
      <c r="D57" s="46"/>
      <c r="E57" s="103"/>
      <c r="F57" s="103"/>
      <c r="G57" s="103"/>
      <c r="H57" s="103"/>
      <c r="I57" s="103"/>
      <c r="J57" s="51"/>
    </row>
    <row r="58" spans="1:10" x14ac:dyDescent="0.2">
      <c r="A58" s="219"/>
      <c r="B58" s="211"/>
      <c r="C58" s="211"/>
      <c r="D58" s="211"/>
      <c r="E58" s="211"/>
      <c r="F58" s="211"/>
      <c r="G58" s="211"/>
      <c r="H58" s="211"/>
      <c r="I58" s="211"/>
      <c r="J58" s="212"/>
    </row>
    <row r="59" spans="1:10" x14ac:dyDescent="0.2">
      <c r="A59" s="7" t="s">
        <v>274</v>
      </c>
      <c r="B59" s="8" t="s">
        <v>275</v>
      </c>
      <c r="C59" s="8" t="s">
        <v>11</v>
      </c>
      <c r="D59" s="34" t="s">
        <v>391</v>
      </c>
      <c r="E59" s="34" t="s">
        <v>360</v>
      </c>
      <c r="F59" s="34" t="s">
        <v>441</v>
      </c>
      <c r="G59" s="33" t="s">
        <v>361</v>
      </c>
      <c r="H59" s="33" t="s">
        <v>441</v>
      </c>
      <c r="I59" s="55" t="s">
        <v>362</v>
      </c>
      <c r="J59" s="57"/>
    </row>
    <row r="60" spans="1:10" ht="38.25" x14ac:dyDescent="0.25">
      <c r="A60" s="12" t="s">
        <v>276</v>
      </c>
      <c r="B60" s="14" t="s">
        <v>278</v>
      </c>
      <c r="C60" s="47"/>
      <c r="D60" s="46"/>
      <c r="E60" s="103"/>
      <c r="F60" s="103"/>
      <c r="G60" s="103"/>
      <c r="H60" s="103"/>
      <c r="I60" s="103"/>
      <c r="J60" s="51">
        <v>2</v>
      </c>
    </row>
    <row r="61" spans="1:10" ht="15" x14ac:dyDescent="0.25">
      <c r="A61" s="12"/>
      <c r="B61" s="14" t="s">
        <v>447</v>
      </c>
      <c r="C61" s="47"/>
      <c r="D61" s="46"/>
      <c r="E61" s="103"/>
      <c r="F61" s="103"/>
      <c r="G61" s="103"/>
      <c r="H61" s="103"/>
      <c r="I61" s="103"/>
      <c r="J61" s="51"/>
    </row>
    <row r="62" spans="1:10" x14ac:dyDescent="0.2">
      <c r="A62" s="219"/>
      <c r="B62" s="211"/>
      <c r="C62" s="211"/>
      <c r="D62" s="211"/>
      <c r="E62" s="211"/>
      <c r="F62" s="211"/>
      <c r="G62" s="211"/>
      <c r="H62" s="211"/>
      <c r="I62" s="211"/>
      <c r="J62" s="212"/>
    </row>
    <row r="63" spans="1:10" ht="38.25" x14ac:dyDescent="0.25">
      <c r="A63" s="12" t="s">
        <v>279</v>
      </c>
      <c r="B63" s="14" t="s">
        <v>281</v>
      </c>
      <c r="C63" s="47"/>
      <c r="D63" s="46"/>
      <c r="E63" s="103"/>
      <c r="F63" s="103"/>
      <c r="G63" s="103"/>
      <c r="H63" s="103"/>
      <c r="I63" s="103"/>
      <c r="J63" s="51">
        <v>2</v>
      </c>
    </row>
    <row r="64" spans="1:10" ht="15" x14ac:dyDescent="0.25">
      <c r="A64" s="12"/>
      <c r="B64" s="14" t="s">
        <v>447</v>
      </c>
      <c r="C64" s="47"/>
      <c r="D64" s="46"/>
      <c r="E64" s="103"/>
      <c r="F64" s="103"/>
      <c r="G64" s="103"/>
      <c r="H64" s="103"/>
      <c r="I64" s="103"/>
      <c r="J64" s="51"/>
    </row>
    <row r="65" spans="1:10" x14ac:dyDescent="0.2">
      <c r="A65" s="219"/>
      <c r="B65" s="211"/>
      <c r="C65" s="211"/>
      <c r="D65" s="211"/>
      <c r="E65" s="211"/>
      <c r="F65" s="211"/>
      <c r="G65" s="211"/>
      <c r="H65" s="211"/>
      <c r="I65" s="211"/>
      <c r="J65" s="212"/>
    </row>
    <row r="66" spans="1:10" ht="38.25" x14ac:dyDescent="0.25">
      <c r="A66" s="12" t="s">
        <v>282</v>
      </c>
      <c r="B66" s="14" t="s">
        <v>284</v>
      </c>
      <c r="C66" s="47"/>
      <c r="D66" s="46"/>
      <c r="E66" s="103"/>
      <c r="F66" s="103"/>
      <c r="G66" s="103"/>
      <c r="H66" s="103"/>
      <c r="I66" s="103"/>
      <c r="J66" s="51">
        <v>1</v>
      </c>
    </row>
    <row r="67" spans="1:10" ht="15" x14ac:dyDescent="0.25">
      <c r="A67" s="12"/>
      <c r="B67" s="14" t="s">
        <v>447</v>
      </c>
      <c r="C67" s="47"/>
      <c r="D67" s="46"/>
      <c r="E67" s="103"/>
      <c r="F67" s="103"/>
      <c r="G67" s="103"/>
      <c r="H67" s="103"/>
      <c r="I67" s="103"/>
      <c r="J67" s="51"/>
    </row>
    <row r="68" spans="1:10" x14ac:dyDescent="0.2">
      <c r="A68" s="219"/>
      <c r="B68" s="211"/>
      <c r="C68" s="211"/>
      <c r="D68" s="211"/>
      <c r="E68" s="211"/>
      <c r="F68" s="211"/>
      <c r="G68" s="211"/>
      <c r="H68" s="211"/>
      <c r="I68" s="211"/>
      <c r="J68" s="212"/>
    </row>
    <row r="69" spans="1:10" ht="38.25" x14ac:dyDescent="0.25">
      <c r="A69" s="12" t="s">
        <v>285</v>
      </c>
      <c r="B69" s="14" t="s">
        <v>287</v>
      </c>
      <c r="C69" s="47"/>
      <c r="D69" s="46"/>
      <c r="E69" s="103"/>
      <c r="F69" s="103"/>
      <c r="G69" s="103"/>
      <c r="H69" s="103"/>
      <c r="I69" s="103"/>
      <c r="J69" s="51">
        <v>3</v>
      </c>
    </row>
    <row r="70" spans="1:10" ht="15" x14ac:dyDescent="0.25">
      <c r="A70" s="12"/>
      <c r="B70" s="14" t="s">
        <v>447</v>
      </c>
      <c r="C70" s="47"/>
      <c r="D70" s="46"/>
      <c r="E70" s="103"/>
      <c r="F70" s="103"/>
      <c r="G70" s="103"/>
      <c r="H70" s="103"/>
      <c r="I70" s="103"/>
      <c r="J70" s="51"/>
    </row>
    <row r="71" spans="1:10" x14ac:dyDescent="0.2">
      <c r="A71" s="219"/>
      <c r="B71" s="211"/>
      <c r="C71" s="211"/>
      <c r="D71" s="211"/>
      <c r="E71" s="211"/>
      <c r="F71" s="211"/>
      <c r="G71" s="211"/>
      <c r="H71" s="211"/>
      <c r="I71" s="211"/>
      <c r="J71" s="212"/>
    </row>
    <row r="72" spans="1:10" ht="51.75" thickBot="1" x14ac:dyDescent="0.3">
      <c r="A72" s="12" t="s">
        <v>288</v>
      </c>
      <c r="B72" s="14" t="s">
        <v>290</v>
      </c>
      <c r="C72" s="47"/>
      <c r="D72" s="46"/>
      <c r="E72" s="103"/>
      <c r="F72" s="103"/>
      <c r="G72" s="103"/>
      <c r="H72" s="103"/>
      <c r="I72" s="103"/>
      <c r="J72" s="51">
        <v>16</v>
      </c>
    </row>
    <row r="73" spans="1:10" x14ac:dyDescent="0.2">
      <c r="A73" s="213" t="s">
        <v>452</v>
      </c>
      <c r="B73" s="214"/>
      <c r="C73" s="214"/>
      <c r="D73" s="214"/>
      <c r="E73" s="214"/>
      <c r="F73" s="214"/>
      <c r="G73" s="214"/>
      <c r="H73" s="214"/>
      <c r="I73" s="214"/>
      <c r="J73" s="215"/>
    </row>
    <row r="74" spans="1:10" x14ac:dyDescent="0.2">
      <c r="A74" s="35" t="s">
        <v>7</v>
      </c>
      <c r="B74" s="36" t="s">
        <v>10</v>
      </c>
      <c r="C74" s="113" t="s">
        <v>11</v>
      </c>
      <c r="D74" s="216"/>
      <c r="E74" s="216"/>
      <c r="F74" s="216"/>
      <c r="G74" s="216"/>
      <c r="H74" s="216"/>
      <c r="I74" s="216"/>
      <c r="J74" s="217"/>
    </row>
    <row r="75" spans="1:10" ht="15" x14ac:dyDescent="0.25">
      <c r="A75" s="26" t="s">
        <v>453</v>
      </c>
      <c r="B75" s="47" t="s">
        <v>180</v>
      </c>
      <c r="C75" s="47"/>
      <c r="D75" s="46"/>
      <c r="E75" s="218" t="s">
        <v>364</v>
      </c>
      <c r="F75" s="218"/>
      <c r="G75" s="218"/>
      <c r="H75" s="218"/>
      <c r="I75" s="218"/>
      <c r="J75" s="51" t="s">
        <v>365</v>
      </c>
    </row>
    <row r="76" spans="1:10" ht="15" x14ac:dyDescent="0.2">
      <c r="A76" s="105" t="s">
        <v>454</v>
      </c>
      <c r="B76" s="106" t="s">
        <v>455</v>
      </c>
      <c r="C76" s="107" t="s">
        <v>404</v>
      </c>
      <c r="D76" s="34" t="s">
        <v>391</v>
      </c>
      <c r="E76" s="34" t="s">
        <v>360</v>
      </c>
      <c r="F76" s="34" t="s">
        <v>441</v>
      </c>
      <c r="G76" s="33" t="s">
        <v>361</v>
      </c>
      <c r="H76" s="33" t="s">
        <v>441</v>
      </c>
      <c r="I76" s="55" t="s">
        <v>362</v>
      </c>
      <c r="J76" s="120">
        <f>J81</f>
        <v>502.12999999999994</v>
      </c>
    </row>
    <row r="77" spans="1:10" ht="15" x14ac:dyDescent="0.25">
      <c r="A77" s="108"/>
      <c r="B77" s="117" t="s">
        <v>456</v>
      </c>
      <c r="C77" s="110"/>
      <c r="D77" s="46"/>
      <c r="E77" s="114"/>
      <c r="F77" s="114"/>
      <c r="G77" s="114"/>
      <c r="H77" s="114"/>
      <c r="I77" s="114"/>
      <c r="J77" s="51"/>
    </row>
    <row r="78" spans="1:10" ht="15" x14ac:dyDescent="0.2">
      <c r="A78" s="219" t="s">
        <v>457</v>
      </c>
      <c r="B78" s="211"/>
      <c r="C78" s="84"/>
      <c r="D78" s="208" t="s">
        <v>419</v>
      </c>
      <c r="E78" s="209"/>
      <c r="F78" s="209"/>
      <c r="G78" s="209"/>
      <c r="H78" s="209"/>
      <c r="I78" s="210"/>
      <c r="J78" s="87">
        <v>524.54999999999995</v>
      </c>
    </row>
    <row r="79" spans="1:10" ht="13.9" customHeight="1" x14ac:dyDescent="0.2">
      <c r="A79" s="219" t="s">
        <v>418</v>
      </c>
      <c r="B79" s="220"/>
      <c r="C79" s="15"/>
      <c r="D79" s="208" t="s">
        <v>420</v>
      </c>
      <c r="E79" s="209"/>
      <c r="F79" s="209"/>
      <c r="G79" s="209"/>
      <c r="H79" s="209"/>
      <c r="I79" s="210"/>
      <c r="J79" s="87">
        <v>22.42</v>
      </c>
    </row>
    <row r="80" spans="1:10" ht="13.9" customHeight="1" x14ac:dyDescent="0.25">
      <c r="A80" s="219"/>
      <c r="B80" s="220"/>
      <c r="C80" s="15"/>
      <c r="D80" s="221"/>
      <c r="E80" s="222"/>
      <c r="F80" s="222"/>
      <c r="G80" s="222"/>
      <c r="H80" s="222"/>
      <c r="I80" s="223"/>
      <c r="J80" s="85"/>
    </row>
    <row r="81" spans="1:10" ht="15" x14ac:dyDescent="0.2">
      <c r="A81" s="206" t="s">
        <v>421</v>
      </c>
      <c r="B81" s="207"/>
      <c r="C81" s="15"/>
      <c r="D81" s="40"/>
      <c r="E81" s="208"/>
      <c r="F81" s="209"/>
      <c r="G81" s="209"/>
      <c r="H81" s="209"/>
      <c r="I81" s="210"/>
      <c r="J81" s="93">
        <f>J78-J79</f>
        <v>502.12999999999994</v>
      </c>
    </row>
    <row r="82" spans="1:10" x14ac:dyDescent="0.2">
      <c r="A82" s="112"/>
      <c r="B82" s="211"/>
      <c r="C82" s="211"/>
      <c r="D82" s="211"/>
      <c r="E82" s="211"/>
      <c r="F82" s="211"/>
      <c r="G82" s="211"/>
      <c r="H82" s="211"/>
      <c r="I82" s="211"/>
      <c r="J82" s="212"/>
    </row>
    <row r="83" spans="1:10" x14ac:dyDescent="0.2">
      <c r="A83" s="7" t="s">
        <v>458</v>
      </c>
      <c r="B83" s="8" t="s">
        <v>197</v>
      </c>
      <c r="C83" s="49"/>
      <c r="D83" s="104"/>
      <c r="E83" s="104"/>
      <c r="F83" s="104"/>
      <c r="G83" s="104"/>
      <c r="H83" s="115"/>
      <c r="I83" s="115"/>
      <c r="J83" s="116"/>
    </row>
    <row r="84" spans="1:10" ht="25.5" x14ac:dyDescent="0.25">
      <c r="A84" s="7" t="s">
        <v>459</v>
      </c>
      <c r="B84" s="8" t="s">
        <v>200</v>
      </c>
      <c r="C84" s="49"/>
      <c r="D84" s="104"/>
      <c r="E84" s="104"/>
      <c r="F84" s="104"/>
      <c r="G84" s="104"/>
      <c r="H84" s="104"/>
      <c r="I84" s="104"/>
      <c r="J84" s="118">
        <f>SUM(J85:J89)</f>
        <v>443.34999999999997</v>
      </c>
    </row>
    <row r="85" spans="1:10" s="121" customFormat="1" x14ac:dyDescent="0.2">
      <c r="A85" s="43"/>
      <c r="B85" s="48" t="s">
        <v>461</v>
      </c>
      <c r="C85" s="49"/>
      <c r="D85" s="46">
        <v>2</v>
      </c>
      <c r="E85" s="46">
        <v>23.18</v>
      </c>
      <c r="F85" s="46"/>
      <c r="G85" s="46">
        <v>2.5</v>
      </c>
      <c r="H85" s="46"/>
      <c r="I85" s="46"/>
      <c r="J85" s="52">
        <f>PRODUCT(D85:G85)</f>
        <v>115.9</v>
      </c>
    </row>
    <row r="86" spans="1:10" s="121" customFormat="1" x14ac:dyDescent="0.2">
      <c r="A86" s="43"/>
      <c r="B86" s="48" t="s">
        <v>462</v>
      </c>
      <c r="C86" s="49"/>
      <c r="D86" s="46">
        <v>2</v>
      </c>
      <c r="E86" s="46">
        <v>15.61</v>
      </c>
      <c r="F86" s="46"/>
      <c r="G86" s="46">
        <v>2.5</v>
      </c>
      <c r="H86" s="46"/>
      <c r="I86" s="46"/>
      <c r="J86" s="52">
        <f>PRODUCT(D86:I86)</f>
        <v>78.05</v>
      </c>
    </row>
    <row r="87" spans="1:10" s="130" customFormat="1" x14ac:dyDescent="0.2">
      <c r="A87" s="145"/>
      <c r="B87" s="146" t="s">
        <v>464</v>
      </c>
      <c r="C87" s="146"/>
      <c r="D87" s="149"/>
      <c r="E87" s="149"/>
      <c r="F87" s="149"/>
      <c r="G87" s="149"/>
      <c r="H87" s="149"/>
      <c r="I87" s="149"/>
      <c r="J87" s="150"/>
    </row>
    <row r="88" spans="1:10" s="121" customFormat="1" x14ac:dyDescent="0.2">
      <c r="A88" s="43"/>
      <c r="B88" s="48" t="s">
        <v>461</v>
      </c>
      <c r="C88" s="49"/>
      <c r="D88" s="46">
        <v>2</v>
      </c>
      <c r="E88" s="46">
        <v>25</v>
      </c>
      <c r="F88" s="46"/>
      <c r="G88" s="46">
        <v>2.9</v>
      </c>
      <c r="H88" s="46"/>
      <c r="I88" s="46"/>
      <c r="J88" s="52">
        <f>PRODUCT(D88:G88)</f>
        <v>145</v>
      </c>
    </row>
    <row r="89" spans="1:10" s="121" customFormat="1" x14ac:dyDescent="0.2">
      <c r="A89" s="145"/>
      <c r="B89" s="48" t="s">
        <v>462</v>
      </c>
      <c r="C89" s="49"/>
      <c r="D89" s="46">
        <v>2</v>
      </c>
      <c r="E89" s="46">
        <v>18</v>
      </c>
      <c r="F89" s="46"/>
      <c r="G89" s="46">
        <v>2.9</v>
      </c>
      <c r="H89" s="147"/>
      <c r="I89" s="147"/>
      <c r="J89" s="52">
        <f>PRODUCT(D89:I89)</f>
        <v>104.39999999999999</v>
      </c>
    </row>
    <row r="90" spans="1:10" ht="25.5" x14ac:dyDescent="0.25">
      <c r="A90" s="43" t="s">
        <v>460</v>
      </c>
      <c r="B90" s="44" t="s">
        <v>203</v>
      </c>
      <c r="C90" s="49" t="s">
        <v>383</v>
      </c>
      <c r="D90" s="70"/>
      <c r="E90" s="70"/>
      <c r="F90" s="70"/>
      <c r="G90" s="71"/>
      <c r="H90" s="71"/>
      <c r="I90" s="72"/>
      <c r="J90" s="58"/>
    </row>
    <row r="91" spans="1:10" s="111" customFormat="1" ht="15" x14ac:dyDescent="0.25">
      <c r="A91" s="43"/>
      <c r="B91" s="44"/>
      <c r="C91" s="49"/>
      <c r="D91" s="70"/>
      <c r="E91" s="70"/>
      <c r="F91" s="70"/>
      <c r="G91" s="71"/>
      <c r="H91" s="71"/>
      <c r="I91" s="72"/>
      <c r="J91" s="58">
        <f>SUM(J92:J94)</f>
        <v>193.95</v>
      </c>
    </row>
    <row r="92" spans="1:10" x14ac:dyDescent="0.2">
      <c r="A92" s="43"/>
      <c r="B92" s="48" t="s">
        <v>461</v>
      </c>
      <c r="C92" s="49"/>
      <c r="D92" s="46">
        <v>2</v>
      </c>
      <c r="E92" s="46">
        <v>23.18</v>
      </c>
      <c r="F92" s="46"/>
      <c r="G92" s="46">
        <v>2.5</v>
      </c>
      <c r="H92" s="46"/>
      <c r="I92" s="46"/>
      <c r="J92" s="52">
        <f>PRODUCT(D92:G92)</f>
        <v>115.9</v>
      </c>
    </row>
    <row r="93" spans="1:10" x14ac:dyDescent="0.2">
      <c r="A93" s="43"/>
      <c r="B93" s="48" t="s">
        <v>462</v>
      </c>
      <c r="C93" s="49"/>
      <c r="D93" s="46">
        <v>2</v>
      </c>
      <c r="E93" s="46">
        <v>15.61</v>
      </c>
      <c r="F93" s="46"/>
      <c r="G93" s="46">
        <v>2.5</v>
      </c>
      <c r="H93" s="46"/>
      <c r="I93" s="46"/>
      <c r="J93" s="52">
        <f>PRODUCT(D93:I93)</f>
        <v>78.05</v>
      </c>
    </row>
    <row r="94" spans="1:10" x14ac:dyDescent="0.2">
      <c r="A94" s="43"/>
      <c r="B94" s="48"/>
      <c r="C94" s="49"/>
      <c r="D94" s="46"/>
      <c r="E94" s="46"/>
      <c r="F94" s="46"/>
      <c r="G94" s="46"/>
      <c r="H94" s="46"/>
      <c r="I94" s="46"/>
      <c r="J94" s="53"/>
    </row>
    <row r="95" spans="1:10" ht="25.5" x14ac:dyDescent="0.25">
      <c r="A95" s="43" t="s">
        <v>463</v>
      </c>
      <c r="B95" s="8" t="s">
        <v>206</v>
      </c>
      <c r="C95" s="49"/>
      <c r="D95" s="46"/>
      <c r="E95" s="46"/>
      <c r="F95" s="46"/>
      <c r="G95" s="46"/>
      <c r="H95" s="46"/>
      <c r="I95" s="46"/>
      <c r="J95" s="58">
        <f>SUM(J96:J98)</f>
        <v>193.95</v>
      </c>
    </row>
    <row r="96" spans="1:10" ht="15" x14ac:dyDescent="0.25">
      <c r="A96" s="43"/>
      <c r="B96" s="65"/>
      <c r="C96" s="63"/>
      <c r="D96" s="46">
        <v>2</v>
      </c>
      <c r="E96" s="46">
        <v>23.18</v>
      </c>
      <c r="F96" s="46"/>
      <c r="G96" s="46">
        <v>2.5</v>
      </c>
      <c r="H96" s="46"/>
      <c r="I96" s="46"/>
      <c r="J96" s="52">
        <f>PRODUCT(D96:G96)</f>
        <v>115.9</v>
      </c>
    </row>
    <row r="97" spans="1:10" ht="15" x14ac:dyDescent="0.25">
      <c r="A97" s="43"/>
      <c r="B97" s="65"/>
      <c r="C97" s="63"/>
      <c r="D97" s="46">
        <v>2</v>
      </c>
      <c r="E97" s="46">
        <v>15.61</v>
      </c>
      <c r="F97" s="46"/>
      <c r="G97" s="46">
        <v>2.5</v>
      </c>
      <c r="H97" s="46"/>
      <c r="I97" s="46"/>
      <c r="J97" s="52">
        <f>PRODUCT(D97:I97)</f>
        <v>78.05</v>
      </c>
    </row>
  </sheetData>
  <mergeCells count="35">
    <mergeCell ref="A36:J36"/>
    <mergeCell ref="A34:J34"/>
    <mergeCell ref="A55:J55"/>
    <mergeCell ref="A51:J51"/>
    <mergeCell ref="A45:J45"/>
    <mergeCell ref="A42:J42"/>
    <mergeCell ref="A39:J39"/>
    <mergeCell ref="A71:J71"/>
    <mergeCell ref="A68:J68"/>
    <mergeCell ref="A65:J65"/>
    <mergeCell ref="A62:J62"/>
    <mergeCell ref="A58:J58"/>
    <mergeCell ref="A30:J30"/>
    <mergeCell ref="A27:J27"/>
    <mergeCell ref="A1:J1"/>
    <mergeCell ref="A2:J2"/>
    <mergeCell ref="D3:J3"/>
    <mergeCell ref="E4:I4"/>
    <mergeCell ref="A9:J9"/>
    <mergeCell ref="A24:J24"/>
    <mergeCell ref="A21:J21"/>
    <mergeCell ref="A17:J17"/>
    <mergeCell ref="A14:J14"/>
    <mergeCell ref="A81:B81"/>
    <mergeCell ref="E81:I81"/>
    <mergeCell ref="B82:J82"/>
    <mergeCell ref="A73:J73"/>
    <mergeCell ref="D74:J74"/>
    <mergeCell ref="E75:I75"/>
    <mergeCell ref="A78:B78"/>
    <mergeCell ref="D78:I78"/>
    <mergeCell ref="A79:B79"/>
    <mergeCell ref="D79:I79"/>
    <mergeCell ref="A80:B80"/>
    <mergeCell ref="D80:I80"/>
  </mergeCells>
  <phoneticPr fontId="9" type="noConversion"/>
  <pageMargins left="0.51181102362204722" right="0.51181102362204722" top="0.78740157480314965" bottom="0.78740157480314965" header="0.31496062992125984" footer="0.31496062992125984"/>
  <pageSetup paperSize="9" scale="73" orientation="portrait" r:id="rId1"/>
  <rowBreaks count="1" manualBreakCount="1">
    <brk id="4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9188D-9AE8-4461-9845-AE66CB5E1A39}">
  <sheetPr>
    <tabColor rgb="FFFF0000"/>
  </sheetPr>
  <dimension ref="A1:O3"/>
  <sheetViews>
    <sheetView view="pageBreakPreview" zoomScale="60" zoomScaleNormal="100" workbookViewId="0">
      <selection activeCell="S126" sqref="S126"/>
    </sheetView>
  </sheetViews>
  <sheetFormatPr defaultRowHeight="14.25" x14ac:dyDescent="0.2"/>
  <sheetData>
    <row r="1" spans="1:15" s="121" customFormat="1" x14ac:dyDescent="0.2">
      <c r="A1" s="173" t="s">
        <v>0</v>
      </c>
      <c r="B1" s="174"/>
      <c r="C1" s="174"/>
      <c r="D1" s="174"/>
      <c r="E1" s="174" t="s">
        <v>1</v>
      </c>
      <c r="F1" s="174"/>
      <c r="G1" s="174" t="s">
        <v>2</v>
      </c>
      <c r="H1" s="174"/>
      <c r="I1" s="174" t="s">
        <v>3</v>
      </c>
      <c r="J1" s="189"/>
      <c r="K1" s="124"/>
      <c r="L1" s="1"/>
      <c r="M1" s="138"/>
      <c r="O1" s="122"/>
    </row>
    <row r="2" spans="1:15" s="121" customFormat="1" ht="55.5" customHeight="1" thickBot="1" x14ac:dyDescent="0.25">
      <c r="A2" s="175" t="s">
        <v>355</v>
      </c>
      <c r="B2" s="176"/>
      <c r="C2" s="176"/>
      <c r="D2" s="176"/>
      <c r="E2" s="176" t="s">
        <v>4</v>
      </c>
      <c r="F2" s="176"/>
      <c r="G2" s="176" t="s">
        <v>5</v>
      </c>
      <c r="H2" s="176"/>
      <c r="I2" s="176" t="s">
        <v>6</v>
      </c>
      <c r="J2" s="199"/>
      <c r="K2" s="125"/>
      <c r="L2" s="2"/>
      <c r="M2" s="138"/>
      <c r="O2" s="122"/>
    </row>
    <row r="3" spans="1:15" s="121" customFormat="1" ht="29.45" customHeight="1" thickBot="1" x14ac:dyDescent="0.3">
      <c r="A3" s="183" t="s">
        <v>475</v>
      </c>
      <c r="B3" s="184"/>
      <c r="C3" s="184"/>
      <c r="D3" s="184"/>
      <c r="E3" s="184"/>
      <c r="F3" s="184"/>
      <c r="G3" s="184"/>
      <c r="H3" s="184"/>
      <c r="I3" s="184"/>
      <c r="J3" s="185"/>
      <c r="K3" s="192"/>
      <c r="L3" s="193"/>
      <c r="M3" s="204" t="s">
        <v>450</v>
      </c>
      <c r="N3" s="205"/>
      <c r="O3" s="131"/>
    </row>
  </sheetData>
  <mergeCells count="11">
    <mergeCell ref="A3:J3"/>
    <mergeCell ref="K3:L3"/>
    <mergeCell ref="M3:N3"/>
    <mergeCell ref="A1:D1"/>
    <mergeCell ref="E1:F1"/>
    <mergeCell ref="G1:H1"/>
    <mergeCell ref="I1:J1"/>
    <mergeCell ref="A2:D2"/>
    <mergeCell ref="E2:F2"/>
    <mergeCell ref="G2:H2"/>
    <mergeCell ref="I2:J2"/>
  </mergeCells>
  <conditionalFormatting sqref="M1:M3">
    <cfRule type="cellIs" dxfId="1" priority="2" operator="greaterThan">
      <formula>0</formula>
    </cfRule>
  </conditionalFormatting>
  <conditionalFormatting sqref="O1:O3">
    <cfRule type="cellIs" dxfId="0" priority="1" operator="greaterThan">
      <formula>1</formula>
    </cfRule>
  </conditionalFormatting>
  <pageMargins left="0.511811024" right="0.511811024" top="0.78740157499999996" bottom="0.78740157499999996" header="0.31496062000000002" footer="0.31496062000000002"/>
  <pageSetup paperSize="9" scale="62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5"/>
  <sheetViews>
    <sheetView showRuler="0" zoomScaleNormal="100" workbookViewId="0">
      <selection activeCell="B7" sqref="B7"/>
    </sheetView>
  </sheetViews>
  <sheetFormatPr defaultRowHeight="15" x14ac:dyDescent="0.25"/>
  <cols>
    <col min="1" max="1" width="6.375" style="38" bestFit="1" customWidth="1"/>
    <col min="2" max="2" width="51.375" customWidth="1"/>
    <col min="3" max="3" width="3.25" style="38" bestFit="1" customWidth="1"/>
    <col min="4" max="4" width="5.75" bestFit="1" customWidth="1"/>
    <col min="5" max="5" width="7" bestFit="1" customWidth="1"/>
    <col min="6" max="6" width="5.5" bestFit="1" customWidth="1"/>
    <col min="7" max="7" width="4.75" customWidth="1"/>
    <col min="8" max="8" width="15.75" bestFit="1" customWidth="1"/>
  </cols>
  <sheetData>
    <row r="1" spans="1:12" ht="40.5" customHeight="1" x14ac:dyDescent="0.2">
      <c r="A1" s="233" t="s">
        <v>355</v>
      </c>
      <c r="B1" s="234"/>
      <c r="C1" s="234"/>
      <c r="D1" s="234"/>
      <c r="E1" s="234"/>
      <c r="F1" s="234"/>
      <c r="G1" s="234"/>
      <c r="H1" s="235"/>
    </row>
    <row r="2" spans="1:12" ht="14.25" customHeight="1" x14ac:dyDescent="0.2">
      <c r="A2" s="230" t="s">
        <v>363</v>
      </c>
      <c r="B2" s="231"/>
      <c r="C2" s="231"/>
      <c r="D2" s="231"/>
      <c r="E2" s="231"/>
      <c r="F2" s="231"/>
      <c r="G2" s="231"/>
      <c r="H2" s="232"/>
    </row>
    <row r="3" spans="1:12" ht="25.5" x14ac:dyDescent="0.2">
      <c r="A3" s="35" t="s">
        <v>7</v>
      </c>
      <c r="B3" s="36" t="s">
        <v>10</v>
      </c>
      <c r="C3" s="37" t="s">
        <v>11</v>
      </c>
      <c r="D3" s="216"/>
      <c r="E3" s="216"/>
      <c r="F3" s="216"/>
      <c r="G3" s="216"/>
      <c r="H3" s="217"/>
    </row>
    <row r="4" spans="1:12" x14ac:dyDescent="0.25">
      <c r="A4" s="26"/>
      <c r="B4" s="46"/>
      <c r="C4" s="47"/>
      <c r="D4" s="46"/>
      <c r="E4" s="218" t="s">
        <v>364</v>
      </c>
      <c r="F4" s="218"/>
      <c r="G4" s="218"/>
      <c r="H4" s="51" t="s">
        <v>365</v>
      </c>
      <c r="L4">
        <v>4.2</v>
      </c>
    </row>
    <row r="5" spans="1:12" ht="14.25" x14ac:dyDescent="0.2">
      <c r="A5" s="7" t="s">
        <v>84</v>
      </c>
      <c r="B5" s="8" t="s">
        <v>85</v>
      </c>
      <c r="C5" s="8"/>
      <c r="D5" s="34" t="s">
        <v>366</v>
      </c>
      <c r="E5" s="34" t="s">
        <v>360</v>
      </c>
      <c r="F5" s="33" t="s">
        <v>361</v>
      </c>
      <c r="G5" s="55" t="s">
        <v>362</v>
      </c>
      <c r="H5" s="57"/>
      <c r="L5">
        <v>5.43</v>
      </c>
    </row>
    <row r="6" spans="1:12" ht="51" x14ac:dyDescent="0.25">
      <c r="A6" s="43" t="s">
        <v>86</v>
      </c>
      <c r="B6" s="44" t="s">
        <v>88</v>
      </c>
      <c r="C6" s="49" t="s">
        <v>24</v>
      </c>
      <c r="D6" s="39"/>
      <c r="E6" s="39"/>
      <c r="F6" s="18"/>
      <c r="G6" s="45"/>
      <c r="H6" s="58">
        <f>PRODUCT(D7:G7)</f>
        <v>98.48</v>
      </c>
      <c r="L6">
        <v>2.4500000000000002</v>
      </c>
    </row>
    <row r="7" spans="1:12" ht="25.5" x14ac:dyDescent="0.25">
      <c r="A7" s="43"/>
      <c r="B7" s="14" t="s">
        <v>367</v>
      </c>
      <c r="C7" s="49"/>
      <c r="D7" s="39">
        <v>1</v>
      </c>
      <c r="E7" s="39">
        <v>98.48</v>
      </c>
      <c r="F7" s="18"/>
      <c r="G7" s="45"/>
      <c r="H7" s="58"/>
      <c r="J7">
        <f>SUM(L4:L8)</f>
        <v>23.18</v>
      </c>
      <c r="L7">
        <v>5.55</v>
      </c>
    </row>
    <row r="8" spans="1:12" ht="51" x14ac:dyDescent="0.25">
      <c r="A8" s="43" t="s">
        <v>89</v>
      </c>
      <c r="B8" s="44" t="s">
        <v>91</v>
      </c>
      <c r="C8" s="49" t="s">
        <v>60</v>
      </c>
      <c r="D8" s="40"/>
      <c r="E8" s="39"/>
      <c r="F8" s="18"/>
      <c r="G8" s="45"/>
      <c r="H8" s="58">
        <f t="shared" ref="H8:H12" si="0">PRODUCT(D9:G9)</f>
        <v>151</v>
      </c>
      <c r="L8">
        <v>5.55</v>
      </c>
    </row>
    <row r="9" spans="1:12" ht="25.5" x14ac:dyDescent="0.25">
      <c r="A9" s="43"/>
      <c r="B9" s="14" t="s">
        <v>367</v>
      </c>
      <c r="C9" s="49"/>
      <c r="D9" s="40">
        <v>1</v>
      </c>
      <c r="E9" s="39">
        <v>151</v>
      </c>
      <c r="F9" s="18"/>
      <c r="G9" s="45"/>
      <c r="H9" s="58"/>
      <c r="J9">
        <f>SUM(L9:L13)</f>
        <v>15.61</v>
      </c>
      <c r="L9">
        <v>1.94</v>
      </c>
    </row>
    <row r="10" spans="1:12" ht="51" x14ac:dyDescent="0.25">
      <c r="A10" s="43" t="s">
        <v>92</v>
      </c>
      <c r="B10" s="44" t="s">
        <v>94</v>
      </c>
      <c r="C10" s="49" t="s">
        <v>60</v>
      </c>
      <c r="D10" s="39"/>
      <c r="E10" s="39"/>
      <c r="F10" s="18"/>
      <c r="G10" s="45"/>
      <c r="H10" s="58">
        <f t="shared" si="0"/>
        <v>402</v>
      </c>
      <c r="L10">
        <v>2.83</v>
      </c>
    </row>
    <row r="11" spans="1:12" ht="25.5" x14ac:dyDescent="0.25">
      <c r="A11" s="43"/>
      <c r="B11" s="14" t="s">
        <v>367</v>
      </c>
      <c r="C11" s="49"/>
      <c r="D11" s="39">
        <v>1</v>
      </c>
      <c r="E11" s="39">
        <v>402</v>
      </c>
      <c r="F11" s="18"/>
      <c r="G11" s="45"/>
      <c r="H11" s="58"/>
      <c r="L11">
        <v>6.08</v>
      </c>
    </row>
    <row r="12" spans="1:12" ht="38.25" x14ac:dyDescent="0.25">
      <c r="A12" s="43" t="s">
        <v>95</v>
      </c>
      <c r="B12" s="44" t="s">
        <v>75</v>
      </c>
      <c r="C12" s="49" t="s">
        <v>34</v>
      </c>
      <c r="D12" s="39"/>
      <c r="E12" s="39"/>
      <c r="F12" s="18"/>
      <c r="G12" s="45"/>
      <c r="H12" s="58">
        <f t="shared" si="0"/>
        <v>7.43</v>
      </c>
      <c r="L12">
        <v>2.8</v>
      </c>
    </row>
    <row r="13" spans="1:12" ht="25.5" x14ac:dyDescent="0.25">
      <c r="A13" s="43"/>
      <c r="B13" s="14" t="s">
        <v>367</v>
      </c>
      <c r="C13" s="49"/>
      <c r="D13" s="39">
        <v>1</v>
      </c>
      <c r="E13" s="39">
        <v>7.43</v>
      </c>
      <c r="F13" s="18"/>
      <c r="G13" s="45"/>
      <c r="H13" s="58"/>
      <c r="L13">
        <v>1.96</v>
      </c>
    </row>
    <row r="14" spans="1:12" ht="38.25" x14ac:dyDescent="0.25">
      <c r="A14" s="43" t="s">
        <v>96</v>
      </c>
      <c r="B14" s="44" t="s">
        <v>78</v>
      </c>
      <c r="C14" s="49" t="s">
        <v>34</v>
      </c>
      <c r="D14" s="39"/>
      <c r="E14" s="39"/>
      <c r="F14" s="18"/>
      <c r="G14" s="45"/>
      <c r="H14" s="58">
        <f>PRODUCT(D15:G15)</f>
        <v>7.43</v>
      </c>
      <c r="J14">
        <f>SUM(L14:L22)</f>
        <v>31.34</v>
      </c>
      <c r="L14">
        <v>6.08</v>
      </c>
    </row>
    <row r="15" spans="1:12" ht="25.5" x14ac:dyDescent="0.25">
      <c r="A15" s="43"/>
      <c r="B15" s="14" t="s">
        <v>367</v>
      </c>
      <c r="C15" s="49"/>
      <c r="D15" s="39">
        <v>1</v>
      </c>
      <c r="E15" s="39">
        <v>7.43</v>
      </c>
      <c r="F15" s="18"/>
      <c r="G15" s="45"/>
      <c r="H15" s="58"/>
      <c r="L15">
        <v>1.35</v>
      </c>
    </row>
    <row r="16" spans="1:12" x14ac:dyDescent="0.25">
      <c r="A16" s="7" t="s">
        <v>97</v>
      </c>
      <c r="B16" s="8" t="s">
        <v>98</v>
      </c>
      <c r="C16" s="8"/>
      <c r="D16" s="41" t="s">
        <v>370</v>
      </c>
      <c r="E16" s="41" t="s">
        <v>360</v>
      </c>
      <c r="F16" s="42" t="s">
        <v>361</v>
      </c>
      <c r="G16" s="56" t="s">
        <v>362</v>
      </c>
      <c r="H16" s="59"/>
      <c r="L16">
        <v>1.35</v>
      </c>
    </row>
    <row r="17" spans="1:13" ht="51" x14ac:dyDescent="0.25">
      <c r="A17" s="43" t="s">
        <v>99</v>
      </c>
      <c r="B17" s="44" t="s">
        <v>101</v>
      </c>
      <c r="C17" s="49" t="s">
        <v>24</v>
      </c>
      <c r="D17" s="39"/>
      <c r="E17" s="39"/>
      <c r="F17" s="18"/>
      <c r="G17" s="45"/>
      <c r="H17" s="58">
        <f>SUM(H18:H19)</f>
        <v>136</v>
      </c>
      <c r="L17">
        <v>3.84</v>
      </c>
    </row>
    <row r="18" spans="1:13" ht="14.25" x14ac:dyDescent="0.2">
      <c r="A18" s="43"/>
      <c r="B18" s="14" t="s">
        <v>368</v>
      </c>
      <c r="C18" s="49"/>
      <c r="D18" s="39">
        <v>1</v>
      </c>
      <c r="E18" s="39">
        <v>104</v>
      </c>
      <c r="F18" s="18"/>
      <c r="G18" s="45"/>
      <c r="H18" s="52">
        <f>PRODUCT(D18:G18)</f>
        <v>104</v>
      </c>
      <c r="L18">
        <v>3.01</v>
      </c>
    </row>
    <row r="19" spans="1:13" ht="14.25" x14ac:dyDescent="0.2">
      <c r="A19" s="43"/>
      <c r="B19" s="14" t="s">
        <v>369</v>
      </c>
      <c r="C19" s="49"/>
      <c r="D19" s="39">
        <v>1</v>
      </c>
      <c r="E19" s="39">
        <v>32</v>
      </c>
      <c r="F19" s="18"/>
      <c r="G19" s="45"/>
      <c r="H19" s="52">
        <f>PRODUCT(D19:G19)</f>
        <v>32</v>
      </c>
      <c r="L19">
        <v>1.94</v>
      </c>
    </row>
    <row r="20" spans="1:13" ht="51" x14ac:dyDescent="0.25">
      <c r="A20" s="43" t="s">
        <v>102</v>
      </c>
      <c r="B20" s="44" t="s">
        <v>91</v>
      </c>
      <c r="C20" s="49" t="s">
        <v>60</v>
      </c>
      <c r="D20" s="39"/>
      <c r="E20" s="39"/>
      <c r="F20" s="18"/>
      <c r="G20" s="45"/>
      <c r="H20" s="58">
        <f>SUM(H21:H22)</f>
        <v>174</v>
      </c>
      <c r="L20">
        <v>2.77</v>
      </c>
    </row>
    <row r="21" spans="1:13" ht="14.25" x14ac:dyDescent="0.2">
      <c r="A21" s="43"/>
      <c r="B21" s="14" t="s">
        <v>368</v>
      </c>
      <c r="C21" s="49"/>
      <c r="D21" s="39">
        <v>1</v>
      </c>
      <c r="E21" s="39">
        <v>122</v>
      </c>
      <c r="F21" s="18"/>
      <c r="G21" s="45"/>
      <c r="H21" s="52">
        <f>PRODUCT(D21:G21)</f>
        <v>122</v>
      </c>
      <c r="L21">
        <v>5.5</v>
      </c>
    </row>
    <row r="22" spans="1:13" ht="14.25" x14ac:dyDescent="0.2">
      <c r="A22" s="43"/>
      <c r="B22" s="14" t="s">
        <v>369</v>
      </c>
      <c r="C22" s="49"/>
      <c r="D22" s="39">
        <v>1</v>
      </c>
      <c r="E22" s="39">
        <v>52</v>
      </c>
      <c r="F22" s="18"/>
      <c r="G22" s="45"/>
      <c r="H22" s="52">
        <f>PRODUCT(D22:G22)</f>
        <v>52</v>
      </c>
      <c r="L22">
        <v>5.5</v>
      </c>
    </row>
    <row r="23" spans="1:13" ht="51" x14ac:dyDescent="0.25">
      <c r="A23" s="43" t="s">
        <v>103</v>
      </c>
      <c r="B23" s="44" t="s">
        <v>105</v>
      </c>
      <c r="C23" s="49" t="s">
        <v>60</v>
      </c>
      <c r="D23" s="39"/>
      <c r="E23" s="39"/>
      <c r="F23" s="18"/>
      <c r="G23" s="45"/>
      <c r="H23" s="58">
        <f>SUM(H24:H25)</f>
        <v>0</v>
      </c>
      <c r="J23">
        <f>SUM(L23:L27)</f>
        <v>15.27</v>
      </c>
      <c r="L23">
        <v>1.92</v>
      </c>
    </row>
    <row r="24" spans="1:13" ht="14.25" x14ac:dyDescent="0.2">
      <c r="A24" s="43"/>
      <c r="B24" s="14" t="s">
        <v>368</v>
      </c>
      <c r="C24" s="49"/>
      <c r="D24" s="39">
        <v>0</v>
      </c>
      <c r="E24" s="39">
        <v>0</v>
      </c>
      <c r="F24" s="18"/>
      <c r="G24" s="45"/>
      <c r="H24" s="52">
        <f>PRODUCT(D24:G24)</f>
        <v>0</v>
      </c>
      <c r="L24">
        <v>2.85</v>
      </c>
    </row>
    <row r="25" spans="1:13" ht="14.25" x14ac:dyDescent="0.2">
      <c r="A25" s="43"/>
      <c r="B25" s="14" t="s">
        <v>369</v>
      </c>
      <c r="C25" s="49"/>
      <c r="D25" s="39">
        <v>0</v>
      </c>
      <c r="E25" s="39">
        <v>0</v>
      </c>
      <c r="F25" s="18"/>
      <c r="G25" s="45"/>
      <c r="H25" s="52">
        <f>PRODUCT(D25:G25)</f>
        <v>0</v>
      </c>
      <c r="L25">
        <v>2.2200000000000002</v>
      </c>
    </row>
    <row r="26" spans="1:13" ht="51" x14ac:dyDescent="0.25">
      <c r="A26" s="43" t="s">
        <v>106</v>
      </c>
      <c r="B26" s="44" t="s">
        <v>108</v>
      </c>
      <c r="C26" s="49" t="s">
        <v>60</v>
      </c>
      <c r="D26" s="39"/>
      <c r="E26" s="39"/>
      <c r="F26" s="18"/>
      <c r="G26" s="45"/>
      <c r="H26" s="58">
        <f>SUM(H27:H28)</f>
        <v>92.3</v>
      </c>
      <c r="L26">
        <v>2.2799999999999998</v>
      </c>
    </row>
    <row r="27" spans="1:13" ht="14.25" x14ac:dyDescent="0.2">
      <c r="A27" s="43"/>
      <c r="B27" s="14" t="s">
        <v>368</v>
      </c>
      <c r="C27" s="49"/>
      <c r="D27" s="39">
        <v>1</v>
      </c>
      <c r="E27" s="39">
        <v>92.3</v>
      </c>
      <c r="F27" s="18"/>
      <c r="G27" s="45"/>
      <c r="H27" s="52">
        <f>PRODUCT(D27:G27)</f>
        <v>92.3</v>
      </c>
      <c r="L27">
        <v>6</v>
      </c>
    </row>
    <row r="28" spans="1:13" x14ac:dyDescent="0.25">
      <c r="A28" s="43"/>
      <c r="B28" s="14"/>
      <c r="C28" s="49"/>
      <c r="D28" s="39"/>
      <c r="E28" s="39"/>
      <c r="F28" s="18"/>
      <c r="G28" s="45"/>
      <c r="H28" s="58"/>
    </row>
    <row r="29" spans="1:13" ht="51" x14ac:dyDescent="0.25">
      <c r="A29" s="43" t="s">
        <v>109</v>
      </c>
      <c r="B29" s="44" t="s">
        <v>94</v>
      </c>
      <c r="C29" s="49" t="s">
        <v>60</v>
      </c>
      <c r="D29" s="39"/>
      <c r="E29" s="39"/>
      <c r="F29" s="18"/>
      <c r="G29" s="45"/>
      <c r="H29" s="58">
        <f>H30</f>
        <v>140</v>
      </c>
      <c r="L29" s="38">
        <f>SUM(L4:L28)</f>
        <v>85.399999999999991</v>
      </c>
      <c r="M29">
        <f>L29*2.5</f>
        <v>213.49999999999997</v>
      </c>
    </row>
    <row r="30" spans="1:13" ht="14.25" x14ac:dyDescent="0.2">
      <c r="A30" s="43"/>
      <c r="B30" s="14" t="s">
        <v>368</v>
      </c>
      <c r="C30" s="49"/>
      <c r="D30" s="39">
        <v>1</v>
      </c>
      <c r="E30" s="39">
        <v>140</v>
      </c>
      <c r="F30" s="18"/>
      <c r="G30" s="45"/>
      <c r="H30" s="52">
        <f>PRODUCT(D30:G30)</f>
        <v>140</v>
      </c>
    </row>
    <row r="31" spans="1:13" ht="51" x14ac:dyDescent="0.25">
      <c r="A31" s="43" t="s">
        <v>110</v>
      </c>
      <c r="B31" s="44" t="s">
        <v>112</v>
      </c>
      <c r="C31" s="49" t="s">
        <v>60</v>
      </c>
      <c r="D31" s="39"/>
      <c r="E31" s="39"/>
      <c r="F31" s="18"/>
      <c r="G31" s="45"/>
      <c r="H31" s="58">
        <f>H32</f>
        <v>76.400000000000006</v>
      </c>
    </row>
    <row r="32" spans="1:13" ht="14.25" x14ac:dyDescent="0.2">
      <c r="A32" s="43"/>
      <c r="B32" s="14" t="s">
        <v>368</v>
      </c>
      <c r="C32" s="49"/>
      <c r="D32" s="39">
        <v>1</v>
      </c>
      <c r="E32" s="39">
        <v>76.400000000000006</v>
      </c>
      <c r="F32" s="18"/>
      <c r="G32" s="45"/>
      <c r="H32" s="52">
        <f>PRODUCT(D32:G32)</f>
        <v>76.400000000000006</v>
      </c>
    </row>
    <row r="33" spans="1:10" ht="38.25" x14ac:dyDescent="0.25">
      <c r="A33" s="43" t="s">
        <v>113</v>
      </c>
      <c r="B33" s="44" t="s">
        <v>75</v>
      </c>
      <c r="C33" s="49" t="s">
        <v>34</v>
      </c>
      <c r="D33" s="39"/>
      <c r="E33" s="39"/>
      <c r="F33" s="18"/>
      <c r="G33" s="45"/>
      <c r="H33" s="58">
        <f>SUM(H34:H35)</f>
        <v>8.3000000000000007</v>
      </c>
    </row>
    <row r="34" spans="1:10" ht="14.25" x14ac:dyDescent="0.2">
      <c r="A34" s="43"/>
      <c r="B34" s="14" t="s">
        <v>368</v>
      </c>
      <c r="C34" s="49"/>
      <c r="D34" s="39">
        <v>1</v>
      </c>
      <c r="E34" s="39">
        <v>8.3000000000000007</v>
      </c>
      <c r="F34" s="18"/>
      <c r="G34" s="45"/>
      <c r="H34" s="52">
        <f>PRODUCT(D34:G34)</f>
        <v>8.3000000000000007</v>
      </c>
    </row>
    <row r="35" spans="1:10" ht="14.25" x14ac:dyDescent="0.2">
      <c r="A35" s="43"/>
      <c r="B35" s="14" t="s">
        <v>369</v>
      </c>
      <c r="C35" s="49"/>
      <c r="D35" s="39">
        <v>1</v>
      </c>
      <c r="E35" s="39">
        <v>0</v>
      </c>
      <c r="F35" s="18"/>
      <c r="G35" s="45"/>
      <c r="H35" s="52">
        <f>PRODUCT(D35:G35)</f>
        <v>0</v>
      </c>
    </row>
    <row r="36" spans="1:10" ht="38.25" x14ac:dyDescent="0.25">
      <c r="A36" s="43" t="s">
        <v>114</v>
      </c>
      <c r="B36" s="44" t="s">
        <v>78</v>
      </c>
      <c r="C36" s="49" t="s">
        <v>34</v>
      </c>
      <c r="D36" s="39"/>
      <c r="E36" s="39"/>
      <c r="F36" s="18"/>
      <c r="G36" s="45"/>
      <c r="H36" s="58">
        <f>H37</f>
        <v>8.3000000000000007</v>
      </c>
    </row>
    <row r="37" spans="1:10" ht="14.25" x14ac:dyDescent="0.2">
      <c r="A37" s="43"/>
      <c r="B37" s="14" t="s">
        <v>371</v>
      </c>
      <c r="C37" s="49"/>
      <c r="D37" s="39">
        <v>1</v>
      </c>
      <c r="E37" s="39">
        <v>8.3000000000000007</v>
      </c>
      <c r="F37" s="18"/>
      <c r="G37" s="45"/>
      <c r="H37" s="52">
        <f>PRODUCT(D37:G37)</f>
        <v>8.3000000000000007</v>
      </c>
    </row>
    <row r="38" spans="1:10" ht="14.25" x14ac:dyDescent="0.2">
      <c r="A38" s="7" t="s">
        <v>127</v>
      </c>
      <c r="B38" s="8" t="s">
        <v>128</v>
      </c>
      <c r="C38" s="8"/>
      <c r="D38" s="46"/>
      <c r="E38" s="46"/>
      <c r="F38" s="46"/>
      <c r="G38" s="46"/>
      <c r="H38" s="53"/>
    </row>
    <row r="39" spans="1:10" ht="63.75" x14ac:dyDescent="0.25">
      <c r="A39" s="12" t="s">
        <v>129</v>
      </c>
      <c r="B39" s="44" t="s">
        <v>131</v>
      </c>
      <c r="C39" s="49" t="s">
        <v>24</v>
      </c>
      <c r="D39" s="46"/>
      <c r="E39" s="46"/>
      <c r="F39" s="46"/>
      <c r="G39" s="46"/>
      <c r="H39" s="58">
        <f>SUM(H40:H43)</f>
        <v>213.5</v>
      </c>
    </row>
    <row r="40" spans="1:10" ht="14.25" x14ac:dyDescent="0.2">
      <c r="A40" s="12"/>
      <c r="B40" s="14" t="s">
        <v>388</v>
      </c>
      <c r="C40" s="49"/>
      <c r="D40" s="46">
        <v>1</v>
      </c>
      <c r="E40" s="46">
        <v>23.18</v>
      </c>
      <c r="F40" s="46">
        <v>2.5</v>
      </c>
      <c r="G40" s="46"/>
      <c r="H40" s="52">
        <f>PRODUCT(D40:F40)</f>
        <v>57.95</v>
      </c>
    </row>
    <row r="41" spans="1:10" ht="14.25" x14ac:dyDescent="0.2">
      <c r="A41" s="12"/>
      <c r="B41" s="14" t="s">
        <v>385</v>
      </c>
      <c r="C41" s="49"/>
      <c r="D41" s="46">
        <v>1</v>
      </c>
      <c r="E41" s="46">
        <v>15.61</v>
      </c>
      <c r="F41" s="46">
        <v>2.5</v>
      </c>
      <c r="G41" s="46"/>
      <c r="H41" s="52">
        <f>PRODUCT(D41:G41)</f>
        <v>39.024999999999999</v>
      </c>
      <c r="J41">
        <f>SUM(E40:E43)</f>
        <v>85.399999999999991</v>
      </c>
    </row>
    <row r="42" spans="1:10" ht="14.25" x14ac:dyDescent="0.2">
      <c r="A42" s="12"/>
      <c r="B42" s="14" t="s">
        <v>387</v>
      </c>
      <c r="C42" s="49"/>
      <c r="D42" s="46">
        <v>1</v>
      </c>
      <c r="E42" s="46">
        <v>31.34</v>
      </c>
      <c r="F42" s="46">
        <v>2.5</v>
      </c>
      <c r="G42" s="46"/>
      <c r="H42" s="53">
        <f>PRODUCT(D42:G42)</f>
        <v>78.349999999999994</v>
      </c>
    </row>
    <row r="43" spans="1:10" ht="14.25" x14ac:dyDescent="0.2">
      <c r="A43" s="12"/>
      <c r="B43" s="14" t="s">
        <v>386</v>
      </c>
      <c r="C43" s="49"/>
      <c r="D43" s="46">
        <v>1</v>
      </c>
      <c r="E43" s="46">
        <v>15.27</v>
      </c>
      <c r="F43" s="46">
        <v>2.5</v>
      </c>
      <c r="G43" s="46"/>
      <c r="H43" s="53">
        <f t="shared" ref="H43:H46" si="1">PRODUCT(D43:G43)</f>
        <v>38.174999999999997</v>
      </c>
    </row>
    <row r="44" spans="1:10" ht="38.25" x14ac:dyDescent="0.2">
      <c r="A44" s="12" t="s">
        <v>132</v>
      </c>
      <c r="B44" s="44" t="s">
        <v>134</v>
      </c>
      <c r="C44" s="49" t="s">
        <v>24</v>
      </c>
      <c r="D44" s="46">
        <v>0</v>
      </c>
      <c r="E44" s="46">
        <v>0</v>
      </c>
      <c r="F44" s="46">
        <v>0</v>
      </c>
      <c r="G44" s="46">
        <v>0</v>
      </c>
      <c r="H44" s="53">
        <f t="shared" si="1"/>
        <v>0</v>
      </c>
    </row>
    <row r="45" spans="1:10" ht="14.25" x14ac:dyDescent="0.2">
      <c r="A45" s="12"/>
      <c r="B45" s="44"/>
      <c r="C45" s="49"/>
      <c r="D45" s="46"/>
      <c r="E45" s="46"/>
      <c r="F45" s="46"/>
      <c r="G45" s="46"/>
      <c r="H45" s="53"/>
    </row>
    <row r="46" spans="1:10" ht="14.25" x14ac:dyDescent="0.2">
      <c r="A46" s="12"/>
      <c r="B46" s="44"/>
      <c r="C46" s="49"/>
      <c r="D46" s="46"/>
      <c r="E46" s="46"/>
      <c r="F46" s="46"/>
      <c r="G46" s="46"/>
      <c r="H46" s="53">
        <f t="shared" si="1"/>
        <v>0</v>
      </c>
    </row>
    <row r="47" spans="1:10" ht="25.5" x14ac:dyDescent="0.25">
      <c r="A47" s="12" t="s">
        <v>135</v>
      </c>
      <c r="B47" s="44" t="s">
        <v>137</v>
      </c>
      <c r="C47" s="49" t="s">
        <v>28</v>
      </c>
      <c r="D47" s="46"/>
      <c r="E47" s="46"/>
      <c r="F47" s="46"/>
      <c r="G47" s="46"/>
      <c r="H47" s="51">
        <f>PRODUCT(D48:G48)</f>
        <v>2.12</v>
      </c>
    </row>
    <row r="48" spans="1:10" ht="14.25" x14ac:dyDescent="0.2">
      <c r="A48" s="12"/>
      <c r="B48" s="48" t="s">
        <v>375</v>
      </c>
      <c r="C48" s="49"/>
      <c r="D48" s="46">
        <v>1</v>
      </c>
      <c r="E48" s="46">
        <v>2.12</v>
      </c>
      <c r="F48" s="46"/>
      <c r="G48" s="46"/>
      <c r="H48" s="53">
        <f>PRODUCT(D48:G48)</f>
        <v>2.12</v>
      </c>
    </row>
    <row r="49" spans="1:10" ht="25.5" x14ac:dyDescent="0.25">
      <c r="A49" s="12" t="s">
        <v>138</v>
      </c>
      <c r="B49" s="44" t="s">
        <v>140</v>
      </c>
      <c r="C49" s="49" t="s">
        <v>28</v>
      </c>
      <c r="D49" s="46"/>
      <c r="E49" s="46"/>
      <c r="F49" s="46"/>
      <c r="G49" s="46"/>
      <c r="H49" s="51">
        <f>SUM(H50:H52)</f>
        <v>15.95</v>
      </c>
    </row>
    <row r="50" spans="1:10" ht="14.25" x14ac:dyDescent="0.2">
      <c r="A50" s="12"/>
      <c r="B50" s="48" t="s">
        <v>372</v>
      </c>
      <c r="C50" s="49"/>
      <c r="D50" s="46">
        <v>5</v>
      </c>
      <c r="E50" s="46">
        <v>1.9</v>
      </c>
      <c r="F50" s="46"/>
      <c r="G50" s="46"/>
      <c r="H50" s="53">
        <f>PRODUCT(D50:G50)</f>
        <v>9.5</v>
      </c>
    </row>
    <row r="51" spans="1:10" ht="14.25" x14ac:dyDescent="0.2">
      <c r="A51" s="12"/>
      <c r="B51" s="48" t="s">
        <v>373</v>
      </c>
      <c r="C51" s="49"/>
      <c r="D51" s="46">
        <v>3</v>
      </c>
      <c r="E51" s="46">
        <v>1.75</v>
      </c>
      <c r="F51" s="46"/>
      <c r="G51" s="46"/>
      <c r="H51" s="53">
        <f t="shared" ref="H51:H52" si="2">PRODUCT(D51:G51)</f>
        <v>5.25</v>
      </c>
    </row>
    <row r="52" spans="1:10" ht="14.25" x14ac:dyDescent="0.2">
      <c r="A52" s="12"/>
      <c r="B52" s="48" t="s">
        <v>374</v>
      </c>
      <c r="C52" s="49"/>
      <c r="D52" s="46">
        <v>1</v>
      </c>
      <c r="E52" s="46">
        <v>1.2</v>
      </c>
      <c r="F52" s="46"/>
      <c r="G52" s="46"/>
      <c r="H52" s="53">
        <f t="shared" si="2"/>
        <v>1.2</v>
      </c>
    </row>
    <row r="53" spans="1:10" ht="25.5" x14ac:dyDescent="0.25">
      <c r="A53" s="12" t="s">
        <v>141</v>
      </c>
      <c r="B53" s="44" t="s">
        <v>143</v>
      </c>
      <c r="C53" s="49" t="s">
        <v>28</v>
      </c>
      <c r="D53" s="46"/>
      <c r="E53" s="46"/>
      <c r="F53" s="46"/>
      <c r="G53" s="46"/>
      <c r="H53" s="51">
        <f>H54</f>
        <v>2.12</v>
      </c>
    </row>
    <row r="54" spans="1:10" ht="14.25" x14ac:dyDescent="0.2">
      <c r="A54" s="12"/>
      <c r="B54" s="48" t="s">
        <v>376</v>
      </c>
      <c r="C54" s="49"/>
      <c r="D54" s="46">
        <v>1</v>
      </c>
      <c r="E54" s="46">
        <v>2.12</v>
      </c>
      <c r="F54" s="46"/>
      <c r="G54" s="46"/>
      <c r="H54" s="53">
        <f>PRODUCT(D54:G54)</f>
        <v>2.12</v>
      </c>
    </row>
    <row r="55" spans="1:10" ht="14.25" x14ac:dyDescent="0.2">
      <c r="A55" s="7" t="s">
        <v>171</v>
      </c>
      <c r="B55" s="8" t="s">
        <v>172</v>
      </c>
      <c r="C55" s="49"/>
      <c r="D55" s="46"/>
      <c r="E55" s="46"/>
      <c r="F55" s="46"/>
      <c r="G55" s="46"/>
      <c r="H55" s="53"/>
    </row>
    <row r="56" spans="1:10" ht="51" x14ac:dyDescent="0.25">
      <c r="A56" s="12" t="s">
        <v>173</v>
      </c>
      <c r="B56" s="44" t="s">
        <v>175</v>
      </c>
      <c r="C56" s="49" t="s">
        <v>383</v>
      </c>
      <c r="D56" s="46"/>
      <c r="E56" s="46"/>
      <c r="F56" s="46"/>
      <c r="G56" s="46"/>
      <c r="H56" s="58">
        <f>SUM(H57:H64)</f>
        <v>435.85999999999996</v>
      </c>
    </row>
    <row r="57" spans="1:10" ht="14.25" x14ac:dyDescent="0.2">
      <c r="A57" s="12"/>
      <c r="B57" s="48" t="s">
        <v>388</v>
      </c>
      <c r="C57" s="49"/>
      <c r="D57" s="46">
        <v>2</v>
      </c>
      <c r="E57" s="46">
        <v>23.18</v>
      </c>
      <c r="F57" s="46">
        <v>2.5</v>
      </c>
      <c r="G57" s="46"/>
      <c r="H57" s="52">
        <f>PRODUCT(D57:F57)</f>
        <v>115.9</v>
      </c>
    </row>
    <row r="58" spans="1:10" ht="14.25" x14ac:dyDescent="0.2">
      <c r="A58" s="12"/>
      <c r="B58" s="48" t="s">
        <v>385</v>
      </c>
      <c r="C58" s="49"/>
      <c r="D58" s="46">
        <v>2</v>
      </c>
      <c r="E58" s="46">
        <v>15.61</v>
      </c>
      <c r="F58" s="46">
        <v>2.5</v>
      </c>
      <c r="G58" s="46"/>
      <c r="H58" s="52">
        <f>PRODUCT(D58:G58)</f>
        <v>78.05</v>
      </c>
    </row>
    <row r="59" spans="1:10" ht="14.25" x14ac:dyDescent="0.2">
      <c r="A59" s="12"/>
      <c r="B59" s="48" t="s">
        <v>387</v>
      </c>
      <c r="C59" s="49"/>
      <c r="D59" s="46">
        <v>2</v>
      </c>
      <c r="E59" s="46">
        <v>31.34</v>
      </c>
      <c r="F59" s="46">
        <v>2.5</v>
      </c>
      <c r="G59" s="46"/>
      <c r="H59" s="53">
        <f>PRODUCT(D59:G59)</f>
        <v>156.69999999999999</v>
      </c>
    </row>
    <row r="60" spans="1:10" ht="14.25" x14ac:dyDescent="0.2">
      <c r="A60" s="12"/>
      <c r="B60" s="48" t="s">
        <v>386</v>
      </c>
      <c r="C60" s="49"/>
      <c r="D60" s="46">
        <v>2</v>
      </c>
      <c r="E60" s="46">
        <v>15.27</v>
      </c>
      <c r="F60" s="46">
        <v>2.5</v>
      </c>
      <c r="G60" s="46"/>
      <c r="H60" s="53">
        <f t="shared" ref="H60" si="3">PRODUCT(D60:G60)</f>
        <v>76.349999999999994</v>
      </c>
    </row>
    <row r="61" spans="1:10" ht="14.25" x14ac:dyDescent="0.2">
      <c r="A61" s="12"/>
      <c r="B61" s="48" t="s">
        <v>378</v>
      </c>
      <c r="C61" s="49"/>
      <c r="D61" s="46">
        <v>2</v>
      </c>
      <c r="E61" s="46">
        <v>47.55</v>
      </c>
      <c r="F61" s="46">
        <v>0.1</v>
      </c>
      <c r="G61" s="46">
        <v>0.4</v>
      </c>
      <c r="H61" s="53">
        <f t="shared" ref="H61:H64" si="4">PRODUCT(D61:G61)</f>
        <v>3.8040000000000003</v>
      </c>
    </row>
    <row r="62" spans="1:10" ht="14.25" x14ac:dyDescent="0.2">
      <c r="A62" s="12"/>
      <c r="B62" s="48" t="s">
        <v>379</v>
      </c>
      <c r="C62" s="49"/>
      <c r="D62" s="46">
        <v>2</v>
      </c>
      <c r="E62" s="46">
        <v>47.55</v>
      </c>
      <c r="F62" s="46">
        <v>0.1</v>
      </c>
      <c r="G62" s="46">
        <v>0.4</v>
      </c>
      <c r="H62" s="53">
        <f t="shared" si="4"/>
        <v>3.8040000000000003</v>
      </c>
      <c r="J62">
        <f>SUM(E57:E60)</f>
        <v>85.399999999999991</v>
      </c>
    </row>
    <row r="63" spans="1:10" x14ac:dyDescent="0.25">
      <c r="A63" s="66"/>
      <c r="B63" s="65" t="s">
        <v>380</v>
      </c>
      <c r="C63" s="63"/>
      <c r="D63" s="46">
        <v>4</v>
      </c>
      <c r="E63" s="46">
        <v>2.9</v>
      </c>
      <c r="F63" s="46">
        <v>0.2</v>
      </c>
      <c r="G63" s="46">
        <v>0.4</v>
      </c>
      <c r="H63" s="53">
        <f t="shared" si="4"/>
        <v>0.92799999999999994</v>
      </c>
    </row>
    <row r="64" spans="1:10" x14ac:dyDescent="0.25">
      <c r="A64" s="66"/>
      <c r="B64" s="65" t="s">
        <v>381</v>
      </c>
      <c r="C64" s="63"/>
      <c r="D64" s="46">
        <v>2</v>
      </c>
      <c r="E64" s="46">
        <v>2.7</v>
      </c>
      <c r="F64" s="46">
        <v>0.2</v>
      </c>
      <c r="G64" s="46">
        <v>0.3</v>
      </c>
      <c r="H64" s="53">
        <f t="shared" si="4"/>
        <v>0.32400000000000001</v>
      </c>
    </row>
    <row r="65" spans="1:3" x14ac:dyDescent="0.25">
      <c r="A65" s="67"/>
      <c r="B65" s="68"/>
      <c r="C65" s="67"/>
    </row>
  </sheetData>
  <mergeCells count="4">
    <mergeCell ref="E4:G4"/>
    <mergeCell ref="D3:H3"/>
    <mergeCell ref="A2:H2"/>
    <mergeCell ref="A1:H1"/>
  </mergeCells>
  <phoneticPr fontId="9" type="noConversion"/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2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69"/>
  <sheetViews>
    <sheetView showRuler="0" topLeftCell="A13" zoomScaleNormal="100" workbookViewId="0">
      <selection activeCell="A19" sqref="A19:J27"/>
    </sheetView>
  </sheetViews>
  <sheetFormatPr defaultColWidth="9" defaultRowHeight="15" x14ac:dyDescent="0.25"/>
  <cols>
    <col min="1" max="1" width="6.375" style="38" bestFit="1" customWidth="1"/>
    <col min="2" max="2" width="51.375" customWidth="1"/>
    <col min="3" max="3" width="3.25" style="38" bestFit="1" customWidth="1"/>
    <col min="4" max="4" width="5.75" bestFit="1" customWidth="1"/>
    <col min="5" max="5" width="7" bestFit="1" customWidth="1"/>
    <col min="6" max="6" width="7" customWidth="1"/>
    <col min="7" max="7" width="5.5" bestFit="1" customWidth="1"/>
    <col min="8" max="8" width="5.5" customWidth="1"/>
    <col min="9" max="9" width="4.75" customWidth="1"/>
    <col min="10" max="10" width="15.75" bestFit="1" customWidth="1"/>
    <col min="11" max="11" width="18.375" customWidth="1"/>
  </cols>
  <sheetData>
    <row r="1" spans="1:10" ht="40.5" customHeight="1" thickBot="1" x14ac:dyDescent="0.25">
      <c r="A1" s="224" t="s">
        <v>355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ht="14.25" customHeight="1" x14ac:dyDescent="0.2">
      <c r="A2" s="213" t="s">
        <v>377</v>
      </c>
      <c r="B2" s="214"/>
      <c r="C2" s="214"/>
      <c r="D2" s="214"/>
      <c r="E2" s="214"/>
      <c r="F2" s="214"/>
      <c r="G2" s="214"/>
      <c r="H2" s="214"/>
      <c r="I2" s="214"/>
      <c r="J2" s="215"/>
    </row>
    <row r="3" spans="1:10" ht="25.5" x14ac:dyDescent="0.2">
      <c r="A3" s="35" t="s">
        <v>7</v>
      </c>
      <c r="B3" s="36" t="s">
        <v>10</v>
      </c>
      <c r="C3" s="37" t="s">
        <v>11</v>
      </c>
      <c r="D3" s="216"/>
      <c r="E3" s="216"/>
      <c r="F3" s="216"/>
      <c r="G3" s="216"/>
      <c r="H3" s="216"/>
      <c r="I3" s="216"/>
      <c r="J3" s="217"/>
    </row>
    <row r="4" spans="1:10" x14ac:dyDescent="0.25">
      <c r="A4" s="26"/>
      <c r="B4" s="46"/>
      <c r="C4" s="47"/>
      <c r="D4" s="46"/>
      <c r="E4" s="218" t="s">
        <v>364</v>
      </c>
      <c r="F4" s="218"/>
      <c r="G4" s="218"/>
      <c r="H4" s="218"/>
      <c r="I4" s="218"/>
      <c r="J4" s="51" t="s">
        <v>365</v>
      </c>
    </row>
    <row r="5" spans="1:10" ht="14.25" x14ac:dyDescent="0.2">
      <c r="A5" s="7" t="s">
        <v>115</v>
      </c>
      <c r="B5" s="8" t="s">
        <v>116</v>
      </c>
      <c r="C5" s="8"/>
      <c r="D5" s="34" t="s">
        <v>366</v>
      </c>
      <c r="E5" s="34" t="s">
        <v>360</v>
      </c>
      <c r="F5" s="34"/>
      <c r="G5" s="33" t="s">
        <v>361</v>
      </c>
      <c r="H5" s="33"/>
      <c r="I5" s="55" t="s">
        <v>362</v>
      </c>
      <c r="J5" s="57"/>
    </row>
    <row r="6" spans="1:10" s="38" customFormat="1" ht="38.25" x14ac:dyDescent="0.25">
      <c r="A6" s="43" t="s">
        <v>117</v>
      </c>
      <c r="B6" s="44" t="s">
        <v>119</v>
      </c>
      <c r="C6" s="49" t="s">
        <v>384</v>
      </c>
      <c r="D6" s="70"/>
      <c r="E6" s="70"/>
      <c r="F6" s="70"/>
      <c r="G6" s="71"/>
      <c r="H6" s="71"/>
      <c r="I6" s="72"/>
      <c r="J6" s="58">
        <v>40</v>
      </c>
    </row>
    <row r="7" spans="1:10" x14ac:dyDescent="0.25">
      <c r="A7" s="12"/>
      <c r="B7" s="74" t="s">
        <v>382</v>
      </c>
      <c r="C7" s="49"/>
      <c r="D7" s="39">
        <v>1</v>
      </c>
      <c r="E7" s="39">
        <v>40</v>
      </c>
      <c r="F7" s="39"/>
      <c r="G7" s="18"/>
      <c r="H7" s="18"/>
      <c r="I7" s="45"/>
      <c r="J7" s="58"/>
    </row>
    <row r="8" spans="1:10" s="38" customFormat="1" ht="38.25" x14ac:dyDescent="0.25">
      <c r="A8" s="43" t="s">
        <v>120</v>
      </c>
      <c r="B8" s="44" t="s">
        <v>122</v>
      </c>
      <c r="C8" s="49" t="s">
        <v>384</v>
      </c>
      <c r="D8" s="70"/>
      <c r="E8" s="70"/>
      <c r="F8" s="70"/>
      <c r="G8" s="71"/>
      <c r="H8" s="71"/>
      <c r="I8" s="72"/>
      <c r="J8" s="58">
        <v>5.5</v>
      </c>
    </row>
    <row r="9" spans="1:10" ht="15" customHeight="1" x14ac:dyDescent="0.25">
      <c r="A9" s="12"/>
      <c r="B9" s="75" t="s">
        <v>382</v>
      </c>
      <c r="C9" s="49"/>
      <c r="D9" s="39">
        <v>1</v>
      </c>
      <c r="E9" s="39">
        <v>5.5</v>
      </c>
      <c r="F9" s="39"/>
      <c r="G9" s="18"/>
      <c r="H9" s="18"/>
      <c r="I9" s="45"/>
      <c r="J9" s="58"/>
    </row>
    <row r="10" spans="1:10" s="38" customFormat="1" ht="25.5" x14ac:dyDescent="0.25">
      <c r="A10" s="43" t="s">
        <v>123</v>
      </c>
      <c r="B10" s="44" t="s">
        <v>78</v>
      </c>
      <c r="C10" s="49" t="s">
        <v>384</v>
      </c>
      <c r="D10" s="73"/>
      <c r="E10" s="70"/>
      <c r="F10" s="70"/>
      <c r="G10" s="71"/>
      <c r="H10" s="71"/>
      <c r="I10" s="72"/>
      <c r="J10" s="58">
        <v>5.5</v>
      </c>
    </row>
    <row r="11" spans="1:10" ht="15" customHeight="1" x14ac:dyDescent="0.25">
      <c r="A11" s="12"/>
      <c r="B11" s="74" t="s">
        <v>382</v>
      </c>
      <c r="C11" s="49"/>
      <c r="D11" s="40">
        <v>1</v>
      </c>
      <c r="E11" s="39">
        <v>5.5</v>
      </c>
      <c r="F11" s="39"/>
      <c r="G11" s="18"/>
      <c r="H11" s="18"/>
      <c r="I11" s="45"/>
      <c r="J11" s="58"/>
    </row>
    <row r="12" spans="1:10" s="38" customFormat="1" ht="51" x14ac:dyDescent="0.25">
      <c r="A12" s="43" t="s">
        <v>124</v>
      </c>
      <c r="B12" s="44" t="s">
        <v>105</v>
      </c>
      <c r="C12" s="49" t="s">
        <v>60</v>
      </c>
      <c r="D12" s="73"/>
      <c r="E12" s="70"/>
      <c r="F12" s="70"/>
      <c r="G12" s="71"/>
      <c r="H12" s="71"/>
      <c r="I12" s="72"/>
      <c r="J12" s="58">
        <v>160.80000000000001</v>
      </c>
    </row>
    <row r="13" spans="1:10" ht="15" customHeight="1" x14ac:dyDescent="0.25">
      <c r="A13" s="12"/>
      <c r="B13" s="74" t="s">
        <v>382</v>
      </c>
      <c r="C13" s="49"/>
      <c r="D13" s="40">
        <v>1</v>
      </c>
      <c r="E13" s="39">
        <v>160.80000000000001</v>
      </c>
      <c r="F13" s="39"/>
      <c r="G13" s="18"/>
      <c r="H13" s="18"/>
      <c r="I13" s="45"/>
      <c r="J13" s="58"/>
    </row>
    <row r="14" spans="1:10" s="38" customFormat="1" ht="51" x14ac:dyDescent="0.25">
      <c r="A14" s="43" t="s">
        <v>125</v>
      </c>
      <c r="B14" s="44" t="s">
        <v>108</v>
      </c>
      <c r="C14" s="49" t="s">
        <v>60</v>
      </c>
      <c r="D14" s="70"/>
      <c r="E14" s="70"/>
      <c r="F14" s="70"/>
      <c r="G14" s="71"/>
      <c r="H14" s="71"/>
      <c r="I14" s="72"/>
      <c r="J14" s="58">
        <v>28.4</v>
      </c>
    </row>
    <row r="15" spans="1:10" x14ac:dyDescent="0.25">
      <c r="A15" s="12"/>
      <c r="B15" s="74" t="s">
        <v>382</v>
      </c>
      <c r="C15" s="49"/>
      <c r="D15" s="39">
        <v>1</v>
      </c>
      <c r="E15" s="39">
        <v>28.4</v>
      </c>
      <c r="F15" s="39"/>
      <c r="G15" s="18"/>
      <c r="H15" s="18"/>
      <c r="I15" s="45"/>
      <c r="J15" s="58"/>
    </row>
    <row r="16" spans="1:10" s="38" customFormat="1" ht="51" x14ac:dyDescent="0.25">
      <c r="A16" s="43" t="s">
        <v>126</v>
      </c>
      <c r="B16" s="44" t="s">
        <v>91</v>
      </c>
      <c r="C16" s="49" t="s">
        <v>60</v>
      </c>
      <c r="D16" s="70"/>
      <c r="E16" s="70"/>
      <c r="F16" s="70"/>
      <c r="G16" s="71"/>
      <c r="H16" s="71"/>
      <c r="I16" s="72"/>
      <c r="J16" s="58">
        <v>72.06</v>
      </c>
    </row>
    <row r="17" spans="1:11" x14ac:dyDescent="0.25">
      <c r="A17" s="12"/>
      <c r="B17" s="74" t="s">
        <v>382</v>
      </c>
      <c r="C17" s="49"/>
      <c r="D17" s="39">
        <v>1</v>
      </c>
      <c r="E17" s="39">
        <v>72.599999999999994</v>
      </c>
      <c r="F17" s="39"/>
      <c r="G17" s="18"/>
      <c r="H17" s="18"/>
      <c r="I17" s="45"/>
      <c r="J17" s="58"/>
    </row>
    <row r="18" spans="1:11" x14ac:dyDescent="0.25">
      <c r="A18" s="7" t="s">
        <v>171</v>
      </c>
      <c r="B18" s="8" t="s">
        <v>172</v>
      </c>
      <c r="C18" s="49"/>
      <c r="D18" s="39"/>
      <c r="E18" s="39"/>
      <c r="F18" s="39"/>
      <c r="G18" s="18"/>
      <c r="H18" s="18"/>
      <c r="I18" s="45"/>
      <c r="J18" s="58"/>
    </row>
    <row r="19" spans="1:11" s="38" customFormat="1" ht="63.75" x14ac:dyDescent="0.25">
      <c r="A19" s="43" t="s">
        <v>176</v>
      </c>
      <c r="B19" s="44" t="s">
        <v>178</v>
      </c>
      <c r="C19" s="49" t="s">
        <v>383</v>
      </c>
      <c r="D19" s="70"/>
      <c r="E19" s="70"/>
      <c r="F19" s="70"/>
      <c r="G19" s="71"/>
      <c r="H19" s="71"/>
      <c r="I19" s="72"/>
      <c r="J19" s="58">
        <f>SUM(J20:J27)</f>
        <v>435.85999999999996</v>
      </c>
      <c r="K19" s="83" t="s">
        <v>389</v>
      </c>
    </row>
    <row r="20" spans="1:11" ht="14.25" x14ac:dyDescent="0.2">
      <c r="A20" s="43"/>
      <c r="B20" s="48" t="s">
        <v>388</v>
      </c>
      <c r="C20" s="49"/>
      <c r="D20" s="46">
        <v>2</v>
      </c>
      <c r="E20" s="46">
        <v>23.18</v>
      </c>
      <c r="F20" s="46"/>
      <c r="G20" s="46">
        <v>2.5</v>
      </c>
      <c r="H20" s="46"/>
      <c r="I20" s="46"/>
      <c r="J20" s="52">
        <f>PRODUCT(D20:G20)</f>
        <v>115.9</v>
      </c>
    </row>
    <row r="21" spans="1:11" ht="14.25" x14ac:dyDescent="0.2">
      <c r="A21" s="43"/>
      <c r="B21" s="48" t="s">
        <v>385</v>
      </c>
      <c r="C21" s="49"/>
      <c r="D21" s="46">
        <v>2</v>
      </c>
      <c r="E21" s="46">
        <v>15.61</v>
      </c>
      <c r="F21" s="46"/>
      <c r="G21" s="46">
        <v>2.5</v>
      </c>
      <c r="H21" s="46"/>
      <c r="I21" s="46"/>
      <c r="J21" s="52">
        <f>PRODUCT(D21:I21)</f>
        <v>78.05</v>
      </c>
    </row>
    <row r="22" spans="1:11" ht="14.25" x14ac:dyDescent="0.2">
      <c r="A22" s="43"/>
      <c r="B22" s="48" t="s">
        <v>387</v>
      </c>
      <c r="C22" s="49"/>
      <c r="D22" s="46">
        <v>2</v>
      </c>
      <c r="E22" s="46">
        <v>31.34</v>
      </c>
      <c r="F22" s="46"/>
      <c r="G22" s="46">
        <v>2.5</v>
      </c>
      <c r="H22" s="46"/>
      <c r="I22" s="46"/>
      <c r="J22" s="53">
        <f>PRODUCT(D22:I22)</f>
        <v>156.69999999999999</v>
      </c>
    </row>
    <row r="23" spans="1:11" ht="14.25" x14ac:dyDescent="0.2">
      <c r="A23" s="43"/>
      <c r="B23" s="48" t="s">
        <v>386</v>
      </c>
      <c r="C23" s="49"/>
      <c r="D23" s="46">
        <v>2</v>
      </c>
      <c r="E23" s="46">
        <v>15.27</v>
      </c>
      <c r="F23" s="46"/>
      <c r="G23" s="46">
        <v>2.5</v>
      </c>
      <c r="H23" s="46"/>
      <c r="I23" s="46"/>
      <c r="J23" s="53">
        <f t="shared" ref="J23:J27" si="0">PRODUCT(D23:I23)</f>
        <v>76.349999999999994</v>
      </c>
    </row>
    <row r="24" spans="1:11" ht="14.25" x14ac:dyDescent="0.2">
      <c r="A24" s="43"/>
      <c r="B24" s="48" t="s">
        <v>378</v>
      </c>
      <c r="C24" s="49"/>
      <c r="D24" s="46">
        <v>2</v>
      </c>
      <c r="E24" s="46">
        <v>47.55</v>
      </c>
      <c r="F24" s="46"/>
      <c r="G24" s="46">
        <v>0.1</v>
      </c>
      <c r="H24" s="46"/>
      <c r="I24" s="46">
        <v>0.4</v>
      </c>
      <c r="J24" s="53">
        <f t="shared" si="0"/>
        <v>3.8040000000000003</v>
      </c>
    </row>
    <row r="25" spans="1:11" ht="14.25" x14ac:dyDescent="0.2">
      <c r="A25" s="43"/>
      <c r="B25" s="48" t="s">
        <v>379</v>
      </c>
      <c r="C25" s="49"/>
      <c r="D25" s="46">
        <v>2</v>
      </c>
      <c r="E25" s="46">
        <v>47.55</v>
      </c>
      <c r="F25" s="46"/>
      <c r="G25" s="46">
        <v>0.1</v>
      </c>
      <c r="H25" s="46"/>
      <c r="I25" s="46">
        <v>0.4</v>
      </c>
      <c r="J25" s="53">
        <f t="shared" si="0"/>
        <v>3.8040000000000003</v>
      </c>
    </row>
    <row r="26" spans="1:11" x14ac:dyDescent="0.25">
      <c r="A26" s="43"/>
      <c r="B26" s="65" t="s">
        <v>380</v>
      </c>
      <c r="C26" s="63"/>
      <c r="D26" s="46">
        <v>4</v>
      </c>
      <c r="E26" s="46">
        <v>2.9</v>
      </c>
      <c r="F26" s="46"/>
      <c r="G26" s="46">
        <v>0.2</v>
      </c>
      <c r="H26" s="46"/>
      <c r="I26" s="46">
        <v>0.4</v>
      </c>
      <c r="J26" s="53">
        <f t="shared" si="0"/>
        <v>0.92799999999999994</v>
      </c>
    </row>
    <row r="27" spans="1:11" x14ac:dyDescent="0.25">
      <c r="A27" s="43"/>
      <c r="B27" s="65" t="s">
        <v>381</v>
      </c>
      <c r="C27" s="63"/>
      <c r="D27" s="46">
        <v>2</v>
      </c>
      <c r="E27" s="46">
        <v>2.7</v>
      </c>
      <c r="F27" s="46"/>
      <c r="G27" s="46">
        <v>0.2</v>
      </c>
      <c r="H27" s="46"/>
      <c r="I27" s="46">
        <v>0.3</v>
      </c>
      <c r="J27" s="53">
        <f t="shared" si="0"/>
        <v>0.32400000000000001</v>
      </c>
    </row>
    <row r="28" spans="1:11" ht="14.25" x14ac:dyDescent="0.2">
      <c r="A28" s="76"/>
      <c r="B28" s="77"/>
      <c r="C28" s="78"/>
      <c r="D28" s="79"/>
      <c r="E28" s="79"/>
      <c r="F28" s="79"/>
      <c r="G28" s="80"/>
      <c r="H28" s="80"/>
      <c r="I28" s="81"/>
      <c r="J28" s="82"/>
    </row>
    <row r="29" spans="1:11" ht="14.25" x14ac:dyDescent="0.2">
      <c r="A29" s="43"/>
      <c r="B29" s="14"/>
      <c r="C29" s="49"/>
      <c r="D29" s="39"/>
      <c r="E29" s="39"/>
      <c r="F29" s="39"/>
      <c r="G29" s="18"/>
      <c r="H29" s="18"/>
      <c r="I29" s="45"/>
      <c r="J29" s="52"/>
    </row>
    <row r="30" spans="1:11" x14ac:dyDescent="0.25">
      <c r="A30" s="43"/>
      <c r="B30" s="44"/>
      <c r="C30" s="49"/>
      <c r="D30" s="39"/>
      <c r="E30" s="39"/>
      <c r="F30" s="39"/>
      <c r="G30" s="18"/>
      <c r="H30" s="18"/>
      <c r="I30" s="45"/>
      <c r="J30" s="58"/>
    </row>
    <row r="31" spans="1:11" ht="14.25" x14ac:dyDescent="0.2">
      <c r="A31" s="43"/>
      <c r="B31" s="14"/>
      <c r="C31" s="49"/>
      <c r="D31" s="39"/>
      <c r="E31" s="39"/>
      <c r="F31" s="39"/>
      <c r="G31" s="18"/>
      <c r="H31" s="18"/>
      <c r="I31" s="45"/>
      <c r="J31" s="52"/>
    </row>
    <row r="32" spans="1:11" ht="14.25" x14ac:dyDescent="0.2">
      <c r="A32" s="43"/>
      <c r="B32" s="14"/>
      <c r="C32" s="49"/>
      <c r="D32" s="39"/>
      <c r="E32" s="39"/>
      <c r="F32" s="39"/>
      <c r="G32" s="18"/>
      <c r="H32" s="18"/>
      <c r="I32" s="45"/>
      <c r="J32" s="52"/>
    </row>
    <row r="33" spans="1:10" x14ac:dyDescent="0.25">
      <c r="A33" s="43"/>
      <c r="B33" s="44"/>
      <c r="C33" s="49"/>
      <c r="D33" s="39"/>
      <c r="E33" s="39"/>
      <c r="F33" s="39"/>
      <c r="G33" s="18"/>
      <c r="H33" s="18"/>
      <c r="I33" s="45"/>
      <c r="J33" s="58"/>
    </row>
    <row r="34" spans="1:10" ht="14.25" x14ac:dyDescent="0.2">
      <c r="A34" s="43"/>
      <c r="B34" s="14"/>
      <c r="C34" s="49"/>
      <c r="D34" s="39"/>
      <c r="E34" s="39"/>
      <c r="F34" s="39"/>
      <c r="G34" s="18"/>
      <c r="H34" s="18"/>
      <c r="I34" s="45"/>
      <c r="J34" s="52"/>
    </row>
    <row r="35" spans="1:10" x14ac:dyDescent="0.25">
      <c r="A35" s="43"/>
      <c r="B35" s="14"/>
      <c r="C35" s="49"/>
      <c r="D35" s="39"/>
      <c r="E35" s="39"/>
      <c r="F35" s="39"/>
      <c r="G35" s="18"/>
      <c r="H35" s="18"/>
      <c r="I35" s="45"/>
      <c r="J35" s="58"/>
    </row>
    <row r="36" spans="1:10" x14ac:dyDescent="0.25">
      <c r="A36" s="43"/>
      <c r="B36" s="44"/>
      <c r="C36" s="49"/>
      <c r="D36" s="39"/>
      <c r="E36" s="39"/>
      <c r="F36" s="39"/>
      <c r="G36" s="18"/>
      <c r="H36" s="18"/>
      <c r="I36" s="45"/>
      <c r="J36" s="58"/>
    </row>
    <row r="37" spans="1:10" ht="14.25" x14ac:dyDescent="0.2">
      <c r="A37" s="43"/>
      <c r="B37" s="14"/>
      <c r="C37" s="49"/>
      <c r="D37" s="39"/>
      <c r="E37" s="39"/>
      <c r="F37" s="39"/>
      <c r="G37" s="18"/>
      <c r="H37" s="18"/>
      <c r="I37" s="45"/>
      <c r="J37" s="52"/>
    </row>
    <row r="38" spans="1:10" x14ac:dyDescent="0.25">
      <c r="A38" s="43"/>
      <c r="B38" s="44"/>
      <c r="C38" s="49"/>
      <c r="D38" s="39"/>
      <c r="E38" s="39"/>
      <c r="F38" s="39"/>
      <c r="G38" s="18"/>
      <c r="H38" s="18"/>
      <c r="I38" s="45"/>
      <c r="J38" s="58"/>
    </row>
    <row r="39" spans="1:10" ht="14.25" x14ac:dyDescent="0.2">
      <c r="A39" s="43"/>
      <c r="B39" s="14"/>
      <c r="C39" s="49"/>
      <c r="D39" s="39"/>
      <c r="E39" s="39"/>
      <c r="F39" s="39"/>
      <c r="G39" s="18"/>
      <c r="H39" s="18"/>
      <c r="I39" s="45"/>
      <c r="J39" s="52"/>
    </row>
    <row r="40" spans="1:10" x14ac:dyDescent="0.25">
      <c r="A40" s="43"/>
      <c r="B40" s="44"/>
      <c r="C40" s="49"/>
      <c r="D40" s="39"/>
      <c r="E40" s="39"/>
      <c r="F40" s="39"/>
      <c r="G40" s="18"/>
      <c r="H40" s="18"/>
      <c r="I40" s="45"/>
      <c r="J40" s="58"/>
    </row>
    <row r="41" spans="1:10" ht="14.25" x14ac:dyDescent="0.2">
      <c r="A41" s="43"/>
      <c r="B41" s="14"/>
      <c r="C41" s="49"/>
      <c r="D41" s="39"/>
      <c r="E41" s="39"/>
      <c r="F41" s="39"/>
      <c r="G41" s="18"/>
      <c r="H41" s="18"/>
      <c r="I41" s="45"/>
      <c r="J41" s="52"/>
    </row>
    <row r="42" spans="1:10" ht="14.25" x14ac:dyDescent="0.2">
      <c r="A42" s="43"/>
      <c r="B42" s="14"/>
      <c r="C42" s="49"/>
      <c r="D42" s="39"/>
      <c r="E42" s="39"/>
      <c r="F42" s="39"/>
      <c r="G42" s="18"/>
      <c r="H42" s="18"/>
      <c r="I42" s="45"/>
      <c r="J42" s="52"/>
    </row>
    <row r="43" spans="1:10" x14ac:dyDescent="0.25">
      <c r="A43" s="43"/>
      <c r="B43" s="44"/>
      <c r="C43" s="49"/>
      <c r="D43" s="39"/>
      <c r="E43" s="39"/>
      <c r="F43" s="39"/>
      <c r="G43" s="18"/>
      <c r="H43" s="18"/>
      <c r="I43" s="45"/>
      <c r="J43" s="58"/>
    </row>
    <row r="44" spans="1:10" ht="14.25" x14ac:dyDescent="0.2">
      <c r="A44" s="43"/>
      <c r="B44" s="14"/>
      <c r="C44" s="49"/>
      <c r="D44" s="39"/>
      <c r="E44" s="39"/>
      <c r="F44" s="39"/>
      <c r="G44" s="18"/>
      <c r="H44" s="18"/>
      <c r="I44" s="45"/>
      <c r="J44" s="52"/>
    </row>
    <row r="45" spans="1:10" ht="14.25" x14ac:dyDescent="0.2">
      <c r="A45" s="7"/>
      <c r="B45" s="8"/>
      <c r="C45" s="8"/>
      <c r="D45" s="46"/>
      <c r="E45" s="46"/>
      <c r="F45" s="46"/>
      <c r="G45" s="46"/>
      <c r="H45" s="46"/>
      <c r="I45" s="46"/>
      <c r="J45" s="53"/>
    </row>
    <row r="46" spans="1:10" x14ac:dyDescent="0.25">
      <c r="A46" s="12"/>
      <c r="B46" s="44"/>
      <c r="C46" s="49"/>
      <c r="D46" s="46"/>
      <c r="E46" s="46"/>
      <c r="F46" s="46"/>
      <c r="G46" s="46"/>
      <c r="H46" s="46"/>
      <c r="I46" s="46"/>
      <c r="J46" s="51"/>
    </row>
    <row r="47" spans="1:10" ht="14.25" x14ac:dyDescent="0.2">
      <c r="A47" s="12"/>
      <c r="B47" s="14"/>
      <c r="C47" s="49"/>
      <c r="D47" s="46"/>
      <c r="E47" s="46"/>
      <c r="F47" s="46"/>
      <c r="G47" s="46"/>
      <c r="H47" s="46"/>
      <c r="I47" s="46"/>
      <c r="J47" s="53"/>
    </row>
    <row r="48" spans="1:10" ht="14.25" x14ac:dyDescent="0.2">
      <c r="A48" s="12"/>
      <c r="B48" s="14"/>
      <c r="C48" s="49"/>
      <c r="D48" s="46"/>
      <c r="E48" s="46"/>
      <c r="F48" s="46"/>
      <c r="G48" s="46"/>
      <c r="H48" s="46"/>
      <c r="I48" s="46"/>
      <c r="J48" s="53"/>
    </row>
    <row r="49" spans="1:10" ht="14.25" x14ac:dyDescent="0.2">
      <c r="A49" s="12"/>
      <c r="B49" s="14"/>
      <c r="C49" s="49"/>
      <c r="D49" s="46"/>
      <c r="E49" s="46"/>
      <c r="F49" s="46"/>
      <c r="G49" s="46"/>
      <c r="H49" s="46"/>
      <c r="I49" s="46"/>
      <c r="J49" s="53"/>
    </row>
    <row r="50" spans="1:10" ht="14.25" x14ac:dyDescent="0.2">
      <c r="A50" s="12"/>
      <c r="B50" s="14"/>
      <c r="C50" s="49"/>
      <c r="D50" s="46"/>
      <c r="E50" s="46"/>
      <c r="F50" s="46"/>
      <c r="G50" s="46"/>
      <c r="H50" s="46"/>
      <c r="I50" s="46"/>
      <c r="J50" s="53"/>
    </row>
    <row r="51" spans="1:10" ht="14.25" x14ac:dyDescent="0.2">
      <c r="A51" s="12"/>
      <c r="B51" s="44"/>
      <c r="C51" s="49"/>
      <c r="D51" s="46"/>
      <c r="E51" s="46"/>
      <c r="F51" s="46"/>
      <c r="G51" s="46"/>
      <c r="H51" s="46"/>
      <c r="I51" s="46"/>
      <c r="J51" s="53"/>
    </row>
    <row r="52" spans="1:10" ht="14.25" x14ac:dyDescent="0.2">
      <c r="A52" s="12"/>
      <c r="B52" s="44"/>
      <c r="C52" s="49"/>
      <c r="D52" s="46"/>
      <c r="E52" s="46"/>
      <c r="F52" s="46"/>
      <c r="G52" s="46"/>
      <c r="H52" s="46"/>
      <c r="I52" s="46"/>
      <c r="J52" s="53"/>
    </row>
    <row r="53" spans="1:10" ht="14.25" x14ac:dyDescent="0.2">
      <c r="A53" s="12"/>
      <c r="B53" s="44"/>
      <c r="C53" s="49"/>
      <c r="D53" s="46"/>
      <c r="E53" s="46"/>
      <c r="F53" s="46"/>
      <c r="G53" s="46"/>
      <c r="H53" s="46"/>
      <c r="I53" s="46"/>
      <c r="J53" s="53"/>
    </row>
    <row r="54" spans="1:10" x14ac:dyDescent="0.25">
      <c r="A54" s="12"/>
      <c r="B54" s="44"/>
      <c r="C54" s="49"/>
      <c r="D54" s="46"/>
      <c r="E54" s="46"/>
      <c r="F54" s="46"/>
      <c r="G54" s="46"/>
      <c r="H54" s="46"/>
      <c r="I54" s="46"/>
      <c r="J54" s="51"/>
    </row>
    <row r="55" spans="1:10" ht="14.25" x14ac:dyDescent="0.2">
      <c r="A55" s="12"/>
      <c r="B55" s="48"/>
      <c r="C55" s="49"/>
      <c r="D55" s="46"/>
      <c r="E55" s="46"/>
      <c r="F55" s="46"/>
      <c r="G55" s="46"/>
      <c r="H55" s="46"/>
      <c r="I55" s="46"/>
      <c r="J55" s="53"/>
    </row>
    <row r="56" spans="1:10" x14ac:dyDescent="0.25">
      <c r="A56" s="12"/>
      <c r="B56" s="44"/>
      <c r="C56" s="49"/>
      <c r="D56" s="46"/>
      <c r="E56" s="46"/>
      <c r="F56" s="46"/>
      <c r="G56" s="46"/>
      <c r="H56" s="46"/>
      <c r="I56" s="46"/>
      <c r="J56" s="51"/>
    </row>
    <row r="57" spans="1:10" ht="14.25" x14ac:dyDescent="0.2">
      <c r="A57" s="12"/>
      <c r="B57" s="48"/>
      <c r="C57" s="49"/>
      <c r="D57" s="46"/>
      <c r="E57" s="46"/>
      <c r="F57" s="46"/>
      <c r="G57" s="46"/>
      <c r="H57" s="46"/>
      <c r="I57" s="46"/>
      <c r="J57" s="53"/>
    </row>
    <row r="58" spans="1:10" ht="14.25" x14ac:dyDescent="0.2">
      <c r="A58" s="12"/>
      <c r="B58" s="48"/>
      <c r="C58" s="49"/>
      <c r="D58" s="46"/>
      <c r="E58" s="46"/>
      <c r="F58" s="46"/>
      <c r="G58" s="46"/>
      <c r="H58" s="46"/>
      <c r="I58" s="46"/>
      <c r="J58" s="53"/>
    </row>
    <row r="59" spans="1:10" ht="14.25" x14ac:dyDescent="0.2">
      <c r="A59" s="12"/>
      <c r="B59" s="48"/>
      <c r="C59" s="49"/>
      <c r="D59" s="46"/>
      <c r="E59" s="46"/>
      <c r="F59" s="46"/>
      <c r="G59" s="46"/>
      <c r="H59" s="46"/>
      <c r="I59" s="46"/>
      <c r="J59" s="53"/>
    </row>
    <row r="60" spans="1:10" x14ac:dyDescent="0.25">
      <c r="A60" s="12"/>
      <c r="B60" s="44"/>
      <c r="C60" s="49"/>
      <c r="D60" s="46"/>
      <c r="E60" s="46"/>
      <c r="F60" s="46"/>
      <c r="G60" s="46"/>
      <c r="H60" s="46"/>
      <c r="I60" s="46"/>
      <c r="J60" s="51"/>
    </row>
    <row r="61" spans="1:10" thickBot="1" x14ac:dyDescent="0.25">
      <c r="A61" s="54"/>
      <c r="B61" s="60"/>
      <c r="C61" s="61"/>
      <c r="D61" s="50"/>
      <c r="E61" s="50"/>
      <c r="F61" s="50"/>
      <c r="G61" s="50"/>
      <c r="H61" s="50"/>
      <c r="I61" s="50"/>
      <c r="J61" s="62"/>
    </row>
    <row r="62" spans="1:10" ht="14.25" x14ac:dyDescent="0.2">
      <c r="A62" s="7"/>
      <c r="B62" s="8"/>
      <c r="C62" s="49"/>
      <c r="D62" s="46"/>
      <c r="E62" s="46"/>
      <c r="F62" s="46"/>
      <c r="G62" s="46"/>
      <c r="H62" s="46"/>
      <c r="I62" s="46"/>
      <c r="J62" s="46"/>
    </row>
    <row r="63" spans="1:10" x14ac:dyDescent="0.25">
      <c r="A63" s="12"/>
      <c r="B63" s="44"/>
      <c r="C63" s="49"/>
      <c r="D63" s="46"/>
      <c r="E63" s="46"/>
      <c r="F63" s="46"/>
      <c r="G63" s="46"/>
      <c r="H63" s="46"/>
      <c r="I63" s="46"/>
      <c r="J63" s="47"/>
    </row>
    <row r="64" spans="1:10" ht="14.25" x14ac:dyDescent="0.2">
      <c r="A64" s="14"/>
      <c r="B64" s="14"/>
      <c r="C64" s="49"/>
      <c r="D64" s="46"/>
      <c r="E64" s="46"/>
      <c r="F64" s="46"/>
      <c r="G64" s="46"/>
      <c r="H64" s="46"/>
      <c r="I64" s="46"/>
      <c r="J64" s="46"/>
    </row>
    <row r="65" spans="1:10" ht="14.25" x14ac:dyDescent="0.2">
      <c r="A65" s="14"/>
      <c r="B65" s="14"/>
      <c r="C65" s="49"/>
      <c r="D65" s="46"/>
      <c r="E65" s="46"/>
      <c r="F65" s="46"/>
      <c r="G65" s="46"/>
      <c r="H65" s="46"/>
      <c r="I65" s="46"/>
      <c r="J65" s="46"/>
    </row>
    <row r="66" spans="1:10" ht="14.25" x14ac:dyDescent="0.2">
      <c r="A66" s="14"/>
      <c r="B66" s="14"/>
      <c r="C66" s="49"/>
      <c r="D66" s="46"/>
      <c r="E66" s="46"/>
      <c r="F66" s="46"/>
      <c r="G66" s="46"/>
      <c r="H66" s="46"/>
      <c r="I66" s="46"/>
      <c r="J66" s="46"/>
    </row>
    <row r="67" spans="1:10" ht="14.25" x14ac:dyDescent="0.2">
      <c r="A67" s="14"/>
      <c r="B67" s="14"/>
      <c r="C67" s="49"/>
      <c r="D67" s="46"/>
      <c r="E67" s="46"/>
      <c r="F67" s="46"/>
      <c r="G67" s="46"/>
      <c r="H67" s="46"/>
      <c r="I67" s="46"/>
      <c r="J67" s="46"/>
    </row>
    <row r="68" spans="1:10" x14ac:dyDescent="0.25">
      <c r="A68" s="63"/>
      <c r="B68" s="64"/>
      <c r="C68" s="63"/>
      <c r="D68" s="46"/>
      <c r="E68" s="46"/>
      <c r="F68" s="46"/>
      <c r="G68" s="46"/>
      <c r="H68" s="46"/>
      <c r="I68" s="46"/>
      <c r="J68" s="46"/>
    </row>
    <row r="69" spans="1:10" x14ac:dyDescent="0.25">
      <c r="A69" s="63"/>
      <c r="B69" s="64"/>
      <c r="C69" s="63"/>
      <c r="D69" s="46"/>
      <c r="E69" s="46"/>
      <c r="F69" s="46"/>
      <c r="G69" s="46"/>
      <c r="H69" s="46"/>
      <c r="I69" s="46"/>
      <c r="J69" s="46"/>
    </row>
  </sheetData>
  <mergeCells count="4">
    <mergeCell ref="A1:J1"/>
    <mergeCell ref="A2:J2"/>
    <mergeCell ref="D3:J3"/>
    <mergeCell ref="E4:I4"/>
  </mergeCells>
  <pageMargins left="0.51181102362204722" right="0.51181102362204722" top="0.78740157480314965" bottom="0.78740157480314965" header="0.11811023622047245" footer="0.11811023622047245"/>
  <pageSetup paperSize="9" scale="79" orientation="portrait" horizontalDpi="4294967293" r:id="rId1"/>
  <rowBreaks count="1" manualBreakCount="1">
    <brk id="39" max="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3"/>
  <sheetViews>
    <sheetView zoomScaleNormal="100" workbookViewId="0">
      <selection activeCell="C40" sqref="C40"/>
    </sheetView>
  </sheetViews>
  <sheetFormatPr defaultRowHeight="14.25" x14ac:dyDescent="0.2"/>
  <cols>
    <col min="1" max="1" width="6.5" bestFit="1" customWidth="1"/>
    <col min="2" max="2" width="45.5" customWidth="1"/>
    <col min="3" max="3" width="4.125" bestFit="1" customWidth="1"/>
    <col min="4" max="4" width="6.75" bestFit="1" customWidth="1"/>
    <col min="9" max="9" width="9.625" customWidth="1"/>
    <col min="10" max="10" width="12.125" bestFit="1" customWidth="1"/>
  </cols>
  <sheetData>
    <row r="1" spans="1:10" ht="15" thickBot="1" x14ac:dyDescent="0.25">
      <c r="A1" s="224" t="s">
        <v>355</v>
      </c>
      <c r="B1" s="225"/>
      <c r="C1" s="225"/>
      <c r="D1" s="225"/>
      <c r="E1" s="225"/>
      <c r="F1" s="225"/>
      <c r="G1" s="225"/>
      <c r="H1" s="225"/>
      <c r="I1" s="225"/>
      <c r="J1" s="226"/>
    </row>
    <row r="2" spans="1:10" x14ac:dyDescent="0.2">
      <c r="A2" s="213" t="s">
        <v>440</v>
      </c>
      <c r="B2" s="214"/>
      <c r="C2" s="214"/>
      <c r="D2" s="214"/>
      <c r="E2" s="214"/>
      <c r="F2" s="214"/>
      <c r="G2" s="214"/>
      <c r="H2" s="214"/>
      <c r="I2" s="214"/>
      <c r="J2" s="215"/>
    </row>
    <row r="3" spans="1:10" x14ac:dyDescent="0.2">
      <c r="A3" s="35" t="s">
        <v>7</v>
      </c>
      <c r="B3" s="36" t="s">
        <v>10</v>
      </c>
      <c r="C3" s="37" t="s">
        <v>11</v>
      </c>
      <c r="D3" s="216"/>
      <c r="E3" s="216"/>
      <c r="F3" s="216"/>
      <c r="G3" s="216"/>
      <c r="H3" s="216"/>
      <c r="I3" s="216"/>
      <c r="J3" s="217"/>
    </row>
    <row r="4" spans="1:10" ht="15" x14ac:dyDescent="0.25">
      <c r="A4" s="26"/>
      <c r="B4" s="46"/>
      <c r="C4" s="47"/>
      <c r="D4" s="46"/>
      <c r="E4" s="218" t="s">
        <v>364</v>
      </c>
      <c r="F4" s="218"/>
      <c r="G4" s="218"/>
      <c r="H4" s="218"/>
      <c r="I4" s="218"/>
      <c r="J4" s="51" t="s">
        <v>365</v>
      </c>
    </row>
    <row r="5" spans="1:10" x14ac:dyDescent="0.2">
      <c r="A5" s="7" t="s">
        <v>153</v>
      </c>
      <c r="B5" s="8" t="s">
        <v>154</v>
      </c>
      <c r="C5" s="8" t="s">
        <v>11</v>
      </c>
      <c r="D5" s="34" t="s">
        <v>391</v>
      </c>
      <c r="E5" s="34" t="s">
        <v>360</v>
      </c>
      <c r="F5" s="34" t="s">
        <v>441</v>
      </c>
      <c r="G5" s="33" t="s">
        <v>361</v>
      </c>
      <c r="H5" s="33" t="s">
        <v>441</v>
      </c>
      <c r="I5" s="55" t="s">
        <v>362</v>
      </c>
      <c r="J5" s="57"/>
    </row>
    <row r="6" spans="1:10" ht="25.5" x14ac:dyDescent="0.25">
      <c r="A6" s="7" t="s">
        <v>155</v>
      </c>
      <c r="B6" s="8" t="s">
        <v>156</v>
      </c>
      <c r="C6" s="8"/>
      <c r="D6" s="70"/>
      <c r="E6" s="239"/>
      <c r="F6" s="240"/>
      <c r="G6" s="240"/>
      <c r="H6" s="240"/>
      <c r="I6" s="241"/>
      <c r="J6" s="58"/>
    </row>
    <row r="7" spans="1:10" ht="60" x14ac:dyDescent="0.2">
      <c r="A7" s="12" t="s">
        <v>157</v>
      </c>
      <c r="B7" s="75" t="s">
        <v>159</v>
      </c>
      <c r="C7" s="15" t="s">
        <v>60</v>
      </c>
      <c r="D7" s="70" t="s">
        <v>392</v>
      </c>
      <c r="E7" s="239" t="s">
        <v>393</v>
      </c>
      <c r="F7" s="240"/>
      <c r="G7" s="240"/>
      <c r="H7" s="240"/>
      <c r="I7" s="241"/>
      <c r="J7" s="86" t="s">
        <v>394</v>
      </c>
    </row>
    <row r="8" spans="1:10" ht="15" x14ac:dyDescent="0.2">
      <c r="A8" s="219" t="s">
        <v>390</v>
      </c>
      <c r="B8" s="211"/>
      <c r="C8" s="84" t="s">
        <v>60</v>
      </c>
      <c r="D8" s="39">
        <v>1.22</v>
      </c>
      <c r="E8" s="208" t="s">
        <v>395</v>
      </c>
      <c r="F8" s="209"/>
      <c r="G8" s="209"/>
      <c r="H8" s="209"/>
      <c r="I8" s="210"/>
      <c r="J8" s="87">
        <v>1370.3</v>
      </c>
    </row>
    <row r="9" spans="1:10" ht="15" x14ac:dyDescent="0.2">
      <c r="A9" s="219" t="s">
        <v>396</v>
      </c>
      <c r="B9" s="220"/>
      <c r="C9" s="15" t="s">
        <v>60</v>
      </c>
      <c r="D9" s="39">
        <v>3.45</v>
      </c>
      <c r="E9" s="208" t="s">
        <v>397</v>
      </c>
      <c r="F9" s="209"/>
      <c r="G9" s="209"/>
      <c r="H9" s="209"/>
      <c r="I9" s="210"/>
      <c r="J9" s="87">
        <v>1030.8599999999999</v>
      </c>
    </row>
    <row r="10" spans="1:10" ht="15" x14ac:dyDescent="0.25">
      <c r="A10" s="219" t="s">
        <v>398</v>
      </c>
      <c r="B10" s="220"/>
      <c r="C10" s="15" t="s">
        <v>60</v>
      </c>
      <c r="D10" s="40">
        <v>4.42</v>
      </c>
      <c r="E10" s="208" t="s">
        <v>399</v>
      </c>
      <c r="F10" s="209"/>
      <c r="G10" s="209"/>
      <c r="H10" s="209"/>
      <c r="I10" s="210"/>
      <c r="J10" s="85">
        <v>2111.4299999999998</v>
      </c>
    </row>
    <row r="11" spans="1:10" ht="15" x14ac:dyDescent="0.2">
      <c r="A11" s="219" t="s">
        <v>400</v>
      </c>
      <c r="B11" s="220"/>
      <c r="C11" s="15" t="s">
        <v>60</v>
      </c>
      <c r="D11" s="40">
        <v>400</v>
      </c>
      <c r="E11" s="208" t="s">
        <v>401</v>
      </c>
      <c r="F11" s="209"/>
      <c r="G11" s="209"/>
      <c r="H11" s="209"/>
      <c r="I11" s="210"/>
      <c r="J11" s="87">
        <v>400</v>
      </c>
    </row>
    <row r="12" spans="1:10" ht="15.75" thickBot="1" x14ac:dyDescent="0.3">
      <c r="A12" s="54"/>
      <c r="B12" s="89"/>
      <c r="C12" s="88"/>
      <c r="D12" s="242" t="s">
        <v>402</v>
      </c>
      <c r="E12" s="243"/>
      <c r="F12" s="243"/>
      <c r="G12" s="243"/>
      <c r="H12" s="243"/>
      <c r="I12" s="244"/>
      <c r="J12" s="90">
        <f>SUM(J8:J11)</f>
        <v>4912.59</v>
      </c>
    </row>
    <row r="13" spans="1:10" ht="15" x14ac:dyDescent="0.25">
      <c r="A13" s="250" t="s">
        <v>414</v>
      </c>
      <c r="B13" s="251"/>
      <c r="C13" s="61" t="s">
        <v>60</v>
      </c>
      <c r="D13" s="252">
        <v>3450.09</v>
      </c>
      <c r="E13" s="253"/>
      <c r="F13" s="253"/>
      <c r="G13" s="253"/>
      <c r="H13" s="253"/>
      <c r="I13" s="254"/>
      <c r="J13" s="92"/>
    </row>
    <row r="14" spans="1:10" ht="15" x14ac:dyDescent="0.25">
      <c r="A14" s="219" t="s">
        <v>415</v>
      </c>
      <c r="B14" s="220"/>
      <c r="C14" s="61" t="s">
        <v>60</v>
      </c>
      <c r="D14" s="255">
        <f>J12-D13</f>
        <v>1462.5</v>
      </c>
      <c r="E14" s="256"/>
      <c r="F14" s="256"/>
      <c r="G14" s="256"/>
      <c r="H14" s="256"/>
      <c r="I14" s="257"/>
      <c r="J14" s="92">
        <f>D14</f>
        <v>1462.5</v>
      </c>
    </row>
    <row r="15" spans="1:10" ht="15" customHeight="1" x14ac:dyDescent="0.2">
      <c r="A15" s="249"/>
      <c r="B15" s="245"/>
      <c r="C15" s="245"/>
      <c r="D15" s="245"/>
      <c r="E15" s="245"/>
      <c r="F15" s="245"/>
      <c r="G15" s="245"/>
      <c r="H15" s="245"/>
      <c r="I15" s="245"/>
      <c r="J15" s="246"/>
    </row>
    <row r="16" spans="1:10" ht="25.5" x14ac:dyDescent="0.25">
      <c r="A16" s="7" t="s">
        <v>155</v>
      </c>
      <c r="B16" s="8" t="s">
        <v>156</v>
      </c>
      <c r="C16" s="8"/>
      <c r="D16" s="70"/>
      <c r="E16" s="239"/>
      <c r="F16" s="240"/>
      <c r="G16" s="240"/>
      <c r="H16" s="240"/>
      <c r="I16" s="241"/>
      <c r="J16" s="58"/>
    </row>
    <row r="17" spans="1:10" ht="48" x14ac:dyDescent="0.2">
      <c r="A17" s="12" t="s">
        <v>157</v>
      </c>
      <c r="B17" s="75" t="s">
        <v>403</v>
      </c>
      <c r="C17" s="15" t="s">
        <v>60</v>
      </c>
      <c r="D17" s="70" t="s">
        <v>392</v>
      </c>
      <c r="E17" s="239" t="s">
        <v>393</v>
      </c>
      <c r="F17" s="240"/>
      <c r="G17" s="240"/>
      <c r="H17" s="240"/>
      <c r="I17" s="241"/>
      <c r="J17" s="86" t="s">
        <v>394</v>
      </c>
    </row>
    <row r="18" spans="1:10" ht="15" x14ac:dyDescent="0.2">
      <c r="A18" s="219"/>
      <c r="B18" s="211"/>
      <c r="C18" s="84"/>
      <c r="D18" s="39" t="s">
        <v>404</v>
      </c>
      <c r="E18" s="208" t="s">
        <v>422</v>
      </c>
      <c r="F18" s="209"/>
      <c r="G18" s="209"/>
      <c r="H18" s="209"/>
      <c r="I18" s="210"/>
      <c r="J18" s="87">
        <v>699.69</v>
      </c>
    </row>
    <row r="19" spans="1:10" ht="15" x14ac:dyDescent="0.2">
      <c r="A19" s="219"/>
      <c r="B19" s="220"/>
      <c r="C19" s="15"/>
      <c r="D19" s="39"/>
      <c r="E19" s="208"/>
      <c r="F19" s="209"/>
      <c r="G19" s="209"/>
      <c r="H19" s="209"/>
      <c r="I19" s="210"/>
      <c r="J19" s="87"/>
    </row>
    <row r="20" spans="1:10" ht="15.75" thickBot="1" x14ac:dyDescent="0.3">
      <c r="A20" s="54"/>
      <c r="B20" s="89"/>
      <c r="C20" s="88"/>
      <c r="D20" s="242" t="s">
        <v>402</v>
      </c>
      <c r="E20" s="243"/>
      <c r="F20" s="243"/>
      <c r="G20" s="243"/>
      <c r="H20" s="243"/>
      <c r="I20" s="244"/>
      <c r="J20" s="90">
        <f>SUM(J18:J19)</f>
        <v>699.69</v>
      </c>
    </row>
    <row r="21" spans="1:10" ht="15" thickBot="1" x14ac:dyDescent="0.25">
      <c r="A21" s="236"/>
      <c r="B21" s="237"/>
      <c r="C21" s="237"/>
      <c r="D21" s="237"/>
      <c r="E21" s="237"/>
      <c r="F21" s="237"/>
      <c r="G21" s="237"/>
      <c r="H21" s="237"/>
      <c r="I21" s="237"/>
      <c r="J21" s="238"/>
    </row>
    <row r="22" spans="1:10" x14ac:dyDescent="0.2">
      <c r="A22" s="7" t="s">
        <v>406</v>
      </c>
      <c r="B22" s="8" t="s">
        <v>180</v>
      </c>
      <c r="C22" s="8" t="s">
        <v>11</v>
      </c>
      <c r="D22" s="34" t="s">
        <v>391</v>
      </c>
      <c r="E22" s="34" t="s">
        <v>360</v>
      </c>
      <c r="F22" s="34"/>
      <c r="G22" s="33" t="s">
        <v>361</v>
      </c>
      <c r="H22" s="33"/>
      <c r="I22" s="55" t="s">
        <v>362</v>
      </c>
      <c r="J22" s="57"/>
    </row>
    <row r="23" spans="1:10" ht="36" x14ac:dyDescent="0.2">
      <c r="A23" s="43" t="s">
        <v>157</v>
      </c>
      <c r="B23" s="75" t="s">
        <v>405</v>
      </c>
      <c r="C23" s="15" t="s">
        <v>407</v>
      </c>
      <c r="D23" s="70"/>
      <c r="E23" s="239" t="s">
        <v>393</v>
      </c>
      <c r="F23" s="240"/>
      <c r="G23" s="240"/>
      <c r="H23" s="240"/>
      <c r="I23" s="241"/>
      <c r="J23" s="86" t="s">
        <v>394</v>
      </c>
    </row>
    <row r="24" spans="1:10" ht="15" x14ac:dyDescent="0.2">
      <c r="A24" s="219" t="s">
        <v>408</v>
      </c>
      <c r="B24" s="211"/>
      <c r="C24" s="84"/>
      <c r="D24" s="39" t="s">
        <v>407</v>
      </c>
      <c r="E24" s="208" t="s">
        <v>416</v>
      </c>
      <c r="F24" s="209"/>
      <c r="G24" s="209"/>
      <c r="H24" s="209"/>
      <c r="I24" s="210"/>
      <c r="J24" s="87">
        <v>31.47</v>
      </c>
    </row>
    <row r="25" spans="1:10" ht="15.75" thickBot="1" x14ac:dyDescent="0.3">
      <c r="A25" s="54"/>
      <c r="B25" s="89"/>
      <c r="C25" s="88"/>
      <c r="D25" s="242" t="s">
        <v>402</v>
      </c>
      <c r="E25" s="243"/>
      <c r="F25" s="243"/>
      <c r="G25" s="243"/>
      <c r="H25" s="243"/>
      <c r="I25" s="244"/>
      <c r="J25" s="90">
        <f>SUM(J24:J24)</f>
        <v>31.47</v>
      </c>
    </row>
    <row r="26" spans="1:10" ht="15" thickBot="1" x14ac:dyDescent="0.25">
      <c r="A26" s="236"/>
      <c r="B26" s="237"/>
      <c r="C26" s="237"/>
      <c r="D26" s="237"/>
      <c r="E26" s="237"/>
      <c r="F26" s="237"/>
      <c r="G26" s="237"/>
      <c r="H26" s="237"/>
      <c r="I26" s="237"/>
      <c r="J26" s="238"/>
    </row>
    <row r="27" spans="1:10" ht="48" x14ac:dyDescent="0.2">
      <c r="A27" s="43" t="s">
        <v>410</v>
      </c>
      <c r="B27" s="75" t="s">
        <v>409</v>
      </c>
      <c r="C27" s="15" t="s">
        <v>407</v>
      </c>
      <c r="D27" s="70"/>
      <c r="E27" s="239" t="s">
        <v>393</v>
      </c>
      <c r="F27" s="240"/>
      <c r="G27" s="240"/>
      <c r="H27" s="240"/>
      <c r="I27" s="241"/>
      <c r="J27" s="86" t="s">
        <v>394</v>
      </c>
    </row>
    <row r="28" spans="1:10" ht="15" x14ac:dyDescent="0.2">
      <c r="A28" s="219" t="s">
        <v>411</v>
      </c>
      <c r="B28" s="211"/>
      <c r="C28" s="84"/>
      <c r="D28" s="208" t="s">
        <v>417</v>
      </c>
      <c r="E28" s="209"/>
      <c r="F28" s="209"/>
      <c r="G28" s="209"/>
      <c r="H28" s="209"/>
      <c r="I28" s="210"/>
      <c r="J28" s="87">
        <v>6.8</v>
      </c>
    </row>
    <row r="29" spans="1:10" ht="15.75" thickBot="1" x14ac:dyDescent="0.3">
      <c r="A29" s="54"/>
      <c r="B29" s="89"/>
      <c r="C29" s="88"/>
      <c r="D29" s="242" t="s">
        <v>402</v>
      </c>
      <c r="E29" s="243"/>
      <c r="F29" s="243"/>
      <c r="G29" s="243"/>
      <c r="H29" s="243"/>
      <c r="I29" s="244"/>
      <c r="J29" s="90">
        <f>SUM(J28:J28)</f>
        <v>6.8</v>
      </c>
    </row>
    <row r="30" spans="1:10" ht="15" thickBot="1" x14ac:dyDescent="0.25">
      <c r="A30" s="236"/>
      <c r="B30" s="237"/>
      <c r="C30" s="237"/>
      <c r="D30" s="237"/>
      <c r="E30" s="237"/>
      <c r="F30" s="237"/>
      <c r="G30" s="237"/>
      <c r="H30" s="237"/>
      <c r="I30" s="237"/>
      <c r="J30" s="238"/>
    </row>
    <row r="31" spans="1:10" ht="24" x14ac:dyDescent="0.2">
      <c r="A31" s="43" t="s">
        <v>412</v>
      </c>
      <c r="B31" s="75" t="s">
        <v>190</v>
      </c>
      <c r="C31" s="15" t="s">
        <v>404</v>
      </c>
      <c r="D31" s="70"/>
      <c r="E31" s="239" t="s">
        <v>393</v>
      </c>
      <c r="F31" s="240"/>
      <c r="G31" s="240"/>
      <c r="H31" s="240"/>
      <c r="I31" s="241"/>
      <c r="J31" s="86" t="s">
        <v>394</v>
      </c>
    </row>
    <row r="32" spans="1:10" ht="15" x14ac:dyDescent="0.2">
      <c r="A32" s="219" t="s">
        <v>413</v>
      </c>
      <c r="B32" s="211"/>
      <c r="C32" s="84"/>
      <c r="D32" s="208" t="s">
        <v>419</v>
      </c>
      <c r="E32" s="209"/>
      <c r="F32" s="209"/>
      <c r="G32" s="209"/>
      <c r="H32" s="209"/>
      <c r="I32" s="210"/>
      <c r="J32" s="87">
        <v>524.54999999999995</v>
      </c>
    </row>
    <row r="33" spans="1:10" ht="15" x14ac:dyDescent="0.2">
      <c r="A33" s="219" t="s">
        <v>418</v>
      </c>
      <c r="B33" s="220"/>
      <c r="C33" s="15"/>
      <c r="D33" s="208" t="s">
        <v>420</v>
      </c>
      <c r="E33" s="209"/>
      <c r="F33" s="209"/>
      <c r="G33" s="209"/>
      <c r="H33" s="209"/>
      <c r="I33" s="210"/>
      <c r="J33" s="87">
        <v>22.42</v>
      </c>
    </row>
    <row r="34" spans="1:10" ht="15" x14ac:dyDescent="0.25">
      <c r="A34" s="219"/>
      <c r="B34" s="220"/>
      <c r="C34" s="15"/>
      <c r="D34" s="221"/>
      <c r="E34" s="222"/>
      <c r="F34" s="222"/>
      <c r="G34" s="222"/>
      <c r="H34" s="222"/>
      <c r="I34" s="223"/>
      <c r="J34" s="85"/>
    </row>
    <row r="35" spans="1:10" ht="15" x14ac:dyDescent="0.2">
      <c r="A35" s="206" t="s">
        <v>421</v>
      </c>
      <c r="B35" s="207"/>
      <c r="C35" s="15"/>
      <c r="D35" s="40"/>
      <c r="E35" s="208"/>
      <c r="F35" s="209"/>
      <c r="G35" s="209"/>
      <c r="H35" s="209"/>
      <c r="I35" s="210"/>
      <c r="J35" s="93">
        <f>J32-J33</f>
        <v>502.12999999999994</v>
      </c>
    </row>
    <row r="36" spans="1:10" x14ac:dyDescent="0.2">
      <c r="A36" s="206"/>
      <c r="B36" s="258"/>
      <c r="C36" s="258"/>
      <c r="D36" s="258"/>
      <c r="E36" s="258"/>
      <c r="F36" s="258"/>
      <c r="G36" s="258"/>
      <c r="H36" s="258"/>
      <c r="I36" s="258"/>
      <c r="J36" s="259"/>
    </row>
    <row r="37" spans="1:10" ht="15.75" thickBot="1" x14ac:dyDescent="0.3">
      <c r="A37" s="54"/>
      <c r="B37" s="89"/>
      <c r="C37" s="88"/>
      <c r="D37" s="242" t="s">
        <v>402</v>
      </c>
      <c r="E37" s="243"/>
      <c r="F37" s="243"/>
      <c r="G37" s="243"/>
      <c r="H37" s="243"/>
      <c r="I37" s="244"/>
      <c r="J37" s="90">
        <f>SUM(J32:J35)</f>
        <v>1049.0999999999999</v>
      </c>
    </row>
    <row r="38" spans="1:10" ht="15" thickBot="1" x14ac:dyDescent="0.25">
      <c r="A38" s="236"/>
      <c r="B38" s="237"/>
      <c r="C38" s="237"/>
      <c r="D38" s="237"/>
      <c r="E38" s="237"/>
      <c r="F38" s="237"/>
      <c r="G38" s="237"/>
      <c r="H38" s="237"/>
      <c r="I38" s="237"/>
      <c r="J38" s="238"/>
    </row>
    <row r="39" spans="1:10" ht="51" x14ac:dyDescent="0.2">
      <c r="A39" s="7" t="s">
        <v>331</v>
      </c>
      <c r="B39" s="8" t="s">
        <v>333</v>
      </c>
      <c r="C39" s="8" t="s">
        <v>407</v>
      </c>
      <c r="D39" s="34"/>
      <c r="E39" s="34"/>
      <c r="F39" s="34"/>
      <c r="G39" s="33"/>
      <c r="H39" s="33"/>
      <c r="I39" s="55"/>
      <c r="J39" s="57"/>
    </row>
    <row r="40" spans="1:10" ht="15" x14ac:dyDescent="0.2">
      <c r="A40" s="219" t="s">
        <v>428</v>
      </c>
      <c r="B40" s="220"/>
      <c r="C40" s="15" t="s">
        <v>407</v>
      </c>
      <c r="D40" s="239" t="s">
        <v>430</v>
      </c>
      <c r="E40" s="240"/>
      <c r="F40" s="240"/>
      <c r="G40" s="240"/>
      <c r="H40" s="240"/>
      <c r="I40" s="241"/>
      <c r="J40" s="86">
        <v>0.31</v>
      </c>
    </row>
    <row r="41" spans="1:10" ht="15" x14ac:dyDescent="0.2">
      <c r="A41" s="219" t="s">
        <v>429</v>
      </c>
      <c r="B41" s="211"/>
      <c r="C41" s="84"/>
      <c r="D41" s="239" t="s">
        <v>431</v>
      </c>
      <c r="E41" s="240"/>
      <c r="F41" s="240"/>
      <c r="G41" s="240"/>
      <c r="H41" s="240"/>
      <c r="I41" s="241"/>
      <c r="J41" s="87">
        <f>J40</f>
        <v>0.31</v>
      </c>
    </row>
    <row r="42" spans="1:10" ht="15" x14ac:dyDescent="0.2">
      <c r="A42" s="219" t="s">
        <v>426</v>
      </c>
      <c r="B42" s="220"/>
      <c r="C42" s="15"/>
      <c r="D42" s="208"/>
      <c r="E42" s="209"/>
      <c r="F42" s="209"/>
      <c r="G42" s="209"/>
      <c r="H42" s="209"/>
      <c r="I42" s="210"/>
      <c r="J42" s="87">
        <f>SUM(J40:J41)</f>
        <v>0.62</v>
      </c>
    </row>
    <row r="43" spans="1:10" ht="15" x14ac:dyDescent="0.25">
      <c r="A43" s="219"/>
      <c r="B43" s="220"/>
      <c r="C43" s="15"/>
      <c r="D43" s="40"/>
      <c r="E43" s="208"/>
      <c r="F43" s="209"/>
      <c r="G43" s="209"/>
      <c r="H43" s="209"/>
      <c r="I43" s="210"/>
      <c r="J43" s="85"/>
    </row>
    <row r="44" spans="1:10" ht="15" x14ac:dyDescent="0.2">
      <c r="A44" s="219"/>
      <c r="B44" s="220"/>
      <c r="C44" s="15"/>
      <c r="D44" s="40"/>
      <c r="E44" s="208"/>
      <c r="F44" s="209"/>
      <c r="G44" s="209"/>
      <c r="H44" s="209"/>
      <c r="I44" s="210"/>
      <c r="J44" s="87"/>
    </row>
    <row r="45" spans="1:10" x14ac:dyDescent="0.2">
      <c r="A45" s="260"/>
      <c r="B45" s="261"/>
      <c r="C45" s="261"/>
      <c r="D45" s="261"/>
      <c r="E45" s="261"/>
      <c r="F45" s="261"/>
      <c r="G45" s="261"/>
      <c r="H45" s="261"/>
      <c r="I45" s="261"/>
      <c r="J45" s="262"/>
    </row>
    <row r="46" spans="1:10" ht="38.25" x14ac:dyDescent="0.2">
      <c r="A46" s="7" t="s">
        <v>427</v>
      </c>
      <c r="B46" s="8" t="s">
        <v>78</v>
      </c>
      <c r="C46" s="8" t="s">
        <v>407</v>
      </c>
      <c r="D46" s="34"/>
      <c r="E46" s="34"/>
      <c r="F46" s="34"/>
      <c r="G46" s="33"/>
      <c r="H46" s="33"/>
      <c r="I46" s="55"/>
      <c r="J46" s="57"/>
    </row>
    <row r="47" spans="1:10" ht="15" x14ac:dyDescent="0.2">
      <c r="A47" s="219" t="s">
        <v>424</v>
      </c>
      <c r="B47" s="220"/>
      <c r="C47" s="15" t="s">
        <v>407</v>
      </c>
      <c r="D47" s="239" t="s">
        <v>423</v>
      </c>
      <c r="E47" s="240"/>
      <c r="F47" s="240"/>
      <c r="G47" s="240"/>
      <c r="H47" s="240"/>
      <c r="I47" s="241"/>
      <c r="J47" s="86">
        <v>1.1200000000000001</v>
      </c>
    </row>
    <row r="48" spans="1:10" ht="15" x14ac:dyDescent="0.2">
      <c r="A48" s="219" t="s">
        <v>425</v>
      </c>
      <c r="B48" s="211"/>
      <c r="C48" s="84"/>
      <c r="D48" s="239" t="str">
        <f>D47</f>
        <v>((9,18*1,2)+(9,5*1,2))X0,05</v>
      </c>
      <c r="E48" s="240"/>
      <c r="F48" s="240"/>
      <c r="G48" s="240"/>
      <c r="H48" s="240"/>
      <c r="I48" s="241"/>
      <c r="J48" s="87">
        <f>J47</f>
        <v>1.1200000000000001</v>
      </c>
    </row>
    <row r="49" spans="1:13" ht="15" x14ac:dyDescent="0.2">
      <c r="A49" s="219" t="s">
        <v>426</v>
      </c>
      <c r="B49" s="220"/>
      <c r="C49" s="15"/>
      <c r="D49" s="208"/>
      <c r="E49" s="209"/>
      <c r="F49" s="209"/>
      <c r="G49" s="209"/>
      <c r="H49" s="209"/>
      <c r="I49" s="210"/>
      <c r="J49" s="87">
        <f>SUM(J47:J48)</f>
        <v>2.2400000000000002</v>
      </c>
    </row>
    <row r="50" spans="1:13" ht="15" x14ac:dyDescent="0.25">
      <c r="A50" s="95"/>
      <c r="B50" s="96"/>
      <c r="C50" s="97"/>
      <c r="D50" s="98"/>
      <c r="E50" s="99"/>
      <c r="F50" s="100"/>
      <c r="G50" s="100"/>
      <c r="H50" s="100"/>
      <c r="I50" s="101"/>
      <c r="J50" s="102"/>
    </row>
    <row r="51" spans="1:13" ht="51" x14ac:dyDescent="0.2">
      <c r="A51" s="7" t="s">
        <v>436</v>
      </c>
      <c r="B51" s="8" t="s">
        <v>175</v>
      </c>
      <c r="C51" s="8" t="s">
        <v>407</v>
      </c>
      <c r="D51" s="34"/>
      <c r="E51" s="34"/>
      <c r="F51" s="34"/>
      <c r="G51" s="33"/>
      <c r="H51" s="33"/>
      <c r="I51" s="55"/>
      <c r="J51" s="57"/>
    </row>
    <row r="52" spans="1:13" ht="15" x14ac:dyDescent="0.2">
      <c r="A52" s="219" t="s">
        <v>432</v>
      </c>
      <c r="B52" s="220"/>
      <c r="C52" s="15" t="s">
        <v>407</v>
      </c>
      <c r="D52" s="239" t="s">
        <v>434</v>
      </c>
      <c r="E52" s="240"/>
      <c r="F52" s="240"/>
      <c r="G52" s="240"/>
      <c r="H52" s="240"/>
      <c r="I52" s="241"/>
      <c r="J52" s="86">
        <v>7.6</v>
      </c>
      <c r="L52" s="247">
        <f>(9.5*0.8)</f>
        <v>7.6000000000000005</v>
      </c>
      <c r="M52" s="248"/>
    </row>
    <row r="53" spans="1:13" ht="15" x14ac:dyDescent="0.2">
      <c r="A53" s="219" t="s">
        <v>433</v>
      </c>
      <c r="B53" s="211"/>
      <c r="C53" s="84"/>
      <c r="D53" s="239" t="str">
        <f>D52</f>
        <v>(9,5*0,80)</v>
      </c>
      <c r="E53" s="240"/>
      <c r="F53" s="240"/>
      <c r="G53" s="240"/>
      <c r="H53" s="240"/>
      <c r="I53" s="241"/>
      <c r="J53" s="87">
        <f>J52</f>
        <v>7.6</v>
      </c>
    </row>
    <row r="54" spans="1:13" ht="15" x14ac:dyDescent="0.2">
      <c r="A54" s="219" t="s">
        <v>426</v>
      </c>
      <c r="B54" s="220"/>
      <c r="C54" s="15"/>
      <c r="D54" s="208"/>
      <c r="E54" s="209"/>
      <c r="F54" s="209"/>
      <c r="G54" s="209"/>
      <c r="H54" s="209"/>
      <c r="I54" s="210"/>
      <c r="J54" s="87">
        <f>SUM(J52:J53)</f>
        <v>15.2</v>
      </c>
    </row>
    <row r="55" spans="1:13" ht="15" customHeight="1" x14ac:dyDescent="0.2">
      <c r="A55" s="91"/>
      <c r="B55" s="245"/>
      <c r="C55" s="245"/>
      <c r="D55" s="245"/>
      <c r="E55" s="245"/>
      <c r="F55" s="245"/>
      <c r="G55" s="245"/>
      <c r="H55" s="245"/>
      <c r="I55" s="245"/>
      <c r="J55" s="246"/>
    </row>
    <row r="56" spans="1:13" ht="76.5" x14ac:dyDescent="0.2">
      <c r="A56" s="7" t="s">
        <v>437</v>
      </c>
      <c r="B56" s="8" t="s">
        <v>178</v>
      </c>
      <c r="C56" s="8" t="s">
        <v>407</v>
      </c>
      <c r="D56" s="34"/>
      <c r="E56" s="34"/>
      <c r="F56" s="34"/>
      <c r="G56" s="33"/>
      <c r="H56" s="33"/>
      <c r="I56" s="55"/>
      <c r="J56" s="57"/>
    </row>
    <row r="57" spans="1:13" ht="15" x14ac:dyDescent="0.2">
      <c r="A57" s="219" t="s">
        <v>438</v>
      </c>
      <c r="B57" s="220"/>
      <c r="C57" s="15" t="s">
        <v>407</v>
      </c>
      <c r="D57" s="239" t="s">
        <v>434</v>
      </c>
      <c r="E57" s="240"/>
      <c r="F57" s="240"/>
      <c r="G57" s="240"/>
      <c r="H57" s="240"/>
      <c r="I57" s="241"/>
      <c r="J57" s="86">
        <v>7.6</v>
      </c>
    </row>
    <row r="58" spans="1:13" ht="15" x14ac:dyDescent="0.2">
      <c r="A58" s="219" t="s">
        <v>439</v>
      </c>
      <c r="B58" s="211"/>
      <c r="C58" s="84"/>
      <c r="D58" s="239" t="str">
        <f>D57</f>
        <v>(9,5*0,80)</v>
      </c>
      <c r="E58" s="240"/>
      <c r="F58" s="240"/>
      <c r="G58" s="240"/>
      <c r="H58" s="240"/>
      <c r="I58" s="241"/>
      <c r="J58" s="87">
        <f>J57</f>
        <v>7.6</v>
      </c>
    </row>
    <row r="59" spans="1:13" ht="15" x14ac:dyDescent="0.2">
      <c r="A59" s="219" t="s">
        <v>426</v>
      </c>
      <c r="B59" s="220"/>
      <c r="C59" s="15"/>
      <c r="D59" s="208"/>
      <c r="E59" s="209"/>
      <c r="F59" s="209"/>
      <c r="G59" s="209"/>
      <c r="H59" s="209"/>
      <c r="I59" s="210"/>
      <c r="J59" s="87">
        <f>SUM(J57:J58)</f>
        <v>15.2</v>
      </c>
    </row>
    <row r="63" spans="1:13" x14ac:dyDescent="0.2">
      <c r="E63" s="94" t="s">
        <v>435</v>
      </c>
      <c r="F63" s="94"/>
    </row>
  </sheetData>
  <mergeCells count="81">
    <mergeCell ref="A45:J45"/>
    <mergeCell ref="A42:B42"/>
    <mergeCell ref="A43:B43"/>
    <mergeCell ref="E43:I43"/>
    <mergeCell ref="A44:B44"/>
    <mergeCell ref="E44:I44"/>
    <mergeCell ref="D42:I42"/>
    <mergeCell ref="D33:I33"/>
    <mergeCell ref="D34:I34"/>
    <mergeCell ref="A36:J36"/>
    <mergeCell ref="D37:I37"/>
    <mergeCell ref="A41:B41"/>
    <mergeCell ref="A38:J38"/>
    <mergeCell ref="A40:B40"/>
    <mergeCell ref="D40:I40"/>
    <mergeCell ref="D41:I41"/>
    <mergeCell ref="D20:I20"/>
    <mergeCell ref="E23:I23"/>
    <mergeCell ref="A24:B24"/>
    <mergeCell ref="E24:I24"/>
    <mergeCell ref="D25:I25"/>
    <mergeCell ref="E16:I16"/>
    <mergeCell ref="E17:I17"/>
    <mergeCell ref="A18:B18"/>
    <mergeCell ref="E18:I18"/>
    <mergeCell ref="A19:B19"/>
    <mergeCell ref="E19:I19"/>
    <mergeCell ref="D12:I12"/>
    <mergeCell ref="E9:I9"/>
    <mergeCell ref="E10:I10"/>
    <mergeCell ref="E11:I11"/>
    <mergeCell ref="A9:B9"/>
    <mergeCell ref="A10:B10"/>
    <mergeCell ref="A11:B11"/>
    <mergeCell ref="A1:J1"/>
    <mergeCell ref="A2:J2"/>
    <mergeCell ref="D3:J3"/>
    <mergeCell ref="E4:I4"/>
    <mergeCell ref="A8:B8"/>
    <mergeCell ref="E7:I7"/>
    <mergeCell ref="E6:I6"/>
    <mergeCell ref="E8:I8"/>
    <mergeCell ref="A15:J15"/>
    <mergeCell ref="A13:B13"/>
    <mergeCell ref="A14:B14"/>
    <mergeCell ref="D13:I13"/>
    <mergeCell ref="D14:I14"/>
    <mergeCell ref="L52:M52"/>
    <mergeCell ref="A52:B52"/>
    <mergeCell ref="D52:I52"/>
    <mergeCell ref="A47:B47"/>
    <mergeCell ref="D47:I47"/>
    <mergeCell ref="A48:B48"/>
    <mergeCell ref="D48:I48"/>
    <mergeCell ref="A49:B49"/>
    <mergeCell ref="D49:I49"/>
    <mergeCell ref="A58:B58"/>
    <mergeCell ref="D58:I58"/>
    <mergeCell ref="A59:B59"/>
    <mergeCell ref="D59:I59"/>
    <mergeCell ref="A53:B53"/>
    <mergeCell ref="D53:I53"/>
    <mergeCell ref="A54:B54"/>
    <mergeCell ref="D54:I54"/>
    <mergeCell ref="B55:J55"/>
    <mergeCell ref="A26:J26"/>
    <mergeCell ref="A21:J21"/>
    <mergeCell ref="A57:B57"/>
    <mergeCell ref="D57:I57"/>
    <mergeCell ref="E27:I27"/>
    <mergeCell ref="A28:B28"/>
    <mergeCell ref="D28:I28"/>
    <mergeCell ref="A30:J30"/>
    <mergeCell ref="D29:I29"/>
    <mergeCell ref="E31:I31"/>
    <mergeCell ref="A32:B32"/>
    <mergeCell ref="D32:I32"/>
    <mergeCell ref="A33:B33"/>
    <mergeCell ref="A34:B34"/>
    <mergeCell ref="A35:B35"/>
    <mergeCell ref="E35:I35"/>
  </mergeCells>
  <pageMargins left="0.51181102362204722" right="0.51181102362204722" top="0.98425196850393704" bottom="0.78740157480314965" header="0.31496062992125984" footer="0.31496062992125984"/>
  <pageSetup paperSize="9" scale="122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6</vt:i4>
      </vt:variant>
    </vt:vector>
  </HeadingPairs>
  <TitlesOfParts>
    <vt:vector size="12" baseType="lpstr">
      <vt:lpstr>MEDIÇÃO 08</vt:lpstr>
      <vt:lpstr>MEMÓRIA DE CAL 08</vt:lpstr>
      <vt:lpstr>relatóri fotográfico</vt:lpstr>
      <vt:lpstr>MEMÓRIA DE CAL 02</vt:lpstr>
      <vt:lpstr>MEMORIA DE CL MED 03</vt:lpstr>
      <vt:lpstr>MEMÓRIA DE CAL 05</vt:lpstr>
      <vt:lpstr>'MEDIÇÃO 08'!Area_de_impressao</vt:lpstr>
      <vt:lpstr>'MEMÓRIA DE CAL 02'!Area_de_impressao</vt:lpstr>
      <vt:lpstr>'MEMÓRIA DE CAL 05'!Area_de_impressao</vt:lpstr>
      <vt:lpstr>'MEMÓRIA DE CAL 08'!Area_de_impressao</vt:lpstr>
      <vt:lpstr>'MEMORIA DE CL MED 03'!Area_de_impressao</vt:lpstr>
      <vt:lpstr>'relatóri fotográfico'!Area_de_impressao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RICARDO RODRIGUES</cp:lastModifiedBy>
  <cp:revision>0</cp:revision>
  <cp:lastPrinted>2024-09-06T13:20:18Z</cp:lastPrinted>
  <dcterms:created xsi:type="dcterms:W3CDTF">2023-01-17T23:43:54Z</dcterms:created>
  <dcterms:modified xsi:type="dcterms:W3CDTF">2025-02-12T18:31:07Z</dcterms:modified>
</cp:coreProperties>
</file>