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CARDO LIMA\Documents\ARQUIVOS_02.10.24\PREFEITURA_FISCALIZAÇÃO_2023\FISCALIZAÇÃO_QUADRA_LAGOA DOS ESTRELAS_REVISÃO 16.03.23\BM-09_17.10.24\"/>
    </mc:Choice>
  </mc:AlternateContent>
  <xr:revisionPtr revIDLastSave="0" documentId="8_{F5FE8CEF-CC8A-4DFF-980B-664B9337B7E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rçamento Sintético" sheetId="1" r:id="rId1"/>
    <sheet name="MEMORIA DO ADITIVO" sheetId="2" r:id="rId2"/>
    <sheet name="RELATÓRIO FOTOGRÁFICO" sheetId="3" r:id="rId3"/>
  </sheets>
  <externalReferences>
    <externalReference r:id="rId4"/>
    <externalReference r:id="rId5"/>
  </externalReferences>
  <definedNames>
    <definedName name="_xlnm._FilterDatabase" localSheetId="0" hidden="1">'Orçamento Sintético'!$A$4:$Q$143</definedName>
    <definedName name="_xlnm.Print_Area" localSheetId="1">'MEMORIA DO ADITIVO'!$A$1:$L$224</definedName>
    <definedName name="_xlnm.Print_Area" localSheetId="0">'Orçamento Sintético'!$A$1:$S$147</definedName>
    <definedName name="_xlnm.Print_Area" localSheetId="2">'RELATÓRIO FOTOGRÁFICO'!$A$1:$M$191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34" i="1" l="1"/>
  <c r="N136" i="1"/>
  <c r="N132" i="1"/>
  <c r="N133" i="1"/>
  <c r="R12" i="1"/>
  <c r="R77" i="1"/>
  <c r="Q8" i="1"/>
  <c r="Q9" i="1"/>
  <c r="Q10" i="1"/>
  <c r="Q11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7" i="1"/>
  <c r="M15" i="1" l="1"/>
  <c r="M19" i="1"/>
  <c r="M23" i="1"/>
  <c r="M27" i="1"/>
  <c r="M31" i="1"/>
  <c r="M35" i="1"/>
  <c r="M39" i="1"/>
  <c r="M43" i="1"/>
  <c r="M47" i="1"/>
  <c r="M51" i="1"/>
  <c r="M55" i="1"/>
  <c r="M59" i="1"/>
  <c r="M63" i="1"/>
  <c r="M67" i="1"/>
  <c r="M71" i="1"/>
  <c r="M75" i="1"/>
  <c r="M79" i="1"/>
  <c r="M83" i="1"/>
  <c r="M87" i="1"/>
  <c r="M91" i="1"/>
  <c r="M95" i="1"/>
  <c r="M99" i="1"/>
  <c r="M103" i="1"/>
  <c r="M107" i="1"/>
  <c r="M111" i="1"/>
  <c r="M115" i="1"/>
  <c r="M119" i="1"/>
  <c r="M123" i="1"/>
  <c r="M127" i="1"/>
  <c r="M131" i="1"/>
  <c r="M135" i="1"/>
  <c r="M139" i="1"/>
  <c r="M11" i="1"/>
  <c r="M8" i="1"/>
  <c r="M9" i="1"/>
  <c r="M10" i="1"/>
  <c r="M13" i="1"/>
  <c r="M14" i="1"/>
  <c r="M16" i="1"/>
  <c r="M17" i="1"/>
  <c r="M18" i="1"/>
  <c r="M20" i="1"/>
  <c r="M21" i="1"/>
  <c r="M22" i="1"/>
  <c r="M24" i="1"/>
  <c r="M25" i="1"/>
  <c r="M26" i="1"/>
  <c r="M28" i="1"/>
  <c r="M29" i="1"/>
  <c r="M30" i="1"/>
  <c r="M32" i="1"/>
  <c r="M33" i="1"/>
  <c r="M34" i="1"/>
  <c r="M36" i="1"/>
  <c r="M37" i="1"/>
  <c r="M38" i="1"/>
  <c r="M40" i="1"/>
  <c r="M41" i="1"/>
  <c r="M42" i="1"/>
  <c r="M44" i="1"/>
  <c r="M45" i="1"/>
  <c r="M46" i="1"/>
  <c r="M48" i="1"/>
  <c r="M49" i="1"/>
  <c r="M50" i="1"/>
  <c r="M52" i="1"/>
  <c r="M53" i="1"/>
  <c r="M54" i="1"/>
  <c r="M56" i="1"/>
  <c r="M57" i="1"/>
  <c r="M58" i="1"/>
  <c r="M60" i="1"/>
  <c r="M61" i="1"/>
  <c r="M62" i="1"/>
  <c r="M64" i="1"/>
  <c r="M65" i="1"/>
  <c r="M66" i="1"/>
  <c r="M68" i="1"/>
  <c r="M69" i="1"/>
  <c r="M70" i="1"/>
  <c r="M72" i="1"/>
  <c r="M73" i="1"/>
  <c r="M74" i="1"/>
  <c r="M76" i="1"/>
  <c r="M78" i="1"/>
  <c r="M80" i="1"/>
  <c r="M81" i="1"/>
  <c r="M82" i="1"/>
  <c r="M84" i="1"/>
  <c r="M85" i="1"/>
  <c r="M86" i="1"/>
  <c r="M88" i="1"/>
  <c r="M89" i="1"/>
  <c r="M90" i="1"/>
  <c r="M92" i="1"/>
  <c r="M93" i="1"/>
  <c r="M94" i="1"/>
  <c r="M96" i="1"/>
  <c r="M97" i="1"/>
  <c r="M98" i="1"/>
  <c r="M100" i="1"/>
  <c r="M101" i="1"/>
  <c r="M102" i="1"/>
  <c r="M104" i="1"/>
  <c r="M105" i="1"/>
  <c r="M106" i="1"/>
  <c r="M108" i="1"/>
  <c r="M109" i="1"/>
  <c r="M110" i="1"/>
  <c r="M112" i="1"/>
  <c r="M113" i="1"/>
  <c r="M114" i="1"/>
  <c r="M116" i="1"/>
  <c r="M117" i="1"/>
  <c r="M118" i="1"/>
  <c r="M120" i="1"/>
  <c r="M121" i="1"/>
  <c r="M122" i="1"/>
  <c r="M124" i="1"/>
  <c r="M125" i="1"/>
  <c r="M126" i="1"/>
  <c r="M128" i="1"/>
  <c r="M129" i="1"/>
  <c r="M130" i="1"/>
  <c r="M132" i="1"/>
  <c r="M133" i="1"/>
  <c r="M134" i="1"/>
  <c r="M136" i="1"/>
  <c r="M137" i="1"/>
  <c r="M138" i="1"/>
  <c r="M140" i="1"/>
  <c r="M7" i="1"/>
  <c r="I12" i="1"/>
  <c r="M12" i="1" l="1"/>
  <c r="Q12" i="1"/>
  <c r="I161" i="2" l="1"/>
  <c r="N140" i="1" l="1"/>
  <c r="R140" i="1" s="1"/>
  <c r="O44" i="1"/>
  <c r="O57" i="1"/>
  <c r="O58" i="1"/>
  <c r="O140" i="1" l="1"/>
  <c r="N137" i="1"/>
  <c r="N138" i="1"/>
  <c r="R138" i="1" s="1"/>
  <c r="N139" i="1"/>
  <c r="R139" i="1" s="1"/>
  <c r="N125" i="1"/>
  <c r="R125" i="1" s="1"/>
  <c r="N126" i="1"/>
  <c r="R126" i="1" s="1"/>
  <c r="N127" i="1"/>
  <c r="R127" i="1" s="1"/>
  <c r="N128" i="1"/>
  <c r="R128" i="1" s="1"/>
  <c r="N129" i="1"/>
  <c r="R129" i="1" s="1"/>
  <c r="N130" i="1"/>
  <c r="R130" i="1" s="1"/>
  <c r="N131" i="1"/>
  <c r="R131" i="1" s="1"/>
  <c r="R132" i="1"/>
  <c r="R133" i="1"/>
  <c r="R134" i="1"/>
  <c r="R135" i="1"/>
  <c r="R136" i="1"/>
  <c r="N124" i="1"/>
  <c r="R124" i="1" s="1"/>
  <c r="N90" i="1"/>
  <c r="R90" i="1" s="1"/>
  <c r="N91" i="1"/>
  <c r="R91" i="1" s="1"/>
  <c r="N92" i="1"/>
  <c r="R92" i="1" s="1"/>
  <c r="N93" i="1"/>
  <c r="R93" i="1" s="1"/>
  <c r="N94" i="1"/>
  <c r="R94" i="1" s="1"/>
  <c r="N96" i="1"/>
  <c r="R96" i="1" s="1"/>
  <c r="N97" i="1"/>
  <c r="R97" i="1" s="1"/>
  <c r="N98" i="1"/>
  <c r="R98" i="1" s="1"/>
  <c r="N99" i="1"/>
  <c r="R99" i="1" s="1"/>
  <c r="N100" i="1"/>
  <c r="R100" i="1" s="1"/>
  <c r="N101" i="1"/>
  <c r="R101" i="1" s="1"/>
  <c r="N102" i="1"/>
  <c r="R102" i="1" s="1"/>
  <c r="N104" i="1"/>
  <c r="R104" i="1" s="1"/>
  <c r="N105" i="1"/>
  <c r="R105" i="1" s="1"/>
  <c r="N107" i="1"/>
  <c r="R107" i="1" s="1"/>
  <c r="N108" i="1"/>
  <c r="R108" i="1" s="1"/>
  <c r="N109" i="1"/>
  <c r="R109" i="1" s="1"/>
  <c r="N110" i="1"/>
  <c r="R110" i="1" s="1"/>
  <c r="N111" i="1"/>
  <c r="R111" i="1" s="1"/>
  <c r="N113" i="1"/>
  <c r="R113" i="1" s="1"/>
  <c r="N114" i="1"/>
  <c r="R114" i="1" s="1"/>
  <c r="N115" i="1"/>
  <c r="R115" i="1" s="1"/>
  <c r="N116" i="1"/>
  <c r="R116" i="1" s="1"/>
  <c r="N117" i="1"/>
  <c r="R117" i="1" s="1"/>
  <c r="N119" i="1"/>
  <c r="R119" i="1" s="1"/>
  <c r="N120" i="1"/>
  <c r="R120" i="1" s="1"/>
  <c r="N121" i="1"/>
  <c r="R121" i="1" s="1"/>
  <c r="N122" i="1"/>
  <c r="R122" i="1" s="1"/>
  <c r="N80" i="1"/>
  <c r="N81" i="1"/>
  <c r="N82" i="1"/>
  <c r="N83" i="1"/>
  <c r="R83" i="1" s="1"/>
  <c r="N84" i="1"/>
  <c r="R84" i="1" s="1"/>
  <c r="N85" i="1"/>
  <c r="R85" i="1" s="1"/>
  <c r="N86" i="1"/>
  <c r="R86" i="1" s="1"/>
  <c r="N87" i="1"/>
  <c r="R87" i="1" s="1"/>
  <c r="N88" i="1"/>
  <c r="R88" i="1" s="1"/>
  <c r="N73" i="1"/>
  <c r="R73" i="1" s="1"/>
  <c r="N74" i="1"/>
  <c r="R74" i="1" s="1"/>
  <c r="N75" i="1"/>
  <c r="N76" i="1"/>
  <c r="R76" i="1" s="1"/>
  <c r="N72" i="1"/>
  <c r="N70" i="1"/>
  <c r="N69" i="1"/>
  <c r="N64" i="1"/>
  <c r="R64" i="1" s="1"/>
  <c r="N65" i="1"/>
  <c r="R65" i="1" s="1"/>
  <c r="N66" i="1"/>
  <c r="R66" i="1" s="1"/>
  <c r="N67" i="1"/>
  <c r="R67" i="1" s="1"/>
  <c r="N63" i="1"/>
  <c r="R63" i="1" s="1"/>
  <c r="N60" i="1"/>
  <c r="R60" i="1" s="1"/>
  <c r="N59" i="1"/>
  <c r="R59" i="1" s="1"/>
  <c r="N53" i="1"/>
  <c r="R53" i="1" s="1"/>
  <c r="N54" i="1"/>
  <c r="R54" i="1" s="1"/>
  <c r="N55" i="1"/>
  <c r="R55" i="1" s="1"/>
  <c r="N56" i="1"/>
  <c r="R56" i="1" s="1"/>
  <c r="N52" i="1"/>
  <c r="N46" i="1"/>
  <c r="R46" i="1" s="1"/>
  <c r="N47" i="1"/>
  <c r="R47" i="1" s="1"/>
  <c r="N48" i="1"/>
  <c r="R48" i="1" s="1"/>
  <c r="N49" i="1"/>
  <c r="R49" i="1" s="1"/>
  <c r="N50" i="1"/>
  <c r="R50" i="1" s="1"/>
  <c r="N45" i="1"/>
  <c r="R45" i="1" s="1"/>
  <c r="N37" i="1"/>
  <c r="R37" i="1" s="1"/>
  <c r="N38" i="1"/>
  <c r="R38" i="1" s="1"/>
  <c r="N39" i="1"/>
  <c r="R39" i="1" s="1"/>
  <c r="N40" i="1"/>
  <c r="R40" i="1" s="1"/>
  <c r="N41" i="1"/>
  <c r="R41" i="1" s="1"/>
  <c r="N42" i="1"/>
  <c r="R42" i="1" s="1"/>
  <c r="N43" i="1"/>
  <c r="R43" i="1" s="1"/>
  <c r="N36" i="1"/>
  <c r="R36" i="1" s="1"/>
  <c r="N32" i="1"/>
  <c r="R32" i="1" s="1"/>
  <c r="N33" i="1"/>
  <c r="R33" i="1" s="1"/>
  <c r="N34" i="1"/>
  <c r="R34" i="1" s="1"/>
  <c r="N31" i="1"/>
  <c r="R31" i="1" s="1"/>
  <c r="N30" i="1"/>
  <c r="R30" i="1" s="1"/>
  <c r="N16" i="1"/>
  <c r="N17" i="1"/>
  <c r="N18" i="1"/>
  <c r="N19" i="1"/>
  <c r="N20" i="1"/>
  <c r="N21" i="1"/>
  <c r="N22" i="1"/>
  <c r="N23" i="1"/>
  <c r="N24" i="1"/>
  <c r="N25" i="1"/>
  <c r="N26" i="1"/>
  <c r="N27" i="1"/>
  <c r="N15" i="1"/>
  <c r="N11" i="1"/>
  <c r="N10" i="1"/>
  <c r="N8" i="1"/>
  <c r="R8" i="1" s="1"/>
  <c r="N7" i="1"/>
  <c r="R7" i="1" s="1"/>
  <c r="O27" i="1" l="1"/>
  <c r="R27" i="1"/>
  <c r="O10" i="1"/>
  <c r="R10" i="1"/>
  <c r="O26" i="1"/>
  <c r="R26" i="1"/>
  <c r="O22" i="1"/>
  <c r="R22" i="1"/>
  <c r="O18" i="1"/>
  <c r="R18" i="1"/>
  <c r="O72" i="1"/>
  <c r="R72" i="1"/>
  <c r="O81" i="1"/>
  <c r="R81" i="1"/>
  <c r="O23" i="1"/>
  <c r="R23" i="1"/>
  <c r="O19" i="1"/>
  <c r="R19" i="1"/>
  <c r="O70" i="1"/>
  <c r="R70" i="1"/>
  <c r="O82" i="1"/>
  <c r="R82" i="1"/>
  <c r="O11" i="1"/>
  <c r="R11" i="1"/>
  <c r="O25" i="1"/>
  <c r="R25" i="1"/>
  <c r="O21" i="1"/>
  <c r="R21" i="1"/>
  <c r="O17" i="1"/>
  <c r="R17" i="1"/>
  <c r="O80" i="1"/>
  <c r="R80" i="1"/>
  <c r="O15" i="1"/>
  <c r="R15" i="1"/>
  <c r="O24" i="1"/>
  <c r="R24" i="1"/>
  <c r="O20" i="1"/>
  <c r="R20" i="1"/>
  <c r="O16" i="1"/>
  <c r="R16" i="1"/>
  <c r="O52" i="1"/>
  <c r="R52" i="1"/>
  <c r="O69" i="1"/>
  <c r="R69" i="1"/>
  <c r="O75" i="1"/>
  <c r="R75" i="1"/>
  <c r="O87" i="1"/>
  <c r="O122" i="1"/>
  <c r="O108" i="1"/>
  <c r="O98" i="1"/>
  <c r="O124" i="1"/>
  <c r="O125" i="1"/>
  <c r="O30" i="1"/>
  <c r="O32" i="1"/>
  <c r="O41" i="1"/>
  <c r="O37" i="1"/>
  <c r="O48" i="1"/>
  <c r="O56" i="1"/>
  <c r="O59" i="1"/>
  <c r="O66" i="1"/>
  <c r="O74" i="1"/>
  <c r="O86" i="1"/>
  <c r="O121" i="1"/>
  <c r="O116" i="1"/>
  <c r="O111" i="1"/>
  <c r="O107" i="1"/>
  <c r="O101" i="1"/>
  <c r="O97" i="1"/>
  <c r="O92" i="1"/>
  <c r="O136" i="1"/>
  <c r="O132" i="1"/>
  <c r="O128" i="1"/>
  <c r="O139" i="1"/>
  <c r="O7" i="1"/>
  <c r="O33" i="1"/>
  <c r="O38" i="1"/>
  <c r="O53" i="1"/>
  <c r="O117" i="1"/>
  <c r="O113" i="1"/>
  <c r="O102" i="1"/>
  <c r="O93" i="1"/>
  <c r="O133" i="1"/>
  <c r="O8" i="1"/>
  <c r="O31" i="1"/>
  <c r="O36" i="1"/>
  <c r="O40" i="1"/>
  <c r="O45" i="1"/>
  <c r="O47" i="1"/>
  <c r="O55" i="1"/>
  <c r="O60" i="1"/>
  <c r="O65" i="1"/>
  <c r="O73" i="1"/>
  <c r="O85" i="1"/>
  <c r="O120" i="1"/>
  <c r="O115" i="1"/>
  <c r="O110" i="1"/>
  <c r="O105" i="1"/>
  <c r="O100" i="1"/>
  <c r="O96" i="1"/>
  <c r="O91" i="1"/>
  <c r="O135" i="1"/>
  <c r="O131" i="1"/>
  <c r="O127" i="1"/>
  <c r="O138" i="1"/>
  <c r="O42" i="1"/>
  <c r="O49" i="1"/>
  <c r="O67" i="1"/>
  <c r="O83" i="1"/>
  <c r="O129" i="1"/>
  <c r="O34" i="1"/>
  <c r="O43" i="1"/>
  <c r="O39" i="1"/>
  <c r="O50" i="1"/>
  <c r="O46" i="1"/>
  <c r="O54" i="1"/>
  <c r="O63" i="1"/>
  <c r="O64" i="1"/>
  <c r="O76" i="1"/>
  <c r="O88" i="1"/>
  <c r="O84" i="1"/>
  <c r="O119" i="1"/>
  <c r="O114" i="1"/>
  <c r="O109" i="1"/>
  <c r="O104" i="1"/>
  <c r="O99" i="1"/>
  <c r="O94" i="1"/>
  <c r="O90" i="1"/>
  <c r="O134" i="1"/>
  <c r="O130" i="1"/>
  <c r="O126" i="1"/>
  <c r="O137" i="1"/>
  <c r="N78" i="1"/>
  <c r="R78" i="1" s="1"/>
  <c r="O78" i="1" l="1"/>
  <c r="I77" i="1"/>
  <c r="M77" i="1" l="1"/>
  <c r="Q77" i="1"/>
  <c r="I155" i="2"/>
  <c r="L143" i="1" l="1"/>
  <c r="T77" i="1"/>
  <c r="I205" i="2"/>
  <c r="H205" i="2"/>
  <c r="I203" i="2"/>
  <c r="H203" i="2"/>
  <c r="I201" i="2"/>
  <c r="H201" i="2"/>
  <c r="I199" i="2"/>
  <c r="H199" i="2"/>
  <c r="I197" i="2"/>
  <c r="H197" i="2"/>
  <c r="I196" i="2"/>
  <c r="I195" i="2"/>
  <c r="H195" i="2"/>
  <c r="I193" i="2"/>
  <c r="H193" i="2"/>
  <c r="I191" i="2"/>
  <c r="H191" i="2"/>
  <c r="I223" i="2"/>
  <c r="H223" i="2"/>
  <c r="I221" i="2"/>
  <c r="H221" i="2"/>
  <c r="I219" i="2"/>
  <c r="H219" i="2"/>
  <c r="I217" i="2"/>
  <c r="H217" i="2"/>
  <c r="I215" i="2"/>
  <c r="H215" i="2"/>
  <c r="I214" i="2"/>
  <c r="I213" i="2"/>
  <c r="H213" i="2"/>
  <c r="I211" i="2"/>
  <c r="H211" i="2"/>
  <c r="I209" i="2"/>
  <c r="H209" i="2"/>
  <c r="I187" i="2"/>
  <c r="H187" i="2"/>
  <c r="I185" i="2"/>
  <c r="H185" i="2"/>
  <c r="I183" i="2"/>
  <c r="H183" i="2"/>
  <c r="I181" i="2"/>
  <c r="H181" i="2"/>
  <c r="I179" i="2"/>
  <c r="H179" i="2"/>
  <c r="I178" i="2"/>
  <c r="I177" i="2"/>
  <c r="H177" i="2"/>
  <c r="I175" i="2"/>
  <c r="H175" i="2"/>
  <c r="I173" i="2"/>
  <c r="H173" i="2"/>
  <c r="I168" i="2"/>
  <c r="J77" i="1"/>
  <c r="I189" i="2" l="1"/>
  <c r="L189" i="2" s="1"/>
  <c r="I207" i="2"/>
  <c r="L207" i="2" s="1"/>
  <c r="I171" i="2"/>
  <c r="L171" i="2" s="1"/>
  <c r="I136" i="2" l="1"/>
  <c r="I134" i="2"/>
  <c r="I132" i="2"/>
  <c r="I130" i="2"/>
  <c r="I128" i="2"/>
  <c r="I127" i="2"/>
  <c r="I126" i="2"/>
  <c r="I124" i="2"/>
  <c r="I122" i="2"/>
  <c r="I106" i="2"/>
  <c r="I108" i="2"/>
  <c r="I109" i="2"/>
  <c r="I110" i="2"/>
  <c r="I112" i="2"/>
  <c r="I114" i="2"/>
  <c r="I116" i="2"/>
  <c r="I118" i="2"/>
  <c r="I104" i="2"/>
  <c r="H136" i="2"/>
  <c r="H134" i="2"/>
  <c r="H132" i="2"/>
  <c r="H130" i="2"/>
  <c r="H128" i="2"/>
  <c r="H126" i="2"/>
  <c r="H124" i="2"/>
  <c r="H122" i="2"/>
  <c r="K64" i="1"/>
  <c r="I102" i="2" l="1"/>
  <c r="I120" i="2"/>
  <c r="K78" i="2"/>
  <c r="K102" i="2" s="1"/>
  <c r="K120" i="2" s="1"/>
  <c r="H94" i="2"/>
  <c r="H92" i="2"/>
  <c r="H90" i="2"/>
  <c r="H75" i="2"/>
  <c r="H73" i="2"/>
  <c r="H71" i="2"/>
  <c r="H88" i="2"/>
  <c r="H86" i="2"/>
  <c r="H84" i="2"/>
  <c r="H82" i="2"/>
  <c r="H80" i="2"/>
  <c r="H63" i="2"/>
  <c r="H65" i="2"/>
  <c r="H67" i="2"/>
  <c r="H69" i="2"/>
  <c r="H61" i="2"/>
  <c r="L102" i="2" l="1"/>
  <c r="L120" i="2"/>
  <c r="H78" i="2"/>
  <c r="H59" i="2"/>
  <c r="L59" i="2" s="1"/>
  <c r="L78" i="2" s="1"/>
  <c r="I46" i="2" l="1"/>
  <c r="L46" i="2" s="1"/>
  <c r="I18" i="2" l="1"/>
  <c r="L18" i="2" s="1"/>
  <c r="I142" i="2" l="1"/>
  <c r="O12" i="1" l="1"/>
  <c r="N143" i="1" s="1"/>
  <c r="J12" i="1"/>
  <c r="I27" i="2" l="1"/>
  <c r="I25" i="2"/>
  <c r="I40" i="2"/>
  <c r="I39" i="2" s="1"/>
  <c r="L39" i="2" s="1"/>
  <c r="I35" i="2"/>
  <c r="I36" i="2"/>
  <c r="I37" i="2"/>
  <c r="I34" i="2"/>
  <c r="I15" i="2"/>
  <c r="I17" i="2"/>
  <c r="I16" i="2" s="1"/>
  <c r="I30" i="2"/>
  <c r="I31" i="2"/>
  <c r="I26" i="2"/>
  <c r="I24" i="2"/>
  <c r="I14" i="2"/>
  <c r="I10" i="2"/>
  <c r="I11" i="2"/>
  <c r="I12" i="2"/>
  <c r="I13" i="2"/>
  <c r="K15" i="1"/>
  <c r="K16" i="1"/>
  <c r="K51" i="1"/>
  <c r="K8" i="1"/>
  <c r="K10" i="1"/>
  <c r="K11" i="1"/>
  <c r="K17" i="1"/>
  <c r="K18" i="1"/>
  <c r="K19" i="1"/>
  <c r="K20" i="1"/>
  <c r="K21" i="1"/>
  <c r="K22" i="1"/>
  <c r="K23" i="1"/>
  <c r="K24" i="1"/>
  <c r="K25" i="1"/>
  <c r="K26" i="1"/>
  <c r="K27" i="1"/>
  <c r="K30" i="1"/>
  <c r="K31" i="1"/>
  <c r="K32" i="1"/>
  <c r="K33" i="1"/>
  <c r="K34" i="1"/>
  <c r="K36" i="1"/>
  <c r="K37" i="1"/>
  <c r="K38" i="1"/>
  <c r="K39" i="1"/>
  <c r="K40" i="1"/>
  <c r="K41" i="1"/>
  <c r="K42" i="1"/>
  <c r="K43" i="1"/>
  <c r="K45" i="1"/>
  <c r="K46" i="1"/>
  <c r="K47" i="1"/>
  <c r="K48" i="1"/>
  <c r="K49" i="1"/>
  <c r="K50" i="1"/>
  <c r="K52" i="1"/>
  <c r="K53" i="1"/>
  <c r="K54" i="1"/>
  <c r="K55" i="1"/>
  <c r="K56" i="1"/>
  <c r="K59" i="1"/>
  <c r="K60" i="1"/>
  <c r="K63" i="1"/>
  <c r="K65" i="1"/>
  <c r="K66" i="1"/>
  <c r="K67" i="1"/>
  <c r="K69" i="1"/>
  <c r="K70" i="1"/>
  <c r="K72" i="1"/>
  <c r="K73" i="1"/>
  <c r="K74" i="1"/>
  <c r="K75" i="1"/>
  <c r="K76" i="1"/>
  <c r="K80" i="1"/>
  <c r="K81" i="1"/>
  <c r="K82" i="1"/>
  <c r="K83" i="1"/>
  <c r="K84" i="1"/>
  <c r="K85" i="1"/>
  <c r="K86" i="1"/>
  <c r="K87" i="1"/>
  <c r="K88" i="1"/>
  <c r="K90" i="1"/>
  <c r="K91" i="1"/>
  <c r="K92" i="1"/>
  <c r="K93" i="1"/>
  <c r="K94" i="1"/>
  <c r="K96" i="1"/>
  <c r="K97" i="1"/>
  <c r="K98" i="1"/>
  <c r="K99" i="1"/>
  <c r="K100" i="1"/>
  <c r="K101" i="1"/>
  <c r="K102" i="1"/>
  <c r="K104" i="1"/>
  <c r="K105" i="1"/>
  <c r="K107" i="1"/>
  <c r="K108" i="1"/>
  <c r="K109" i="1"/>
  <c r="K110" i="1"/>
  <c r="K111" i="1"/>
  <c r="K113" i="1"/>
  <c r="K114" i="1"/>
  <c r="K115" i="1"/>
  <c r="K116" i="1"/>
  <c r="K117" i="1"/>
  <c r="K119" i="1"/>
  <c r="K120" i="1"/>
  <c r="K121" i="1"/>
  <c r="K122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8" i="1"/>
  <c r="K139" i="1"/>
  <c r="K140" i="1"/>
  <c r="K7" i="1"/>
  <c r="Q143" i="1" l="1"/>
  <c r="K78" i="1"/>
  <c r="I23" i="2"/>
  <c r="L23" i="2" s="1"/>
  <c r="I33" i="2"/>
  <c r="L33" i="2" s="1"/>
  <c r="I29" i="2"/>
  <c r="L29" i="2" s="1"/>
  <c r="I9" i="2"/>
  <c r="L9" i="2" s="1"/>
  <c r="Q145" i="1" l="1"/>
</calcChain>
</file>

<file path=xl/sharedStrings.xml><?xml version="1.0" encoding="utf-8"?>
<sst xmlns="http://schemas.openxmlformats.org/spreadsheetml/2006/main" count="1077" uniqueCount="479">
  <si>
    <t>Obra</t>
  </si>
  <si>
    <t>Bancos</t>
  </si>
  <si>
    <t>B.D.I.</t>
  </si>
  <si>
    <t>Encargos Sociais</t>
  </si>
  <si>
    <t xml:space="preserve">SINAPI - 11/2022 - Paraíba
ORSE - 10/2022 - Sergipe
</t>
  </si>
  <si>
    <t>20,0%</t>
  </si>
  <si>
    <t>Não Desonerado: embutido nos preços unitário dos insumos de mão de obra, de acordo com as bases.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</si>
  <si>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</si>
  <si>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</si>
  <si>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</si>
  <si>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</si>
  <si>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</si>
  <si>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</si>
  <si>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</si>
  <si>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</si>
  <si>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</si>
  <si>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</si>
  <si>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 xml:space="preserve"> 1 </t>
  </si>
  <si>
    <t>QUADRA</t>
  </si>
  <si>
    <t xml:space="preserve"> 1.1 </t>
  </si>
  <si>
    <t>SERVIÇOS PRELIMINARES</t>
  </si>
  <si>
    <t xml:space="preserve"> 1.1.1 </t>
  </si>
  <si>
    <t xml:space="preserve"> 74209/001 </t>
  </si>
  <si>
    <t>SINAPI</t>
  </si>
  <si>
    <t>PLACA DE OBRA EM CHAPA DE ACO GALVANIZADO</t>
  </si>
  <si>
    <t>m²</t>
  </si>
  <si>
    <t xml:space="preserve"> 1.1.2 </t>
  </si>
  <si>
    <t xml:space="preserve"> 99059 </t>
  </si>
  <si>
    <t>LOCACAO CONVENCIONAL DE OBRA, UTILIZANDO GABARITO DE TÁBUAS CORRIDAS PONTALETADAS A CADA 2,00M -  2 UTILIZAÇÕES. AF_10/2018</t>
  </si>
  <si>
    <t>M</t>
  </si>
  <si>
    <t xml:space="preserve"> 1.2 </t>
  </si>
  <si>
    <t>MOVIMENTAÇÃO DE TERRA</t>
  </si>
  <si>
    <t xml:space="preserve"> 1.2.1 </t>
  </si>
  <si>
    <t xml:space="preserve"> 79517/001 </t>
  </si>
  <si>
    <t>ESCAVACAO MANUAL EM SOLO-PROF. ATE 1,50 M</t>
  </si>
  <si>
    <t>m³</t>
  </si>
  <si>
    <t xml:space="preserve"> 1.2.2 </t>
  </si>
  <si>
    <t xml:space="preserve"> 96995 </t>
  </si>
  <si>
    <t>REATERRO MANUAL APILOADO COM SOQUETE. AF_10/2017</t>
  </si>
  <si>
    <t xml:space="preserve"> 1.3 </t>
  </si>
  <si>
    <t>INFRA-ESTRUTURA: FUNDAÇÕES (TODA A QUADRA)</t>
  </si>
  <si>
    <t xml:space="preserve"> 1.3.1 </t>
  </si>
  <si>
    <t>SAPATAS ISOLADAS/ARRANQUE DOS PILARES</t>
  </si>
  <si>
    <t xml:space="preserve"> 1.3.1.1 </t>
  </si>
  <si>
    <t xml:space="preserve"> 95467 </t>
  </si>
  <si>
    <t>EMBASAMENTO C/PEDRA ARGAMASSADA UTILIZANDO ARG.CIM/AREIA 1:4</t>
  </si>
  <si>
    <t xml:space="preserve"> 1.3.1.2 </t>
  </si>
  <si>
    <t xml:space="preserve"> 73935/002 </t>
  </si>
  <si>
    <t>ALVENARIA EM TIJOLO CERAMICO FURADO 9X19X19CM, 1 VEZ (ESPESSURA 19 CM), ASSENTADO EM ARGAMASSA TRACO 1:4 (CIMENTO E AREIA MEDIA NAO PENEIRADA), PREPARO MANUAL, JUNTA1 CM</t>
  </si>
  <si>
    <t xml:space="preserve"> 1.3.1.3 </t>
  </si>
  <si>
    <t xml:space="preserve"> 96620 </t>
  </si>
  <si>
    <t>LASTRO DE CONCRETO MAGRO, APLICADO EM PISOS, LAJES SOBRE SOLO OU RADIERS. AF_08/2017</t>
  </si>
  <si>
    <t xml:space="preserve"> 1.3.1.4 </t>
  </si>
  <si>
    <t xml:space="preserve"> 96535 </t>
  </si>
  <si>
    <t>FABRICAÇÃO, MONTAGEM E DESMONTAGEM DE FÔRMA PARA SAPATA, EM MADEIRA SERRADA, E=25 MM, 4 UTILIZAÇÕES. AF_06/2017</t>
  </si>
  <si>
    <t xml:space="preserve"> 1.3.1.5 </t>
  </si>
  <si>
    <t xml:space="preserve"> 96536 </t>
  </si>
  <si>
    <t>FABRICAÇÃO, MONTAGEM E DESMONTAGEM DE FÔRMA PARA VIGA BALDRAME, EM MADEIRA SERRADA, E=25 MM, 4 UTILIZAÇÕES. AF_06/2017</t>
  </si>
  <si>
    <t xml:space="preserve"> 1.3.1.6 </t>
  </si>
  <si>
    <t xml:space="preserve"> 96544 </t>
  </si>
  <si>
    <t>ARMAÇÃO DE BLOCO, VIGA BALDRAME OU SAPATA UTILIZANDO AÇO CA-50 DE 6,3 MM - MONTAGEM. AF_06/2017</t>
  </si>
  <si>
    <t>KG</t>
  </si>
  <si>
    <t xml:space="preserve"> 1.3.1.7 </t>
  </si>
  <si>
    <t xml:space="preserve"> 96545 </t>
  </si>
  <si>
    <t>ARMAÇÃO DE BLOCO, VIGA BALDRAME OU SAPATA UTILIZANDO AÇO CA-50 DE 8 MM - MONTAGEM. AF_06/2017</t>
  </si>
  <si>
    <t xml:space="preserve"> 1.3.1.8 </t>
  </si>
  <si>
    <t xml:space="preserve"> 96546 </t>
  </si>
  <si>
    <t>ARMAÇÃO DE BLOCO, VIGA BALDRAME OU SAPATA UTILIZANDO AÇO CA-50 DE 10 MM - MONTAGEM. AF_06/2017</t>
  </si>
  <si>
    <t xml:space="preserve"> 1.3.1.9 </t>
  </si>
  <si>
    <t xml:space="preserve"> 96547 </t>
  </si>
  <si>
    <t>ARMAÇÃO DE BLOCO, VIGA BALDRAME OU SAPATA UTILIZANDO AÇO CA-50 DE 12,5 MM - MONTAGEM. AF_06/2017</t>
  </si>
  <si>
    <t xml:space="preserve"> 1.3.1.10 </t>
  </si>
  <si>
    <t xml:space="preserve"> 96543 </t>
  </si>
  <si>
    <t>ARMAÇÃO DE BLOCO, VIGA BALDRAME E SAPATA UTILIZANDO AÇO CA-60 DE 5 MM - MONTAGEM. AF_06/2017</t>
  </si>
  <si>
    <t xml:space="preserve"> 1.3.1.11 </t>
  </si>
  <si>
    <t xml:space="preserve"> 94965 </t>
  </si>
  <si>
    <t>CONCRETO FCK = 25MPA, TRAÇO 1:2,3:2,7 (EM MASSA SECA DE CIMENTO/ AREIA MÉDIA/ BRITA 1) - PREPARO MECÂNICO COM BETONEIRA 400 L. AF_05/2021</t>
  </si>
  <si>
    <t xml:space="preserve"> 1.3.1.12 </t>
  </si>
  <si>
    <t xml:space="preserve"> 92873 </t>
  </si>
  <si>
    <t>LANÇAMENTO COM USO DE BALDES, ADENSAMENTO E ACABAMENTO DE CONCRETO EM ESTRUTURAS. AF_12/2015</t>
  </si>
  <si>
    <t xml:space="preserve"> 1.3.1.13 </t>
  </si>
  <si>
    <t xml:space="preserve"> 74106/001 </t>
  </si>
  <si>
    <t>IMPERMEABILIZACAO DE ESTRUTURAS ENTERRADAS, COM TINTA ASFALTICA, DUAS DEMAOS.</t>
  </si>
  <si>
    <t xml:space="preserve"> 1.4 </t>
  </si>
  <si>
    <t>SUPERESTRUTURAS ( PILARES, VIGAS E LAJES) - TODA A QUADRA</t>
  </si>
  <si>
    <t xml:space="preserve"> 1.4.1 </t>
  </si>
  <si>
    <t>CONCRETO ARMADO PARA PILARES DE EDIFICAÇÕES</t>
  </si>
  <si>
    <t xml:space="preserve"> 1.4.1.1 </t>
  </si>
  <si>
    <t xml:space="preserve"> 92445 </t>
  </si>
  <si>
    <t>MONTAGEM E DESMONTAGEM DE FÔRMA DE PILARES RETANGULARES E ESTRUTURAS SIMILARES, PÉ-DIREITO DUPLO, EM CHAPA DE MADEIRA COMPENSADA PLASTIFICADA, 18 UTILIZAÇÕES. AF_09/2020</t>
  </si>
  <si>
    <t xml:space="preserve"> 1.4.1.2 </t>
  </si>
  <si>
    <t xml:space="preserve"> 92775 </t>
  </si>
  <si>
    <t>ARMAÇÃO DE PILAR OU VIGA DE UMA ESTRUTURA CONVENCIONAL DE CONCRETO ARMADO EM UMA EDIFICAÇÃO TÉRREA OU SOBRADO UTILIZANDO AÇO CA-60 DE 5,0 MM - MONTAGEM. AF_12/2015</t>
  </si>
  <si>
    <t xml:space="preserve"> 1.4.1.3 </t>
  </si>
  <si>
    <t xml:space="preserve"> 92778 </t>
  </si>
  <si>
    <t>ARMAÇÃO DE PILAR OU VIGA DE UMA ESTRUTURA CONVENCIONAL DE CONCRETO ARMADO EM UMA EDIFICAÇÃO TÉRREA OU SOBRADO UTILIZANDO AÇO CA-50 DE 10,0 MM - MONTAGEM. AF_12/2015</t>
  </si>
  <si>
    <t xml:space="preserve"> 1.4.1.4 </t>
  </si>
  <si>
    <t xml:space="preserve"> 1.4.1.5 </t>
  </si>
  <si>
    <t xml:space="preserve"> 1.4.2 </t>
  </si>
  <si>
    <t>CONCRETO ARMADO PARA VIGAS DA EDIFICAÇÃO</t>
  </si>
  <si>
    <t xml:space="preserve"> 1.4.2.1 </t>
  </si>
  <si>
    <t xml:space="preserve"> 92480 </t>
  </si>
  <si>
    <t>MONTAGEM E DESMONTAGEM DE FÔRMA DE VIGA, ESCORAMENTO METÁLICO, PÉ-DIREITO SIMPLES, EM CHAPA DE MADEIRA PLASTIFICADA, 18 UTILIZAÇÕES. AF_09/2020</t>
  </si>
  <si>
    <t xml:space="preserve"> 1.4.2.2 </t>
  </si>
  <si>
    <t xml:space="preserve"> 1.4.2.3 </t>
  </si>
  <si>
    <t xml:space="preserve"> 92776 </t>
  </si>
  <si>
    <t>ARMAÇÃO DE PILAR OU VIGA DE UMA ESTRUTURA CONVENCIONAL DE CONCRETO ARMADO EM UMA EDIFICAÇÃO TÉRREA OU SOBRADO UTILIZANDO AÇO CA-50 DE 6,3 MM - MONTAGEM. AF_12/2015</t>
  </si>
  <si>
    <t xml:space="preserve"> 1.4.2.4 </t>
  </si>
  <si>
    <t xml:space="preserve"> 92777 </t>
  </si>
  <si>
    <t>ARMAÇÃO DE PILAR OU VIGA DE UMA ESTRUTURA CONVENCIONAL DE CONCRETO ARMADO EM UMA EDIFICAÇÃO TÉRREA OU SOBRADO UTILIZANDO AÇO CA-50 DE 8,0 MM - MONTAGEM. AF_12/2015</t>
  </si>
  <si>
    <t xml:space="preserve"> 1.4.2.5 </t>
  </si>
  <si>
    <t xml:space="preserve"> 1.4.2.6 </t>
  </si>
  <si>
    <t xml:space="preserve"> 92779 </t>
  </si>
  <si>
    <t>ARMAÇÃO DE PILAR OU VIGA DE UMA ESTRUTURA CONVENCIONAL DE CONCRETO ARMADO EM UMA EDIFICAÇÃO TÉRREA OU SOBRADO UTILIZANDO AÇO CA-50 DE 12,5 MM - MONTAGEM. AF_12/2015</t>
  </si>
  <si>
    <t xml:space="preserve"> 1.4.2.7 </t>
  </si>
  <si>
    <t xml:space="preserve"> 1.4.2.8 </t>
  </si>
  <si>
    <t xml:space="preserve"> 1.4.3 </t>
  </si>
  <si>
    <t>CONCRETO ARMADO PARA LAJES DA EDIFICAÇÃO</t>
  </si>
  <si>
    <t xml:space="preserve"> 1.4.3.1 </t>
  </si>
  <si>
    <t xml:space="preserve"> 92522 </t>
  </si>
  <si>
    <t>MONTAGEM E DESMONTAGEM DE FÔRMA DE LAJE MACIÇA, PÉ-DIREITO SIMPLES, EM CHAPA DE MADEIRA COMPENSADA RESINADA, 8 UTILIZAÇÕES. AF_09/2020</t>
  </si>
  <si>
    <t xml:space="preserve"> 1.4.3.2 </t>
  </si>
  <si>
    <t xml:space="preserve"> 94971 </t>
  </si>
  <si>
    <t>CONCRETO FCK = 25MPA, TRAÇO 1:2,3:2,7 (EM MASSA SECA DE CIMENTO/ AREIA MÉDIA/ BRITA 1) - PREPARO MECÂNICO COM BETONEIRA 600 L. AF_05/2021</t>
  </si>
  <si>
    <t xml:space="preserve"> 1.4.3.3 </t>
  </si>
  <si>
    <t xml:space="preserve"> 1.4.3.4 </t>
  </si>
  <si>
    <t xml:space="preserve"> 1.4.3.5 </t>
  </si>
  <si>
    <t xml:space="preserve"> 1.4.3.6 </t>
  </si>
  <si>
    <t xml:space="preserve"> 1.5 </t>
  </si>
  <si>
    <t>ELEVAÇÃO (murada)</t>
  </si>
  <si>
    <t xml:space="preserve"> 1.5.1 </t>
  </si>
  <si>
    <t xml:space="preserve"> 87503 </t>
  </si>
  <si>
    <t>ALVENARIA DE VEDAÇÃO DE BLOCOS CERÂMICOS FURADOS NA HORIZONTAL DE 9X19X19CM (ESPESSURA 9CM) DE PAREDES COM ÁREA LÍQUIDA MAIOR OU IGUAL A 6M² SEM VÃOS E ARGAMASSA DE ASSENTAMENTO COM PREPARO EM BETONEIRA. AF_06/2014</t>
  </si>
  <si>
    <t xml:space="preserve"> 1.5.2 </t>
  </si>
  <si>
    <t xml:space="preserve"> 73937/003 </t>
  </si>
  <si>
    <t>COBOGO DE CONCRETO (ELEMENTO VAZADO), 7X50X50CM, ASSENTADO COM ARGAMASSA TRACO 1:3 (CIMENTO E AREIA)</t>
  </si>
  <si>
    <t xml:space="preserve"> 1.5.3 </t>
  </si>
  <si>
    <t xml:space="preserve"> 93182 </t>
  </si>
  <si>
    <t>VERGA PRÉ-MOLDADA PARA JANELAS COM ATÉ 1,5 M DE VÃO. AF_03/2016</t>
  </si>
  <si>
    <t xml:space="preserve"> 1.5.4 </t>
  </si>
  <si>
    <t xml:space="preserve"> 93184 </t>
  </si>
  <si>
    <t>VERGA PRÉ-MOLDADA PARA PORTAS COM ATÉ 1,5 M DE VÃO. AF_03/2016</t>
  </si>
  <si>
    <t xml:space="preserve"> 1.5.5 </t>
  </si>
  <si>
    <t xml:space="preserve"> 93194 </t>
  </si>
  <si>
    <t>CONTRAVERGA PRÉ-MOLDADA PARA VÃOS DE ATÉ 1,5 M DE COMPRIMENTO. AF_03/2016</t>
  </si>
  <si>
    <t xml:space="preserve"> 1.6 </t>
  </si>
  <si>
    <t>ESQUADRIAS</t>
  </si>
  <si>
    <t xml:space="preserve"> 1.6.1 </t>
  </si>
  <si>
    <t>PORTÃO DE FERRO</t>
  </si>
  <si>
    <t xml:space="preserve"> 1.6.1.1 </t>
  </si>
  <si>
    <t xml:space="preserve"> 91341 </t>
  </si>
  <si>
    <t>PORTA EM ALUMÍNIO DE ABRIR TIPO VENEZIANA COM GUARNIÇÃO, FIXAÇÃO COM PARAFUSOS - FORNECIMENTO E INSTALAÇÃO. AF_12/2019</t>
  </si>
  <si>
    <t xml:space="preserve"> 1.6.1.2 </t>
  </si>
  <si>
    <t xml:space="preserve"> 68054 </t>
  </si>
  <si>
    <t>PORTAO DE FERRO EM CHAPA GALVANIZADA PLANA 14 GSG</t>
  </si>
  <si>
    <t xml:space="preserve"> 1.7 </t>
  </si>
  <si>
    <t>COBERTURA</t>
  </si>
  <si>
    <t xml:space="preserve"> 1.7.1 </t>
  </si>
  <si>
    <t>ESTRTUTURA METÁLICA DE COBERTURA E FECHAMENTO</t>
  </si>
  <si>
    <t xml:space="preserve"> 1.7.1.1 </t>
  </si>
  <si>
    <t xml:space="preserve"> 100773 </t>
  </si>
  <si>
    <t>ESTRUTURA TRELIÇADA DE COBERTURA, TIPO ARCO, COM LIGAÇÕES SOLDADAS, INCLUSOS PERFIS METÁLICOS, CHAPAS METÁLICAS, MÃO DE OBRA E TRANSPORTE COM GUINDASTE - FORNECIMENTO E INSTALAÇÃO. AF_01/2020_PSA</t>
  </si>
  <si>
    <t xml:space="preserve"> 1.7.1.2 </t>
  </si>
  <si>
    <t xml:space="preserve"> 94213 </t>
  </si>
  <si>
    <t>TELHAMENTO COM TELHA DE AÇO/ALUMÍNIO E = 0,5 MM, COM ATÉ 2 ÁGUAS, INCLUSO IÇAMENTO. AF_07/2019</t>
  </si>
  <si>
    <t xml:space="preserve"> 1.7.1.3 </t>
  </si>
  <si>
    <t xml:space="preserve"> 100434 </t>
  </si>
  <si>
    <t>CALHA DE BEIRAL, SEMICIRCULAR DE PVC, DIAMETRO 125 MM, INCLUINDO CABECEIRAS, EMENDAS, BOCAIS, SUPORTES E VEDAÇÕES, EXCLUINDO CONDUTORES, INCLUSO TRANSPORTE VERTICAL. AF_07/2019</t>
  </si>
  <si>
    <t xml:space="preserve"> 1.7.1.4 </t>
  </si>
  <si>
    <t xml:space="preserve"> 96113 </t>
  </si>
  <si>
    <t>FORRO EM PLACAS DE GESSO, PARA AMBIENTES COMERCIAIS. AF_05/2017_PS</t>
  </si>
  <si>
    <t xml:space="preserve"> 1.7.1.5 </t>
  </si>
  <si>
    <t xml:space="preserve"> 98560 </t>
  </si>
  <si>
    <t>IMPERMEABILIZAÇÃO DE PISO COM ARGAMASSA DE CIMENTO E AREIA, COM ADITIVO IMPERMEABILIZANTE, E = 2CM. AF_06/2018</t>
  </si>
  <si>
    <t xml:space="preserve"> 1.8 </t>
  </si>
  <si>
    <t>REVESTIMENTO DE PAREDE</t>
  </si>
  <si>
    <t xml:space="preserve"> 1.8.1 </t>
  </si>
  <si>
    <t xml:space="preserve"> 87879 </t>
  </si>
  <si>
    <t>CHAPISCO APLICADO EM ALVENARIAS E ESTRUTURAS DE CONCRETO INTERNAS, COM COLHER DE PEDREIRO.  ARGAMASSA TRAÇO 1:3 COM PREPARO EM BETONEIRA 400L. AF_10/2022</t>
  </si>
  <si>
    <t xml:space="preserve"> 1.8.2 </t>
  </si>
  <si>
    <t xml:space="preserve"> 87529 </t>
  </si>
  <si>
    <t>MASSA ÚNICA, PARA RECEBIMENTO DE PINTURA, EM ARGAMASSA TRAÇO 1:2:8, PREPARO MECÂNICO COM BETONEIRA 400L, APLICADA MANUALMENTE EM FACES INTERNAS DE PAREDES, ESPESSURA DE 20MM, COM EXECUÇÃO DE TALISCAS. AF_06/2014</t>
  </si>
  <si>
    <t xml:space="preserve"> 1.9 </t>
  </si>
  <si>
    <t>PAVIMENTAÇÃO</t>
  </si>
  <si>
    <t xml:space="preserve"> 1.9.1 </t>
  </si>
  <si>
    <t xml:space="preserve"> 74005/001 </t>
  </si>
  <si>
    <t>COMPACTACAO MECANICA, SEM CONTROLE DO GC (C/COMPACTADOR PLACA 400 KG)</t>
  </si>
  <si>
    <t xml:space="preserve"> 1.9.2 </t>
  </si>
  <si>
    <t xml:space="preserve"> 1.9.3 </t>
  </si>
  <si>
    <t xml:space="preserve"> 87256 </t>
  </si>
  <si>
    <t>REVESTIMENTO CERÂMICO PARA PISO COM PLACAS TIPO ESMALTADA EXTRA DE DIMENSÕES 60X60 CM APLICADA EM AMBIENTES DE ÁREA ENTRE 5 M2 E 10 M2. AF_06/2014</t>
  </si>
  <si>
    <t xml:space="preserve"> 1.9.4 </t>
  </si>
  <si>
    <t xml:space="preserve"> 72183 </t>
  </si>
  <si>
    <t>PISO EM CONCRETO 20MPA PREPARO MECANICO, ESPESSURA 7 CM, COM ARMACAO EM TELA SOLDADA</t>
  </si>
  <si>
    <t xml:space="preserve"> 1.9.5 </t>
  </si>
  <si>
    <t xml:space="preserve"> 1.9.6 </t>
  </si>
  <si>
    <t xml:space="preserve"> 7324 </t>
  </si>
  <si>
    <t>ORSE</t>
  </si>
  <si>
    <t>Piso tátil direcional e/ou alerta, de concreto, colorido, p/deficientes visuais, dimensões 25x25cm, aplicado com argamassa industrializada ac-ii, rejuntado, exclusive regularização de base</t>
  </si>
  <si>
    <t xml:space="preserve"> 1.10 </t>
  </si>
  <si>
    <t>PINTURA</t>
  </si>
  <si>
    <t xml:space="preserve"> 1.10.1 </t>
  </si>
  <si>
    <t xml:space="preserve"> 88485 </t>
  </si>
  <si>
    <t>APLICAÇÃO DE FUNDO SELADOR ACRÍLICO EM PAREDES, UMA DEMÃO. AF_06/2014</t>
  </si>
  <si>
    <t xml:space="preserve"> 1.10.2 </t>
  </si>
  <si>
    <t xml:space="preserve"> 88495 </t>
  </si>
  <si>
    <t>APLICAÇÃO E LIXAMENTO DE MASSA LÁTEX EM PAREDES, UMA DEMÃO. AF_06/2014</t>
  </si>
  <si>
    <t xml:space="preserve"> 1.10.3 </t>
  </si>
  <si>
    <t xml:space="preserve"> 88489 </t>
  </si>
  <si>
    <t>APLICAÇÃO MANUAL DE PINTURA COM TINTA LÁTEX ACRÍLICA EM PAREDES, DUAS DEMÃOS. AF_06/2014</t>
  </si>
  <si>
    <t xml:space="preserve"> 1.10.4 </t>
  </si>
  <si>
    <t xml:space="preserve"> 88482 </t>
  </si>
  <si>
    <t>APLICAÇÃO DE FUNDO SELADOR LÁTEX PVA EM TETO, UMA DEMÃO. AF_06/2014</t>
  </si>
  <si>
    <t xml:space="preserve"> 1.10.5 </t>
  </si>
  <si>
    <t xml:space="preserve"> 88496 </t>
  </si>
  <si>
    <t>APLICAÇÃO E LIXAMENTO DE MASSA LÁTEX EM TETO, DUAS DEMÃOS. AF_06/2014</t>
  </si>
  <si>
    <t xml:space="preserve"> 1.10.6 </t>
  </si>
  <si>
    <t xml:space="preserve"> 88488 </t>
  </si>
  <si>
    <t>APLICAÇÃO MANUAL DE PINTURA COM TINTA LÁTEX ACRÍLICA EM TETO, DUAS DEMÃOS. AF_06/2014</t>
  </si>
  <si>
    <t xml:space="preserve"> 1.10.7 </t>
  </si>
  <si>
    <t xml:space="preserve"> 102494 </t>
  </si>
  <si>
    <t>PINTURA DE PISO COM TINTA EPÓXI, APLICAÇÃO MANUAL, 2 DEMÃOS, INCLUSO PRIMER EPÓXI. AF_05/2021</t>
  </si>
  <si>
    <t xml:space="preserve"> 1.10.8 </t>
  </si>
  <si>
    <t xml:space="preserve"> 73865/001 </t>
  </si>
  <si>
    <t>FUNDO PREPARADOR PRIMER A BASE DE EPOXI, PARA ESTRUTURA METALICA, UMA DEMAO, ESPESSURA DE 25 MICRA.</t>
  </si>
  <si>
    <t xml:space="preserve"> 1.10.9 </t>
  </si>
  <si>
    <t xml:space="preserve"> 74145/001 </t>
  </si>
  <si>
    <t>PINTURA ESMALTE FOSCO, DUAS DEMAOS, SOBRE SUPERFICIE METALICA, INCLUSO UMA DEMAO DE FUNDO ANTICORROSIVO. UTILIZACAO DE REVOLVER ( AR-COMPRIMIDO).</t>
  </si>
  <si>
    <t xml:space="preserve"> 1.11 </t>
  </si>
  <si>
    <t>INSTALAÇÃO ELÉTRICA ( REFERENTE À TODA QUADRA)</t>
  </si>
  <si>
    <t xml:space="preserve"> 1.11.1 </t>
  </si>
  <si>
    <t xml:space="preserve"> 92392 </t>
  </si>
  <si>
    <t>EXECUÇÃO DE PAVIMENTO EM PISO INTERTRAVADO, COM BLOCO PISOGRAMA DE 35 X 15 CM, ESPESSURA 8 CM. AF_10/2022</t>
  </si>
  <si>
    <t xml:space="preserve"> 1.11.2 </t>
  </si>
  <si>
    <t xml:space="preserve"> 93656 </t>
  </si>
  <si>
    <t>DISJUNTOR MONOPOLAR TIPO DIN, CORRENTE NOMINAL DE 25A - FORNECIMENTO E INSTALAÇÃO. AF_10/2020</t>
  </si>
  <si>
    <t>UN</t>
  </si>
  <si>
    <t xml:space="preserve"> 1.11.3 </t>
  </si>
  <si>
    <t xml:space="preserve"> 93653 </t>
  </si>
  <si>
    <t>DISJUNTOR MONOPOLAR TIPO DIN, CORRENTE NOMINAL DE 10A - FORNECIMENTO E INSTALAÇÃO. AF_10/2020</t>
  </si>
  <si>
    <t xml:space="preserve"> 1.11.4 </t>
  </si>
  <si>
    <t xml:space="preserve"> 93654 </t>
  </si>
  <si>
    <t>DISJUNTOR MONOPOLAR TIPO DIN, CORRENTE NOMINAL DE 16A - FORNECIMENTO E INSTALAÇÃO. AF_10/2020</t>
  </si>
  <si>
    <t xml:space="preserve"> 1.11.5 </t>
  </si>
  <si>
    <t xml:space="preserve"> 101875 </t>
  </si>
  <si>
    <t>QUADRO DE DISTRIBUIÇÃO DE ENERGIA EM CHAPA DE AÇO GALVANIZADO, DE EMBUTIR, COM BARRAMENTO TRIFÁSICO, PARA 12 DISJUNTORES DIN 100A - FORNECIMENTO E INSTALAÇÃO. AF_10/2020</t>
  </si>
  <si>
    <t xml:space="preserve"> 1.12 </t>
  </si>
  <si>
    <t>ELETRODUTOS E ACESSORIOS</t>
  </si>
  <si>
    <t xml:space="preserve"> 1.12.1 </t>
  </si>
  <si>
    <t xml:space="preserve"> 90447 </t>
  </si>
  <si>
    <t>RASGO EM ALVENARIA PARA ELETRODUTOS COM DIAMETROS MENORES OU IGUAIS A 40 MM. AF_05/2015</t>
  </si>
  <si>
    <t xml:space="preserve"> 1.12.2 </t>
  </si>
  <si>
    <t xml:space="preserve"> 91846 </t>
  </si>
  <si>
    <t>ELETRODUTO FLEXÍVEL CORRUGADO, PVC, DN 32 MM (1"), PARA CIRCUITOS TERMINAIS, INSTALADO EM LAJE - FORNECIMENTO E INSTALAÇÃO. AF_12/2015</t>
  </si>
  <si>
    <t xml:space="preserve"> 1.12.3 </t>
  </si>
  <si>
    <t xml:space="preserve"> 91856 </t>
  </si>
  <si>
    <t>ELETRODUTO FLEXÍVEL CORRUGADO, PVC, DN 32 MM (1"), PARA CIRCUITOS TERMINAIS, INSTALADO EM PAREDE - FORNECIMENTO E INSTALAÇÃO. AF_12/2015</t>
  </si>
  <si>
    <t xml:space="preserve"> 1.12.4 </t>
  </si>
  <si>
    <t xml:space="preserve"> 91937 </t>
  </si>
  <si>
    <t>CAIXA OCTOGONAL 3" X 3", PVC, INSTALADA EM LAJE - FORNECIMENTO E INSTALAÇÃO. AF_12/2015</t>
  </si>
  <si>
    <t xml:space="preserve"> 1.12.5 </t>
  </si>
  <si>
    <t xml:space="preserve"> 91939 </t>
  </si>
  <si>
    <t>CAIXA RETANGULAR 4" X 2" ALTA (2,00 M DO PISO), PVC, INSTALADA EM PAREDE - FORNECIMENTO E INSTALAÇÃO. AF_12/2015</t>
  </si>
  <si>
    <t xml:space="preserve"> 1.12.6 </t>
  </si>
  <si>
    <t xml:space="preserve"> 91940 </t>
  </si>
  <si>
    <t>CAIXA RETANGULAR 4" X 2" MÉDIA (1,30 M DO PISO), PVC, INSTALADA EM PAREDE - FORNECIMENTO E INSTALAÇÃO. AF_12/2015</t>
  </si>
  <si>
    <t xml:space="preserve"> 1.12.7 </t>
  </si>
  <si>
    <t xml:space="preserve"> 91941 </t>
  </si>
  <si>
    <t>CAIXA RETANGULAR 4" X 2" BAIXA (0,30 M DO PISO), PVC, INSTALADA EM PAREDE - FORNECIMENTO E INSTALAÇÃO. AF_12/2015</t>
  </si>
  <si>
    <t xml:space="preserve"> 1.13 </t>
  </si>
  <si>
    <t>CABOS E FIOS</t>
  </si>
  <si>
    <t xml:space="preserve"> 1.13.1 </t>
  </si>
  <si>
    <t xml:space="preserve"> 91924 </t>
  </si>
  <si>
    <t>CABO DE COBRE FLEXÍVEL ISOLADO, 1,5 MM², ANTI-CHAMA 450/750 V, PARA CIRCUITOS TERMINAIS - FORNECIMENTO E INSTALAÇÃO. AF_12/2015</t>
  </si>
  <si>
    <t xml:space="preserve"> 1.13.2 </t>
  </si>
  <si>
    <t xml:space="preserve"> 91926 </t>
  </si>
  <si>
    <t>CABO DE COBRE FLEXÍVEL ISOLADO, 2,5 MM², ANTI-CHAMA 450/750 V, PARA CIRCUITOS TERMINAIS - FORNECIMENTO E INSTALAÇÃO. AF_12/2015</t>
  </si>
  <si>
    <t xml:space="preserve"> 1.14 </t>
  </si>
  <si>
    <t>ILUMINAÇÃO E TOMADAS</t>
  </si>
  <si>
    <t xml:space="preserve"> 1.14.1 </t>
  </si>
  <si>
    <t xml:space="preserve"> 91992 </t>
  </si>
  <si>
    <t>TOMADA ALTA DE EMBUTIR (1 MÓDULO), 2P+T 10 A, INCLUINDO SUPORTE E PLACA - FORNECIMENTO E INSTALAÇÃO. AF_12/2015</t>
  </si>
  <si>
    <t xml:space="preserve"> 1.14.2 </t>
  </si>
  <si>
    <t xml:space="preserve"> 92000 </t>
  </si>
  <si>
    <t>TOMADA BAIXA DE EMBUTIR (1 MÓDULO), 2P+T 10 A, INCLUINDO SUPORTE E PLACA - FORNECIMENTO E INSTALAÇÃO. AF_12/2015</t>
  </si>
  <si>
    <t xml:space="preserve"> 1.14.3 </t>
  </si>
  <si>
    <t xml:space="preserve"> 91966 </t>
  </si>
  <si>
    <t>INTERRUPTOR SIMPLES (3 MÓDULOS), 10A/250V, SEM SUPORTE E SEM PLACA - FORNECIMENTO E INSTALAÇÃO. AF_12/2015</t>
  </si>
  <si>
    <t xml:space="preserve"> 1.14.4 </t>
  </si>
  <si>
    <t xml:space="preserve"> 97592 </t>
  </si>
  <si>
    <t>LUMINÁRIA TIPO PLAFON, DE SOBREPOR, COM 1 LÂMPADA LED DE 12/13 W, SEM REATOR - FORNECIMENTO E INSTALAÇÃO. AF_02/2020</t>
  </si>
  <si>
    <t xml:space="preserve"> 1.14.5 </t>
  </si>
  <si>
    <t xml:space="preserve"> 97601 </t>
  </si>
  <si>
    <t>REFLETOR EM ALUMÍNIO, DE SUPORTE E ALÇA, COM LÂMPADA VAPOR DE MERCÚRIO DE 250 W, COM REATOR ALTO FATOR DE POTÊNCIA - FORNECIMENTO E INSTALAÇÃO. AF_02/2020</t>
  </si>
  <si>
    <t xml:space="preserve"> 1.16 </t>
  </si>
  <si>
    <t>DRENAGEM PLUVIAL</t>
  </si>
  <si>
    <t xml:space="preserve"> 1.16.1 </t>
  </si>
  <si>
    <t xml:space="preserve"> 89529 </t>
  </si>
  <si>
    <t>JOELHO 90 GRAUS, PVC, SERIE R, ÁGUA PLUVIAL, DN 100 MM, JUNTA ELÁSTICA, FORNECIDO E INSTALADO EM RAMAL DE ENCAMINHAMENTO. AF_06/2022</t>
  </si>
  <si>
    <t xml:space="preserve"> 1.16.2 </t>
  </si>
  <si>
    <t xml:space="preserve"> 89531 </t>
  </si>
  <si>
    <t>JOELHO 45 GRAUS, PVC, SERIE R, ÁGUA PLUVIAL, DN 100 MM, JUNTA ELÁSTICA, FORNECIDO E INSTALADO EM RAMAL DE ENCAMINHAMENTO. AF_06/2022</t>
  </si>
  <si>
    <t xml:space="preserve"> 1.16.3 </t>
  </si>
  <si>
    <t xml:space="preserve"> 89578 </t>
  </si>
  <si>
    <t>TUBO PVC, SÉRIE R, ÁGUA PLUVIAL, DN 100 MM, FORNECIDO E INSTALADO EM CONDUTORES VERTICAIS DE ÁGUAS PLUVIAIS. AF_06/2022</t>
  </si>
  <si>
    <t xml:space="preserve"> 1.16.4 </t>
  </si>
  <si>
    <t xml:space="preserve"> 1.16.5 </t>
  </si>
  <si>
    <t xml:space="preserve"> 72289 </t>
  </si>
  <si>
    <t>CAIXA DE INSPEÇÃO 80X80X80CM EM ALVENARIA - EXECUÇÃO</t>
  </si>
  <si>
    <t xml:space="preserve"> 1.17 </t>
  </si>
  <si>
    <t>PREVENÇÃO DE COMBATE A INCÊNDIO</t>
  </si>
  <si>
    <t xml:space="preserve"> 1.17.1 </t>
  </si>
  <si>
    <t xml:space="preserve"> 72553 </t>
  </si>
  <si>
    <t>EXTINTOR DE PQS 4KG - FORNECIMENTO E INSTALACAO</t>
  </si>
  <si>
    <t xml:space="preserve"> 1.17.2 </t>
  </si>
  <si>
    <t xml:space="preserve"> 73775/002 </t>
  </si>
  <si>
    <t>EXTINTOR INCENDIO AGUA-PRESSURIZADA 10L INCL SUPORTE PAREDE CARGA     COMPLETA FORNECIMENTO E COLOCACAO</t>
  </si>
  <si>
    <t xml:space="preserve"> 1.17.3 </t>
  </si>
  <si>
    <t xml:space="preserve"> 12137 </t>
  </si>
  <si>
    <t>Placa de sinalizacao de seguranca contra incendio, fotoluminescente, quadrada, *20 x 20* cm, em pvc *2* mm anti-chamas (simbolos, cores e pictogramas conforme nbr 13434)</t>
  </si>
  <si>
    <t>Un</t>
  </si>
  <si>
    <t xml:space="preserve"> 1.17.4 </t>
  </si>
  <si>
    <t xml:space="preserve"> 97599 </t>
  </si>
  <si>
    <t>LUMINÁRIA DE EMERGÊNCIA, COM 30 LÂMPADAS LED DE 2 W, SEM REATOR - FORNECIMENTO E INSTALAÇÃO. AF_02/2020</t>
  </si>
  <si>
    <t xml:space="preserve"> 1.18 </t>
  </si>
  <si>
    <t>ARQUIBANCADA</t>
  </si>
  <si>
    <t xml:space="preserve"> 1.18.1 </t>
  </si>
  <si>
    <t xml:space="preserve"> 1.18.2 </t>
  </si>
  <si>
    <t xml:space="preserve"> 1.18.3 </t>
  </si>
  <si>
    <t xml:space="preserve"> 87481 </t>
  </si>
  <si>
    <t>ALVENARIA DE VEDAÇÃO DE BLOCOS CERÂMICOS FURADOS NA VERTICAL DE 19X19X39CM (ESPESSURA 19CM) DE PAREDES COM ÁREA LÍQUIDA MAIOR OU IGUAL A 6M² SEM VÃOS E ARGAMASSA DE ASSENTAMENTO COM PREPARO EM BETONEIRA. AF_06/2014</t>
  </si>
  <si>
    <t xml:space="preserve"> 1.18.4 </t>
  </si>
  <si>
    <t xml:space="preserve"> 1.18.5 </t>
  </si>
  <si>
    <t xml:space="preserve"> 1.18.6 </t>
  </si>
  <si>
    <t xml:space="preserve"> 1.18.7 </t>
  </si>
  <si>
    <t xml:space="preserve"> 94963 </t>
  </si>
  <si>
    <t>CONCRETO FCK = 15MPA, TRAÇO 1:3,4:3,5 (EM MASSA SECA DE CIMENTO/ AREIA MÉDIA/ BRITA 1) - PREPARO MECÂNICO COM BETONEIRA 400 L. AF_05/2021</t>
  </si>
  <si>
    <t xml:space="preserve"> 1.18.8 </t>
  </si>
  <si>
    <t xml:space="preserve"> 1.18.9 </t>
  </si>
  <si>
    <t xml:space="preserve"> 1.18.10 </t>
  </si>
  <si>
    <t xml:space="preserve"> 1.18.11 </t>
  </si>
  <si>
    <t xml:space="preserve"> 1.18.12 </t>
  </si>
  <si>
    <t xml:space="preserve"> 1.18.13 </t>
  </si>
  <si>
    <t xml:space="preserve"> 1.19 </t>
  </si>
  <si>
    <t>SERVIÇOS FINAIS</t>
  </si>
  <si>
    <t xml:space="preserve"> 1.19.1 </t>
  </si>
  <si>
    <t xml:space="preserve"> 9537 </t>
  </si>
  <si>
    <t>LIMPEZA FINAL DA OBRA</t>
  </si>
  <si>
    <t xml:space="preserve"> 1.19.2 </t>
  </si>
  <si>
    <t xml:space="preserve"> 102179 </t>
  </si>
  <si>
    <t>INSTALAÇÃO DE VIDRO TEMPERADO, E = 6 MM, ENCAIXADO EM PERFIL U. AF_01/2021_PS</t>
  </si>
  <si>
    <t xml:space="preserve"> 1.19.3 </t>
  </si>
  <si>
    <t xml:space="preserve"> 102362 </t>
  </si>
  <si>
    <t>ALAMBRADO PARA QUADRA POLIESPORTIVA, ESTRUTURADO POR TUBOS DE ACO GALVANIZADO, (MONTANTES COM DIAMETRO 2", TRAVESSAS E ESCORAS COM DIÂMETRO 1 ¼), COM TELA DE ARAME GALVANIZADO, FIO 14 BWG E MALHA QUADRADA 5X5CM (EXCETO MURETA). AF_03/2021</t>
  </si>
  <si>
    <t>Total sem BDI</t>
  </si>
  <si>
    <t>Total do BDI</t>
  </si>
  <si>
    <t>Total Geral</t>
  </si>
  <si>
    <t>VALOR TOTAL DE SEISSENTOS E VINTE E DOIS MIL, NOVECENTOS E CINQUENTA E OITO REAIS E SESSENTA E TRÊS CENTAVOS.</t>
  </si>
  <si>
    <t>CONSTRUÇÃO DE QUADRA POLIESPORTIVA NO DISTRITO DE LAGOA DOS ESTRELAS NO MUNICIPIO DE SOUSA PB.</t>
  </si>
  <si>
    <t>ACUMULADO (%)</t>
  </si>
  <si>
    <t>VALOR MEDIDO</t>
  </si>
  <si>
    <t>UND</t>
  </si>
  <si>
    <t>TOTAL</t>
  </si>
  <si>
    <t>*</t>
  </si>
  <si>
    <t>OBRA: CONSTRUÇÃO DE QUADRA POLIESPORTIVA NO DISTRITO DE LAGOA DOS ESTRELAS NO MUNICIPIO DE SOUSA PB.</t>
  </si>
  <si>
    <t>QUANT (VEZ)</t>
  </si>
  <si>
    <t>ESCAVAÇÃO DE SAPATAS  (1,25x1,25x1,25)</t>
  </si>
  <si>
    <t xml:space="preserve">ESCAVACAO MANUAL EM SOLO-PROF. ATE 1,50 M </t>
  </si>
  <si>
    <t>ESCAVAÇÃO DE SAPATAS (1X1X0,40)</t>
  </si>
  <si>
    <t xml:space="preserve"> X1</t>
  </si>
  <si>
    <t xml:space="preserve"> Y1</t>
  </si>
  <si>
    <t xml:space="preserve"> Z1</t>
  </si>
  <si>
    <t>Escavação de valas para Pedra argamassada vãos laterais</t>
  </si>
  <si>
    <t>Escavação de valas para Pedra argamassada vão de fundo</t>
  </si>
  <si>
    <t>Escavação de valas para Pedra argamassada vão da guarita</t>
  </si>
  <si>
    <t>VOLUME DE CONCRETO DAS SAPATAS (1,25X1,25X1,25)</t>
  </si>
  <si>
    <t>VOLUME DE CONCRETO DAS SAPATAS (1,00X1,00X0,40)</t>
  </si>
  <si>
    <t xml:space="preserve">CINTA </t>
  </si>
  <si>
    <t xml:space="preserve">LANÇAMENTO  </t>
  </si>
  <si>
    <t>REATERRO</t>
  </si>
  <si>
    <t>EMBASAMENTO C/Pedra argamassada vãos laterais</t>
  </si>
  <si>
    <t>EMBASAMENTO C/Pedra argamassada vão de frente</t>
  </si>
  <si>
    <t>EMBASAMENTO C/Pedra argamassada vão de fundo</t>
  </si>
  <si>
    <t>EMBASAMENTO C/Pedra argamassada vão da guarita</t>
  </si>
  <si>
    <t>Escavação de valas para pedra argamassada vão da guarita (2,3+2,2+5,00)</t>
  </si>
  <si>
    <t>MEMÓRIA DE CÁLCULO DA MEDIÇÃO 01</t>
  </si>
  <si>
    <t>ADITIVO</t>
  </si>
  <si>
    <t>QUANT</t>
  </si>
  <si>
    <t>VIGAS BALDRAME  (27,10+19,39)*2</t>
  </si>
  <si>
    <t>1.2.3</t>
  </si>
  <si>
    <t>ATERRO DO CAIXAO COM SOLO ARGILO-ARENOSO, COM TRANSPORTE E COMPACTACAO MECANIZADA</t>
  </si>
  <si>
    <t>MEMÓRIA DE CÁLCULO DE SERVIÇOS EXECUTADOS</t>
  </si>
  <si>
    <t>VEZ</t>
  </si>
  <si>
    <t>x</t>
  </si>
  <si>
    <t>y</t>
  </si>
  <si>
    <t>z</t>
  </si>
  <si>
    <t>M2</t>
  </si>
  <si>
    <t>X</t>
  </si>
  <si>
    <t>Y</t>
  </si>
  <si>
    <t>Z</t>
  </si>
  <si>
    <t>QUANTIDADE  EM PLANILHA</t>
  </si>
  <si>
    <t xml:space="preserve"> ADITIVO</t>
  </si>
  <si>
    <t>Quant. EXECUTADO</t>
  </si>
  <si>
    <t>MEMÓRIA DE CÁLCULO DA MEDIÇÃO 02</t>
  </si>
  <si>
    <t>DADOS</t>
  </si>
  <si>
    <t>M3</t>
  </si>
  <si>
    <t>LAJES CONFORME QUADRO RESUMO DO PROJETO ESTRUTURAL</t>
  </si>
  <si>
    <t>MEMÓRIA DE CÁLCULO MEDIÇÃO 03</t>
  </si>
  <si>
    <t>RESULT</t>
  </si>
  <si>
    <t>Memória de cálculo da medição 04</t>
  </si>
  <si>
    <t>RESULTADO</t>
  </si>
  <si>
    <t>área frontal (11,05*1,59)</t>
  </si>
  <si>
    <t>area lateral (6,11x1,44)</t>
  </si>
  <si>
    <t>vigas 12x0,20</t>
  </si>
  <si>
    <t>vigas 4x0.20</t>
  </si>
  <si>
    <t>QUANTIDADE EXECUTADA</t>
  </si>
  <si>
    <t xml:space="preserve">SOMATÓRIO </t>
  </si>
  <si>
    <t xml:space="preserve"> 1.9.1</t>
  </si>
  <si>
    <t>COMPACTACAO MECANICA, SEM CONTROLE DO GC (C/COMPACTADOR PLACA 400 KG) GUINDASTE - FORNECIMENTO E INSTALAÇÃO. AF_01/2020_PSA</t>
  </si>
  <si>
    <t>M³</t>
  </si>
  <si>
    <t xml:space="preserve"> 1.9.4</t>
  </si>
  <si>
    <t>EXECUÇÃO DE PISO EM COCRETO SOB TELA SOLDADA</t>
  </si>
  <si>
    <t xml:space="preserve">(19,5X26,90) </t>
  </si>
  <si>
    <t>DESCONTO DA ARQUIBANCADA</t>
  </si>
  <si>
    <t>((9,18*1,2)+(9,5*1,2))</t>
  </si>
  <si>
    <t>TOTAL EXECUTADO</t>
  </si>
  <si>
    <t>M²</t>
  </si>
  <si>
    <t>MEMÓRIA DE CÁLCULO MEDIÇÃO 05</t>
  </si>
  <si>
    <t>QUANTIDADE MEDIDO</t>
  </si>
  <si>
    <t>PAREDES DE FECHAMENTO GUARITA</t>
  </si>
  <si>
    <t>PAREDE DE FECHAMENTO FRONTAL</t>
  </si>
  <si>
    <t>PAREDE DE FECHAMENTO DA LATERAL NORTE</t>
  </si>
  <si>
    <t>PAREDES DE FECHAMENTO DA LATERAL SUL</t>
  </si>
  <si>
    <t>PAREDES DE FECHAMENTO POSTERIOR</t>
  </si>
  <si>
    <t>((1,33*2,44)+(2,3*2,44)+(1,82*2,25)+(2,7*2,25)+(1,1*2,44)+(2,37*2,25)) = 27,04</t>
  </si>
  <si>
    <t>((1,92*2,44)+(2,48*2,44)+(2,21*2,44)+(2,28*2,44)+(6*2,44)) = 36,33</t>
  </si>
  <si>
    <t>((1,94*2,44)+(2,81*2,44)+(6,26*2,44)+(2,82*2,44)+(1,95*2,44)) = 38,50</t>
  </si>
  <si>
    <t>((5,59*2,44)+(5,54*2,44)+(2,45*2,44)+(5,45*2,44)+(3,98*2,44)) = 56,14</t>
  </si>
  <si>
    <t>ÁREA DE PILARES INTERNOS E EXTERNOS COM DESCONTOS DE PAREDES</t>
  </si>
  <si>
    <t>ÁREA INTERNA E EXTERNA DE VIGA SUPERIOR COM DECONTOS DE PAREDES</t>
  </si>
  <si>
    <t>(((0,4+0,6)*18)*2,9)</t>
  </si>
  <si>
    <t>(74,52*0,4)</t>
  </si>
  <si>
    <t>ÁREAS DE VIGAS E PILARES SUPERIORES (ARCOS COMBOGÓ)</t>
  </si>
  <si>
    <t>(((2,2*4)+(2,7*4)+(((12*0,2)*2)+((20*0,2)*2))))</t>
  </si>
  <si>
    <t>REFERENTE AO TRANSPORTE MANUAL DE ATERRO, ESPALHAMENTO DE MATERIAL E COMPACTAÇÃO MECANIZADA COM SOQUETE DO CAIXÃO COM COLCHÃO DE AREIA APÓS  MATERIAL DE PIÇARRA FORNECIDA.</t>
  </si>
  <si>
    <t>1.8</t>
  </si>
  <si>
    <t>1.8.1</t>
  </si>
  <si>
    <t>1.8.2</t>
  </si>
  <si>
    <t>PISO INDUSTRIAL ALTA RESISTENCIA, ESPESSURA 12MM, INCLUSO JUNTAS DE DILATACAO PLASTICAS E POLIMENTO MECANIZADO</t>
  </si>
  <si>
    <t>19.5</t>
  </si>
  <si>
    <t xml:space="preserve"> TOTAL</t>
  </si>
  <si>
    <t xml:space="preserve">SERVIÇOS </t>
  </si>
  <si>
    <t>1.10.2</t>
  </si>
  <si>
    <t>OBS: VALORES SERAM UTILIZADOS DE REFERÊNCIA PARA EXECUÇÃO DE QUANTIDADES NOS REVESTIMENTOS REFENTES A MESMA ÁREA (EMASSAMENTOS E PINTURA DE PAREDES)</t>
  </si>
  <si>
    <t>COMPACTAÇÃO DO ATERRO E  COXÃO DE AREIA</t>
  </si>
  <si>
    <t>19,50X27,9</t>
  </si>
  <si>
    <t>COMPACTAÇAO FRENTE DA GUARITA</t>
  </si>
  <si>
    <t>1,5X12</t>
  </si>
  <si>
    <t>AREA EXTERNA DA GUARITA</t>
  </si>
  <si>
    <t>1.5*12</t>
  </si>
  <si>
    <t>((10*2,50)+(6,08*2,50)+(5,51*2,50)+(5,49*2,50)) = 67,76</t>
  </si>
  <si>
    <t>((1,33*2,50)+(2,3*2,50)+(1,82*2,25)+(2,7*2,25)+(1,1*2,50)+(2,37*2,25)) = 27,36</t>
  </si>
  <si>
    <t>((1,92*2,50)+(2,48*2,50)+(2,21*2,50)+(2,28*2,50)+(6*2,50)) = 37,23</t>
  </si>
  <si>
    <t>((1,94*2,50)+(2,81*2,50)+(6,26*2,50)+(2,82*2,50)+(1,95*2,50)) = 38,50</t>
  </si>
  <si>
    <t>13.63</t>
  </si>
  <si>
    <t>((5,59*2,50)+(5,54*2,50)+(2,45*2,50)+(5,45*2,50)+(3,98*2,50)) = 57,51</t>
  </si>
  <si>
    <t>Piso em granilite, marmorite ou granitina em ambientes internos, com espessura de 8 mm, incluso mistura em betoneira, colocação das juntas, aplicação do piso, 4 polimentos com politriz, estucamento, selador e cera. af_06/2022</t>
  </si>
  <si>
    <t>ACUMULADO DE MEDIÇÕES ATÉ BM08</t>
  </si>
  <si>
    <t>SERVIÇO NÃO IDENTIFICADO</t>
  </si>
  <si>
    <t>ITEM DUPLICADO. SERÁ FEITO DEDUÇÃO EM MEDIÇÃO SEGUINTE</t>
  </si>
  <si>
    <t>BDI-DEDUÇÃO 3%</t>
  </si>
  <si>
    <t>BDI DEDUÇÃO 3%</t>
  </si>
  <si>
    <t xml:space="preserve">ATERRO MECANIZADO DE VALA COM ESCAVADEIRA HIDRÁULICA (CAPACIDADE DA CA 
 ÇAMBA: 0,8 M³ / POTÊNCIA: 111 HP), LARGURA DE 1,5 A 2,5 M
</t>
  </si>
  <si>
    <t>CONTRATADO PÓS ADITIVO</t>
  </si>
  <si>
    <t xml:space="preserve">CONTRATADO </t>
  </si>
  <si>
    <t>QUANTI. BM-09</t>
  </si>
  <si>
    <t>VALOR BM-09</t>
  </si>
  <si>
    <t>BM*-09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</si>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</sst>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%"/>
    <numFmt numFmtId="165" formatCode="&quot;R$&quot;\ #,##0.00"/>
    <numFmt numFmtId="166" formatCode="0.0%"/>
  </numFmts>
  <fonts count="16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4"/>
      <color rgb="FF000000"/>
      <name val="Arial"/>
      <family val="2"/>
    </font>
    <font>
      <sz val="8"/>
      <name val="Arial"/>
      <family val="1"/>
    </font>
    <font>
      <b/>
      <sz val="11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sz val="9"/>
      <color rgb="FF000000"/>
      <name val="Arial"/>
      <family val="2"/>
    </font>
    <font>
      <b/>
      <sz val="9"/>
      <name val="Arial"/>
      <family val="2"/>
    </font>
    <font>
      <b/>
      <sz val="9"/>
      <color rgb="FF000000"/>
      <name val="Arial"/>
      <family val="2"/>
    </font>
    <font>
      <sz val="11"/>
      <name val="Arial"/>
      <family val="1"/>
    </font>
    <font>
      <b/>
      <sz val="11"/>
      <color rgb="FFFF000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391">
    <xf numFmtId="0" fontId="0" fillId="0" borderId="0" xfId="0"/>
    <xf numFmtId="0" fontId="4" fillId="7" borderId="5" xfId="0" applyFont="1" applyFill="1" applyBorder="1" applyAlignment="1">
      <alignment horizontal="left" vertical="top" wrapText="1"/>
    </xf>
    <xf numFmtId="0" fontId="4" fillId="7" borderId="1" xfId="0" applyFont="1" applyFill="1" applyBorder="1" applyAlignment="1">
      <alignment horizontal="left" vertical="top" wrapText="1"/>
    </xf>
    <xf numFmtId="0" fontId="5" fillId="9" borderId="5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left" vertical="top" wrapText="1"/>
    </xf>
    <xf numFmtId="0" fontId="5" fillId="10" borderId="1" xfId="0" applyFont="1" applyFill="1" applyBorder="1" applyAlignment="1">
      <alignment horizontal="center" vertical="top" wrapText="1"/>
    </xf>
    <xf numFmtId="2" fontId="3" fillId="0" borderId="1" xfId="0" applyNumberFormat="1" applyFont="1" applyBorder="1"/>
    <xf numFmtId="0" fontId="5" fillId="10" borderId="24" xfId="0" applyFont="1" applyFill="1" applyBorder="1" applyAlignment="1">
      <alignment horizontal="center" vertical="top" wrapText="1"/>
    </xf>
    <xf numFmtId="0" fontId="4" fillId="7" borderId="1" xfId="0" applyFont="1" applyFill="1" applyBorder="1" applyAlignment="1">
      <alignment horizontal="center" vertical="center" wrapText="1"/>
    </xf>
    <xf numFmtId="2" fontId="5" fillId="11" borderId="1" xfId="0" applyNumberFormat="1" applyFont="1" applyFill="1" applyBorder="1" applyAlignment="1">
      <alignment horizontal="right" vertical="top" wrapText="1"/>
    </xf>
    <xf numFmtId="0" fontId="4" fillId="7" borderId="24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left" vertical="top" wrapText="1"/>
    </xf>
    <xf numFmtId="0" fontId="0" fillId="18" borderId="0" xfId="0" applyFill="1"/>
    <xf numFmtId="0" fontId="5" fillId="18" borderId="0" xfId="0" applyFont="1" applyFill="1" applyAlignment="1">
      <alignment horizontal="right" vertical="top" wrapText="1"/>
    </xf>
    <xf numFmtId="0" fontId="4" fillId="18" borderId="0" xfId="0" applyFont="1" applyFill="1" applyAlignment="1">
      <alignment horizontal="right" vertical="top" wrapText="1"/>
    </xf>
    <xf numFmtId="2" fontId="0" fillId="0" borderId="5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0" fontId="2" fillId="4" borderId="31" xfId="0" applyFont="1" applyFill="1" applyBorder="1" applyAlignment="1">
      <alignment horizontal="left" vertical="top" wrapText="1"/>
    </xf>
    <xf numFmtId="0" fontId="2" fillId="4" borderId="16" xfId="0" applyFont="1" applyFill="1" applyBorder="1" applyAlignment="1">
      <alignment horizontal="left" vertical="top" wrapText="1"/>
    </xf>
    <xf numFmtId="0" fontId="2" fillId="5" borderId="16" xfId="0" applyFont="1" applyFill="1" applyBorder="1" applyAlignment="1">
      <alignment horizontal="center" vertical="top" wrapText="1"/>
    </xf>
    <xf numFmtId="0" fontId="2" fillId="6" borderId="26" xfId="0" applyFont="1" applyFill="1" applyBorder="1" applyAlignment="1">
      <alignment horizontal="right" vertical="top" wrapText="1"/>
    </xf>
    <xf numFmtId="2" fontId="0" fillId="0" borderId="31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0" fontId="4" fillId="8" borderId="5" xfId="0" applyFont="1" applyFill="1" applyBorder="1" applyAlignment="1">
      <alignment horizontal="left" vertical="top" wrapText="1"/>
    </xf>
    <xf numFmtId="0" fontId="4" fillId="8" borderId="1" xfId="0" applyFont="1" applyFill="1" applyBorder="1" applyAlignment="1">
      <alignment horizontal="left" vertical="top" wrapText="1"/>
    </xf>
    <xf numFmtId="4" fontId="4" fillId="8" borderId="1" xfId="0" applyNumberFormat="1" applyFont="1" applyFill="1" applyBorder="1" applyAlignment="1">
      <alignment horizontal="center" vertical="center" wrapText="1"/>
    </xf>
    <xf numFmtId="2" fontId="2" fillId="17" borderId="1" xfId="0" applyNumberFormat="1" applyFont="1" applyFill="1" applyBorder="1" applyAlignment="1">
      <alignment horizontal="center" vertical="center"/>
    </xf>
    <xf numFmtId="0" fontId="0" fillId="19" borderId="6" xfId="0" applyFill="1" applyBorder="1"/>
    <xf numFmtId="0" fontId="4" fillId="12" borderId="5" xfId="0" applyFont="1" applyFill="1" applyBorder="1" applyAlignment="1">
      <alignment horizontal="left" vertical="top" wrapText="1"/>
    </xf>
    <xf numFmtId="0" fontId="4" fillId="12" borderId="1" xfId="0" applyFont="1" applyFill="1" applyBorder="1" applyAlignment="1">
      <alignment horizontal="center" vertical="top" wrapText="1"/>
    </xf>
    <xf numFmtId="4" fontId="5" fillId="18" borderId="1" xfId="0" applyNumberFormat="1" applyFont="1" applyFill="1" applyBorder="1" applyAlignment="1">
      <alignment horizontal="right" vertical="top" wrapText="1"/>
    </xf>
    <xf numFmtId="165" fontId="3" fillId="0" borderId="1" xfId="0" applyNumberFormat="1" applyFont="1" applyBorder="1"/>
    <xf numFmtId="0" fontId="5" fillId="12" borderId="1" xfId="0" applyFont="1" applyFill="1" applyBorder="1" applyAlignment="1">
      <alignment horizontal="left" vertical="top" wrapText="1"/>
    </xf>
    <xf numFmtId="4" fontId="5" fillId="18" borderId="1" xfId="0" quotePrefix="1" applyNumberFormat="1" applyFont="1" applyFill="1" applyBorder="1" applyAlignment="1">
      <alignment horizontal="right" vertical="top" wrapText="1"/>
    </xf>
    <xf numFmtId="0" fontId="0" fillId="0" borderId="1" xfId="0" applyBorder="1"/>
    <xf numFmtId="0" fontId="5" fillId="12" borderId="5" xfId="0" applyFont="1" applyFill="1" applyBorder="1" applyAlignment="1">
      <alignment horizontal="left" vertical="top" wrapText="1"/>
    </xf>
    <xf numFmtId="0" fontId="10" fillId="6" borderId="16" xfId="0" applyFont="1" applyFill="1" applyBorder="1" applyAlignment="1">
      <alignment horizontal="right" vertical="top" wrapText="1"/>
    </xf>
    <xf numFmtId="0" fontId="8" fillId="0" borderId="5" xfId="0" applyFont="1" applyBorder="1"/>
    <xf numFmtId="2" fontId="2" fillId="0" borderId="1" xfId="0" applyNumberFormat="1" applyFont="1" applyBorder="1"/>
    <xf numFmtId="165" fontId="2" fillId="0" borderId="1" xfId="0" applyNumberFormat="1" applyFont="1" applyBorder="1"/>
    <xf numFmtId="0" fontId="11" fillId="12" borderId="1" xfId="0" applyFont="1" applyFill="1" applyBorder="1" applyAlignment="1">
      <alignment horizontal="center" vertical="top" wrapText="1"/>
    </xf>
    <xf numFmtId="0" fontId="11" fillId="12" borderId="1" xfId="0" applyFont="1" applyFill="1" applyBorder="1" applyAlignment="1">
      <alignment horizontal="left" vertical="top" wrapText="1"/>
    </xf>
    <xf numFmtId="4" fontId="4" fillId="18" borderId="1" xfId="0" quotePrefix="1" applyNumberFormat="1" applyFont="1" applyFill="1" applyBorder="1" applyAlignment="1">
      <alignment horizontal="right" vertical="top" wrapText="1"/>
    </xf>
    <xf numFmtId="0" fontId="12" fillId="19" borderId="15" xfId="0" applyFont="1" applyFill="1" applyBorder="1"/>
    <xf numFmtId="0" fontId="4" fillId="10" borderId="13" xfId="0" applyFont="1" applyFill="1" applyBorder="1" applyAlignment="1">
      <alignment horizontal="center" vertical="top" wrapText="1"/>
    </xf>
    <xf numFmtId="0" fontId="8" fillId="0" borderId="0" xfId="0" applyFont="1"/>
    <xf numFmtId="2" fontId="8" fillId="0" borderId="6" xfId="0" applyNumberFormat="1" applyFont="1" applyBorder="1"/>
    <xf numFmtId="0" fontId="4" fillId="12" borderId="13" xfId="0" applyFont="1" applyFill="1" applyBorder="1" applyAlignment="1">
      <alignment horizontal="center" vertical="top" wrapText="1"/>
    </xf>
    <xf numFmtId="2" fontId="8" fillId="0" borderId="6" xfId="0" applyNumberFormat="1" applyFont="1" applyBorder="1" applyAlignment="1">
      <alignment horizontal="center"/>
    </xf>
    <xf numFmtId="0" fontId="5" fillId="12" borderId="23" xfId="0" applyFont="1" applyFill="1" applyBorder="1" applyAlignment="1">
      <alignment horizontal="left" vertical="top" wrapText="1"/>
    </xf>
    <xf numFmtId="0" fontId="11" fillId="12" borderId="24" xfId="0" applyFont="1" applyFill="1" applyBorder="1" applyAlignment="1">
      <alignment horizontal="center" vertical="top" wrapText="1"/>
    </xf>
    <xf numFmtId="2" fontId="8" fillId="20" borderId="6" xfId="0" applyNumberFormat="1" applyFont="1" applyFill="1" applyBorder="1" applyAlignment="1">
      <alignment horizontal="center" vertical="center"/>
    </xf>
    <xf numFmtId="0" fontId="5" fillId="12" borderId="13" xfId="0" applyFont="1" applyFill="1" applyBorder="1" applyAlignment="1">
      <alignment horizontal="center" vertical="top" wrapText="1"/>
    </xf>
    <xf numFmtId="0" fontId="5" fillId="12" borderId="13" xfId="0" applyFont="1" applyFill="1" applyBorder="1" applyAlignment="1">
      <alignment vertical="top" wrapText="1"/>
    </xf>
    <xf numFmtId="0" fontId="4" fillId="12" borderId="45" xfId="0" applyFont="1" applyFill="1" applyBorder="1" applyAlignment="1">
      <alignment horizontal="center" vertical="top" wrapText="1"/>
    </xf>
    <xf numFmtId="0" fontId="8" fillId="0" borderId="31" xfId="0" applyFont="1" applyBorder="1"/>
    <xf numFmtId="0" fontId="0" fillId="0" borderId="16" xfId="0" applyBorder="1"/>
    <xf numFmtId="0" fontId="8" fillId="0" borderId="17" xfId="0" applyFont="1" applyBorder="1"/>
    <xf numFmtId="0" fontId="2" fillId="16" borderId="1" xfId="0" applyFont="1" applyFill="1" applyBorder="1" applyAlignment="1">
      <alignment horizontal="left" vertical="top" wrapText="1"/>
    </xf>
    <xf numFmtId="0" fontId="8" fillId="0" borderId="1" xfId="0" applyFont="1" applyBorder="1"/>
    <xf numFmtId="0" fontId="5" fillId="20" borderId="5" xfId="0" applyFont="1" applyFill="1" applyBorder="1" applyAlignment="1">
      <alignment horizontal="left" vertical="top" wrapText="1"/>
    </xf>
    <xf numFmtId="0" fontId="4" fillId="20" borderId="1" xfId="0" applyFont="1" applyFill="1" applyBorder="1" applyAlignment="1">
      <alignment horizontal="left" vertical="top" wrapText="1"/>
    </xf>
    <xf numFmtId="0" fontId="5" fillId="20" borderId="1" xfId="0" applyFont="1" applyFill="1" applyBorder="1" applyAlignment="1">
      <alignment horizontal="center" vertical="top" wrapText="1"/>
    </xf>
    <xf numFmtId="0" fontId="4" fillId="20" borderId="1" xfId="0" applyFont="1" applyFill="1" applyBorder="1" applyAlignment="1">
      <alignment horizontal="center" vertical="center" wrapText="1"/>
    </xf>
    <xf numFmtId="0" fontId="4" fillId="20" borderId="13" xfId="0" applyFont="1" applyFill="1" applyBorder="1" applyAlignment="1">
      <alignment horizontal="center" vertical="top" wrapText="1"/>
    </xf>
    <xf numFmtId="0" fontId="4" fillId="20" borderId="13" xfId="0" applyFont="1" applyFill="1" applyBorder="1" applyAlignment="1">
      <alignment horizontal="center" vertical="center" wrapText="1"/>
    </xf>
    <xf numFmtId="2" fontId="0" fillId="20" borderId="5" xfId="0" applyNumberFormat="1" applyFill="1" applyBorder="1" applyAlignment="1">
      <alignment horizontal="center" vertical="center"/>
    </xf>
    <xf numFmtId="0" fontId="4" fillId="20" borderId="5" xfId="0" applyFont="1" applyFill="1" applyBorder="1" applyAlignment="1">
      <alignment horizontal="left" vertical="top" wrapText="1"/>
    </xf>
    <xf numFmtId="2" fontId="5" fillId="20" borderId="1" xfId="0" applyNumberFormat="1" applyFont="1" applyFill="1" applyBorder="1" applyAlignment="1">
      <alignment horizontal="right" vertical="top" wrapText="1"/>
    </xf>
    <xf numFmtId="0" fontId="4" fillId="20" borderId="13" xfId="0" applyFont="1" applyFill="1" applyBorder="1" applyAlignment="1">
      <alignment horizontal="left" vertical="top" wrapText="1"/>
    </xf>
    <xf numFmtId="0" fontId="4" fillId="20" borderId="1" xfId="0" applyFont="1" applyFill="1" applyBorder="1" applyAlignment="1">
      <alignment horizontal="right" vertical="top" wrapText="1"/>
    </xf>
    <xf numFmtId="0" fontId="4" fillId="20" borderId="13" xfId="0" applyFont="1" applyFill="1" applyBorder="1" applyAlignment="1">
      <alignment horizontal="right" vertical="top" wrapText="1"/>
    </xf>
    <xf numFmtId="2" fontId="0" fillId="20" borderId="6" xfId="0" applyNumberFormat="1" applyFill="1" applyBorder="1" applyAlignment="1">
      <alignment horizontal="center" vertical="center"/>
    </xf>
    <xf numFmtId="0" fontId="6" fillId="20" borderId="1" xfId="0" applyFont="1" applyFill="1" applyBorder="1" applyAlignment="1">
      <alignment horizontal="left" vertical="center" wrapText="1"/>
    </xf>
    <xf numFmtId="0" fontId="6" fillId="20" borderId="1" xfId="0" applyFont="1" applyFill="1" applyBorder="1" applyAlignment="1">
      <alignment horizontal="center" vertical="center" wrapText="1"/>
    </xf>
    <xf numFmtId="0" fontId="4" fillId="20" borderId="31" xfId="0" applyFont="1" applyFill="1" applyBorder="1" applyAlignment="1">
      <alignment horizontal="left" vertical="top" wrapText="1"/>
    </xf>
    <xf numFmtId="0" fontId="4" fillId="20" borderId="16" xfId="0" applyFont="1" applyFill="1" applyBorder="1" applyAlignment="1">
      <alignment horizontal="left" vertical="top" wrapText="1"/>
    </xf>
    <xf numFmtId="4" fontId="4" fillId="20" borderId="16" xfId="0" applyNumberFormat="1" applyFont="1" applyFill="1" applyBorder="1" applyAlignment="1">
      <alignment horizontal="center" vertical="center" wrapText="1"/>
    </xf>
    <xf numFmtId="0" fontId="4" fillId="20" borderId="37" xfId="0" applyFont="1" applyFill="1" applyBorder="1" applyAlignment="1">
      <alignment horizontal="center" vertical="top" wrapText="1"/>
    </xf>
    <xf numFmtId="0" fontId="4" fillId="20" borderId="37" xfId="0" applyFont="1" applyFill="1" applyBorder="1" applyAlignment="1">
      <alignment horizontal="center" vertical="center" wrapText="1"/>
    </xf>
    <xf numFmtId="0" fontId="0" fillId="20" borderId="17" xfId="0" applyFill="1" applyBorder="1"/>
    <xf numFmtId="0" fontId="0" fillId="20" borderId="1" xfId="0" applyFill="1" applyBorder="1"/>
    <xf numFmtId="0" fontId="5" fillId="20" borderId="24" xfId="0" applyFont="1" applyFill="1" applyBorder="1" applyAlignment="1">
      <alignment horizontal="center" vertical="top" wrapText="1"/>
    </xf>
    <xf numFmtId="0" fontId="4" fillId="20" borderId="24" xfId="0" applyFont="1" applyFill="1" applyBorder="1" applyAlignment="1">
      <alignment horizontal="center" vertical="center" wrapText="1"/>
    </xf>
    <xf numFmtId="0" fontId="0" fillId="20" borderId="6" xfId="0" applyFill="1" applyBorder="1"/>
    <xf numFmtId="0" fontId="4" fillId="20" borderId="1" xfId="0" applyFont="1" applyFill="1" applyBorder="1" applyAlignment="1">
      <alignment horizontal="center" vertical="top" wrapText="1"/>
    </xf>
    <xf numFmtId="4" fontId="4" fillId="20" borderId="1" xfId="0" applyNumberFormat="1" applyFont="1" applyFill="1" applyBorder="1" applyAlignment="1">
      <alignment horizontal="center" vertical="center" wrapText="1"/>
    </xf>
    <xf numFmtId="2" fontId="2" fillId="20" borderId="1" xfId="0" applyNumberFormat="1" applyFont="1" applyFill="1" applyBorder="1" applyAlignment="1">
      <alignment horizontal="center" vertical="center"/>
    </xf>
    <xf numFmtId="165" fontId="2" fillId="20" borderId="1" xfId="0" applyNumberFormat="1" applyFont="1" applyFill="1" applyBorder="1" applyAlignment="1">
      <alignment horizontal="center" vertical="center"/>
    </xf>
    <xf numFmtId="4" fontId="4" fillId="20" borderId="1" xfId="0" applyNumberFormat="1" applyFont="1" applyFill="1" applyBorder="1" applyAlignment="1">
      <alignment horizontal="right" vertical="top" wrapText="1"/>
    </xf>
    <xf numFmtId="2" fontId="2" fillId="20" borderId="1" xfId="0" applyNumberFormat="1" applyFont="1" applyFill="1" applyBorder="1"/>
    <xf numFmtId="165" fontId="2" fillId="20" borderId="1" xfId="0" applyNumberFormat="1" applyFont="1" applyFill="1" applyBorder="1"/>
    <xf numFmtId="2" fontId="8" fillId="20" borderId="6" xfId="0" applyNumberFormat="1" applyFont="1" applyFill="1" applyBorder="1"/>
    <xf numFmtId="0" fontId="4" fillId="20" borderId="5" xfId="0" applyFont="1" applyFill="1" applyBorder="1" applyAlignment="1">
      <alignment horizontal="left" vertical="center" wrapText="1"/>
    </xf>
    <xf numFmtId="0" fontId="11" fillId="20" borderId="1" xfId="0" applyFont="1" applyFill="1" applyBorder="1" applyAlignment="1">
      <alignment horizontal="left" vertical="top" wrapText="1"/>
    </xf>
    <xf numFmtId="2" fontId="8" fillId="20" borderId="6" xfId="0" applyNumberFormat="1" applyFont="1" applyFill="1" applyBorder="1" applyAlignment="1">
      <alignment horizontal="center" vertical="top"/>
    </xf>
    <xf numFmtId="0" fontId="5" fillId="20" borderId="13" xfId="0" applyFont="1" applyFill="1" applyBorder="1" applyAlignment="1">
      <alignment horizontal="center" vertical="top" wrapText="1"/>
    </xf>
    <xf numFmtId="0" fontId="8" fillId="20" borderId="6" xfId="0" applyFont="1" applyFill="1" applyBorder="1"/>
    <xf numFmtId="0" fontId="13" fillId="20" borderId="1" xfId="0" applyFont="1" applyFill="1" applyBorder="1" applyAlignment="1">
      <alignment horizontal="left" vertical="top" wrapText="1"/>
    </xf>
    <xf numFmtId="0" fontId="8" fillId="20" borderId="1" xfId="0" applyFont="1" applyFill="1" applyBorder="1"/>
    <xf numFmtId="2" fontId="8" fillId="20" borderId="5" xfId="0" applyNumberFormat="1" applyFont="1" applyFill="1" applyBorder="1" applyAlignment="1">
      <alignment horizontal="center" vertical="center"/>
    </xf>
    <xf numFmtId="2" fontId="8" fillId="19" borderId="6" xfId="0" applyNumberFormat="1" applyFont="1" applyFill="1" applyBorder="1"/>
    <xf numFmtId="2" fontId="0" fillId="19" borderId="6" xfId="0" applyNumberFormat="1" applyFill="1" applyBorder="1"/>
    <xf numFmtId="2" fontId="8" fillId="20" borderId="1" xfId="0" applyNumberFormat="1" applyFont="1" applyFill="1" applyBorder="1"/>
    <xf numFmtId="0" fontId="5" fillId="20" borderId="38" xfId="0" applyFont="1" applyFill="1" applyBorder="1" applyAlignment="1">
      <alignment horizontal="left" vertical="top" wrapText="1"/>
    </xf>
    <xf numFmtId="0" fontId="4" fillId="20" borderId="38" xfId="0" applyFont="1" applyFill="1" applyBorder="1" applyAlignment="1">
      <alignment horizontal="left" vertical="top" wrapText="1"/>
    </xf>
    <xf numFmtId="0" fontId="0" fillId="20" borderId="38" xfId="0" applyFill="1" applyBorder="1"/>
    <xf numFmtId="0" fontId="5" fillId="20" borderId="8" xfId="0" applyFont="1" applyFill="1" applyBorder="1" applyAlignment="1">
      <alignment horizontal="center" vertical="top" wrapText="1"/>
    </xf>
    <xf numFmtId="0" fontId="4" fillId="20" borderId="8" xfId="0" applyFont="1" applyFill="1" applyBorder="1" applyAlignment="1">
      <alignment horizontal="center" vertical="center" wrapText="1"/>
    </xf>
    <xf numFmtId="0" fontId="4" fillId="20" borderId="39" xfId="0" applyFont="1" applyFill="1" applyBorder="1" applyAlignment="1">
      <alignment horizontal="center" vertical="top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39" xfId="0" applyFont="1" applyFill="1" applyBorder="1" applyAlignment="1">
      <alignment horizontal="center" vertical="center" wrapText="1"/>
    </xf>
    <xf numFmtId="2" fontId="8" fillId="0" borderId="1" xfId="0" applyNumberFormat="1" applyFont="1" applyBorder="1"/>
    <xf numFmtId="4" fontId="4" fillId="18" borderId="1" xfId="0" quotePrefix="1" applyNumberFormat="1" applyFont="1" applyFill="1" applyBorder="1" applyAlignment="1">
      <alignment horizontal="center" vertical="top" wrapText="1"/>
    </xf>
    <xf numFmtId="0" fontId="4" fillId="7" borderId="43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left" vertical="top" wrapText="1"/>
    </xf>
    <xf numFmtId="0" fontId="4" fillId="9" borderId="5" xfId="0" applyFont="1" applyFill="1" applyBorder="1" applyAlignment="1">
      <alignment horizontal="left" vertical="top" wrapText="1"/>
    </xf>
    <xf numFmtId="0" fontId="5" fillId="12" borderId="38" xfId="0" applyFont="1" applyFill="1" applyBorder="1" applyAlignment="1">
      <alignment horizontal="left" vertical="top" wrapText="1"/>
    </xf>
    <xf numFmtId="0" fontId="5" fillId="10" borderId="14" xfId="0" applyFont="1" applyFill="1" applyBorder="1" applyAlignment="1">
      <alignment horizontal="center" vertical="top" wrapText="1"/>
    </xf>
    <xf numFmtId="0" fontId="4" fillId="7" borderId="14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top" wrapText="1"/>
    </xf>
    <xf numFmtId="0" fontId="0" fillId="0" borderId="0" xfId="0"/>
    <xf numFmtId="0" fontId="5" fillId="12" borderId="7" xfId="0" applyFont="1" applyFill="1" applyBorder="1" applyAlignment="1">
      <alignment horizontal="center" vertical="top" wrapText="1"/>
    </xf>
    <xf numFmtId="0" fontId="5" fillId="12" borderId="8" xfId="0" applyFont="1" applyFill="1" applyBorder="1" applyAlignment="1">
      <alignment horizontal="center" vertical="top" wrapText="1"/>
    </xf>
    <xf numFmtId="4" fontId="5" fillId="18" borderId="27" xfId="0" applyNumberFormat="1" applyFont="1" applyFill="1" applyBorder="1" applyAlignment="1">
      <alignment horizontal="right" vertical="top" wrapText="1"/>
    </xf>
    <xf numFmtId="4" fontId="5" fillId="18" borderId="8" xfId="0" applyNumberFormat="1" applyFont="1" applyFill="1" applyBorder="1" applyAlignment="1">
      <alignment horizontal="center" vertical="top" wrapText="1"/>
    </xf>
    <xf numFmtId="2" fontId="8" fillId="0" borderId="15" xfId="0" applyNumberFormat="1" applyFont="1" applyBorder="1" applyAlignment="1">
      <alignment horizontal="center" vertical="center"/>
    </xf>
    <xf numFmtId="0" fontId="5" fillId="12" borderId="27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65" fontId="3" fillId="0" borderId="13" xfId="0" applyNumberFormat="1" applyFont="1" applyBorder="1" applyAlignment="1">
      <alignment horizontal="center" vertical="center"/>
    </xf>
    <xf numFmtId="165" fontId="3" fillId="0" borderId="27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65" fontId="3" fillId="23" borderId="13" xfId="0" applyNumberFormat="1" applyFont="1" applyFill="1" applyBorder="1" applyAlignment="1">
      <alignment horizontal="center" vertical="center"/>
    </xf>
    <xf numFmtId="2" fontId="3" fillId="23" borderId="5" xfId="0" applyNumberFormat="1" applyFont="1" applyFill="1" applyBorder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0" fontId="3" fillId="23" borderId="5" xfId="0" applyFont="1" applyFill="1" applyBorder="1" applyAlignment="1">
      <alignment horizontal="center" vertical="center"/>
    </xf>
    <xf numFmtId="0" fontId="0" fillId="23" borderId="10" xfId="0" applyFill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50" xfId="0" applyNumberFormat="1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164" fontId="4" fillId="0" borderId="13" xfId="0" applyNumberFormat="1" applyFont="1" applyFill="1" applyBorder="1" applyAlignment="1">
      <alignment horizontal="center" vertical="center" wrapText="1"/>
    </xf>
    <xf numFmtId="0" fontId="0" fillId="23" borderId="6" xfId="0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13" xfId="0" applyNumberFormat="1" applyFont="1" applyFill="1" applyBorder="1" applyAlignment="1">
      <alignment horizontal="center" vertical="center" wrapText="1"/>
    </xf>
    <xf numFmtId="0" fontId="5" fillId="0" borderId="50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4" fontId="5" fillId="0" borderId="14" xfId="0" applyNumberFormat="1" applyFont="1" applyFill="1" applyBorder="1" applyAlignment="1">
      <alignment horizontal="center" vertical="center" wrapText="1"/>
    </xf>
    <xf numFmtId="164" fontId="5" fillId="0" borderId="27" xfId="0" applyNumberFormat="1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165" fontId="0" fillId="0" borderId="6" xfId="0" applyNumberFormat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 wrapText="1"/>
    </xf>
    <xf numFmtId="0" fontId="2" fillId="14" borderId="2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8" fillId="0" borderId="17" xfId="0" applyFont="1" applyBorder="1" applyAlignment="1">
      <alignment horizontal="center" vertical="center" wrapText="1"/>
    </xf>
    <xf numFmtId="0" fontId="2" fillId="16" borderId="48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23" borderId="39" xfId="0" applyFill="1" applyBorder="1" applyAlignment="1">
      <alignment horizontal="center" vertical="center"/>
    </xf>
    <xf numFmtId="2" fontId="0" fillId="0" borderId="39" xfId="0" applyNumberFormat="1" applyBorder="1" applyAlignment="1">
      <alignment horizontal="center" vertical="center"/>
    </xf>
    <xf numFmtId="165" fontId="0" fillId="23" borderId="1" xfId="0" applyNumberFormat="1" applyFill="1" applyBorder="1" applyAlignment="1">
      <alignment vertical="center"/>
    </xf>
    <xf numFmtId="0" fontId="5" fillId="10" borderId="13" xfId="0" applyFont="1" applyFill="1" applyBorder="1" applyAlignment="1">
      <alignment horizontal="center" vertical="top" wrapText="1"/>
    </xf>
    <xf numFmtId="0" fontId="4" fillId="10" borderId="38" xfId="0" applyFont="1" applyFill="1" applyBorder="1" applyAlignment="1">
      <alignment horizontal="center" vertical="top" wrapText="1"/>
    </xf>
    <xf numFmtId="2" fontId="5" fillId="20" borderId="14" xfId="0" applyNumberFormat="1" applyFont="1" applyFill="1" applyBorder="1" applyAlignment="1">
      <alignment horizontal="right" vertical="top" wrapText="1"/>
    </xf>
    <xf numFmtId="2" fontId="5" fillId="11" borderId="16" xfId="0" applyNumberFormat="1" applyFont="1" applyFill="1" applyBorder="1" applyAlignment="1">
      <alignment horizontal="right" vertical="top" wrapText="1"/>
    </xf>
    <xf numFmtId="2" fontId="0" fillId="0" borderId="5" xfId="0" applyNumberFormat="1" applyFill="1" applyBorder="1" applyAlignment="1">
      <alignment horizontal="center" vertical="center"/>
    </xf>
    <xf numFmtId="2" fontId="4" fillId="25" borderId="49" xfId="0" applyNumberFormat="1" applyFont="1" applyFill="1" applyBorder="1" applyAlignment="1">
      <alignment horizontal="right" vertical="top" wrapText="1"/>
    </xf>
    <xf numFmtId="2" fontId="5" fillId="25" borderId="1" xfId="0" applyNumberFormat="1" applyFont="1" applyFill="1" applyBorder="1" applyAlignment="1">
      <alignment horizontal="right" vertical="top" wrapText="1"/>
    </xf>
    <xf numFmtId="2" fontId="4" fillId="25" borderId="1" xfId="0" applyNumberFormat="1" applyFont="1" applyFill="1" applyBorder="1" applyAlignment="1">
      <alignment horizontal="right" vertical="top" wrapText="1"/>
    </xf>
    <xf numFmtId="2" fontId="4" fillId="25" borderId="1" xfId="0" applyNumberFormat="1" applyFont="1" applyFill="1" applyBorder="1" applyAlignment="1">
      <alignment horizontal="right" vertical="center" wrapText="1"/>
    </xf>
    <xf numFmtId="2" fontId="8" fillId="25" borderId="6" xfId="0" applyNumberFormat="1" applyFont="1" applyFill="1" applyBorder="1"/>
    <xf numFmtId="0" fontId="4" fillId="25" borderId="24" xfId="0" applyFont="1" applyFill="1" applyBorder="1" applyAlignment="1">
      <alignment horizontal="center" vertical="center" wrapText="1"/>
    </xf>
    <xf numFmtId="0" fontId="4" fillId="25" borderId="24" xfId="0" applyFont="1" applyFill="1" applyBorder="1" applyAlignment="1">
      <alignment horizontal="center" vertical="top" wrapText="1"/>
    </xf>
    <xf numFmtId="2" fontId="8" fillId="25" borderId="25" xfId="0" applyNumberFormat="1" applyFont="1" applyFill="1" applyBorder="1"/>
    <xf numFmtId="2" fontId="8" fillId="25" borderId="6" xfId="0" applyNumberFormat="1" applyFont="1" applyFill="1" applyBorder="1" applyAlignment="1">
      <alignment horizontal="center" vertical="center"/>
    </xf>
    <xf numFmtId="2" fontId="8" fillId="25" borderId="1" xfId="0" applyNumberFormat="1" applyFont="1" applyFill="1" applyBorder="1"/>
    <xf numFmtId="0" fontId="4" fillId="25" borderId="1" xfId="0" applyFont="1" applyFill="1" applyBorder="1" applyAlignment="1">
      <alignment horizontal="center" vertical="top" wrapText="1"/>
    </xf>
    <xf numFmtId="165" fontId="8" fillId="0" borderId="25" xfId="0" applyNumberFormat="1" applyFont="1" applyFill="1" applyBorder="1" applyAlignment="1">
      <alignment horizontal="center" vertical="center"/>
    </xf>
    <xf numFmtId="165" fontId="0" fillId="0" borderId="15" xfId="0" applyNumberFormat="1" applyBorder="1" applyAlignment="1">
      <alignment horizontal="center" vertical="center"/>
    </xf>
    <xf numFmtId="165" fontId="8" fillId="26" borderId="4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1" borderId="0" xfId="0" applyFill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" fontId="5" fillId="19" borderId="1" xfId="0" applyNumberFormat="1" applyFont="1" applyFill="1" applyBorder="1" applyAlignment="1">
      <alignment horizontal="center" vertical="center" wrapText="1"/>
    </xf>
    <xf numFmtId="2" fontId="3" fillId="19" borderId="5" xfId="0" applyNumberFormat="1" applyFont="1" applyFill="1" applyBorder="1" applyAlignment="1">
      <alignment horizontal="center" vertical="center"/>
    </xf>
    <xf numFmtId="165" fontId="3" fillId="19" borderId="13" xfId="0" applyNumberFormat="1" applyFont="1" applyFill="1" applyBorder="1" applyAlignment="1">
      <alignment horizontal="center" vertical="center"/>
    </xf>
    <xf numFmtId="2" fontId="9" fillId="19" borderId="0" xfId="0" applyNumberFormat="1" applyFont="1" applyFill="1" applyAlignment="1">
      <alignment horizontal="center" vertical="center"/>
    </xf>
    <xf numFmtId="0" fontId="9" fillId="19" borderId="0" xfId="0" applyFont="1" applyFill="1" applyAlignment="1">
      <alignment horizontal="center" vertical="center"/>
    </xf>
    <xf numFmtId="0" fontId="3" fillId="19" borderId="5" xfId="0" applyFont="1" applyFill="1" applyBorder="1" applyAlignment="1">
      <alignment horizontal="center" vertical="center" wrapText="1"/>
    </xf>
    <xf numFmtId="0" fontId="3" fillId="19" borderId="1" xfId="0" applyFont="1" applyFill="1" applyBorder="1" applyAlignment="1">
      <alignment horizontal="center" vertical="center" wrapText="1"/>
    </xf>
    <xf numFmtId="0" fontId="3" fillId="19" borderId="1" xfId="0" applyFont="1" applyFill="1" applyBorder="1" applyAlignment="1">
      <alignment horizontal="left" vertical="center" wrapText="1"/>
    </xf>
    <xf numFmtId="4" fontId="3" fillId="19" borderId="1" xfId="0" applyNumberFormat="1" applyFont="1" applyFill="1" applyBorder="1" applyAlignment="1">
      <alignment horizontal="center" vertical="center" wrapText="1"/>
    </xf>
    <xf numFmtId="164" fontId="3" fillId="19" borderId="13" xfId="0" applyNumberFormat="1" applyFont="1" applyFill="1" applyBorder="1" applyAlignment="1">
      <alignment horizontal="center" vertical="center" wrapText="1"/>
    </xf>
    <xf numFmtId="0" fontId="5" fillId="19" borderId="5" xfId="0" applyFont="1" applyFill="1" applyBorder="1" applyAlignment="1">
      <alignment horizontal="center" vertical="center" wrapText="1"/>
    </xf>
    <xf numFmtId="0" fontId="5" fillId="19" borderId="1" xfId="0" applyFont="1" applyFill="1" applyBorder="1" applyAlignment="1">
      <alignment horizontal="center" vertical="center" wrapText="1"/>
    </xf>
    <xf numFmtId="0" fontId="5" fillId="19" borderId="1" xfId="0" applyFont="1" applyFill="1" applyBorder="1" applyAlignment="1">
      <alignment horizontal="left" vertical="center" wrapText="1"/>
    </xf>
    <xf numFmtId="164" fontId="5" fillId="19" borderId="13" xfId="0" applyNumberFormat="1" applyFont="1" applyFill="1" applyBorder="1" applyAlignment="1">
      <alignment horizontal="center" vertical="center" wrapText="1"/>
    </xf>
    <xf numFmtId="165" fontId="3" fillId="27" borderId="13" xfId="0" applyNumberFormat="1" applyFont="1" applyFill="1" applyBorder="1" applyAlignment="1">
      <alignment horizontal="center" vertical="center"/>
    </xf>
    <xf numFmtId="165" fontId="0" fillId="23" borderId="1" xfId="0" applyNumberForma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0" fillId="23" borderId="0" xfId="0" applyFill="1" applyBorder="1" applyAlignment="1">
      <alignment horizontal="center" vertical="center"/>
    </xf>
    <xf numFmtId="165" fontId="0" fillId="23" borderId="0" xfId="0" applyNumberFormat="1" applyFill="1" applyBorder="1" applyAlignment="1">
      <alignment vertical="center"/>
    </xf>
    <xf numFmtId="165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6" fontId="8" fillId="0" borderId="0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6" borderId="31" xfId="0" applyFont="1" applyFill="1" applyBorder="1" applyAlignment="1">
      <alignment horizontal="center" vertical="center" wrapText="1"/>
    </xf>
    <xf numFmtId="165" fontId="3" fillId="23" borderId="38" xfId="0" applyNumberFormat="1" applyFont="1" applyFill="1" applyBorder="1" applyAlignment="1">
      <alignment horizontal="center" vertical="center"/>
    </xf>
    <xf numFmtId="2" fontId="3" fillId="23" borderId="50" xfId="0" applyNumberFormat="1" applyFont="1" applyFill="1" applyBorder="1" applyAlignment="1">
      <alignment horizontal="center" vertical="center"/>
    </xf>
    <xf numFmtId="2" fontId="3" fillId="23" borderId="31" xfId="0" applyNumberFormat="1" applyFont="1" applyFill="1" applyBorder="1" applyAlignment="1">
      <alignment horizontal="center" vertical="center"/>
    </xf>
    <xf numFmtId="2" fontId="3" fillId="23" borderId="49" xfId="0" applyNumberFormat="1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5" fontId="8" fillId="0" borderId="1" xfId="0" applyNumberFormat="1" applyFont="1" applyBorder="1" applyAlignment="1">
      <alignment vertical="center"/>
    </xf>
    <xf numFmtId="0" fontId="8" fillId="26" borderId="57" xfId="0" applyFont="1" applyFill="1" applyBorder="1" applyAlignment="1">
      <alignment horizontal="center" vertical="center"/>
    </xf>
    <xf numFmtId="166" fontId="8" fillId="26" borderId="60" xfId="1" applyNumberFormat="1" applyFont="1" applyFill="1" applyBorder="1" applyAlignment="1">
      <alignment horizontal="center" vertical="center"/>
    </xf>
    <xf numFmtId="9" fontId="0" fillId="23" borderId="0" xfId="1" applyFont="1" applyFill="1" applyBorder="1" applyAlignment="1">
      <alignment horizontal="center" vertical="center"/>
    </xf>
    <xf numFmtId="165" fontId="8" fillId="26" borderId="20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23" borderId="1" xfId="0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0" fillId="0" borderId="14" xfId="0" applyNumberFormat="1" applyBorder="1" applyAlignment="1">
      <alignment horizontal="center" vertical="center"/>
    </xf>
    <xf numFmtId="165" fontId="15" fillId="23" borderId="1" xfId="0" applyNumberFormat="1" applyFont="1" applyFill="1" applyBorder="1" applyAlignment="1">
      <alignment horizontal="center" vertical="center"/>
    </xf>
    <xf numFmtId="165" fontId="3" fillId="26" borderId="13" xfId="0" applyNumberFormat="1" applyFont="1" applyFill="1" applyBorder="1" applyAlignment="1">
      <alignment horizontal="center" vertical="center"/>
    </xf>
    <xf numFmtId="2" fontId="3" fillId="26" borderId="5" xfId="0" applyNumberFormat="1" applyFont="1" applyFill="1" applyBorder="1" applyAlignment="1">
      <alignment horizontal="center" vertical="center"/>
    </xf>
    <xf numFmtId="0" fontId="1" fillId="16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2" fillId="24" borderId="32" xfId="0" applyFont="1" applyFill="1" applyBorder="1" applyAlignment="1">
      <alignment horizontal="center" vertical="center" wrapText="1"/>
    </xf>
    <xf numFmtId="0" fontId="2" fillId="24" borderId="19" xfId="0" applyFont="1" applyFill="1" applyBorder="1" applyAlignment="1">
      <alignment horizontal="center" vertical="center" wrapText="1"/>
    </xf>
    <xf numFmtId="165" fontId="2" fillId="22" borderId="20" xfId="0" applyNumberFormat="1" applyFont="1" applyFill="1" applyBorder="1" applyAlignment="1">
      <alignment horizontal="center" vertical="center"/>
    </xf>
    <xf numFmtId="0" fontId="2" fillId="22" borderId="21" xfId="0" applyFont="1" applyFill="1" applyBorder="1" applyAlignment="1">
      <alignment horizontal="center" vertical="center"/>
    </xf>
    <xf numFmtId="0" fontId="2" fillId="26" borderId="32" xfId="0" applyFont="1" applyFill="1" applyBorder="1" applyAlignment="1">
      <alignment horizontal="center" vertical="center" wrapText="1"/>
    </xf>
    <xf numFmtId="0" fontId="2" fillId="26" borderId="1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13" borderId="5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2" fillId="14" borderId="51" xfId="0" applyFont="1" applyFill="1" applyBorder="1" applyAlignment="1">
      <alignment horizontal="center" vertical="center" wrapText="1"/>
    </xf>
    <xf numFmtId="0" fontId="2" fillId="14" borderId="52" xfId="0" applyFont="1" applyFill="1" applyBorder="1" applyAlignment="1">
      <alignment horizontal="center" vertical="center" wrapText="1"/>
    </xf>
    <xf numFmtId="0" fontId="2" fillId="14" borderId="53" xfId="0" applyFont="1" applyFill="1" applyBorder="1" applyAlignment="1">
      <alignment horizontal="center" vertical="center" wrapText="1"/>
    </xf>
    <xf numFmtId="0" fontId="2" fillId="14" borderId="10" xfId="0" applyFont="1" applyFill="1" applyBorder="1" applyAlignment="1">
      <alignment horizontal="center" vertical="center" wrapText="1"/>
    </xf>
    <xf numFmtId="0" fontId="2" fillId="14" borderId="0" xfId="0" applyFont="1" applyFill="1" applyBorder="1" applyAlignment="1">
      <alignment horizontal="center" vertical="center" wrapText="1"/>
    </xf>
    <xf numFmtId="0" fontId="2" fillId="14" borderId="11" xfId="0" applyFont="1" applyFill="1" applyBorder="1" applyAlignment="1">
      <alignment horizontal="center" vertical="center" wrapText="1"/>
    </xf>
    <xf numFmtId="0" fontId="2" fillId="14" borderId="54" xfId="0" applyFont="1" applyFill="1" applyBorder="1" applyAlignment="1">
      <alignment horizontal="center" vertical="center" wrapText="1"/>
    </xf>
    <xf numFmtId="0" fontId="2" fillId="14" borderId="55" xfId="0" applyFont="1" applyFill="1" applyBorder="1" applyAlignment="1">
      <alignment horizontal="center" vertical="center" wrapText="1"/>
    </xf>
    <xf numFmtId="0" fontId="2" fillId="14" borderId="5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13" borderId="3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4" fontId="2" fillId="15" borderId="3" xfId="0" applyNumberFormat="1" applyFont="1" applyFill="1" applyBorder="1" applyAlignment="1">
      <alignment horizontal="center" vertical="center" wrapText="1"/>
    </xf>
    <xf numFmtId="0" fontId="2" fillId="14" borderId="4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4" fontId="2" fillId="15" borderId="1" xfId="0" applyNumberFormat="1" applyFont="1" applyFill="1" applyBorder="1" applyAlignment="1">
      <alignment horizontal="center" vertical="center" wrapText="1"/>
    </xf>
    <xf numFmtId="0" fontId="2" fillId="14" borderId="6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2" fillId="13" borderId="1" xfId="0" applyFont="1" applyFill="1" applyBorder="1" applyAlignment="1">
      <alignment horizontal="center" vertical="center" wrapText="1"/>
    </xf>
    <xf numFmtId="0" fontId="12" fillId="13" borderId="13" xfId="0" applyFont="1" applyFill="1" applyBorder="1" applyAlignment="1">
      <alignment horizontal="center" vertical="center" wrapText="1"/>
    </xf>
    <xf numFmtId="0" fontId="2" fillId="13" borderId="24" xfId="0" applyFont="1" applyFill="1" applyBorder="1" applyAlignment="1">
      <alignment horizontal="center" vertical="center" wrapText="1"/>
    </xf>
    <xf numFmtId="0" fontId="2" fillId="14" borderId="24" xfId="0" applyFont="1" applyFill="1" applyBorder="1" applyAlignment="1">
      <alignment horizontal="center" vertical="center" wrapText="1"/>
    </xf>
    <xf numFmtId="4" fontId="2" fillId="15" borderId="24" xfId="0" applyNumberFormat="1" applyFont="1" applyFill="1" applyBorder="1" applyAlignment="1">
      <alignment horizontal="center" vertical="center" wrapText="1"/>
    </xf>
    <xf numFmtId="0" fontId="2" fillId="14" borderId="25" xfId="0" applyFont="1" applyFill="1" applyBorder="1" applyAlignment="1">
      <alignment horizontal="center" vertical="center" wrapText="1"/>
    </xf>
    <xf numFmtId="0" fontId="4" fillId="12" borderId="44" xfId="0" applyFont="1" applyFill="1" applyBorder="1" applyAlignment="1">
      <alignment horizontal="left" vertical="top" wrapText="1"/>
    </xf>
    <xf numFmtId="0" fontId="4" fillId="12" borderId="39" xfId="0" applyFont="1" applyFill="1" applyBorder="1" applyAlignment="1">
      <alignment horizontal="left" vertical="top" wrapText="1"/>
    </xf>
    <xf numFmtId="0" fontId="5" fillId="12" borderId="44" xfId="0" applyFont="1" applyFill="1" applyBorder="1" applyAlignment="1">
      <alignment horizontal="left" vertical="top" wrapText="1"/>
    </xf>
    <xf numFmtId="0" fontId="5" fillId="12" borderId="39" xfId="0" applyFont="1" applyFill="1" applyBorder="1" applyAlignment="1">
      <alignment horizontal="left" vertical="top" wrapText="1"/>
    </xf>
    <xf numFmtId="0" fontId="11" fillId="12" borderId="44" xfId="0" applyFont="1" applyFill="1" applyBorder="1" applyAlignment="1">
      <alignment horizontal="left" vertical="top" wrapText="1"/>
    </xf>
    <xf numFmtId="0" fontId="11" fillId="12" borderId="39" xfId="0" applyFont="1" applyFill="1" applyBorder="1" applyAlignment="1">
      <alignment horizontal="left" vertical="top" wrapText="1"/>
    </xf>
    <xf numFmtId="0" fontId="5" fillId="9" borderId="26" xfId="0" applyFont="1" applyFill="1" applyBorder="1" applyAlignment="1">
      <alignment horizontal="center" vertical="top" wrapText="1"/>
    </xf>
    <xf numFmtId="0" fontId="5" fillId="9" borderId="43" xfId="0" applyFont="1" applyFill="1" applyBorder="1" applyAlignment="1">
      <alignment horizontal="center" vertical="top" wrapText="1"/>
    </xf>
    <xf numFmtId="0" fontId="5" fillId="9" borderId="48" xfId="0" applyFont="1" applyFill="1" applyBorder="1" applyAlignment="1">
      <alignment horizontal="center" vertical="top" wrapText="1"/>
    </xf>
    <xf numFmtId="0" fontId="4" fillId="12" borderId="44" xfId="0" applyFont="1" applyFill="1" applyBorder="1" applyAlignment="1">
      <alignment horizontal="center" vertical="top" wrapText="1"/>
    </xf>
    <xf numFmtId="0" fontId="4" fillId="12" borderId="39" xfId="0" applyFont="1" applyFill="1" applyBorder="1" applyAlignment="1">
      <alignment horizontal="center" vertical="top" wrapText="1"/>
    </xf>
    <xf numFmtId="0" fontId="5" fillId="12" borderId="44" xfId="0" applyFont="1" applyFill="1" applyBorder="1" applyAlignment="1">
      <alignment horizontal="center" vertical="top" wrapText="1"/>
    </xf>
    <xf numFmtId="0" fontId="5" fillId="12" borderId="39" xfId="0" applyFont="1" applyFill="1" applyBorder="1" applyAlignment="1">
      <alignment horizontal="center" vertical="top" wrapText="1"/>
    </xf>
    <xf numFmtId="0" fontId="8" fillId="20" borderId="8" xfId="0" applyFont="1" applyFill="1" applyBorder="1" applyAlignment="1">
      <alignment horizontal="center" vertical="top" wrapText="1"/>
    </xf>
    <xf numFmtId="0" fontId="8" fillId="20" borderId="9" xfId="0" applyFont="1" applyFill="1" applyBorder="1" applyAlignment="1">
      <alignment horizontal="center" vertical="top" wrapText="1"/>
    </xf>
    <xf numFmtId="0" fontId="8" fillId="20" borderId="0" xfId="0" applyFont="1" applyFill="1" applyAlignment="1">
      <alignment horizontal="center" vertical="top" wrapText="1"/>
    </xf>
    <xf numFmtId="0" fontId="8" fillId="20" borderId="11" xfId="0" applyFont="1" applyFill="1" applyBorder="1" applyAlignment="1">
      <alignment horizontal="center" vertical="top" wrapText="1"/>
    </xf>
    <xf numFmtId="0" fontId="8" fillId="20" borderId="43" xfId="0" applyFont="1" applyFill="1" applyBorder="1" applyAlignment="1">
      <alignment horizontal="center" vertical="top" wrapText="1"/>
    </xf>
    <xf numFmtId="0" fontId="8" fillId="20" borderId="48" xfId="0" applyFont="1" applyFill="1" applyBorder="1" applyAlignment="1">
      <alignment horizontal="center" vertical="top" wrapText="1"/>
    </xf>
    <xf numFmtId="2" fontId="10" fillId="0" borderId="35" xfId="0" applyNumberFormat="1" applyFont="1" applyBorder="1" applyAlignment="1">
      <alignment horizontal="center" vertical="center" wrapText="1"/>
    </xf>
    <xf numFmtId="2" fontId="10" fillId="0" borderId="36" xfId="0" applyNumberFormat="1" applyFont="1" applyBorder="1" applyAlignment="1">
      <alignment horizontal="center" vertical="center" wrapText="1"/>
    </xf>
    <xf numFmtId="2" fontId="10" fillId="0" borderId="41" xfId="0" applyNumberFormat="1" applyFont="1" applyBorder="1" applyAlignment="1">
      <alignment horizontal="center" vertical="center" wrapText="1"/>
    </xf>
    <xf numFmtId="2" fontId="2" fillId="0" borderId="33" xfId="0" applyNumberFormat="1" applyFont="1" applyBorder="1" applyAlignment="1">
      <alignment horizontal="center" vertical="center" wrapText="1"/>
    </xf>
    <xf numFmtId="2" fontId="2" fillId="0" borderId="34" xfId="0" applyNumberFormat="1" applyFont="1" applyBorder="1" applyAlignment="1">
      <alignment horizontal="center" vertical="center" wrapText="1"/>
    </xf>
    <xf numFmtId="2" fontId="2" fillId="0" borderId="42" xfId="0" applyNumberFormat="1" applyFont="1" applyBorder="1" applyAlignment="1">
      <alignment horizontal="center" vertical="center" wrapText="1"/>
    </xf>
    <xf numFmtId="0" fontId="2" fillId="13" borderId="28" xfId="0" applyFont="1" applyFill="1" applyBorder="1" applyAlignment="1">
      <alignment horizontal="center" vertical="top" wrapText="1"/>
    </xf>
    <xf numFmtId="0" fontId="2" fillId="13" borderId="29" xfId="0" applyFont="1" applyFill="1" applyBorder="1" applyAlignment="1">
      <alignment horizontal="center" vertical="top" wrapText="1"/>
    </xf>
    <xf numFmtId="0" fontId="2" fillId="13" borderId="40" xfId="0" applyFont="1" applyFill="1" applyBorder="1" applyAlignment="1">
      <alignment horizontal="center" vertical="top" wrapText="1"/>
    </xf>
    <xf numFmtId="0" fontId="2" fillId="13" borderId="30" xfId="0" applyFont="1" applyFill="1" applyBorder="1" applyAlignment="1">
      <alignment horizontal="center" vertical="top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top" wrapText="1"/>
    </xf>
    <xf numFmtId="0" fontId="2" fillId="25" borderId="13" xfId="0" applyFont="1" applyFill="1" applyBorder="1" applyAlignment="1">
      <alignment horizontal="center" vertical="top" wrapText="1"/>
    </xf>
    <xf numFmtId="0" fontId="2" fillId="25" borderId="38" xfId="0" applyFont="1" applyFill="1" applyBorder="1" applyAlignment="1">
      <alignment horizontal="center" vertical="top" wrapText="1"/>
    </xf>
    <xf numFmtId="0" fontId="2" fillId="25" borderId="39" xfId="0" applyFont="1" applyFill="1" applyBorder="1" applyAlignment="1">
      <alignment horizontal="center" vertical="top" wrapText="1"/>
    </xf>
    <xf numFmtId="0" fontId="5" fillId="9" borderId="44" xfId="0" applyFont="1" applyFill="1" applyBorder="1" applyAlignment="1">
      <alignment horizontal="center" vertical="top" wrapText="1"/>
    </xf>
    <xf numFmtId="0" fontId="5" fillId="9" borderId="38" xfId="0" applyFont="1" applyFill="1" applyBorder="1" applyAlignment="1">
      <alignment horizontal="center" vertical="top" wrapText="1"/>
    </xf>
    <xf numFmtId="0" fontId="5" fillId="9" borderId="34" xfId="0" applyFont="1" applyFill="1" applyBorder="1" applyAlignment="1">
      <alignment horizontal="center" vertical="top" wrapText="1"/>
    </xf>
    <xf numFmtId="0" fontId="11" fillId="9" borderId="44" xfId="0" applyFont="1" applyFill="1" applyBorder="1" applyAlignment="1">
      <alignment horizontal="center" vertical="center" wrapText="1"/>
    </xf>
    <xf numFmtId="0" fontId="11" fillId="9" borderId="38" xfId="0" applyFont="1" applyFill="1" applyBorder="1" applyAlignment="1">
      <alignment horizontal="center" vertical="center" wrapText="1"/>
    </xf>
    <xf numFmtId="0" fontId="11" fillId="9" borderId="34" xfId="0" applyFont="1" applyFill="1" applyBorder="1" applyAlignment="1">
      <alignment horizontal="center" vertical="center" wrapText="1"/>
    </xf>
    <xf numFmtId="0" fontId="5" fillId="12" borderId="38" xfId="0" applyFont="1" applyFill="1" applyBorder="1" applyAlignment="1">
      <alignment horizontal="center" vertical="top" wrapText="1"/>
    </xf>
    <xf numFmtId="4" fontId="5" fillId="18" borderId="38" xfId="0" applyNumberFormat="1" applyFont="1" applyFill="1" applyBorder="1" applyAlignment="1">
      <alignment horizontal="center" vertical="top" wrapText="1"/>
    </xf>
    <xf numFmtId="4" fontId="5" fillId="18" borderId="39" xfId="0" applyNumberFormat="1" applyFont="1" applyFill="1" applyBorder="1" applyAlignment="1">
      <alignment horizontal="center" vertical="top" wrapText="1"/>
    </xf>
    <xf numFmtId="0" fontId="15" fillId="0" borderId="27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58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0" fontId="4" fillId="25" borderId="13" xfId="0" applyFont="1" applyFill="1" applyBorder="1" applyAlignment="1">
      <alignment horizontal="center" vertical="center" wrapText="1"/>
    </xf>
    <xf numFmtId="0" fontId="4" fillId="25" borderId="38" xfId="0" applyFont="1" applyFill="1" applyBorder="1" applyAlignment="1">
      <alignment horizontal="center" vertical="center" wrapText="1"/>
    </xf>
    <xf numFmtId="0" fontId="4" fillId="25" borderId="39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25" borderId="1" xfId="0" applyFont="1" applyFill="1" applyBorder="1" applyAlignment="1">
      <alignment horizontal="center"/>
    </xf>
    <xf numFmtId="0" fontId="2" fillId="25" borderId="1" xfId="0" applyFont="1" applyFill="1" applyBorder="1" applyAlignment="1">
      <alignment horizontal="center" wrapText="1"/>
    </xf>
    <xf numFmtId="0" fontId="8" fillId="20" borderId="13" xfId="0" applyFont="1" applyFill="1" applyBorder="1" applyAlignment="1">
      <alignment horizontal="center"/>
    </xf>
    <xf numFmtId="0" fontId="8" fillId="20" borderId="39" xfId="0" applyFont="1" applyFill="1" applyBorder="1" applyAlignment="1">
      <alignment horizontal="center"/>
    </xf>
    <xf numFmtId="0" fontId="2" fillId="25" borderId="13" xfId="0" applyFont="1" applyFill="1" applyBorder="1" applyAlignment="1">
      <alignment horizontal="center" wrapText="1"/>
    </xf>
    <xf numFmtId="0" fontId="2" fillId="25" borderId="38" xfId="0" applyFont="1" applyFill="1" applyBorder="1" applyAlignment="1">
      <alignment horizontal="center" wrapText="1"/>
    </xf>
    <xf numFmtId="0" fontId="2" fillId="25" borderId="39" xfId="0" applyFont="1" applyFill="1" applyBorder="1" applyAlignment="1">
      <alignment horizontal="center" wrapText="1"/>
    </xf>
    <xf numFmtId="0" fontId="5" fillId="12" borderId="10" xfId="0" applyFont="1" applyFill="1" applyBorder="1" applyAlignment="1">
      <alignment horizontal="center" vertical="top" wrapText="1"/>
    </xf>
    <xf numFmtId="0" fontId="5" fillId="12" borderId="0" xfId="0" applyFont="1" applyFill="1" applyAlignment="1">
      <alignment horizontal="center" vertical="top" wrapText="1"/>
    </xf>
    <xf numFmtId="0" fontId="5" fillId="12" borderId="11" xfId="0" applyFont="1" applyFill="1" applyBorder="1" applyAlignment="1">
      <alignment horizontal="center" vertical="top" wrapText="1"/>
    </xf>
    <xf numFmtId="4" fontId="5" fillId="18" borderId="13" xfId="0" quotePrefix="1" applyNumberFormat="1" applyFont="1" applyFill="1" applyBorder="1" applyAlignment="1">
      <alignment horizontal="center" vertical="top" wrapText="1"/>
    </xf>
    <xf numFmtId="4" fontId="5" fillId="18" borderId="38" xfId="0" quotePrefix="1" applyNumberFormat="1" applyFont="1" applyFill="1" applyBorder="1" applyAlignment="1">
      <alignment horizontal="center" vertical="top" wrapText="1"/>
    </xf>
    <xf numFmtId="4" fontId="5" fillId="18" borderId="39" xfId="0" quotePrefix="1" applyNumberFormat="1" applyFont="1" applyFill="1" applyBorder="1" applyAlignment="1">
      <alignment horizontal="center" vertical="top" wrapText="1"/>
    </xf>
    <xf numFmtId="4" fontId="5" fillId="18" borderId="13" xfId="0" applyNumberFormat="1" applyFont="1" applyFill="1" applyBorder="1" applyAlignment="1">
      <alignment horizontal="center" vertical="top" wrapText="1"/>
    </xf>
    <xf numFmtId="0" fontId="5" fillId="12" borderId="13" xfId="0" applyFont="1" applyFill="1" applyBorder="1" applyAlignment="1">
      <alignment horizontal="center" vertical="top" wrapText="1"/>
    </xf>
    <xf numFmtId="4" fontId="4" fillId="20" borderId="13" xfId="0" applyNumberFormat="1" applyFont="1" applyFill="1" applyBorder="1" applyAlignment="1">
      <alignment horizontal="center" vertical="top" wrapText="1"/>
    </xf>
    <xf numFmtId="4" fontId="4" fillId="20" borderId="38" xfId="0" applyNumberFormat="1" applyFont="1" applyFill="1" applyBorder="1" applyAlignment="1">
      <alignment horizontal="center" vertical="top" wrapText="1"/>
    </xf>
    <xf numFmtId="4" fontId="4" fillId="20" borderId="39" xfId="0" applyNumberFormat="1" applyFont="1" applyFill="1" applyBorder="1" applyAlignment="1">
      <alignment horizontal="center" vertical="top" wrapText="1"/>
    </xf>
    <xf numFmtId="4" fontId="4" fillId="18" borderId="45" xfId="0" quotePrefix="1" applyNumberFormat="1" applyFont="1" applyFill="1" applyBorder="1" applyAlignment="1">
      <alignment horizontal="center" vertical="top" wrapText="1"/>
    </xf>
    <xf numFmtId="4" fontId="4" fillId="18" borderId="46" xfId="0" quotePrefix="1" applyNumberFormat="1" applyFont="1" applyFill="1" applyBorder="1" applyAlignment="1">
      <alignment horizontal="center" vertical="top" wrapText="1"/>
    </xf>
    <xf numFmtId="4" fontId="4" fillId="18" borderId="47" xfId="0" quotePrefix="1" applyNumberFormat="1" applyFont="1" applyFill="1" applyBorder="1" applyAlignment="1">
      <alignment horizontal="center" vertical="top" wrapText="1"/>
    </xf>
    <xf numFmtId="0" fontId="2" fillId="16" borderId="1" xfId="0" applyFont="1" applyFill="1" applyBorder="1" applyAlignment="1">
      <alignment horizontal="center" vertical="top" wrapText="1"/>
    </xf>
    <xf numFmtId="0" fontId="8" fillId="0" borderId="26" xfId="0" applyFont="1" applyBorder="1" applyAlignment="1">
      <alignment horizontal="center"/>
    </xf>
    <xf numFmtId="0" fontId="8" fillId="0" borderId="43" xfId="0" applyFont="1" applyBorder="1" applyAlignment="1">
      <alignment horizontal="center"/>
    </xf>
    <xf numFmtId="0" fontId="8" fillId="0" borderId="48" xfId="0" applyFont="1" applyBorder="1" applyAlignment="1">
      <alignment horizontal="center"/>
    </xf>
    <xf numFmtId="0" fontId="4" fillId="7" borderId="8" xfId="0" applyFont="1" applyFill="1" applyBorder="1" applyAlignment="1">
      <alignment horizontal="center" vertical="center" wrapText="1"/>
    </xf>
    <xf numFmtId="0" fontId="5" fillId="20" borderId="10" xfId="0" applyFont="1" applyFill="1" applyBorder="1" applyAlignment="1">
      <alignment horizontal="center" vertical="top" wrapText="1"/>
    </xf>
    <xf numFmtId="0" fontId="5" fillId="20" borderId="0" xfId="0" applyFont="1" applyFill="1" applyAlignment="1">
      <alignment horizontal="center" vertical="top" wrapText="1"/>
    </xf>
    <xf numFmtId="0" fontId="5" fillId="20" borderId="11" xfId="0" applyFont="1" applyFill="1" applyBorder="1" applyAlignment="1">
      <alignment horizontal="center" vertical="top" wrapText="1"/>
    </xf>
    <xf numFmtId="0" fontId="5" fillId="20" borderId="44" xfId="0" applyFont="1" applyFill="1" applyBorder="1" applyAlignment="1">
      <alignment horizontal="center" vertical="center" wrapText="1"/>
    </xf>
    <xf numFmtId="0" fontId="5" fillId="20" borderId="38" xfId="0" applyFont="1" applyFill="1" applyBorder="1" applyAlignment="1">
      <alignment horizontal="center" vertical="center" wrapText="1"/>
    </xf>
    <xf numFmtId="0" fontId="5" fillId="20" borderId="39" xfId="0" applyFont="1" applyFill="1" applyBorder="1" applyAlignment="1">
      <alignment horizontal="center" vertical="center" wrapText="1"/>
    </xf>
    <xf numFmtId="0" fontId="4" fillId="20" borderId="10" xfId="0" applyFont="1" applyFill="1" applyBorder="1" applyAlignment="1">
      <alignment horizontal="center" vertical="top" wrapText="1"/>
    </xf>
    <xf numFmtId="0" fontId="4" fillId="20" borderId="0" xfId="0" applyFont="1" applyFill="1" applyAlignment="1">
      <alignment horizontal="center" vertical="top" wrapText="1"/>
    </xf>
    <xf numFmtId="0" fontId="4" fillId="20" borderId="11" xfId="0" applyFont="1" applyFill="1" applyBorder="1" applyAlignment="1">
      <alignment horizontal="center" vertical="top" wrapText="1"/>
    </xf>
    <xf numFmtId="4" fontId="4" fillId="18" borderId="1" xfId="0" quotePrefix="1" applyNumberFormat="1" applyFont="1" applyFill="1" applyBorder="1" applyAlignment="1">
      <alignment horizontal="center" vertical="top" wrapText="1"/>
    </xf>
    <xf numFmtId="0" fontId="15" fillId="0" borderId="14" xfId="0" applyFont="1" applyBorder="1" applyAlignment="1">
      <alignment horizontal="center" vertical="center" wrapText="1"/>
    </xf>
    <xf numFmtId="0" fontId="15" fillId="0" borderId="59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5" fillId="12" borderId="26" xfId="0" applyFont="1" applyFill="1" applyBorder="1" applyAlignment="1">
      <alignment horizontal="center" vertical="top" wrapText="1"/>
    </xf>
    <xf numFmtId="0" fontId="5" fillId="12" borderId="43" xfId="0" applyFont="1" applyFill="1" applyBorder="1" applyAlignment="1">
      <alignment horizontal="center" vertical="top" wrapText="1"/>
    </xf>
    <xf numFmtId="0" fontId="5" fillId="12" borderId="48" xfId="0" applyFont="1" applyFill="1" applyBorder="1" applyAlignment="1">
      <alignment horizontal="center" vertical="top" wrapText="1"/>
    </xf>
    <xf numFmtId="0" fontId="2" fillId="2" borderId="61" xfId="0" applyFont="1" applyFill="1" applyBorder="1" applyAlignment="1">
      <alignment horizontal="center" vertical="center" wrapText="1"/>
    </xf>
    <xf numFmtId="0" fontId="2" fillId="2" borderId="62" xfId="0" applyFont="1" applyFill="1" applyBorder="1" applyAlignment="1">
      <alignment horizontal="center" vertical="center" wrapText="1"/>
    </xf>
    <xf numFmtId="0" fontId="2" fillId="2" borderId="6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13" borderId="44" xfId="0" applyFont="1" applyFill="1" applyBorder="1" applyAlignment="1">
      <alignment horizontal="center" vertical="center" wrapText="1"/>
    </xf>
    <xf numFmtId="0" fontId="2" fillId="13" borderId="38" xfId="0" applyFont="1" applyFill="1" applyBorder="1" applyAlignment="1">
      <alignment horizontal="center" vertical="center" wrapText="1"/>
    </xf>
    <xf numFmtId="0" fontId="2" fillId="13" borderId="39" xfId="0" applyFont="1" applyFill="1" applyBorder="1" applyAlignment="1">
      <alignment horizontal="center" vertical="center" wrapText="1"/>
    </xf>
  </cellXfs>
  <cellStyles count="2">
    <cellStyle name="Normal" xfId="0" builtinId="0"/>
    <cellStyle name="Porcentagem" xfId="1" builtinId="5"/>
  </cellStyles>
  <dxfs count="12"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542925</xdr:colOff>
      <xdr:row>3</xdr:row>
      <xdr:rowOff>171450</xdr:rowOff>
    </xdr:from>
    <xdr:to>
      <xdr:col>5</xdr:col>
      <xdr:colOff>151425</xdr:colOff>
      <xdr:row>33</xdr:row>
      <xdr:rowOff>142200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71A1B2C-3DBD-4F78-A0A7-93A158BD5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362075"/>
          <a:ext cx="3037500" cy="5400000"/>
        </a:xfrm>
        <a:prstGeom prst="rect">
          <a:avLst/>
        </a:prstGeom>
      </xdr:spPr>
    </xdr:pic>
    <xdr:clientData/>
  </xdr:twoCellAnchor>
  <xdr:twoCellAnchor editAs="oneCell">
    <xdr:from>
      <xdr:col>7</xdr:col>
      <xdr:colOff>114300</xdr:colOff>
      <xdr:row>3</xdr:row>
      <xdr:rowOff>152400</xdr:rowOff>
    </xdr:from>
    <xdr:to>
      <xdr:col>11</xdr:col>
      <xdr:colOff>408600</xdr:colOff>
      <xdr:row>33</xdr:row>
      <xdr:rowOff>123150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DE483C46-CD75-4B17-A077-CEA42BB00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4900" y="1343025"/>
          <a:ext cx="3037500" cy="54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571500</xdr:colOff>
      <xdr:row>35</xdr:row>
      <xdr:rowOff>28575</xdr:rowOff>
    </xdr:from>
    <xdr:to>
      <xdr:col>5</xdr:col>
      <xdr:colOff>180000</xdr:colOff>
      <xdr:row>64</xdr:row>
      <xdr:rowOff>180300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F533D498-3826-45C5-A8DD-99BA91553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7010400"/>
          <a:ext cx="3037500" cy="540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152400</xdr:colOff>
      <xdr:row>35</xdr:row>
      <xdr:rowOff>95250</xdr:rowOff>
    </xdr:from>
    <xdr:to>
      <xdr:col>12</xdr:col>
      <xdr:colOff>87600</xdr:colOff>
      <xdr:row>65</xdr:row>
      <xdr:rowOff>66000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2EAA6B33-52AE-4242-8A32-BD02EE7ED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7200" y="7077075"/>
          <a:ext cx="4050000" cy="54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466725</xdr:colOff>
      <xdr:row>70</xdr:row>
      <xdr:rowOff>108087</xdr:rowOff>
    </xdr:from>
    <xdr:to>
      <xdr:col>11</xdr:col>
      <xdr:colOff>8725</xdr:colOff>
      <xdr:row>90</xdr:row>
      <xdr:rowOff>88587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7A11C015-D1E2-454A-97E4-A360EB2E5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040" y="13795098"/>
          <a:ext cx="6375152" cy="3707674"/>
        </a:xfrm>
        <a:prstGeom prst="rect">
          <a:avLst/>
        </a:prstGeom>
      </xdr:spPr>
    </xdr:pic>
    <xdr:clientData/>
  </xdr:twoCellAnchor>
  <xdr:twoCellAnchor editAs="oneCell">
    <xdr:from>
      <xdr:col>0</xdr:col>
      <xdr:colOff>287406</xdr:colOff>
      <xdr:row>91</xdr:row>
      <xdr:rowOff>61706</xdr:rowOff>
    </xdr:from>
    <xdr:to>
      <xdr:col>5</xdr:col>
      <xdr:colOff>458406</xdr:colOff>
      <xdr:row>111</xdr:row>
      <xdr:rowOff>42206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B2F0896B-E8AE-4179-ACB5-F7DFBCD92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406" y="17662249"/>
          <a:ext cx="3587576" cy="3707674"/>
        </a:xfrm>
        <a:prstGeom prst="rect">
          <a:avLst/>
        </a:prstGeom>
      </xdr:spPr>
    </xdr:pic>
    <xdr:clientData/>
  </xdr:twoCellAnchor>
  <xdr:twoCellAnchor editAs="oneCell">
    <xdr:from>
      <xdr:col>6</xdr:col>
      <xdr:colOff>652670</xdr:colOff>
      <xdr:row>92</xdr:row>
      <xdr:rowOff>71231</xdr:rowOff>
    </xdr:from>
    <xdr:to>
      <xdr:col>12</xdr:col>
      <xdr:colOff>140354</xdr:colOff>
      <xdr:row>112</xdr:row>
      <xdr:rowOff>51731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A29BD09B-D35C-48FC-9BAD-04C7B8848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52561" y="17858133"/>
          <a:ext cx="3587576" cy="3707674"/>
        </a:xfrm>
        <a:prstGeom prst="rect">
          <a:avLst/>
        </a:prstGeom>
      </xdr:spPr>
    </xdr:pic>
    <xdr:clientData/>
  </xdr:twoCellAnchor>
  <xdr:twoCellAnchor editAs="oneCell">
    <xdr:from>
      <xdr:col>1</xdr:col>
      <xdr:colOff>566944</xdr:colOff>
      <xdr:row>113</xdr:row>
      <xdr:rowOff>173106</xdr:rowOff>
    </xdr:from>
    <xdr:to>
      <xdr:col>8</xdr:col>
      <xdr:colOff>566344</xdr:colOff>
      <xdr:row>133</xdr:row>
      <xdr:rowOff>153606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id="{426DD5FB-6FE9-49B1-B64F-FB367C8888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0259" y="21873541"/>
          <a:ext cx="4782607" cy="3707674"/>
        </a:xfrm>
        <a:prstGeom prst="rect">
          <a:avLst/>
        </a:prstGeom>
      </xdr:spPr>
    </xdr:pic>
    <xdr:clientData/>
  </xdr:twoCellAnchor>
  <xdr:twoCellAnchor editAs="oneCell">
    <xdr:from>
      <xdr:col>0</xdr:col>
      <xdr:colOff>199611</xdr:colOff>
      <xdr:row>142</xdr:row>
      <xdr:rowOff>112644</xdr:rowOff>
    </xdr:from>
    <xdr:to>
      <xdr:col>5</xdr:col>
      <xdr:colOff>370611</xdr:colOff>
      <xdr:row>162</xdr:row>
      <xdr:rowOff>93144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id="{A8994CD3-CE8D-4922-95B8-8AC3EB16B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611" y="27217481"/>
          <a:ext cx="3587576" cy="3707674"/>
        </a:xfrm>
        <a:prstGeom prst="rect">
          <a:avLst/>
        </a:prstGeom>
      </xdr:spPr>
    </xdr:pic>
    <xdr:clientData/>
  </xdr:twoCellAnchor>
  <xdr:twoCellAnchor editAs="oneCell">
    <xdr:from>
      <xdr:col>6</xdr:col>
      <xdr:colOff>670477</xdr:colOff>
      <xdr:row>142</xdr:row>
      <xdr:rowOff>63362</xdr:rowOff>
    </xdr:from>
    <xdr:to>
      <xdr:col>12</xdr:col>
      <xdr:colOff>158161</xdr:colOff>
      <xdr:row>162</xdr:row>
      <xdr:rowOff>43862</xdr:rowOff>
    </xdr:to>
    <xdr:pic>
      <xdr:nvPicPr>
        <xdr:cNvPr id="21" name="Imagem 20">
          <a:extLst>
            <a:ext uri="{FF2B5EF4-FFF2-40B4-BE49-F238E27FC236}">
              <a16:creationId xmlns:a16="http://schemas.microsoft.com/office/drawing/2014/main" id="{346AF805-A45B-4860-95A2-9854E87A5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0368" y="27168199"/>
          <a:ext cx="3587576" cy="3707674"/>
        </a:xfrm>
        <a:prstGeom prst="rect">
          <a:avLst/>
        </a:prstGeom>
      </xdr:spPr>
    </xdr:pic>
    <xdr:clientData/>
  </xdr:twoCellAnchor>
  <xdr:twoCellAnchor editAs="oneCell">
    <xdr:from>
      <xdr:col>0</xdr:col>
      <xdr:colOff>263387</xdr:colOff>
      <xdr:row>163</xdr:row>
      <xdr:rowOff>98562</xdr:rowOff>
    </xdr:from>
    <xdr:to>
      <xdr:col>11</xdr:col>
      <xdr:colOff>491987</xdr:colOff>
      <xdr:row>187</xdr:row>
      <xdr:rowOff>127138</xdr:rowOff>
    </xdr:to>
    <xdr:pic>
      <xdr:nvPicPr>
        <xdr:cNvPr id="23" name="Imagem 22">
          <a:extLst>
            <a:ext uri="{FF2B5EF4-FFF2-40B4-BE49-F238E27FC236}">
              <a16:creationId xmlns:a16="http://schemas.microsoft.com/office/drawing/2014/main" id="{C5B5282D-E9ED-4B71-9E99-F8382EA08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387" y="31116932"/>
          <a:ext cx="7745067" cy="45011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ICARDO%20LIMA/Desktop/PREFEITURA_FISCALIZA&#199;&#195;O_2023/FISCALIZA&#199;&#195;O_QUADRA_LAGOA%20DOS%20ESTRELAS_REVIS&#195;O%2016.03.23/BM-08_09.08.24/BM-08%20QUADRA%20DA%20LAGOA_09.08.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BM-08%20QUADRA%20DA%20LAGOA_12.11.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DIÇÃO 08"/>
      <sheetName val="MEMÓRIA DE CAL 08"/>
      <sheetName val="relatóri fotográfico"/>
      <sheetName val="MEMÓRIA DE CAL 02"/>
      <sheetName val="MEMORIA DE CL MED 03"/>
      <sheetName val="MEMÓRIA DE CAL 05"/>
    </sheetNames>
    <sheetDataSet>
      <sheetData sheetId="0" refreshError="1">
        <row r="7">
          <cell r="P7">
            <v>8</v>
          </cell>
        </row>
        <row r="8">
          <cell r="P8">
            <v>106.5</v>
          </cell>
        </row>
        <row r="10">
          <cell r="P10">
            <v>44.46</v>
          </cell>
        </row>
        <row r="11">
          <cell r="P11">
            <v>6.56</v>
          </cell>
        </row>
        <row r="14">
          <cell r="P14">
            <v>18.239999999999998</v>
          </cell>
        </row>
        <row r="15">
          <cell r="P15">
            <v>33.880000000000003</v>
          </cell>
        </row>
        <row r="16">
          <cell r="P16">
            <v>1.64</v>
          </cell>
        </row>
        <row r="17">
          <cell r="P17">
            <v>3.2</v>
          </cell>
        </row>
        <row r="18">
          <cell r="P18">
            <v>107</v>
          </cell>
        </row>
        <row r="19">
          <cell r="P19">
            <v>32</v>
          </cell>
        </row>
        <row r="20">
          <cell r="P20">
            <v>28.4</v>
          </cell>
        </row>
        <row r="21">
          <cell r="P21">
            <v>67.400000000000006</v>
          </cell>
        </row>
        <row r="22">
          <cell r="P22">
            <v>300.60000000000002</v>
          </cell>
        </row>
        <row r="23">
          <cell r="P23">
            <v>102.2</v>
          </cell>
        </row>
        <row r="24">
          <cell r="P24">
            <v>37.9</v>
          </cell>
        </row>
        <row r="25">
          <cell r="P25">
            <v>37.9</v>
          </cell>
        </row>
        <row r="26">
          <cell r="P26">
            <v>112.92</v>
          </cell>
        </row>
        <row r="29">
          <cell r="P29">
            <v>98.48</v>
          </cell>
        </row>
        <row r="30">
          <cell r="P30">
            <v>151</v>
          </cell>
        </row>
        <row r="31">
          <cell r="P31">
            <v>402</v>
          </cell>
        </row>
        <row r="32">
          <cell r="P32">
            <v>7.43</v>
          </cell>
        </row>
        <row r="33">
          <cell r="P33">
            <v>7.43</v>
          </cell>
        </row>
        <row r="35">
          <cell r="P35">
            <v>136</v>
          </cell>
        </row>
        <row r="36">
          <cell r="P36">
            <v>174</v>
          </cell>
        </row>
        <row r="37">
          <cell r="P37">
            <v>90.8</v>
          </cell>
        </row>
        <row r="38">
          <cell r="P38">
            <v>92.3</v>
          </cell>
        </row>
        <row r="39">
          <cell r="P39">
            <v>140</v>
          </cell>
        </row>
        <row r="40">
          <cell r="P40">
            <v>76.400000000000006</v>
          </cell>
        </row>
        <row r="41">
          <cell r="P41">
            <v>11.5</v>
          </cell>
        </row>
        <row r="42">
          <cell r="P42">
            <v>11.5</v>
          </cell>
        </row>
        <row r="44">
          <cell r="P44">
            <v>40</v>
          </cell>
        </row>
        <row r="45">
          <cell r="P45">
            <v>5.5</v>
          </cell>
        </row>
        <row r="46">
          <cell r="P46">
            <v>5.5</v>
          </cell>
        </row>
        <row r="47">
          <cell r="P47">
            <v>160.80000000000001</v>
          </cell>
        </row>
        <row r="48">
          <cell r="P48">
            <v>28.4</v>
          </cell>
        </row>
        <row r="49">
          <cell r="P49">
            <v>72.599999999999994</v>
          </cell>
        </row>
        <row r="51">
          <cell r="P51">
            <v>148.44999999999999</v>
          </cell>
        </row>
        <row r="52">
          <cell r="P52">
            <v>56.7</v>
          </cell>
        </row>
        <row r="53">
          <cell r="P53">
            <v>0</v>
          </cell>
        </row>
        <row r="54">
          <cell r="P54">
            <v>0</v>
          </cell>
        </row>
        <row r="55">
          <cell r="P55">
            <v>0</v>
          </cell>
        </row>
        <row r="58">
          <cell r="P58">
            <v>1.47</v>
          </cell>
        </row>
        <row r="59">
          <cell r="P59">
            <v>25.42</v>
          </cell>
        </row>
        <row r="62">
          <cell r="P62">
            <v>4912.59</v>
          </cell>
        </row>
        <row r="63">
          <cell r="P63">
            <v>690.98</v>
          </cell>
        </row>
        <row r="64">
          <cell r="P64">
            <v>0</v>
          </cell>
        </row>
        <row r="65">
          <cell r="P65">
            <v>0</v>
          </cell>
        </row>
        <row r="66">
          <cell r="P66">
            <v>0</v>
          </cell>
        </row>
        <row r="68">
          <cell r="P68">
            <v>410</v>
          </cell>
        </row>
        <row r="69">
          <cell r="P69">
            <v>463.11</v>
          </cell>
        </row>
        <row r="71">
          <cell r="P71">
            <v>23.81</v>
          </cell>
        </row>
        <row r="72">
          <cell r="P72">
            <v>6.48</v>
          </cell>
        </row>
        <row r="73">
          <cell r="P73">
            <v>0</v>
          </cell>
        </row>
        <row r="74">
          <cell r="P74">
            <v>450.65</v>
          </cell>
        </row>
        <row r="75">
          <cell r="P75">
            <v>450.65</v>
          </cell>
        </row>
        <row r="77">
          <cell r="P77">
            <v>0</v>
          </cell>
        </row>
        <row r="78">
          <cell r="P78">
            <v>443.34999999999997</v>
          </cell>
        </row>
        <row r="79">
          <cell r="P79">
            <v>193.95</v>
          </cell>
        </row>
        <row r="80">
          <cell r="P80">
            <v>193.95</v>
          </cell>
        </row>
        <row r="81">
          <cell r="P81">
            <v>0</v>
          </cell>
        </row>
        <row r="82">
          <cell r="P82">
            <v>0</v>
          </cell>
        </row>
        <row r="83">
          <cell r="P83">
            <v>0</v>
          </cell>
        </row>
        <row r="84">
          <cell r="P84">
            <v>0</v>
          </cell>
        </row>
        <row r="85">
          <cell r="P85">
            <v>0</v>
          </cell>
        </row>
        <row r="86">
          <cell r="P86">
            <v>0</v>
          </cell>
        </row>
        <row r="88">
          <cell r="P88">
            <v>0</v>
          </cell>
        </row>
        <row r="89">
          <cell r="P89">
            <v>0</v>
          </cell>
        </row>
        <row r="90">
          <cell r="P90">
            <v>1</v>
          </cell>
        </row>
        <row r="91">
          <cell r="P91">
            <v>0</v>
          </cell>
        </row>
        <row r="92">
          <cell r="P92">
            <v>0</v>
          </cell>
        </row>
        <row r="94">
          <cell r="P94">
            <v>5.5</v>
          </cell>
        </row>
        <row r="95">
          <cell r="P95">
            <v>12</v>
          </cell>
        </row>
        <row r="96">
          <cell r="P96">
            <v>5.5</v>
          </cell>
        </row>
        <row r="97">
          <cell r="P97">
            <v>3</v>
          </cell>
        </row>
        <row r="98">
          <cell r="P98">
            <v>2</v>
          </cell>
        </row>
        <row r="99">
          <cell r="P99">
            <v>1</v>
          </cell>
        </row>
        <row r="100">
          <cell r="P100">
            <v>2</v>
          </cell>
        </row>
        <row r="102">
          <cell r="P102">
            <v>40.71</v>
          </cell>
        </row>
        <row r="103">
          <cell r="P103">
            <v>667</v>
          </cell>
        </row>
        <row r="105">
          <cell r="P105">
            <v>2</v>
          </cell>
        </row>
        <row r="106">
          <cell r="P106">
            <v>2</v>
          </cell>
        </row>
        <row r="107">
          <cell r="P107">
            <v>1</v>
          </cell>
        </row>
        <row r="108">
          <cell r="P108">
            <v>3</v>
          </cell>
        </row>
        <row r="109">
          <cell r="P109">
            <v>10</v>
          </cell>
        </row>
        <row r="111">
          <cell r="P111">
            <v>0</v>
          </cell>
        </row>
        <row r="112">
          <cell r="P112">
            <v>0</v>
          </cell>
        </row>
        <row r="113">
          <cell r="P113">
            <v>0</v>
          </cell>
        </row>
        <row r="114">
          <cell r="P114">
            <v>0</v>
          </cell>
        </row>
        <row r="115">
          <cell r="P115">
            <v>0</v>
          </cell>
        </row>
        <row r="117">
          <cell r="P117">
            <v>0</v>
          </cell>
        </row>
        <row r="118">
          <cell r="P118">
            <v>0</v>
          </cell>
        </row>
        <row r="119">
          <cell r="P119">
            <v>0</v>
          </cell>
        </row>
        <row r="120">
          <cell r="P120">
            <v>0</v>
          </cell>
        </row>
        <row r="122">
          <cell r="K122">
            <v>2.08</v>
          </cell>
        </row>
        <row r="123">
          <cell r="K123">
            <v>1.51</v>
          </cell>
        </row>
        <row r="124">
          <cell r="K124">
            <v>15.03</v>
          </cell>
        </row>
        <row r="125">
          <cell r="K125"/>
        </row>
        <row r="126">
          <cell r="K126"/>
        </row>
        <row r="127">
          <cell r="K127"/>
        </row>
        <row r="128">
          <cell r="K128">
            <v>0.56999999999999995</v>
          </cell>
        </row>
        <row r="129">
          <cell r="K129">
            <v>0.56999999999999995</v>
          </cell>
        </row>
        <row r="130">
          <cell r="K130">
            <v>21.6</v>
          </cell>
        </row>
        <row r="131">
          <cell r="K131">
            <v>21.6</v>
          </cell>
        </row>
        <row r="135">
          <cell r="K135"/>
        </row>
        <row r="136">
          <cell r="K136"/>
        </row>
        <row r="137">
          <cell r="K137"/>
        </row>
        <row r="138">
          <cell r="K138"/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DIÇÃO 08"/>
      <sheetName val="MEMÓRIA DE CAL 08"/>
      <sheetName val="relatóri fotográfico"/>
      <sheetName val="MEMÓRIA DE CAL 02"/>
      <sheetName val="MEMORIA DE CL MED 03"/>
      <sheetName val="MEMÓRIA DE CAL 05"/>
    </sheetNames>
    <sheetDataSet>
      <sheetData sheetId="0">
        <row r="134">
          <cell r="M134">
            <v>21.6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47"/>
  <sheetViews>
    <sheetView tabSelected="1" showOutlineSymbols="0" showWhiteSpace="0" view="pageBreakPreview" topLeftCell="B1" zoomScale="50" zoomScaleNormal="85" zoomScaleSheetLayoutView="50" workbookViewId="0">
      <selection activeCell="B148" sqref="A148:XFD170"/>
    </sheetView>
  </sheetViews>
  <sheetFormatPr defaultRowHeight="14.25" x14ac:dyDescent="0.2"/>
  <cols>
    <col min="1" max="1" width="7.25" style="144" bestFit="1" customWidth="1"/>
    <col min="2" max="2" width="9" style="144" bestFit="1" customWidth="1"/>
    <col min="3" max="3" width="10.125" style="137" bestFit="1" customWidth="1"/>
    <col min="4" max="4" width="51" style="173" customWidth="1"/>
    <col min="5" max="5" width="4.125" style="137" bestFit="1" customWidth="1"/>
    <col min="6" max="6" width="6.125" style="137" bestFit="1" customWidth="1"/>
    <col min="7" max="7" width="8.75" style="137" bestFit="1" customWidth="1"/>
    <col min="8" max="8" width="20.5" style="137" customWidth="1"/>
    <col min="9" max="9" width="14" style="137" customWidth="1"/>
    <col min="10" max="10" width="12.125" style="137" customWidth="1"/>
    <col min="11" max="11" width="13" style="137" customWidth="1"/>
    <col min="12" max="12" width="21.625" style="226" customWidth="1"/>
    <col min="13" max="13" width="22.875" style="226" customWidth="1"/>
    <col min="14" max="14" width="21.625" style="137" customWidth="1"/>
    <col min="15" max="15" width="22.875" style="137" customWidth="1"/>
    <col min="16" max="16" width="33.25" style="137" customWidth="1"/>
    <col min="17" max="17" width="28.875" style="137" bestFit="1" customWidth="1"/>
    <col min="18" max="18" width="6.875" style="226" bestFit="1" customWidth="1"/>
    <col min="19" max="19" width="15.875" style="227" bestFit="1" customWidth="1"/>
    <col min="20" max="16384" width="9" style="137"/>
  </cols>
  <sheetData>
    <row r="1" spans="1:19" x14ac:dyDescent="0.2">
      <c r="A1" s="257" t="s">
        <v>0</v>
      </c>
      <c r="B1" s="258"/>
      <c r="C1" s="258"/>
      <c r="D1" s="258"/>
      <c r="E1" s="258" t="s">
        <v>1</v>
      </c>
      <c r="F1" s="258"/>
      <c r="G1" s="258" t="s">
        <v>2</v>
      </c>
      <c r="H1" s="258"/>
      <c r="I1" s="258"/>
      <c r="J1" s="258" t="s">
        <v>3</v>
      </c>
      <c r="K1" s="280"/>
      <c r="L1" s="135"/>
      <c r="M1" s="138"/>
      <c r="N1" s="135"/>
      <c r="O1" s="138"/>
    </row>
    <row r="2" spans="1:19" ht="65.25" customHeight="1" thickBot="1" x14ac:dyDescent="0.25">
      <c r="A2" s="259" t="s">
        <v>358</v>
      </c>
      <c r="B2" s="260"/>
      <c r="C2" s="260"/>
      <c r="D2" s="260"/>
      <c r="E2" s="260" t="s">
        <v>4</v>
      </c>
      <c r="F2" s="260"/>
      <c r="G2" s="260" t="s">
        <v>5</v>
      </c>
      <c r="H2" s="260"/>
      <c r="I2" s="260"/>
      <c r="J2" s="281" t="s">
        <v>6</v>
      </c>
      <c r="K2" s="282"/>
      <c r="L2" s="136"/>
      <c r="M2" s="139"/>
      <c r="N2" s="136"/>
      <c r="O2" s="139"/>
    </row>
    <row r="3" spans="1:19" ht="33.75" customHeight="1" thickBot="1" x14ac:dyDescent="0.25">
      <c r="A3" s="270" t="s">
        <v>7</v>
      </c>
      <c r="B3" s="271"/>
      <c r="C3" s="271"/>
      <c r="D3" s="271"/>
      <c r="E3" s="271"/>
      <c r="F3" s="271"/>
      <c r="G3" s="271"/>
      <c r="H3" s="271"/>
      <c r="I3" s="271"/>
      <c r="J3" s="271"/>
      <c r="K3" s="272"/>
      <c r="L3" s="255" t="s">
        <v>473</v>
      </c>
      <c r="M3" s="256"/>
      <c r="N3" s="251" t="s">
        <v>467</v>
      </c>
      <c r="O3" s="252"/>
      <c r="P3" s="249"/>
      <c r="Q3" s="250"/>
      <c r="R3" s="219"/>
      <c r="S3" s="201"/>
    </row>
    <row r="4" spans="1:19" ht="25.5" x14ac:dyDescent="0.2">
      <c r="A4" s="152" t="s">
        <v>8</v>
      </c>
      <c r="B4" s="142" t="s">
        <v>9</v>
      </c>
      <c r="C4" s="132" t="s">
        <v>10</v>
      </c>
      <c r="D4" s="129" t="s">
        <v>11</v>
      </c>
      <c r="E4" s="130" t="s">
        <v>12</v>
      </c>
      <c r="F4" s="131" t="s">
        <v>13</v>
      </c>
      <c r="G4" s="131" t="s">
        <v>14</v>
      </c>
      <c r="H4" s="131"/>
      <c r="I4" s="131" t="s">
        <v>15</v>
      </c>
      <c r="J4" s="131" t="s">
        <v>16</v>
      </c>
      <c r="K4" s="133" t="s">
        <v>359</v>
      </c>
      <c r="L4" s="228" t="s">
        <v>474</v>
      </c>
      <c r="M4" s="134" t="s">
        <v>360</v>
      </c>
      <c r="N4" s="147" t="s">
        <v>428</v>
      </c>
      <c r="O4" s="134" t="s">
        <v>360</v>
      </c>
      <c r="P4" s="175" t="s">
        <v>475</v>
      </c>
      <c r="Q4" s="174" t="s">
        <v>476</v>
      </c>
      <c r="R4" s="220" t="s">
        <v>478</v>
      </c>
      <c r="S4" s="239"/>
    </row>
    <row r="5" spans="1:19" x14ac:dyDescent="0.2">
      <c r="A5" s="154" t="s">
        <v>17</v>
      </c>
      <c r="B5" s="155"/>
      <c r="C5" s="155"/>
      <c r="D5" s="170" t="s">
        <v>18</v>
      </c>
      <c r="E5" s="155"/>
      <c r="F5" s="155"/>
      <c r="G5" s="155"/>
      <c r="H5" s="155"/>
      <c r="I5" s="155"/>
      <c r="J5" s="156">
        <v>622958.63</v>
      </c>
      <c r="K5" s="157"/>
      <c r="L5" s="148"/>
      <c r="M5" s="145"/>
      <c r="N5" s="148"/>
      <c r="O5" s="145"/>
      <c r="P5" s="177"/>
      <c r="Q5" s="158"/>
      <c r="R5" s="221"/>
      <c r="S5" s="240"/>
    </row>
    <row r="6" spans="1:19" x14ac:dyDescent="0.2">
      <c r="A6" s="154" t="s">
        <v>19</v>
      </c>
      <c r="B6" s="155"/>
      <c r="C6" s="155"/>
      <c r="D6" s="170" t="s">
        <v>20</v>
      </c>
      <c r="E6" s="155"/>
      <c r="F6" s="155"/>
      <c r="G6" s="155"/>
      <c r="H6" s="155"/>
      <c r="I6" s="155"/>
      <c r="J6" s="156">
        <v>11176.42</v>
      </c>
      <c r="K6" s="157"/>
      <c r="L6" s="148"/>
      <c r="M6" s="145"/>
      <c r="N6" s="148"/>
      <c r="O6" s="145"/>
      <c r="P6" s="179"/>
      <c r="Q6" s="179"/>
      <c r="R6" s="222"/>
      <c r="S6" s="179"/>
    </row>
    <row r="7" spans="1:19" ht="31.5" customHeight="1" x14ac:dyDescent="0.2">
      <c r="A7" s="159" t="s">
        <v>21</v>
      </c>
      <c r="B7" s="160" t="s">
        <v>22</v>
      </c>
      <c r="C7" s="160" t="s">
        <v>23</v>
      </c>
      <c r="D7" s="171" t="s">
        <v>24</v>
      </c>
      <c r="E7" s="160" t="s">
        <v>25</v>
      </c>
      <c r="F7" s="160">
        <v>8</v>
      </c>
      <c r="G7" s="143">
        <v>500.25</v>
      </c>
      <c r="H7" s="143"/>
      <c r="I7" s="143">
        <v>600.29999999999995</v>
      </c>
      <c r="J7" s="143">
        <v>4802.3999999999996</v>
      </c>
      <c r="K7" s="161">
        <f>O7/J7</f>
        <v>1</v>
      </c>
      <c r="L7" s="146">
        <v>8</v>
      </c>
      <c r="M7" s="145">
        <f>L7*I7</f>
        <v>4802.3999999999996</v>
      </c>
      <c r="N7" s="146">
        <f>'[1]MEDIÇÃO 08'!$P$7</f>
        <v>8</v>
      </c>
      <c r="O7" s="145">
        <f>N7*I7</f>
        <v>4802.3999999999996</v>
      </c>
      <c r="P7" s="233"/>
      <c r="Q7" s="217">
        <f>P7*I7</f>
        <v>0</v>
      </c>
      <c r="R7" s="237">
        <f>(P7+N7)/L7</f>
        <v>1</v>
      </c>
      <c r="S7" s="241"/>
    </row>
    <row r="8" spans="1:19" ht="38.25" x14ac:dyDescent="0.2">
      <c r="A8" s="159" t="s">
        <v>26</v>
      </c>
      <c r="B8" s="160" t="s">
        <v>27</v>
      </c>
      <c r="C8" s="160" t="s">
        <v>23</v>
      </c>
      <c r="D8" s="171" t="s">
        <v>28</v>
      </c>
      <c r="E8" s="160" t="s">
        <v>29</v>
      </c>
      <c r="F8" s="160">
        <v>106.5</v>
      </c>
      <c r="G8" s="143">
        <v>49.88</v>
      </c>
      <c r="H8" s="143"/>
      <c r="I8" s="143">
        <v>59.85</v>
      </c>
      <c r="J8" s="143">
        <v>6374.02</v>
      </c>
      <c r="K8" s="161">
        <f t="shared" ref="K8:K72" si="0">O8/J8</f>
        <v>1.0000007844343131</v>
      </c>
      <c r="L8" s="146">
        <v>106.5</v>
      </c>
      <c r="M8" s="145">
        <f t="shared" ref="M8:M71" si="1">L8*I8</f>
        <v>6374.0250000000005</v>
      </c>
      <c r="N8" s="146">
        <f>'[1]MEDIÇÃO 08'!$P$8</f>
        <v>106.5</v>
      </c>
      <c r="O8" s="145">
        <f t="shared" ref="O8:O70" si="2">N8*I8</f>
        <v>6374.0250000000005</v>
      </c>
      <c r="P8" s="233"/>
      <c r="Q8" s="217">
        <f t="shared" ref="Q8:Q71" si="3">P8*I8</f>
        <v>0</v>
      </c>
      <c r="R8" s="237">
        <f t="shared" ref="R8:R70" si="4">(P8+N8)/L8</f>
        <v>1</v>
      </c>
      <c r="S8" s="241"/>
    </row>
    <row r="9" spans="1:19" x14ac:dyDescent="0.2">
      <c r="A9" s="154" t="s">
        <v>30</v>
      </c>
      <c r="B9" s="155"/>
      <c r="C9" s="155"/>
      <c r="D9" s="170" t="s">
        <v>31</v>
      </c>
      <c r="E9" s="155"/>
      <c r="F9" s="155"/>
      <c r="G9" s="155"/>
      <c r="H9" s="155"/>
      <c r="I9" s="155"/>
      <c r="J9" s="156">
        <v>2129.71</v>
      </c>
      <c r="K9" s="161"/>
      <c r="L9" s="146">
        <v>0</v>
      </c>
      <c r="M9" s="145">
        <f t="shared" si="1"/>
        <v>0</v>
      </c>
      <c r="N9" s="146"/>
      <c r="O9" s="145"/>
      <c r="P9" s="233"/>
      <c r="Q9" s="217">
        <f t="shared" si="3"/>
        <v>0</v>
      </c>
      <c r="R9" s="237"/>
      <c r="S9" s="241"/>
    </row>
    <row r="10" spans="1:19" ht="34.5" customHeight="1" x14ac:dyDescent="0.2">
      <c r="A10" s="159" t="s">
        <v>32</v>
      </c>
      <c r="B10" s="160" t="s">
        <v>33</v>
      </c>
      <c r="C10" s="160" t="s">
        <v>23</v>
      </c>
      <c r="D10" s="171" t="s">
        <v>34</v>
      </c>
      <c r="E10" s="160" t="s">
        <v>35</v>
      </c>
      <c r="F10" s="160">
        <v>44.46</v>
      </c>
      <c r="G10" s="143">
        <v>33.92</v>
      </c>
      <c r="H10" s="143"/>
      <c r="I10" s="143">
        <v>40.700000000000003</v>
      </c>
      <c r="J10" s="143">
        <v>1809.52</v>
      </c>
      <c r="K10" s="161">
        <f t="shared" si="0"/>
        <v>1.0000011052654849</v>
      </c>
      <c r="L10" s="146">
        <v>62.024249999999995</v>
      </c>
      <c r="M10" s="145">
        <f t="shared" si="1"/>
        <v>2524.3869749999999</v>
      </c>
      <c r="N10" s="146">
        <f>'[1]MEDIÇÃO 08'!P10</f>
        <v>44.46</v>
      </c>
      <c r="O10" s="145">
        <f t="shared" si="2"/>
        <v>1809.5220000000002</v>
      </c>
      <c r="P10" s="233">
        <v>17.564249999999994</v>
      </c>
      <c r="Q10" s="217">
        <f t="shared" si="3"/>
        <v>714.86497499999984</v>
      </c>
      <c r="R10" s="237">
        <f t="shared" si="4"/>
        <v>1</v>
      </c>
      <c r="S10" s="241"/>
    </row>
    <row r="11" spans="1:19" ht="24" customHeight="1" x14ac:dyDescent="0.2">
      <c r="A11" s="159" t="s">
        <v>36</v>
      </c>
      <c r="B11" s="160" t="s">
        <v>37</v>
      </c>
      <c r="C11" s="160" t="s">
        <v>23</v>
      </c>
      <c r="D11" s="171" t="s">
        <v>38</v>
      </c>
      <c r="E11" s="160" t="s">
        <v>35</v>
      </c>
      <c r="F11" s="160">
        <v>6.56</v>
      </c>
      <c r="G11" s="143">
        <v>40.68</v>
      </c>
      <c r="H11" s="143"/>
      <c r="I11" s="143">
        <v>48.81</v>
      </c>
      <c r="J11" s="143">
        <v>320.19</v>
      </c>
      <c r="K11" s="161">
        <f t="shared" si="0"/>
        <v>1.0000112433242763</v>
      </c>
      <c r="L11" s="146">
        <v>6.56</v>
      </c>
      <c r="M11" s="145">
        <f t="shared" si="1"/>
        <v>320.1936</v>
      </c>
      <c r="N11" s="146">
        <f>'[1]MEDIÇÃO 08'!P11</f>
        <v>6.56</v>
      </c>
      <c r="O11" s="145">
        <f t="shared" si="2"/>
        <v>320.1936</v>
      </c>
      <c r="P11" s="233"/>
      <c r="Q11" s="217">
        <f t="shared" si="3"/>
        <v>0</v>
      </c>
      <c r="R11" s="237">
        <f t="shared" si="4"/>
        <v>1</v>
      </c>
      <c r="S11" s="241"/>
    </row>
    <row r="12" spans="1:19" s="206" customFormat="1" ht="63.75" x14ac:dyDescent="0.2">
      <c r="A12" s="212" t="s">
        <v>389</v>
      </c>
      <c r="B12" s="213">
        <v>94308</v>
      </c>
      <c r="C12" s="213" t="s">
        <v>23</v>
      </c>
      <c r="D12" s="214" t="s">
        <v>472</v>
      </c>
      <c r="E12" s="213" t="s">
        <v>35</v>
      </c>
      <c r="F12" s="213"/>
      <c r="G12" s="202">
        <v>54.63</v>
      </c>
      <c r="H12" s="202" t="s">
        <v>470</v>
      </c>
      <c r="I12" s="202">
        <f>G12*1.17</f>
        <v>63.917099999999998</v>
      </c>
      <c r="J12" s="202">
        <f>I12*F12</f>
        <v>0</v>
      </c>
      <c r="K12" s="215"/>
      <c r="L12" s="146">
        <v>120</v>
      </c>
      <c r="M12" s="145">
        <f t="shared" si="1"/>
        <v>7670.0519999999997</v>
      </c>
      <c r="N12" s="203"/>
      <c r="O12" s="204">
        <f t="shared" si="2"/>
        <v>0</v>
      </c>
      <c r="P12" s="233">
        <v>120</v>
      </c>
      <c r="Q12" s="217">
        <f t="shared" si="3"/>
        <v>7670.0519999999997</v>
      </c>
      <c r="R12" s="237">
        <f t="shared" si="4"/>
        <v>1</v>
      </c>
      <c r="S12" s="241"/>
    </row>
    <row r="13" spans="1:19" x14ac:dyDescent="0.2">
      <c r="A13" s="154" t="s">
        <v>39</v>
      </c>
      <c r="B13" s="155"/>
      <c r="C13" s="155"/>
      <c r="D13" s="170" t="s">
        <v>40</v>
      </c>
      <c r="E13" s="155"/>
      <c r="F13" s="155"/>
      <c r="G13" s="155"/>
      <c r="H13" s="155"/>
      <c r="I13" s="155"/>
      <c r="J13" s="156">
        <v>62114.13</v>
      </c>
      <c r="K13" s="161"/>
      <c r="L13" s="146">
        <v>0</v>
      </c>
      <c r="M13" s="145">
        <f t="shared" si="1"/>
        <v>0</v>
      </c>
      <c r="N13" s="146"/>
      <c r="O13" s="145"/>
      <c r="P13" s="233"/>
      <c r="Q13" s="217">
        <f t="shared" si="3"/>
        <v>0</v>
      </c>
      <c r="R13" s="237"/>
      <c r="S13" s="241"/>
    </row>
    <row r="14" spans="1:19" ht="15" x14ac:dyDescent="0.2">
      <c r="A14" s="154" t="s">
        <v>41</v>
      </c>
      <c r="B14" s="155"/>
      <c r="C14" s="155"/>
      <c r="D14" s="170" t="s">
        <v>42</v>
      </c>
      <c r="E14" s="155"/>
      <c r="F14" s="155"/>
      <c r="G14" s="155"/>
      <c r="H14" s="155"/>
      <c r="I14" s="155"/>
      <c r="J14" s="156">
        <v>62114.13</v>
      </c>
      <c r="K14" s="161"/>
      <c r="L14" s="146">
        <v>0</v>
      </c>
      <c r="M14" s="145">
        <f t="shared" si="1"/>
        <v>0</v>
      </c>
      <c r="N14" s="146"/>
      <c r="O14" s="145"/>
      <c r="P14" s="234"/>
      <c r="Q14" s="217">
        <f t="shared" si="3"/>
        <v>0</v>
      </c>
      <c r="R14" s="237"/>
      <c r="S14" s="241"/>
    </row>
    <row r="15" spans="1:19" ht="25.5" x14ac:dyDescent="0.2">
      <c r="A15" s="159" t="s">
        <v>43</v>
      </c>
      <c r="B15" s="160" t="s">
        <v>44</v>
      </c>
      <c r="C15" s="160" t="s">
        <v>23</v>
      </c>
      <c r="D15" s="171" t="s">
        <v>45</v>
      </c>
      <c r="E15" s="160" t="s">
        <v>35</v>
      </c>
      <c r="F15" s="160">
        <v>18.239999999999998</v>
      </c>
      <c r="G15" s="143">
        <v>474.4</v>
      </c>
      <c r="H15" s="143"/>
      <c r="I15" s="143">
        <v>569.28</v>
      </c>
      <c r="J15" s="143">
        <v>10383.66</v>
      </c>
      <c r="K15" s="161">
        <f t="shared" si="0"/>
        <v>1.0000006933971257</v>
      </c>
      <c r="L15" s="146">
        <v>28.062999999999999</v>
      </c>
      <c r="M15" s="145">
        <f t="shared" si="1"/>
        <v>15975.704639999998</v>
      </c>
      <c r="N15" s="146">
        <f>'[1]MEDIÇÃO 08'!P14</f>
        <v>18.239999999999998</v>
      </c>
      <c r="O15" s="145">
        <f t="shared" si="2"/>
        <v>10383.667199999998</v>
      </c>
      <c r="P15" s="233">
        <v>9.8230000000000004</v>
      </c>
      <c r="Q15" s="217">
        <f t="shared" si="3"/>
        <v>5592.0374400000001</v>
      </c>
      <c r="R15" s="237">
        <f t="shared" si="4"/>
        <v>1</v>
      </c>
      <c r="S15" s="241"/>
    </row>
    <row r="16" spans="1:19" ht="51" x14ac:dyDescent="0.2">
      <c r="A16" s="159" t="s">
        <v>46</v>
      </c>
      <c r="B16" s="160" t="s">
        <v>47</v>
      </c>
      <c r="C16" s="160" t="s">
        <v>23</v>
      </c>
      <c r="D16" s="171" t="s">
        <v>48</v>
      </c>
      <c r="E16" s="160" t="s">
        <v>25</v>
      </c>
      <c r="F16" s="160">
        <v>33.880000000000003</v>
      </c>
      <c r="G16" s="143">
        <v>83.9</v>
      </c>
      <c r="H16" s="143"/>
      <c r="I16" s="143">
        <v>100.68</v>
      </c>
      <c r="J16" s="143">
        <v>3411.03</v>
      </c>
      <c r="K16" s="161">
        <f t="shared" si="0"/>
        <v>1.0000024625992736</v>
      </c>
      <c r="L16" s="146">
        <v>33.880000000000003</v>
      </c>
      <c r="M16" s="145">
        <f t="shared" si="1"/>
        <v>3411.0384000000004</v>
      </c>
      <c r="N16" s="146">
        <f>'[1]MEDIÇÃO 08'!P15</f>
        <v>33.880000000000003</v>
      </c>
      <c r="O16" s="145">
        <f t="shared" si="2"/>
        <v>3411.0384000000004</v>
      </c>
      <c r="P16" s="233"/>
      <c r="Q16" s="217">
        <f t="shared" si="3"/>
        <v>0</v>
      </c>
      <c r="R16" s="237">
        <f t="shared" si="4"/>
        <v>1</v>
      </c>
      <c r="S16" s="241"/>
    </row>
    <row r="17" spans="1:19" ht="25.5" x14ac:dyDescent="0.2">
      <c r="A17" s="159" t="s">
        <v>49</v>
      </c>
      <c r="B17" s="160" t="s">
        <v>50</v>
      </c>
      <c r="C17" s="160" t="s">
        <v>23</v>
      </c>
      <c r="D17" s="171" t="s">
        <v>51</v>
      </c>
      <c r="E17" s="160" t="s">
        <v>35</v>
      </c>
      <c r="F17" s="160">
        <v>1.64</v>
      </c>
      <c r="G17" s="143">
        <v>546.37</v>
      </c>
      <c r="H17" s="143"/>
      <c r="I17" s="143">
        <v>655.64</v>
      </c>
      <c r="J17" s="143">
        <v>1075.24</v>
      </c>
      <c r="K17" s="161">
        <f t="shared" si="0"/>
        <v>1.0000089282392768</v>
      </c>
      <c r="L17" s="146">
        <v>3.2124999999999999</v>
      </c>
      <c r="M17" s="145">
        <f t="shared" si="1"/>
        <v>2106.2435</v>
      </c>
      <c r="N17" s="146">
        <f>'[1]MEDIÇÃO 08'!P16</f>
        <v>1.64</v>
      </c>
      <c r="O17" s="145">
        <f t="shared" si="2"/>
        <v>1075.2495999999999</v>
      </c>
      <c r="P17" s="233">
        <v>1.5725</v>
      </c>
      <c r="Q17" s="217">
        <f t="shared" si="3"/>
        <v>1030.9938999999999</v>
      </c>
      <c r="R17" s="237">
        <f t="shared" si="4"/>
        <v>1</v>
      </c>
      <c r="S17" s="241"/>
    </row>
    <row r="18" spans="1:19" ht="38.25" x14ac:dyDescent="0.2">
      <c r="A18" s="159" t="s">
        <v>52</v>
      </c>
      <c r="B18" s="160" t="s">
        <v>53</v>
      </c>
      <c r="C18" s="160" t="s">
        <v>23</v>
      </c>
      <c r="D18" s="171" t="s">
        <v>54</v>
      </c>
      <c r="E18" s="160" t="s">
        <v>25</v>
      </c>
      <c r="F18" s="160">
        <v>3.2</v>
      </c>
      <c r="G18" s="143">
        <v>129.68</v>
      </c>
      <c r="H18" s="143"/>
      <c r="I18" s="143">
        <v>155.61000000000001</v>
      </c>
      <c r="J18" s="143">
        <v>497.95</v>
      </c>
      <c r="K18" s="161">
        <f t="shared" si="0"/>
        <v>1.000004016467517</v>
      </c>
      <c r="L18" s="146">
        <v>3.2</v>
      </c>
      <c r="M18" s="145">
        <f t="shared" si="1"/>
        <v>497.95200000000006</v>
      </c>
      <c r="N18" s="146">
        <f>'[1]MEDIÇÃO 08'!P17</f>
        <v>3.2</v>
      </c>
      <c r="O18" s="145">
        <f t="shared" si="2"/>
        <v>497.95200000000006</v>
      </c>
      <c r="P18" s="233"/>
      <c r="Q18" s="217">
        <f t="shared" si="3"/>
        <v>0</v>
      </c>
      <c r="R18" s="237">
        <f t="shared" si="4"/>
        <v>1</v>
      </c>
      <c r="S18" s="241"/>
    </row>
    <row r="19" spans="1:19" ht="38.25" x14ac:dyDescent="0.2">
      <c r="A19" s="159" t="s">
        <v>55</v>
      </c>
      <c r="B19" s="160" t="s">
        <v>56</v>
      </c>
      <c r="C19" s="160" t="s">
        <v>23</v>
      </c>
      <c r="D19" s="171" t="s">
        <v>57</v>
      </c>
      <c r="E19" s="160" t="s">
        <v>25</v>
      </c>
      <c r="F19" s="160">
        <v>107</v>
      </c>
      <c r="G19" s="143">
        <v>66.2</v>
      </c>
      <c r="H19" s="143"/>
      <c r="I19" s="143">
        <v>79.44</v>
      </c>
      <c r="J19" s="143">
        <v>8500.08</v>
      </c>
      <c r="K19" s="161">
        <f t="shared" si="0"/>
        <v>1</v>
      </c>
      <c r="L19" s="146">
        <v>107</v>
      </c>
      <c r="M19" s="145">
        <f t="shared" si="1"/>
        <v>8500.08</v>
      </c>
      <c r="N19" s="146">
        <f>'[1]MEDIÇÃO 08'!P18</f>
        <v>107</v>
      </c>
      <c r="O19" s="145">
        <f t="shared" si="2"/>
        <v>8500.08</v>
      </c>
      <c r="P19" s="233"/>
      <c r="Q19" s="217">
        <f t="shared" si="3"/>
        <v>0</v>
      </c>
      <c r="R19" s="237">
        <f t="shared" si="4"/>
        <v>1</v>
      </c>
      <c r="S19" s="241"/>
    </row>
    <row r="20" spans="1:19" ht="38.25" x14ac:dyDescent="0.2">
      <c r="A20" s="159" t="s">
        <v>58</v>
      </c>
      <c r="B20" s="160" t="s">
        <v>59</v>
      </c>
      <c r="C20" s="160" t="s">
        <v>23</v>
      </c>
      <c r="D20" s="171" t="s">
        <v>60</v>
      </c>
      <c r="E20" s="160" t="s">
        <v>61</v>
      </c>
      <c r="F20" s="160">
        <v>32</v>
      </c>
      <c r="G20" s="143">
        <v>15.6</v>
      </c>
      <c r="H20" s="143"/>
      <c r="I20" s="143">
        <v>18.72</v>
      </c>
      <c r="J20" s="143">
        <v>599.04</v>
      </c>
      <c r="K20" s="161">
        <f t="shared" si="0"/>
        <v>1</v>
      </c>
      <c r="L20" s="146">
        <v>32</v>
      </c>
      <c r="M20" s="145">
        <f t="shared" si="1"/>
        <v>599.04</v>
      </c>
      <c r="N20" s="146">
        <f>'[1]MEDIÇÃO 08'!P19</f>
        <v>32</v>
      </c>
      <c r="O20" s="145">
        <f t="shared" si="2"/>
        <v>599.04</v>
      </c>
      <c r="P20" s="233"/>
      <c r="Q20" s="217">
        <f t="shared" si="3"/>
        <v>0</v>
      </c>
      <c r="R20" s="237">
        <f t="shared" si="4"/>
        <v>1</v>
      </c>
      <c r="S20" s="241"/>
    </row>
    <row r="21" spans="1:19" ht="25.5" x14ac:dyDescent="0.2">
      <c r="A21" s="159" t="s">
        <v>62</v>
      </c>
      <c r="B21" s="160" t="s">
        <v>63</v>
      </c>
      <c r="C21" s="160" t="s">
        <v>23</v>
      </c>
      <c r="D21" s="171" t="s">
        <v>64</v>
      </c>
      <c r="E21" s="160" t="s">
        <v>61</v>
      </c>
      <c r="F21" s="160">
        <v>28.4</v>
      </c>
      <c r="G21" s="143">
        <v>14.62</v>
      </c>
      <c r="H21" s="143"/>
      <c r="I21" s="143">
        <v>17.54</v>
      </c>
      <c r="J21" s="143">
        <v>498.13</v>
      </c>
      <c r="K21" s="161">
        <f t="shared" si="0"/>
        <v>1.0000120450484813</v>
      </c>
      <c r="L21" s="146">
        <v>28.4</v>
      </c>
      <c r="M21" s="145">
        <f t="shared" si="1"/>
        <v>498.13599999999997</v>
      </c>
      <c r="N21" s="146">
        <f>'[1]MEDIÇÃO 08'!P20</f>
        <v>28.4</v>
      </c>
      <c r="O21" s="145">
        <f t="shared" si="2"/>
        <v>498.13599999999997</v>
      </c>
      <c r="P21" s="233"/>
      <c r="Q21" s="217">
        <f t="shared" si="3"/>
        <v>0</v>
      </c>
      <c r="R21" s="237">
        <f t="shared" si="4"/>
        <v>1</v>
      </c>
      <c r="S21" s="241"/>
    </row>
    <row r="22" spans="1:19" ht="25.5" x14ac:dyDescent="0.2">
      <c r="A22" s="159" t="s">
        <v>65</v>
      </c>
      <c r="B22" s="160" t="s">
        <v>66</v>
      </c>
      <c r="C22" s="160" t="s">
        <v>23</v>
      </c>
      <c r="D22" s="171" t="s">
        <v>67</v>
      </c>
      <c r="E22" s="160" t="s">
        <v>61</v>
      </c>
      <c r="F22" s="160">
        <v>67.400000000000006</v>
      </c>
      <c r="G22" s="143">
        <v>13.08</v>
      </c>
      <c r="H22" s="143"/>
      <c r="I22" s="143">
        <v>15.69</v>
      </c>
      <c r="J22" s="143">
        <v>1057.5</v>
      </c>
      <c r="K22" s="161">
        <f t="shared" si="0"/>
        <v>1.0000056737588654</v>
      </c>
      <c r="L22" s="146">
        <v>67.400000000000006</v>
      </c>
      <c r="M22" s="145">
        <f t="shared" si="1"/>
        <v>1057.5060000000001</v>
      </c>
      <c r="N22" s="146">
        <f>'[1]MEDIÇÃO 08'!P21</f>
        <v>67.400000000000006</v>
      </c>
      <c r="O22" s="145">
        <f t="shared" si="2"/>
        <v>1057.5060000000001</v>
      </c>
      <c r="P22" s="233"/>
      <c r="Q22" s="217">
        <f t="shared" si="3"/>
        <v>0</v>
      </c>
      <c r="R22" s="237">
        <f t="shared" si="4"/>
        <v>1</v>
      </c>
      <c r="S22" s="241"/>
    </row>
    <row r="23" spans="1:19" ht="38.25" x14ac:dyDescent="0.2">
      <c r="A23" s="159" t="s">
        <v>68</v>
      </c>
      <c r="B23" s="160" t="s">
        <v>69</v>
      </c>
      <c r="C23" s="160" t="s">
        <v>23</v>
      </c>
      <c r="D23" s="171" t="s">
        <v>70</v>
      </c>
      <c r="E23" s="160" t="s">
        <v>61</v>
      </c>
      <c r="F23" s="160">
        <v>300.60000000000002</v>
      </c>
      <c r="G23" s="143">
        <v>11.1</v>
      </c>
      <c r="H23" s="143"/>
      <c r="I23" s="143">
        <v>13.32</v>
      </c>
      <c r="J23" s="143">
        <v>4003.99</v>
      </c>
      <c r="K23" s="161">
        <f t="shared" si="0"/>
        <v>1.0000004995017471</v>
      </c>
      <c r="L23" s="146">
        <v>300.60000000000002</v>
      </c>
      <c r="M23" s="145">
        <f t="shared" si="1"/>
        <v>4003.9920000000002</v>
      </c>
      <c r="N23" s="146">
        <f>'[1]MEDIÇÃO 08'!P22</f>
        <v>300.60000000000002</v>
      </c>
      <c r="O23" s="145">
        <f t="shared" si="2"/>
        <v>4003.9920000000002</v>
      </c>
      <c r="P23" s="233"/>
      <c r="Q23" s="217">
        <f t="shared" si="3"/>
        <v>0</v>
      </c>
      <c r="R23" s="237">
        <f t="shared" si="4"/>
        <v>1</v>
      </c>
      <c r="S23" s="241"/>
    </row>
    <row r="24" spans="1:19" ht="25.5" x14ac:dyDescent="0.2">
      <c r="A24" s="159" t="s">
        <v>71</v>
      </c>
      <c r="B24" s="160" t="s">
        <v>72</v>
      </c>
      <c r="C24" s="160" t="s">
        <v>23</v>
      </c>
      <c r="D24" s="171" t="s">
        <v>73</v>
      </c>
      <c r="E24" s="160" t="s">
        <v>61</v>
      </c>
      <c r="F24" s="160">
        <v>102.2</v>
      </c>
      <c r="G24" s="143">
        <v>16.59</v>
      </c>
      <c r="H24" s="143"/>
      <c r="I24" s="143">
        <v>19.899999999999999</v>
      </c>
      <c r="J24" s="143">
        <v>2033.78</v>
      </c>
      <c r="K24" s="161">
        <f t="shared" si="0"/>
        <v>1</v>
      </c>
      <c r="L24" s="146">
        <v>102.2</v>
      </c>
      <c r="M24" s="145">
        <f t="shared" si="1"/>
        <v>2033.78</v>
      </c>
      <c r="N24" s="146">
        <f>'[1]MEDIÇÃO 08'!P23</f>
        <v>102.2</v>
      </c>
      <c r="O24" s="145">
        <f t="shared" si="2"/>
        <v>2033.78</v>
      </c>
      <c r="P24" s="233"/>
      <c r="Q24" s="217">
        <f t="shared" si="3"/>
        <v>0</v>
      </c>
      <c r="R24" s="237">
        <f t="shared" si="4"/>
        <v>1</v>
      </c>
      <c r="S24" s="241"/>
    </row>
    <row r="25" spans="1:19" ht="38.25" x14ac:dyDescent="0.2">
      <c r="A25" s="159" t="s">
        <v>74</v>
      </c>
      <c r="B25" s="160" t="s">
        <v>75</v>
      </c>
      <c r="C25" s="160" t="s">
        <v>23</v>
      </c>
      <c r="D25" s="171" t="s">
        <v>76</v>
      </c>
      <c r="E25" s="160" t="s">
        <v>35</v>
      </c>
      <c r="F25" s="160">
        <v>37.9</v>
      </c>
      <c r="G25" s="143">
        <v>448.27</v>
      </c>
      <c r="H25" s="143"/>
      <c r="I25" s="143">
        <v>537.91999999999996</v>
      </c>
      <c r="J25" s="143">
        <v>20387.16</v>
      </c>
      <c r="K25" s="161">
        <f t="shared" si="0"/>
        <v>1.0000003924038463</v>
      </c>
      <c r="L25" s="146">
        <v>45.540250000000007</v>
      </c>
      <c r="M25" s="145">
        <f t="shared" si="1"/>
        <v>24497.011280000002</v>
      </c>
      <c r="N25" s="146">
        <f>'[1]MEDIÇÃO 08'!P24</f>
        <v>37.9</v>
      </c>
      <c r="O25" s="145">
        <f t="shared" si="2"/>
        <v>20387.167999999998</v>
      </c>
      <c r="P25" s="233">
        <v>7.6402500000000089</v>
      </c>
      <c r="Q25" s="217">
        <f t="shared" si="3"/>
        <v>4109.8432800000046</v>
      </c>
      <c r="R25" s="237">
        <f t="shared" si="4"/>
        <v>1</v>
      </c>
      <c r="S25" s="241"/>
    </row>
    <row r="26" spans="1:19" ht="38.25" x14ac:dyDescent="0.2">
      <c r="A26" s="159" t="s">
        <v>77</v>
      </c>
      <c r="B26" s="160" t="s">
        <v>78</v>
      </c>
      <c r="C26" s="160" t="s">
        <v>23</v>
      </c>
      <c r="D26" s="171" t="s">
        <v>79</v>
      </c>
      <c r="E26" s="160" t="s">
        <v>35</v>
      </c>
      <c r="F26" s="160">
        <v>37.9</v>
      </c>
      <c r="G26" s="143">
        <v>174.54</v>
      </c>
      <c r="H26" s="143"/>
      <c r="I26" s="143">
        <v>209.44</v>
      </c>
      <c r="J26" s="143">
        <v>7937.77</v>
      </c>
      <c r="K26" s="161">
        <f t="shared" si="0"/>
        <v>1.0000007558797999</v>
      </c>
      <c r="L26" s="146">
        <v>45.54</v>
      </c>
      <c r="M26" s="145">
        <f t="shared" si="1"/>
        <v>9537.8976000000002</v>
      </c>
      <c r="N26" s="146">
        <f>'[1]MEDIÇÃO 08'!P25</f>
        <v>37.9</v>
      </c>
      <c r="O26" s="145">
        <f t="shared" si="2"/>
        <v>7937.7759999999998</v>
      </c>
      <c r="P26" s="233">
        <v>7.6400000000000006</v>
      </c>
      <c r="Q26" s="217">
        <f t="shared" si="3"/>
        <v>1600.1216000000002</v>
      </c>
      <c r="R26" s="237">
        <f t="shared" si="4"/>
        <v>1</v>
      </c>
      <c r="S26" s="241"/>
    </row>
    <row r="27" spans="1:19" ht="25.5" x14ac:dyDescent="0.2">
      <c r="A27" s="159" t="s">
        <v>80</v>
      </c>
      <c r="B27" s="160" t="s">
        <v>81</v>
      </c>
      <c r="C27" s="160" t="s">
        <v>23</v>
      </c>
      <c r="D27" s="171" t="s">
        <v>82</v>
      </c>
      <c r="E27" s="160" t="s">
        <v>25</v>
      </c>
      <c r="F27" s="160">
        <v>112.92</v>
      </c>
      <c r="G27" s="143">
        <v>12.76</v>
      </c>
      <c r="H27" s="143"/>
      <c r="I27" s="143">
        <v>15.31</v>
      </c>
      <c r="J27" s="143">
        <v>1728.8</v>
      </c>
      <c r="K27" s="161">
        <f t="shared" si="0"/>
        <v>1.0000030078667284</v>
      </c>
      <c r="L27" s="146">
        <v>112.92</v>
      </c>
      <c r="M27" s="145">
        <f t="shared" si="1"/>
        <v>1728.8052</v>
      </c>
      <c r="N27" s="146">
        <f>'[1]MEDIÇÃO 08'!P26</f>
        <v>112.92</v>
      </c>
      <c r="O27" s="145">
        <f t="shared" si="2"/>
        <v>1728.8052</v>
      </c>
      <c r="P27" s="233"/>
      <c r="Q27" s="217">
        <f t="shared" si="3"/>
        <v>0</v>
      </c>
      <c r="R27" s="237">
        <f t="shared" si="4"/>
        <v>1</v>
      </c>
      <c r="S27" s="241"/>
    </row>
    <row r="28" spans="1:19" ht="25.5" x14ac:dyDescent="0.2">
      <c r="A28" s="154" t="s">
        <v>83</v>
      </c>
      <c r="B28" s="155"/>
      <c r="C28" s="155"/>
      <c r="D28" s="170" t="s">
        <v>84</v>
      </c>
      <c r="E28" s="155"/>
      <c r="F28" s="155"/>
      <c r="G28" s="155"/>
      <c r="H28" s="155"/>
      <c r="I28" s="155"/>
      <c r="J28" s="156">
        <v>57982.8</v>
      </c>
      <c r="K28" s="161"/>
      <c r="L28" s="146">
        <v>0</v>
      </c>
      <c r="M28" s="145">
        <f t="shared" si="1"/>
        <v>0</v>
      </c>
      <c r="N28" s="146"/>
      <c r="O28" s="145"/>
      <c r="P28" s="233"/>
      <c r="Q28" s="217">
        <f t="shared" si="3"/>
        <v>0</v>
      </c>
      <c r="R28" s="237"/>
      <c r="S28" s="241"/>
    </row>
    <row r="29" spans="1:19" x14ac:dyDescent="0.2">
      <c r="A29" s="154" t="s">
        <v>85</v>
      </c>
      <c r="B29" s="155"/>
      <c r="C29" s="155"/>
      <c r="D29" s="170" t="s">
        <v>86</v>
      </c>
      <c r="E29" s="155"/>
      <c r="F29" s="155"/>
      <c r="G29" s="155"/>
      <c r="H29" s="155"/>
      <c r="I29" s="155"/>
      <c r="J29" s="156">
        <v>20133.93</v>
      </c>
      <c r="K29" s="161"/>
      <c r="L29" s="146">
        <v>0</v>
      </c>
      <c r="M29" s="145">
        <f t="shared" si="1"/>
        <v>0</v>
      </c>
      <c r="N29" s="146"/>
      <c r="O29" s="145"/>
      <c r="P29" s="233"/>
      <c r="Q29" s="217">
        <f t="shared" si="3"/>
        <v>0</v>
      </c>
      <c r="R29" s="237"/>
      <c r="S29" s="241"/>
    </row>
    <row r="30" spans="1:19" ht="51" x14ac:dyDescent="0.2">
      <c r="A30" s="159" t="s">
        <v>87</v>
      </c>
      <c r="B30" s="160" t="s">
        <v>88</v>
      </c>
      <c r="C30" s="160" t="s">
        <v>23</v>
      </c>
      <c r="D30" s="171" t="s">
        <v>89</v>
      </c>
      <c r="E30" s="160" t="s">
        <v>25</v>
      </c>
      <c r="F30" s="160">
        <v>98.48</v>
      </c>
      <c r="G30" s="143">
        <v>43.77</v>
      </c>
      <c r="H30" s="143"/>
      <c r="I30" s="143">
        <v>52.52</v>
      </c>
      <c r="J30" s="143">
        <v>5172.16</v>
      </c>
      <c r="K30" s="161">
        <f t="shared" si="0"/>
        <v>1.0000018560910722</v>
      </c>
      <c r="L30" s="146">
        <v>98.48</v>
      </c>
      <c r="M30" s="145">
        <f t="shared" si="1"/>
        <v>5172.1696000000002</v>
      </c>
      <c r="N30" s="146">
        <f>'[1]MEDIÇÃO 08'!P29</f>
        <v>98.48</v>
      </c>
      <c r="O30" s="145">
        <f t="shared" si="2"/>
        <v>5172.1696000000002</v>
      </c>
      <c r="P30" s="233"/>
      <c r="Q30" s="217">
        <f t="shared" si="3"/>
        <v>0</v>
      </c>
      <c r="R30" s="237">
        <f t="shared" si="4"/>
        <v>1</v>
      </c>
      <c r="S30" s="241"/>
    </row>
    <row r="31" spans="1:19" ht="51" x14ac:dyDescent="0.2">
      <c r="A31" s="159" t="s">
        <v>90</v>
      </c>
      <c r="B31" s="160" t="s">
        <v>91</v>
      </c>
      <c r="C31" s="160" t="s">
        <v>23</v>
      </c>
      <c r="D31" s="171" t="s">
        <v>92</v>
      </c>
      <c r="E31" s="160" t="s">
        <v>61</v>
      </c>
      <c r="F31" s="160">
        <v>151</v>
      </c>
      <c r="G31" s="143">
        <v>17.05</v>
      </c>
      <c r="H31" s="143"/>
      <c r="I31" s="143">
        <v>20.46</v>
      </c>
      <c r="J31" s="143">
        <v>3089.46</v>
      </c>
      <c r="K31" s="161">
        <f t="shared" si="0"/>
        <v>1</v>
      </c>
      <c r="L31" s="146">
        <v>151</v>
      </c>
      <c r="M31" s="145">
        <f t="shared" si="1"/>
        <v>3089.46</v>
      </c>
      <c r="N31" s="146">
        <f>'[1]MEDIÇÃO 08'!P30</f>
        <v>151</v>
      </c>
      <c r="O31" s="145">
        <f t="shared" si="2"/>
        <v>3089.46</v>
      </c>
      <c r="P31" s="233"/>
      <c r="Q31" s="217">
        <f t="shared" si="3"/>
        <v>0</v>
      </c>
      <c r="R31" s="237">
        <f t="shared" si="4"/>
        <v>1</v>
      </c>
      <c r="S31" s="241"/>
    </row>
    <row r="32" spans="1:19" ht="51" x14ac:dyDescent="0.2">
      <c r="A32" s="159" t="s">
        <v>93</v>
      </c>
      <c r="B32" s="160" t="s">
        <v>94</v>
      </c>
      <c r="C32" s="160" t="s">
        <v>23</v>
      </c>
      <c r="D32" s="171" t="s">
        <v>95</v>
      </c>
      <c r="E32" s="160" t="s">
        <v>61</v>
      </c>
      <c r="F32" s="160">
        <v>402</v>
      </c>
      <c r="G32" s="143">
        <v>13.1</v>
      </c>
      <c r="H32" s="143"/>
      <c r="I32" s="143">
        <v>15.72</v>
      </c>
      <c r="J32" s="143">
        <v>6319.44</v>
      </c>
      <c r="K32" s="161">
        <f t="shared" si="0"/>
        <v>1.0000000000000002</v>
      </c>
      <c r="L32" s="146">
        <v>402</v>
      </c>
      <c r="M32" s="145">
        <f t="shared" si="1"/>
        <v>6319.4400000000005</v>
      </c>
      <c r="N32" s="146">
        <f>'[1]MEDIÇÃO 08'!P31</f>
        <v>402</v>
      </c>
      <c r="O32" s="145">
        <f t="shared" si="2"/>
        <v>6319.4400000000005</v>
      </c>
      <c r="P32" s="233"/>
      <c r="Q32" s="217">
        <f t="shared" si="3"/>
        <v>0</v>
      </c>
      <c r="R32" s="237">
        <f t="shared" si="4"/>
        <v>1</v>
      </c>
      <c r="S32" s="241"/>
    </row>
    <row r="33" spans="1:19" ht="38.25" x14ac:dyDescent="0.2">
      <c r="A33" s="159" t="s">
        <v>96</v>
      </c>
      <c r="B33" s="160" t="s">
        <v>75</v>
      </c>
      <c r="C33" s="160" t="s">
        <v>23</v>
      </c>
      <c r="D33" s="171" t="s">
        <v>76</v>
      </c>
      <c r="E33" s="160" t="s">
        <v>35</v>
      </c>
      <c r="F33" s="160">
        <v>7.43</v>
      </c>
      <c r="G33" s="143">
        <v>448.27</v>
      </c>
      <c r="H33" s="143"/>
      <c r="I33" s="143">
        <v>537.91999999999996</v>
      </c>
      <c r="J33" s="143">
        <v>3996.74</v>
      </c>
      <c r="K33" s="161">
        <f t="shared" si="0"/>
        <v>1.0000014011419307</v>
      </c>
      <c r="L33" s="146">
        <v>7.43</v>
      </c>
      <c r="M33" s="145">
        <f t="shared" si="1"/>
        <v>3996.7455999999997</v>
      </c>
      <c r="N33" s="146">
        <f>'[1]MEDIÇÃO 08'!P32</f>
        <v>7.43</v>
      </c>
      <c r="O33" s="145">
        <f t="shared" si="2"/>
        <v>3996.7455999999997</v>
      </c>
      <c r="P33" s="233"/>
      <c r="Q33" s="217">
        <f t="shared" si="3"/>
        <v>0</v>
      </c>
      <c r="R33" s="237">
        <f t="shared" si="4"/>
        <v>1</v>
      </c>
      <c r="S33" s="241"/>
    </row>
    <row r="34" spans="1:19" ht="38.25" x14ac:dyDescent="0.2">
      <c r="A34" s="159" t="s">
        <v>97</v>
      </c>
      <c r="B34" s="160" t="s">
        <v>78</v>
      </c>
      <c r="C34" s="160" t="s">
        <v>23</v>
      </c>
      <c r="D34" s="171" t="s">
        <v>79</v>
      </c>
      <c r="E34" s="160" t="s">
        <v>35</v>
      </c>
      <c r="F34" s="160">
        <v>7.43</v>
      </c>
      <c r="G34" s="143">
        <v>174.54</v>
      </c>
      <c r="H34" s="143"/>
      <c r="I34" s="143">
        <v>209.44</v>
      </c>
      <c r="J34" s="143">
        <v>1556.13</v>
      </c>
      <c r="K34" s="161">
        <f t="shared" si="0"/>
        <v>1.0000059121024591</v>
      </c>
      <c r="L34" s="146">
        <v>7.43</v>
      </c>
      <c r="M34" s="145">
        <f t="shared" si="1"/>
        <v>1556.1391999999998</v>
      </c>
      <c r="N34" s="146">
        <f>'[1]MEDIÇÃO 08'!P33</f>
        <v>7.43</v>
      </c>
      <c r="O34" s="145">
        <f t="shared" si="2"/>
        <v>1556.1391999999998</v>
      </c>
      <c r="P34" s="233"/>
      <c r="Q34" s="217">
        <f t="shared" si="3"/>
        <v>0</v>
      </c>
      <c r="R34" s="237">
        <f t="shared" si="4"/>
        <v>1</v>
      </c>
      <c r="S34" s="241"/>
    </row>
    <row r="35" spans="1:19" x14ac:dyDescent="0.2">
      <c r="A35" s="154" t="s">
        <v>98</v>
      </c>
      <c r="B35" s="155"/>
      <c r="C35" s="155"/>
      <c r="D35" s="170" t="s">
        <v>99</v>
      </c>
      <c r="E35" s="155"/>
      <c r="F35" s="155"/>
      <c r="G35" s="155"/>
      <c r="H35" s="155"/>
      <c r="I35" s="155"/>
      <c r="J35" s="156">
        <v>27174.53</v>
      </c>
      <c r="K35" s="161"/>
      <c r="L35" s="146">
        <v>0</v>
      </c>
      <c r="M35" s="145">
        <f t="shared" si="1"/>
        <v>0</v>
      </c>
      <c r="N35" s="146"/>
      <c r="O35" s="145"/>
      <c r="P35" s="233"/>
      <c r="Q35" s="217">
        <f t="shared" si="3"/>
        <v>0</v>
      </c>
      <c r="R35" s="237"/>
      <c r="S35" s="241"/>
    </row>
    <row r="36" spans="1:19" ht="51" x14ac:dyDescent="0.2">
      <c r="A36" s="159" t="s">
        <v>100</v>
      </c>
      <c r="B36" s="160" t="s">
        <v>101</v>
      </c>
      <c r="C36" s="160" t="s">
        <v>23</v>
      </c>
      <c r="D36" s="171" t="s">
        <v>102</v>
      </c>
      <c r="E36" s="160" t="s">
        <v>25</v>
      </c>
      <c r="F36" s="160">
        <v>136</v>
      </c>
      <c r="G36" s="143">
        <v>51.74</v>
      </c>
      <c r="H36" s="143"/>
      <c r="I36" s="143">
        <v>62.08</v>
      </c>
      <c r="J36" s="143">
        <v>8442.8799999999992</v>
      </c>
      <c r="K36" s="161">
        <f t="shared" si="0"/>
        <v>1</v>
      </c>
      <c r="L36" s="146">
        <v>136</v>
      </c>
      <c r="M36" s="145">
        <f t="shared" si="1"/>
        <v>8442.8799999999992</v>
      </c>
      <c r="N36" s="146">
        <f>'[1]MEDIÇÃO 08'!P35</f>
        <v>136</v>
      </c>
      <c r="O36" s="145">
        <f t="shared" si="2"/>
        <v>8442.8799999999992</v>
      </c>
      <c r="P36" s="233"/>
      <c r="Q36" s="217">
        <f t="shared" si="3"/>
        <v>0</v>
      </c>
      <c r="R36" s="237">
        <f t="shared" si="4"/>
        <v>1</v>
      </c>
      <c r="S36" s="241"/>
    </row>
    <row r="37" spans="1:19" ht="51" x14ac:dyDescent="0.2">
      <c r="A37" s="159" t="s">
        <v>103</v>
      </c>
      <c r="B37" s="160" t="s">
        <v>91</v>
      </c>
      <c r="C37" s="160" t="s">
        <v>23</v>
      </c>
      <c r="D37" s="171" t="s">
        <v>92</v>
      </c>
      <c r="E37" s="160" t="s">
        <v>61</v>
      </c>
      <c r="F37" s="160">
        <v>174</v>
      </c>
      <c r="G37" s="143">
        <v>17.05</v>
      </c>
      <c r="H37" s="143"/>
      <c r="I37" s="143">
        <v>20.46</v>
      </c>
      <c r="J37" s="143">
        <v>3560.04</v>
      </c>
      <c r="K37" s="161">
        <f t="shared" si="0"/>
        <v>1</v>
      </c>
      <c r="L37" s="146">
        <v>174</v>
      </c>
      <c r="M37" s="145">
        <f t="shared" si="1"/>
        <v>3560.04</v>
      </c>
      <c r="N37" s="146">
        <f>'[1]MEDIÇÃO 08'!P36</f>
        <v>174</v>
      </c>
      <c r="O37" s="145">
        <f t="shared" si="2"/>
        <v>3560.04</v>
      </c>
      <c r="P37" s="233"/>
      <c r="Q37" s="217">
        <f t="shared" si="3"/>
        <v>0</v>
      </c>
      <c r="R37" s="237">
        <f t="shared" si="4"/>
        <v>1</v>
      </c>
      <c r="S37" s="241"/>
    </row>
    <row r="38" spans="1:19" ht="51" x14ac:dyDescent="0.2">
      <c r="A38" s="159" t="s">
        <v>104</v>
      </c>
      <c r="B38" s="160" t="s">
        <v>105</v>
      </c>
      <c r="C38" s="160" t="s">
        <v>23</v>
      </c>
      <c r="D38" s="171" t="s">
        <v>106</v>
      </c>
      <c r="E38" s="160" t="s">
        <v>61</v>
      </c>
      <c r="F38" s="160">
        <v>90.8</v>
      </c>
      <c r="G38" s="143">
        <v>15.9</v>
      </c>
      <c r="H38" s="143"/>
      <c r="I38" s="143">
        <v>19.079999999999998</v>
      </c>
      <c r="J38" s="143">
        <v>1732.46</v>
      </c>
      <c r="K38" s="161">
        <f t="shared" si="0"/>
        <v>1.0000023088556156</v>
      </c>
      <c r="L38" s="146">
        <v>90.8</v>
      </c>
      <c r="M38" s="145">
        <f t="shared" si="1"/>
        <v>1732.4639999999997</v>
      </c>
      <c r="N38" s="146">
        <f>'[1]MEDIÇÃO 08'!P37</f>
        <v>90.8</v>
      </c>
      <c r="O38" s="145">
        <f t="shared" si="2"/>
        <v>1732.4639999999997</v>
      </c>
      <c r="P38" s="233"/>
      <c r="Q38" s="217">
        <f t="shared" si="3"/>
        <v>0</v>
      </c>
      <c r="R38" s="237">
        <f t="shared" si="4"/>
        <v>1</v>
      </c>
      <c r="S38" s="241"/>
    </row>
    <row r="39" spans="1:19" ht="51" x14ac:dyDescent="0.2">
      <c r="A39" s="159" t="s">
        <v>107</v>
      </c>
      <c r="B39" s="160" t="s">
        <v>108</v>
      </c>
      <c r="C39" s="160" t="s">
        <v>23</v>
      </c>
      <c r="D39" s="171" t="s">
        <v>109</v>
      </c>
      <c r="E39" s="160" t="s">
        <v>61</v>
      </c>
      <c r="F39" s="160">
        <v>92.3</v>
      </c>
      <c r="G39" s="143">
        <v>14.75</v>
      </c>
      <c r="H39" s="143"/>
      <c r="I39" s="143">
        <v>17.7</v>
      </c>
      <c r="J39" s="143">
        <v>1633.71</v>
      </c>
      <c r="K39" s="161">
        <f t="shared" si="0"/>
        <v>0.99999999999999989</v>
      </c>
      <c r="L39" s="146">
        <v>92.3</v>
      </c>
      <c r="M39" s="145">
        <f t="shared" si="1"/>
        <v>1633.7099999999998</v>
      </c>
      <c r="N39" s="146">
        <f>'[1]MEDIÇÃO 08'!P38</f>
        <v>92.3</v>
      </c>
      <c r="O39" s="145">
        <f t="shared" si="2"/>
        <v>1633.7099999999998</v>
      </c>
      <c r="P39" s="233"/>
      <c r="Q39" s="217">
        <f t="shared" si="3"/>
        <v>0</v>
      </c>
      <c r="R39" s="237">
        <f t="shared" si="4"/>
        <v>1</v>
      </c>
      <c r="S39" s="241"/>
    </row>
    <row r="40" spans="1:19" ht="51" x14ac:dyDescent="0.2">
      <c r="A40" s="159" t="s">
        <v>110</v>
      </c>
      <c r="B40" s="160" t="s">
        <v>94</v>
      </c>
      <c r="C40" s="160" t="s">
        <v>23</v>
      </c>
      <c r="D40" s="171" t="s">
        <v>95</v>
      </c>
      <c r="E40" s="160" t="s">
        <v>61</v>
      </c>
      <c r="F40" s="160">
        <v>140</v>
      </c>
      <c r="G40" s="143">
        <v>13.1</v>
      </c>
      <c r="H40" s="143"/>
      <c r="I40" s="143">
        <v>15.72</v>
      </c>
      <c r="J40" s="143">
        <v>2200.8000000000002</v>
      </c>
      <c r="K40" s="161">
        <f t="shared" si="0"/>
        <v>1</v>
      </c>
      <c r="L40" s="146">
        <v>140</v>
      </c>
      <c r="M40" s="145">
        <f t="shared" si="1"/>
        <v>2200.8000000000002</v>
      </c>
      <c r="N40" s="146">
        <f>'[1]MEDIÇÃO 08'!P39</f>
        <v>140</v>
      </c>
      <c r="O40" s="145">
        <f t="shared" si="2"/>
        <v>2200.8000000000002</v>
      </c>
      <c r="P40" s="233"/>
      <c r="Q40" s="217">
        <f t="shared" si="3"/>
        <v>0</v>
      </c>
      <c r="R40" s="237">
        <f t="shared" si="4"/>
        <v>1</v>
      </c>
      <c r="S40" s="241"/>
    </row>
    <row r="41" spans="1:19" ht="51" x14ac:dyDescent="0.2">
      <c r="A41" s="159" t="s">
        <v>111</v>
      </c>
      <c r="B41" s="160" t="s">
        <v>112</v>
      </c>
      <c r="C41" s="160" t="s">
        <v>23</v>
      </c>
      <c r="D41" s="171" t="s">
        <v>113</v>
      </c>
      <c r="E41" s="160" t="s">
        <v>61</v>
      </c>
      <c r="F41" s="160">
        <v>76.400000000000006</v>
      </c>
      <c r="G41" s="143">
        <v>11.02</v>
      </c>
      <c r="H41" s="143"/>
      <c r="I41" s="143">
        <v>13.22</v>
      </c>
      <c r="J41" s="143">
        <v>1010</v>
      </c>
      <c r="K41" s="161">
        <f t="shared" si="0"/>
        <v>1.0000079207920793</v>
      </c>
      <c r="L41" s="146">
        <v>76.400000000000006</v>
      </c>
      <c r="M41" s="145">
        <f t="shared" si="1"/>
        <v>1010.0080000000002</v>
      </c>
      <c r="N41" s="146">
        <f>'[1]MEDIÇÃO 08'!P40</f>
        <v>76.400000000000006</v>
      </c>
      <c r="O41" s="145">
        <f t="shared" si="2"/>
        <v>1010.0080000000002</v>
      </c>
      <c r="P41" s="233"/>
      <c r="Q41" s="217">
        <f t="shared" si="3"/>
        <v>0</v>
      </c>
      <c r="R41" s="237">
        <f t="shared" si="4"/>
        <v>1</v>
      </c>
      <c r="S41" s="241"/>
    </row>
    <row r="42" spans="1:19" ht="38.25" x14ac:dyDescent="0.2">
      <c r="A42" s="159" t="s">
        <v>114</v>
      </c>
      <c r="B42" s="160" t="s">
        <v>75</v>
      </c>
      <c r="C42" s="160" t="s">
        <v>23</v>
      </c>
      <c r="D42" s="171" t="s">
        <v>76</v>
      </c>
      <c r="E42" s="160" t="s">
        <v>35</v>
      </c>
      <c r="F42" s="160">
        <v>11.5</v>
      </c>
      <c r="G42" s="143">
        <v>448.27</v>
      </c>
      <c r="H42" s="143"/>
      <c r="I42" s="143">
        <v>537.91999999999996</v>
      </c>
      <c r="J42" s="143">
        <v>6186.08</v>
      </c>
      <c r="K42" s="161">
        <f t="shared" si="0"/>
        <v>1</v>
      </c>
      <c r="L42" s="146">
        <v>11.5</v>
      </c>
      <c r="M42" s="145">
        <f t="shared" si="1"/>
        <v>6186.08</v>
      </c>
      <c r="N42" s="146">
        <f>'[1]MEDIÇÃO 08'!P41</f>
        <v>11.5</v>
      </c>
      <c r="O42" s="145">
        <f t="shared" si="2"/>
        <v>6186.08</v>
      </c>
      <c r="P42" s="233"/>
      <c r="Q42" s="217">
        <f t="shared" si="3"/>
        <v>0</v>
      </c>
      <c r="R42" s="237">
        <f t="shared" si="4"/>
        <v>1</v>
      </c>
      <c r="S42" s="241"/>
    </row>
    <row r="43" spans="1:19" ht="38.25" x14ac:dyDescent="0.2">
      <c r="A43" s="159" t="s">
        <v>115</v>
      </c>
      <c r="B43" s="160" t="s">
        <v>78</v>
      </c>
      <c r="C43" s="160" t="s">
        <v>23</v>
      </c>
      <c r="D43" s="171" t="s">
        <v>79</v>
      </c>
      <c r="E43" s="160" t="s">
        <v>35</v>
      </c>
      <c r="F43" s="160">
        <v>11.5</v>
      </c>
      <c r="G43" s="143">
        <v>174.54</v>
      </c>
      <c r="H43" s="143"/>
      <c r="I43" s="143">
        <v>209.44</v>
      </c>
      <c r="J43" s="143">
        <v>2408.56</v>
      </c>
      <c r="K43" s="161">
        <f t="shared" si="0"/>
        <v>1</v>
      </c>
      <c r="L43" s="146">
        <v>11.5</v>
      </c>
      <c r="M43" s="145">
        <f t="shared" si="1"/>
        <v>2408.56</v>
      </c>
      <c r="N43" s="146">
        <f>'[1]MEDIÇÃO 08'!P42</f>
        <v>11.5</v>
      </c>
      <c r="O43" s="145">
        <f t="shared" si="2"/>
        <v>2408.56</v>
      </c>
      <c r="P43" s="233"/>
      <c r="Q43" s="217">
        <f t="shared" si="3"/>
        <v>0</v>
      </c>
      <c r="R43" s="237">
        <f t="shared" si="4"/>
        <v>1</v>
      </c>
      <c r="S43" s="241"/>
    </row>
    <row r="44" spans="1:19" x14ac:dyDescent="0.2">
      <c r="A44" s="154" t="s">
        <v>116</v>
      </c>
      <c r="B44" s="155"/>
      <c r="C44" s="155"/>
      <c r="D44" s="170" t="s">
        <v>117</v>
      </c>
      <c r="E44" s="155"/>
      <c r="F44" s="155"/>
      <c r="G44" s="155"/>
      <c r="H44" s="155"/>
      <c r="I44" s="155"/>
      <c r="J44" s="156">
        <v>10674.34</v>
      </c>
      <c r="K44" s="161"/>
      <c r="L44" s="146">
        <v>0</v>
      </c>
      <c r="M44" s="145">
        <f t="shared" si="1"/>
        <v>0</v>
      </c>
      <c r="N44" s="146"/>
      <c r="O44" s="145">
        <f t="shared" si="2"/>
        <v>0</v>
      </c>
      <c r="P44" s="233"/>
      <c r="Q44" s="217">
        <f t="shared" si="3"/>
        <v>0</v>
      </c>
      <c r="R44" s="237"/>
      <c r="S44" s="241"/>
    </row>
    <row r="45" spans="1:19" ht="38.25" x14ac:dyDescent="0.2">
      <c r="A45" s="159" t="s">
        <v>118</v>
      </c>
      <c r="B45" s="160" t="s">
        <v>119</v>
      </c>
      <c r="C45" s="160" t="s">
        <v>23</v>
      </c>
      <c r="D45" s="171" t="s">
        <v>120</v>
      </c>
      <c r="E45" s="160" t="s">
        <v>25</v>
      </c>
      <c r="F45" s="160">
        <v>40</v>
      </c>
      <c r="G45" s="143">
        <v>32</v>
      </c>
      <c r="H45" s="143"/>
      <c r="I45" s="143">
        <v>38.4</v>
      </c>
      <c r="J45" s="143">
        <v>1536</v>
      </c>
      <c r="K45" s="161">
        <f t="shared" si="0"/>
        <v>1</v>
      </c>
      <c r="L45" s="146">
        <v>40</v>
      </c>
      <c r="M45" s="145">
        <f t="shared" si="1"/>
        <v>1536</v>
      </c>
      <c r="N45" s="146">
        <f>'[1]MEDIÇÃO 08'!P44</f>
        <v>40</v>
      </c>
      <c r="O45" s="145">
        <f t="shared" si="2"/>
        <v>1536</v>
      </c>
      <c r="P45" s="233"/>
      <c r="Q45" s="217">
        <f t="shared" si="3"/>
        <v>0</v>
      </c>
      <c r="R45" s="237">
        <f t="shared" si="4"/>
        <v>1</v>
      </c>
      <c r="S45" s="241"/>
    </row>
    <row r="46" spans="1:19" ht="38.25" x14ac:dyDescent="0.2">
      <c r="A46" s="159" t="s">
        <v>121</v>
      </c>
      <c r="B46" s="160" t="s">
        <v>122</v>
      </c>
      <c r="C46" s="160" t="s">
        <v>23</v>
      </c>
      <c r="D46" s="171" t="s">
        <v>123</v>
      </c>
      <c r="E46" s="160" t="s">
        <v>35</v>
      </c>
      <c r="F46" s="160">
        <v>5.5</v>
      </c>
      <c r="G46" s="143">
        <v>443.99</v>
      </c>
      <c r="H46" s="143"/>
      <c r="I46" s="143">
        <v>532.78</v>
      </c>
      <c r="J46" s="143">
        <v>2930.29</v>
      </c>
      <c r="K46" s="161">
        <f t="shared" si="0"/>
        <v>1</v>
      </c>
      <c r="L46" s="146">
        <v>5.5</v>
      </c>
      <c r="M46" s="145">
        <f t="shared" si="1"/>
        <v>2930.29</v>
      </c>
      <c r="N46" s="146">
        <f>'[1]MEDIÇÃO 08'!P45</f>
        <v>5.5</v>
      </c>
      <c r="O46" s="145">
        <f t="shared" si="2"/>
        <v>2930.29</v>
      </c>
      <c r="P46" s="233"/>
      <c r="Q46" s="217">
        <f t="shared" si="3"/>
        <v>0</v>
      </c>
      <c r="R46" s="237">
        <f t="shared" si="4"/>
        <v>1</v>
      </c>
      <c r="S46" s="241"/>
    </row>
    <row r="47" spans="1:19" ht="38.25" x14ac:dyDescent="0.2">
      <c r="A47" s="159" t="s">
        <v>124</v>
      </c>
      <c r="B47" s="160" t="s">
        <v>78</v>
      </c>
      <c r="C47" s="160" t="s">
        <v>23</v>
      </c>
      <c r="D47" s="171" t="s">
        <v>79</v>
      </c>
      <c r="E47" s="160" t="s">
        <v>35</v>
      </c>
      <c r="F47" s="160">
        <v>5.5</v>
      </c>
      <c r="G47" s="143">
        <v>174.54</v>
      </c>
      <c r="H47" s="143"/>
      <c r="I47" s="143">
        <v>209.44</v>
      </c>
      <c r="J47" s="143">
        <v>1151.92</v>
      </c>
      <c r="K47" s="161">
        <f t="shared" si="0"/>
        <v>1</v>
      </c>
      <c r="L47" s="146">
        <v>5.5</v>
      </c>
      <c r="M47" s="145">
        <f t="shared" si="1"/>
        <v>1151.92</v>
      </c>
      <c r="N47" s="146">
        <f>'[1]MEDIÇÃO 08'!P46</f>
        <v>5.5</v>
      </c>
      <c r="O47" s="145">
        <f t="shared" si="2"/>
        <v>1151.92</v>
      </c>
      <c r="P47" s="233"/>
      <c r="Q47" s="217">
        <f t="shared" si="3"/>
        <v>0</v>
      </c>
      <c r="R47" s="237">
        <f t="shared" si="4"/>
        <v>1</v>
      </c>
      <c r="S47" s="241"/>
    </row>
    <row r="48" spans="1:19" ht="51" x14ac:dyDescent="0.2">
      <c r="A48" s="159" t="s">
        <v>125</v>
      </c>
      <c r="B48" s="160" t="s">
        <v>105</v>
      </c>
      <c r="C48" s="160" t="s">
        <v>23</v>
      </c>
      <c r="D48" s="171" t="s">
        <v>106</v>
      </c>
      <c r="E48" s="160" t="s">
        <v>61</v>
      </c>
      <c r="F48" s="160">
        <v>160.80000000000001</v>
      </c>
      <c r="G48" s="143">
        <v>15.9</v>
      </c>
      <c r="H48" s="143"/>
      <c r="I48" s="143">
        <v>19.079999999999998</v>
      </c>
      <c r="J48" s="143">
        <v>3068.06</v>
      </c>
      <c r="K48" s="161">
        <f t="shared" si="0"/>
        <v>1.0000013037554676</v>
      </c>
      <c r="L48" s="146">
        <v>160.80000000000001</v>
      </c>
      <c r="M48" s="145">
        <f t="shared" si="1"/>
        <v>3068.0639999999999</v>
      </c>
      <c r="N48" s="146">
        <f>'[1]MEDIÇÃO 08'!P47</f>
        <v>160.80000000000001</v>
      </c>
      <c r="O48" s="145">
        <f t="shared" si="2"/>
        <v>3068.0639999999999</v>
      </c>
      <c r="P48" s="233"/>
      <c r="Q48" s="217">
        <f t="shared" si="3"/>
        <v>0</v>
      </c>
      <c r="R48" s="237">
        <f t="shared" si="4"/>
        <v>1</v>
      </c>
      <c r="S48" s="241"/>
    </row>
    <row r="49" spans="1:19" ht="51" x14ac:dyDescent="0.2">
      <c r="A49" s="159" t="s">
        <v>126</v>
      </c>
      <c r="B49" s="160" t="s">
        <v>108</v>
      </c>
      <c r="C49" s="160" t="s">
        <v>23</v>
      </c>
      <c r="D49" s="171" t="s">
        <v>109</v>
      </c>
      <c r="E49" s="160" t="s">
        <v>61</v>
      </c>
      <c r="F49" s="160">
        <v>28.4</v>
      </c>
      <c r="G49" s="143">
        <v>14.75</v>
      </c>
      <c r="H49" s="143"/>
      <c r="I49" s="143">
        <v>17.7</v>
      </c>
      <c r="J49" s="143">
        <v>502.68</v>
      </c>
      <c r="K49" s="161">
        <f t="shared" si="0"/>
        <v>0.99999999999999989</v>
      </c>
      <c r="L49" s="146">
        <v>28.4</v>
      </c>
      <c r="M49" s="145">
        <f t="shared" si="1"/>
        <v>502.67999999999995</v>
      </c>
      <c r="N49" s="146">
        <f>'[1]MEDIÇÃO 08'!P48</f>
        <v>28.4</v>
      </c>
      <c r="O49" s="145">
        <f t="shared" si="2"/>
        <v>502.67999999999995</v>
      </c>
      <c r="P49" s="233"/>
      <c r="Q49" s="217">
        <f t="shared" si="3"/>
        <v>0</v>
      </c>
      <c r="R49" s="237">
        <f t="shared" si="4"/>
        <v>1</v>
      </c>
      <c r="S49" s="241"/>
    </row>
    <row r="50" spans="1:19" ht="51" x14ac:dyDescent="0.2">
      <c r="A50" s="159" t="s">
        <v>127</v>
      </c>
      <c r="B50" s="160" t="s">
        <v>91</v>
      </c>
      <c r="C50" s="160" t="s">
        <v>23</v>
      </c>
      <c r="D50" s="171" t="s">
        <v>92</v>
      </c>
      <c r="E50" s="160" t="s">
        <v>61</v>
      </c>
      <c r="F50" s="160">
        <v>72.599999999999994</v>
      </c>
      <c r="G50" s="143">
        <v>17.05</v>
      </c>
      <c r="H50" s="143"/>
      <c r="I50" s="143">
        <v>20.46</v>
      </c>
      <c r="J50" s="143">
        <v>1485.39</v>
      </c>
      <c r="K50" s="161">
        <f t="shared" si="0"/>
        <v>1.0000040393432026</v>
      </c>
      <c r="L50" s="146">
        <v>72.599999999999994</v>
      </c>
      <c r="M50" s="145">
        <f t="shared" si="1"/>
        <v>1485.396</v>
      </c>
      <c r="N50" s="146">
        <f>'[1]MEDIÇÃO 08'!P49</f>
        <v>72.599999999999994</v>
      </c>
      <c r="O50" s="145">
        <f t="shared" si="2"/>
        <v>1485.396</v>
      </c>
      <c r="P50" s="233"/>
      <c r="Q50" s="217">
        <f t="shared" si="3"/>
        <v>0</v>
      </c>
      <c r="R50" s="237">
        <f t="shared" si="4"/>
        <v>1</v>
      </c>
      <c r="S50" s="241"/>
    </row>
    <row r="51" spans="1:19" x14ac:dyDescent="0.2">
      <c r="A51" s="154" t="s">
        <v>128</v>
      </c>
      <c r="B51" s="155"/>
      <c r="C51" s="155"/>
      <c r="D51" s="170" t="s">
        <v>129</v>
      </c>
      <c r="E51" s="155"/>
      <c r="F51" s="155"/>
      <c r="G51" s="155"/>
      <c r="H51" s="155"/>
      <c r="I51" s="155"/>
      <c r="J51" s="156">
        <v>47981.2</v>
      </c>
      <c r="K51" s="161">
        <f t="shared" si="0"/>
        <v>0</v>
      </c>
      <c r="L51" s="146">
        <v>0</v>
      </c>
      <c r="M51" s="145">
        <f t="shared" si="1"/>
        <v>0</v>
      </c>
      <c r="N51" s="146"/>
      <c r="O51" s="145"/>
      <c r="P51" s="233"/>
      <c r="Q51" s="217">
        <f t="shared" si="3"/>
        <v>0</v>
      </c>
      <c r="R51" s="237"/>
      <c r="S51" s="241"/>
    </row>
    <row r="52" spans="1:19" ht="63.75" x14ac:dyDescent="0.2">
      <c r="A52" s="159" t="s">
        <v>130</v>
      </c>
      <c r="B52" s="160" t="s">
        <v>131</v>
      </c>
      <c r="C52" s="160" t="s">
        <v>23</v>
      </c>
      <c r="D52" s="171" t="s">
        <v>132</v>
      </c>
      <c r="E52" s="160" t="s">
        <v>25</v>
      </c>
      <c r="F52" s="160">
        <v>148.44999999999999</v>
      </c>
      <c r="G52" s="143">
        <v>64.28</v>
      </c>
      <c r="H52" s="143"/>
      <c r="I52" s="143">
        <v>77.13</v>
      </c>
      <c r="J52" s="143">
        <v>11449.94</v>
      </c>
      <c r="K52" s="161">
        <f t="shared" si="0"/>
        <v>1.0000007423619686</v>
      </c>
      <c r="L52" s="146">
        <v>230.23999999999998</v>
      </c>
      <c r="M52" s="145">
        <f t="shared" si="1"/>
        <v>17758.411199999999</v>
      </c>
      <c r="N52" s="146">
        <f>'[1]MEDIÇÃO 08'!P51</f>
        <v>148.44999999999999</v>
      </c>
      <c r="O52" s="145">
        <f t="shared" si="2"/>
        <v>11449.948499999999</v>
      </c>
      <c r="P52" s="233">
        <v>81.789999999999992</v>
      </c>
      <c r="Q52" s="217">
        <f t="shared" si="3"/>
        <v>6308.4626999999991</v>
      </c>
      <c r="R52" s="237">
        <f t="shared" si="4"/>
        <v>1</v>
      </c>
      <c r="S52" s="241"/>
    </row>
    <row r="53" spans="1:19" ht="38.25" x14ac:dyDescent="0.2">
      <c r="A53" s="159" t="s">
        <v>133</v>
      </c>
      <c r="B53" s="160" t="s">
        <v>134</v>
      </c>
      <c r="C53" s="160" t="s">
        <v>23</v>
      </c>
      <c r="D53" s="171" t="s">
        <v>135</v>
      </c>
      <c r="E53" s="160" t="s">
        <v>25</v>
      </c>
      <c r="F53" s="160">
        <v>191.54</v>
      </c>
      <c r="G53" s="143">
        <v>155.41</v>
      </c>
      <c r="H53" s="143"/>
      <c r="I53" s="143">
        <v>186.49</v>
      </c>
      <c r="J53" s="143">
        <v>35720.29</v>
      </c>
      <c r="K53" s="161">
        <f t="shared" si="0"/>
        <v>0.29602175682224302</v>
      </c>
      <c r="L53" s="146">
        <v>191.54</v>
      </c>
      <c r="M53" s="145">
        <f t="shared" si="1"/>
        <v>35720.294600000001</v>
      </c>
      <c r="N53" s="146">
        <f>'[1]MEDIÇÃO 08'!P52</f>
        <v>56.7</v>
      </c>
      <c r="O53" s="145">
        <f t="shared" si="2"/>
        <v>10573.983</v>
      </c>
      <c r="P53" s="233"/>
      <c r="Q53" s="217">
        <f t="shared" si="3"/>
        <v>0</v>
      </c>
      <c r="R53" s="237">
        <f t="shared" si="4"/>
        <v>0.29602171870105465</v>
      </c>
      <c r="S53" s="241"/>
    </row>
    <row r="54" spans="1:19" ht="25.5" x14ac:dyDescent="0.2">
      <c r="A54" s="159" t="s">
        <v>136</v>
      </c>
      <c r="B54" s="160" t="s">
        <v>137</v>
      </c>
      <c r="C54" s="160" t="s">
        <v>23</v>
      </c>
      <c r="D54" s="171" t="s">
        <v>138</v>
      </c>
      <c r="E54" s="160" t="s">
        <v>29</v>
      </c>
      <c r="F54" s="160">
        <v>2.12</v>
      </c>
      <c r="G54" s="143">
        <v>42.23</v>
      </c>
      <c r="H54" s="143"/>
      <c r="I54" s="143">
        <v>50.67</v>
      </c>
      <c r="J54" s="143">
        <v>107.42</v>
      </c>
      <c r="K54" s="161">
        <f t="shared" si="0"/>
        <v>0</v>
      </c>
      <c r="L54" s="146">
        <v>2.12</v>
      </c>
      <c r="M54" s="145">
        <f t="shared" si="1"/>
        <v>107.42040000000001</v>
      </c>
      <c r="N54" s="146">
        <f>'[1]MEDIÇÃO 08'!P53</f>
        <v>0</v>
      </c>
      <c r="O54" s="145">
        <f t="shared" si="2"/>
        <v>0</v>
      </c>
      <c r="P54" s="233"/>
      <c r="Q54" s="217">
        <f t="shared" si="3"/>
        <v>0</v>
      </c>
      <c r="R54" s="237">
        <f t="shared" si="4"/>
        <v>0</v>
      </c>
      <c r="S54" s="241"/>
    </row>
    <row r="55" spans="1:19" ht="25.5" x14ac:dyDescent="0.2">
      <c r="A55" s="159" t="s">
        <v>139</v>
      </c>
      <c r="B55" s="160" t="s">
        <v>140</v>
      </c>
      <c r="C55" s="160" t="s">
        <v>23</v>
      </c>
      <c r="D55" s="171" t="s">
        <v>141</v>
      </c>
      <c r="E55" s="160" t="s">
        <v>29</v>
      </c>
      <c r="F55" s="160">
        <v>15.95</v>
      </c>
      <c r="G55" s="143">
        <v>31.26</v>
      </c>
      <c r="H55" s="143"/>
      <c r="I55" s="143">
        <v>37.51</v>
      </c>
      <c r="J55" s="143">
        <v>598.28</v>
      </c>
      <c r="K55" s="161">
        <f t="shared" si="0"/>
        <v>0</v>
      </c>
      <c r="L55" s="146">
        <v>15.95</v>
      </c>
      <c r="M55" s="145">
        <f t="shared" si="1"/>
        <v>598.28449999999998</v>
      </c>
      <c r="N55" s="146">
        <f>'[1]MEDIÇÃO 08'!P54</f>
        <v>0</v>
      </c>
      <c r="O55" s="145">
        <f t="shared" si="2"/>
        <v>0</v>
      </c>
      <c r="P55" s="233"/>
      <c r="Q55" s="217">
        <f t="shared" si="3"/>
        <v>0</v>
      </c>
      <c r="R55" s="237">
        <f t="shared" si="4"/>
        <v>0</v>
      </c>
      <c r="S55" s="241"/>
    </row>
    <row r="56" spans="1:19" ht="25.5" x14ac:dyDescent="0.2">
      <c r="A56" s="159" t="s">
        <v>142</v>
      </c>
      <c r="B56" s="160" t="s">
        <v>143</v>
      </c>
      <c r="C56" s="160" t="s">
        <v>23</v>
      </c>
      <c r="D56" s="171" t="s">
        <v>144</v>
      </c>
      <c r="E56" s="160" t="s">
        <v>29</v>
      </c>
      <c r="F56" s="160">
        <v>2.12</v>
      </c>
      <c r="G56" s="143">
        <v>41.39</v>
      </c>
      <c r="H56" s="143"/>
      <c r="I56" s="143">
        <v>49.66</v>
      </c>
      <c r="J56" s="143">
        <v>105.27</v>
      </c>
      <c r="K56" s="161">
        <f t="shared" si="0"/>
        <v>0</v>
      </c>
      <c r="L56" s="146">
        <v>2.12</v>
      </c>
      <c r="M56" s="145">
        <f t="shared" si="1"/>
        <v>105.2792</v>
      </c>
      <c r="N56" s="146">
        <f>'[1]MEDIÇÃO 08'!P55</f>
        <v>0</v>
      </c>
      <c r="O56" s="145">
        <f t="shared" si="2"/>
        <v>0</v>
      </c>
      <c r="P56" s="233"/>
      <c r="Q56" s="217">
        <f t="shared" si="3"/>
        <v>0</v>
      </c>
      <c r="R56" s="237">
        <f t="shared" si="4"/>
        <v>0</v>
      </c>
      <c r="S56" s="241"/>
    </row>
    <row r="57" spans="1:19" x14ac:dyDescent="0.2">
      <c r="A57" s="154" t="s">
        <v>145</v>
      </c>
      <c r="B57" s="155"/>
      <c r="C57" s="155"/>
      <c r="D57" s="170" t="s">
        <v>146</v>
      </c>
      <c r="E57" s="155"/>
      <c r="F57" s="155"/>
      <c r="G57" s="155"/>
      <c r="H57" s="155"/>
      <c r="I57" s="155"/>
      <c r="J57" s="156">
        <v>12612.83</v>
      </c>
      <c r="K57" s="161"/>
      <c r="L57" s="146">
        <v>0</v>
      </c>
      <c r="M57" s="145">
        <f t="shared" si="1"/>
        <v>0</v>
      </c>
      <c r="N57" s="146"/>
      <c r="O57" s="145">
        <f t="shared" si="2"/>
        <v>0</v>
      </c>
      <c r="P57" s="233"/>
      <c r="Q57" s="217">
        <f t="shared" si="3"/>
        <v>0</v>
      </c>
      <c r="R57" s="237"/>
      <c r="S57" s="241"/>
    </row>
    <row r="58" spans="1:19" x14ac:dyDescent="0.2">
      <c r="A58" s="154" t="s">
        <v>147</v>
      </c>
      <c r="B58" s="155"/>
      <c r="C58" s="155"/>
      <c r="D58" s="170" t="s">
        <v>148</v>
      </c>
      <c r="E58" s="155"/>
      <c r="F58" s="155"/>
      <c r="G58" s="155"/>
      <c r="H58" s="155"/>
      <c r="I58" s="155"/>
      <c r="J58" s="156">
        <v>12612.83</v>
      </c>
      <c r="K58" s="161"/>
      <c r="L58" s="146">
        <v>0</v>
      </c>
      <c r="M58" s="145">
        <f t="shared" si="1"/>
        <v>0</v>
      </c>
      <c r="N58" s="146"/>
      <c r="O58" s="145">
        <f t="shared" si="2"/>
        <v>0</v>
      </c>
      <c r="P58" s="233"/>
      <c r="Q58" s="217">
        <f t="shared" si="3"/>
        <v>0</v>
      </c>
      <c r="R58" s="237"/>
      <c r="S58" s="241"/>
    </row>
    <row r="59" spans="1:19" ht="38.25" x14ac:dyDescent="0.2">
      <c r="A59" s="159" t="s">
        <v>149</v>
      </c>
      <c r="B59" s="160" t="s">
        <v>150</v>
      </c>
      <c r="C59" s="160" t="s">
        <v>23</v>
      </c>
      <c r="D59" s="171" t="s">
        <v>151</v>
      </c>
      <c r="E59" s="160" t="s">
        <v>25</v>
      </c>
      <c r="F59" s="160">
        <v>1.49</v>
      </c>
      <c r="G59" s="143">
        <v>832.76</v>
      </c>
      <c r="H59" s="143"/>
      <c r="I59" s="143">
        <v>999.31</v>
      </c>
      <c r="J59" s="143">
        <v>1488.97</v>
      </c>
      <c r="K59" s="161">
        <f t="shared" si="0"/>
        <v>0.98657844012975404</v>
      </c>
      <c r="L59" s="146">
        <v>1.49</v>
      </c>
      <c r="M59" s="145">
        <f t="shared" si="1"/>
        <v>1488.9719</v>
      </c>
      <c r="N59" s="146">
        <f>'[1]MEDIÇÃO 08'!P58</f>
        <v>1.47</v>
      </c>
      <c r="O59" s="145">
        <f t="shared" si="2"/>
        <v>1468.9857</v>
      </c>
      <c r="P59" s="233"/>
      <c r="Q59" s="217">
        <f t="shared" si="3"/>
        <v>0</v>
      </c>
      <c r="R59" s="237">
        <f t="shared" si="4"/>
        <v>0.98657718120805371</v>
      </c>
      <c r="S59" s="241"/>
    </row>
    <row r="60" spans="1:19" ht="31.5" customHeight="1" x14ac:dyDescent="0.2">
      <c r="A60" s="159" t="s">
        <v>152</v>
      </c>
      <c r="B60" s="160" t="s">
        <v>153</v>
      </c>
      <c r="C60" s="160" t="s">
        <v>23</v>
      </c>
      <c r="D60" s="171" t="s">
        <v>154</v>
      </c>
      <c r="E60" s="160" t="s">
        <v>25</v>
      </c>
      <c r="F60" s="160">
        <v>27.75</v>
      </c>
      <c r="G60" s="143">
        <v>334.05</v>
      </c>
      <c r="H60" s="143"/>
      <c r="I60" s="143">
        <v>400.86</v>
      </c>
      <c r="J60" s="143">
        <v>11123.86</v>
      </c>
      <c r="K60" s="161">
        <f t="shared" si="0"/>
        <v>0.91603644777981752</v>
      </c>
      <c r="L60" s="146">
        <v>27.75</v>
      </c>
      <c r="M60" s="145">
        <f t="shared" si="1"/>
        <v>11123.865</v>
      </c>
      <c r="N60" s="146">
        <f>'[1]MEDIÇÃO 08'!P59</f>
        <v>25.42</v>
      </c>
      <c r="O60" s="145">
        <f t="shared" si="2"/>
        <v>10189.861200000001</v>
      </c>
      <c r="P60" s="233"/>
      <c r="Q60" s="217">
        <f t="shared" si="3"/>
        <v>0</v>
      </c>
      <c r="R60" s="237">
        <f t="shared" si="4"/>
        <v>0.91603603603603612</v>
      </c>
      <c r="S60" s="241"/>
    </row>
    <row r="61" spans="1:19" x14ac:dyDescent="0.2">
      <c r="A61" s="154" t="s">
        <v>155</v>
      </c>
      <c r="B61" s="155"/>
      <c r="C61" s="155"/>
      <c r="D61" s="170" t="s">
        <v>156</v>
      </c>
      <c r="E61" s="155"/>
      <c r="F61" s="155"/>
      <c r="G61" s="155"/>
      <c r="H61" s="155"/>
      <c r="I61" s="155"/>
      <c r="J61" s="156">
        <v>189072.1</v>
      </c>
      <c r="K61" s="161"/>
      <c r="L61" s="146">
        <v>0</v>
      </c>
      <c r="M61" s="145">
        <f t="shared" si="1"/>
        <v>0</v>
      </c>
      <c r="N61" s="146"/>
      <c r="O61" s="145"/>
      <c r="P61" s="233"/>
      <c r="Q61" s="217">
        <f t="shared" si="3"/>
        <v>0</v>
      </c>
      <c r="R61" s="237"/>
      <c r="S61" s="241"/>
    </row>
    <row r="62" spans="1:19" ht="33" customHeight="1" x14ac:dyDescent="0.2">
      <c r="A62" s="154" t="s">
        <v>157</v>
      </c>
      <c r="B62" s="155"/>
      <c r="C62" s="155"/>
      <c r="D62" s="170" t="s">
        <v>158</v>
      </c>
      <c r="E62" s="155"/>
      <c r="F62" s="155"/>
      <c r="G62" s="155"/>
      <c r="H62" s="155"/>
      <c r="I62" s="155"/>
      <c r="J62" s="156">
        <v>189072.1</v>
      </c>
      <c r="K62" s="161"/>
      <c r="L62" s="146">
        <v>0</v>
      </c>
      <c r="M62" s="145">
        <f t="shared" si="1"/>
        <v>0</v>
      </c>
      <c r="N62" s="146"/>
      <c r="O62" s="145"/>
      <c r="P62" s="233"/>
      <c r="Q62" s="217">
        <f t="shared" si="3"/>
        <v>0</v>
      </c>
      <c r="R62" s="237"/>
      <c r="S62" s="241"/>
    </row>
    <row r="63" spans="1:19" ht="63.75" x14ac:dyDescent="0.2">
      <c r="A63" s="159" t="s">
        <v>159</v>
      </c>
      <c r="B63" s="160" t="s">
        <v>160</v>
      </c>
      <c r="C63" s="160" t="s">
        <v>23</v>
      </c>
      <c r="D63" s="171" t="s">
        <v>161</v>
      </c>
      <c r="E63" s="160" t="s">
        <v>61</v>
      </c>
      <c r="F63" s="160">
        <v>4972</v>
      </c>
      <c r="G63" s="143">
        <v>19.5</v>
      </c>
      <c r="H63" s="143"/>
      <c r="I63" s="143">
        <v>23.4</v>
      </c>
      <c r="J63" s="143">
        <v>116344.8</v>
      </c>
      <c r="K63" s="161">
        <f t="shared" si="0"/>
        <v>0.98805108608205949</v>
      </c>
      <c r="L63" s="146">
        <v>4972</v>
      </c>
      <c r="M63" s="145">
        <f t="shared" si="1"/>
        <v>116344.79999999999</v>
      </c>
      <c r="N63" s="146">
        <f>'[1]MEDIÇÃO 08'!P62</f>
        <v>4912.59</v>
      </c>
      <c r="O63" s="145">
        <f t="shared" si="2"/>
        <v>114954.606</v>
      </c>
      <c r="P63" s="233"/>
      <c r="Q63" s="217">
        <f t="shared" si="3"/>
        <v>0</v>
      </c>
      <c r="R63" s="237">
        <f t="shared" si="4"/>
        <v>0.9880510860820596</v>
      </c>
      <c r="S63" s="241"/>
    </row>
    <row r="64" spans="1:19" ht="25.5" x14ac:dyDescent="0.2">
      <c r="A64" s="159" t="s">
        <v>162</v>
      </c>
      <c r="B64" s="160" t="s">
        <v>163</v>
      </c>
      <c r="C64" s="160" t="s">
        <v>23</v>
      </c>
      <c r="D64" s="171" t="s">
        <v>164</v>
      </c>
      <c r="E64" s="160" t="s">
        <v>25</v>
      </c>
      <c r="F64" s="160">
        <v>690.98</v>
      </c>
      <c r="G64" s="143">
        <v>76.88</v>
      </c>
      <c r="H64" s="143"/>
      <c r="I64" s="143">
        <v>92.25</v>
      </c>
      <c r="J64" s="143">
        <v>63742.9</v>
      </c>
      <c r="K64" s="161">
        <f>N64/F64</f>
        <v>1</v>
      </c>
      <c r="L64" s="146">
        <v>690.98</v>
      </c>
      <c r="M64" s="145">
        <f t="shared" si="1"/>
        <v>63742.904999999999</v>
      </c>
      <c r="N64" s="146">
        <f>'[1]MEDIÇÃO 08'!P63</f>
        <v>690.98</v>
      </c>
      <c r="O64" s="145">
        <f t="shared" si="2"/>
        <v>63742.904999999999</v>
      </c>
      <c r="P64" s="233"/>
      <c r="Q64" s="217">
        <f t="shared" si="3"/>
        <v>0</v>
      </c>
      <c r="R64" s="237">
        <f t="shared" si="4"/>
        <v>1</v>
      </c>
      <c r="S64" s="241"/>
    </row>
    <row r="65" spans="1:20" ht="51" x14ac:dyDescent="0.2">
      <c r="A65" s="159" t="s">
        <v>165</v>
      </c>
      <c r="B65" s="160" t="s">
        <v>166</v>
      </c>
      <c r="C65" s="160" t="s">
        <v>23</v>
      </c>
      <c r="D65" s="171" t="s">
        <v>167</v>
      </c>
      <c r="E65" s="160" t="s">
        <v>29</v>
      </c>
      <c r="F65" s="160">
        <v>36</v>
      </c>
      <c r="G65" s="143">
        <v>168.26</v>
      </c>
      <c r="H65" s="143"/>
      <c r="I65" s="143">
        <v>201.91</v>
      </c>
      <c r="J65" s="143">
        <v>7268.76</v>
      </c>
      <c r="K65" s="161">
        <f t="shared" si="0"/>
        <v>0</v>
      </c>
      <c r="L65" s="146">
        <v>36</v>
      </c>
      <c r="M65" s="145">
        <f t="shared" si="1"/>
        <v>7268.76</v>
      </c>
      <c r="N65" s="146">
        <f>'[1]MEDIÇÃO 08'!P64</f>
        <v>0</v>
      </c>
      <c r="O65" s="145">
        <f t="shared" si="2"/>
        <v>0</v>
      </c>
      <c r="P65" s="233"/>
      <c r="Q65" s="217">
        <f t="shared" si="3"/>
        <v>0</v>
      </c>
      <c r="R65" s="237">
        <f t="shared" si="4"/>
        <v>0</v>
      </c>
      <c r="S65" s="241"/>
    </row>
    <row r="66" spans="1:20" ht="25.5" x14ac:dyDescent="0.2">
      <c r="A66" s="159" t="s">
        <v>168</v>
      </c>
      <c r="B66" s="160" t="s">
        <v>169</v>
      </c>
      <c r="C66" s="160" t="s">
        <v>23</v>
      </c>
      <c r="D66" s="171" t="s">
        <v>170</v>
      </c>
      <c r="E66" s="160" t="s">
        <v>25</v>
      </c>
      <c r="F66" s="160">
        <v>6.48</v>
      </c>
      <c r="G66" s="143">
        <v>33.020000000000003</v>
      </c>
      <c r="H66" s="143"/>
      <c r="I66" s="143">
        <v>39.619999999999997</v>
      </c>
      <c r="J66" s="143">
        <v>256.73</v>
      </c>
      <c r="K66" s="161">
        <f t="shared" si="0"/>
        <v>0</v>
      </c>
      <c r="L66" s="146">
        <v>6.48</v>
      </c>
      <c r="M66" s="145">
        <f t="shared" si="1"/>
        <v>256.73759999999999</v>
      </c>
      <c r="N66" s="146">
        <f>'[1]MEDIÇÃO 08'!P65</f>
        <v>0</v>
      </c>
      <c r="O66" s="145">
        <f t="shared" si="2"/>
        <v>0</v>
      </c>
      <c r="P66" s="233"/>
      <c r="Q66" s="217">
        <f t="shared" si="3"/>
        <v>0</v>
      </c>
      <c r="R66" s="237">
        <f t="shared" si="4"/>
        <v>0</v>
      </c>
      <c r="S66" s="241"/>
    </row>
    <row r="67" spans="1:20" ht="38.25" x14ac:dyDescent="0.2">
      <c r="A67" s="159" t="s">
        <v>171</v>
      </c>
      <c r="B67" s="160" t="s">
        <v>172</v>
      </c>
      <c r="C67" s="160" t="s">
        <v>23</v>
      </c>
      <c r="D67" s="171" t="s">
        <v>173</v>
      </c>
      <c r="E67" s="160" t="s">
        <v>25</v>
      </c>
      <c r="F67" s="160">
        <v>29.12</v>
      </c>
      <c r="G67" s="143">
        <v>41.75</v>
      </c>
      <c r="H67" s="143"/>
      <c r="I67" s="143">
        <v>50.1</v>
      </c>
      <c r="J67" s="143">
        <v>1458.91</v>
      </c>
      <c r="K67" s="161">
        <f t="shared" si="0"/>
        <v>0</v>
      </c>
      <c r="L67" s="146">
        <v>29.12</v>
      </c>
      <c r="M67" s="145">
        <f t="shared" si="1"/>
        <v>1458.912</v>
      </c>
      <c r="N67" s="146">
        <f>'[1]MEDIÇÃO 08'!P66</f>
        <v>0</v>
      </c>
      <c r="O67" s="145">
        <f t="shared" si="2"/>
        <v>0</v>
      </c>
      <c r="P67" s="233"/>
      <c r="Q67" s="217">
        <f t="shared" si="3"/>
        <v>0</v>
      </c>
      <c r="R67" s="237">
        <f t="shared" si="4"/>
        <v>0</v>
      </c>
      <c r="S67" s="241"/>
    </row>
    <row r="68" spans="1:20" x14ac:dyDescent="0.2">
      <c r="A68" s="154" t="s">
        <v>174</v>
      </c>
      <c r="B68" s="155"/>
      <c r="C68" s="155"/>
      <c r="D68" s="170" t="s">
        <v>175</v>
      </c>
      <c r="E68" s="155"/>
      <c r="F68" s="155"/>
      <c r="G68" s="155"/>
      <c r="H68" s="155"/>
      <c r="I68" s="155"/>
      <c r="J68" s="156">
        <v>18959.71</v>
      </c>
      <c r="K68" s="161"/>
      <c r="L68" s="146">
        <v>0</v>
      </c>
      <c r="M68" s="145">
        <f t="shared" si="1"/>
        <v>0</v>
      </c>
      <c r="N68" s="146"/>
      <c r="O68" s="145"/>
      <c r="P68" s="233"/>
      <c r="Q68" s="217">
        <f t="shared" si="3"/>
        <v>0</v>
      </c>
      <c r="R68" s="237"/>
      <c r="S68" s="241"/>
    </row>
    <row r="69" spans="1:20" ht="51" x14ac:dyDescent="0.2">
      <c r="A69" s="159" t="s">
        <v>176</v>
      </c>
      <c r="B69" s="160" t="s">
        <v>177</v>
      </c>
      <c r="C69" s="160" t="s">
        <v>23</v>
      </c>
      <c r="D69" s="171" t="s">
        <v>178</v>
      </c>
      <c r="E69" s="160" t="s">
        <v>25</v>
      </c>
      <c r="F69" s="160">
        <v>463.11</v>
      </c>
      <c r="G69" s="143">
        <v>3.6</v>
      </c>
      <c r="H69" s="143"/>
      <c r="I69" s="143">
        <v>4.32</v>
      </c>
      <c r="J69" s="143">
        <v>2000.63</v>
      </c>
      <c r="K69" s="161">
        <f t="shared" si="0"/>
        <v>0.88532112384598849</v>
      </c>
      <c r="L69" s="146">
        <v>607.27999999999986</v>
      </c>
      <c r="M69" s="145">
        <f t="shared" si="1"/>
        <v>2623.4495999999995</v>
      </c>
      <c r="N69" s="146">
        <f>'[1]MEDIÇÃO 08'!P68</f>
        <v>410</v>
      </c>
      <c r="O69" s="145">
        <f t="shared" si="2"/>
        <v>1771.2</v>
      </c>
      <c r="P69" s="233">
        <v>144.16999999999985</v>
      </c>
      <c r="Q69" s="217">
        <f t="shared" si="3"/>
        <v>622.81439999999941</v>
      </c>
      <c r="R69" s="237">
        <f t="shared" si="4"/>
        <v>0.91254446054538263</v>
      </c>
      <c r="S69" s="241"/>
      <c r="T69" s="200"/>
    </row>
    <row r="70" spans="1:20" ht="63.75" x14ac:dyDescent="0.2">
      <c r="A70" s="159" t="s">
        <v>179</v>
      </c>
      <c r="B70" s="160" t="s">
        <v>180</v>
      </c>
      <c r="C70" s="160" t="s">
        <v>23</v>
      </c>
      <c r="D70" s="171" t="s">
        <v>181</v>
      </c>
      <c r="E70" s="160" t="s">
        <v>25</v>
      </c>
      <c r="F70" s="160">
        <v>463.11</v>
      </c>
      <c r="G70" s="143">
        <v>30.52</v>
      </c>
      <c r="H70" s="143"/>
      <c r="I70" s="143">
        <v>36.619999999999997</v>
      </c>
      <c r="J70" s="143">
        <v>16959.080000000002</v>
      </c>
      <c r="K70" s="161">
        <f t="shared" si="0"/>
        <v>1.0000004835167944</v>
      </c>
      <c r="L70" s="146">
        <v>607.27999999999986</v>
      </c>
      <c r="M70" s="145">
        <f t="shared" si="1"/>
        <v>22238.593599999993</v>
      </c>
      <c r="N70" s="146">
        <f>'[1]MEDIÇÃO 08'!P69</f>
        <v>463.11</v>
      </c>
      <c r="O70" s="145">
        <f t="shared" si="2"/>
        <v>16959.088199999998</v>
      </c>
      <c r="P70" s="233">
        <v>144.16999999999985</v>
      </c>
      <c r="Q70" s="217">
        <f t="shared" si="3"/>
        <v>5279.5053999999936</v>
      </c>
      <c r="R70" s="237">
        <f t="shared" si="4"/>
        <v>1</v>
      </c>
      <c r="S70" s="241"/>
      <c r="T70" s="200"/>
    </row>
    <row r="71" spans="1:20" x14ac:dyDescent="0.2">
      <c r="A71" s="154" t="s">
        <v>182</v>
      </c>
      <c r="B71" s="155"/>
      <c r="C71" s="155"/>
      <c r="D71" s="170" t="s">
        <v>183</v>
      </c>
      <c r="E71" s="155"/>
      <c r="F71" s="155"/>
      <c r="G71" s="155"/>
      <c r="H71" s="155"/>
      <c r="I71" s="155"/>
      <c r="J71" s="156">
        <v>113588.9</v>
      </c>
      <c r="K71" s="161"/>
      <c r="L71" s="146">
        <v>0</v>
      </c>
      <c r="M71" s="145">
        <f t="shared" si="1"/>
        <v>0</v>
      </c>
      <c r="N71" s="146"/>
      <c r="O71" s="145"/>
      <c r="P71" s="233"/>
      <c r="Q71" s="217">
        <f t="shared" si="3"/>
        <v>0</v>
      </c>
      <c r="R71" s="237"/>
      <c r="S71" s="241"/>
    </row>
    <row r="72" spans="1:20" ht="25.5" x14ac:dyDescent="0.2">
      <c r="A72" s="159" t="s">
        <v>184</v>
      </c>
      <c r="B72" s="160" t="s">
        <v>185</v>
      </c>
      <c r="C72" s="160" t="s">
        <v>23</v>
      </c>
      <c r="D72" s="171" t="s">
        <v>186</v>
      </c>
      <c r="E72" s="160" t="s">
        <v>25</v>
      </c>
      <c r="F72" s="160">
        <v>23.81</v>
      </c>
      <c r="G72" s="143">
        <v>5.2</v>
      </c>
      <c r="H72" s="143"/>
      <c r="I72" s="143">
        <v>6.24</v>
      </c>
      <c r="J72" s="143">
        <v>148.57</v>
      </c>
      <c r="K72" s="161">
        <f t="shared" si="0"/>
        <v>1.0000296156693815</v>
      </c>
      <c r="L72" s="146">
        <v>560.1</v>
      </c>
      <c r="M72" s="145">
        <f t="shared" ref="M72:M135" si="5">L72*I72</f>
        <v>3495.0240000000003</v>
      </c>
      <c r="N72" s="146">
        <f>'[1]MEDIÇÃO 08'!P71</f>
        <v>23.81</v>
      </c>
      <c r="O72" s="145">
        <f t="shared" ref="O72:O135" si="6">N72*I72</f>
        <v>148.5744</v>
      </c>
      <c r="P72" s="233">
        <v>536.29000000000008</v>
      </c>
      <c r="Q72" s="217">
        <f t="shared" ref="Q72:Q135" si="7">P72*I72</f>
        <v>3346.4496000000004</v>
      </c>
      <c r="R72" s="237">
        <f t="shared" ref="R72:R135" si="8">(P72+N72)/L72</f>
        <v>1</v>
      </c>
      <c r="S72" s="241"/>
    </row>
    <row r="73" spans="1:20" ht="43.5" customHeight="1" x14ac:dyDescent="0.2">
      <c r="A73" s="159" t="s">
        <v>187</v>
      </c>
      <c r="B73" s="160" t="s">
        <v>50</v>
      </c>
      <c r="C73" s="160" t="s">
        <v>23</v>
      </c>
      <c r="D73" s="171" t="s">
        <v>51</v>
      </c>
      <c r="E73" s="160" t="s">
        <v>35</v>
      </c>
      <c r="F73" s="160">
        <v>6.48</v>
      </c>
      <c r="G73" s="143">
        <v>546.37</v>
      </c>
      <c r="H73" s="143"/>
      <c r="I73" s="143">
        <v>655.64</v>
      </c>
      <c r="J73" s="143">
        <v>4248.54</v>
      </c>
      <c r="K73" s="161">
        <f t="shared" ref="K73:K76" si="9">O73/J73</f>
        <v>1.0000016946998262</v>
      </c>
      <c r="L73" s="146">
        <v>6.48</v>
      </c>
      <c r="M73" s="145">
        <f t="shared" si="5"/>
        <v>4248.5472</v>
      </c>
      <c r="N73" s="146">
        <f>'[1]MEDIÇÃO 08'!P72</f>
        <v>6.48</v>
      </c>
      <c r="O73" s="145">
        <f t="shared" si="6"/>
        <v>4248.5472</v>
      </c>
      <c r="P73" s="233"/>
      <c r="Q73" s="217">
        <f t="shared" si="7"/>
        <v>0</v>
      </c>
      <c r="R73" s="237">
        <f t="shared" si="8"/>
        <v>1</v>
      </c>
      <c r="S73" s="241"/>
    </row>
    <row r="74" spans="1:20" ht="56.25" customHeight="1" x14ac:dyDescent="0.2">
      <c r="A74" s="159" t="s">
        <v>188</v>
      </c>
      <c r="B74" s="160" t="s">
        <v>189</v>
      </c>
      <c r="C74" s="160" t="s">
        <v>23</v>
      </c>
      <c r="D74" s="171" t="s">
        <v>190</v>
      </c>
      <c r="E74" s="160" t="s">
        <v>25</v>
      </c>
      <c r="F74" s="160">
        <v>6.48</v>
      </c>
      <c r="G74" s="143">
        <v>92</v>
      </c>
      <c r="H74" s="143"/>
      <c r="I74" s="143">
        <v>110.4</v>
      </c>
      <c r="J74" s="143">
        <v>715.39</v>
      </c>
      <c r="K74" s="161">
        <f t="shared" si="9"/>
        <v>0</v>
      </c>
      <c r="L74" s="146">
        <v>6.48</v>
      </c>
      <c r="M74" s="145">
        <f t="shared" si="5"/>
        <v>715.39200000000005</v>
      </c>
      <c r="N74" s="146">
        <f>'[1]MEDIÇÃO 08'!P73</f>
        <v>0</v>
      </c>
      <c r="O74" s="145">
        <f t="shared" si="6"/>
        <v>0</v>
      </c>
      <c r="P74" s="233"/>
      <c r="Q74" s="217">
        <f t="shared" si="7"/>
        <v>0</v>
      </c>
      <c r="R74" s="237">
        <f t="shared" si="8"/>
        <v>0</v>
      </c>
      <c r="S74" s="241"/>
    </row>
    <row r="75" spans="1:20" ht="25.5" x14ac:dyDescent="0.2">
      <c r="A75" s="159" t="s">
        <v>191</v>
      </c>
      <c r="B75" s="160" t="s">
        <v>192</v>
      </c>
      <c r="C75" s="160" t="s">
        <v>23</v>
      </c>
      <c r="D75" s="171" t="s">
        <v>193</v>
      </c>
      <c r="E75" s="160" t="s">
        <v>25</v>
      </c>
      <c r="F75" s="160">
        <v>450.65</v>
      </c>
      <c r="G75" s="143">
        <v>98.13</v>
      </c>
      <c r="H75" s="143"/>
      <c r="I75" s="143">
        <v>117.75</v>
      </c>
      <c r="J75" s="143">
        <v>53064.03</v>
      </c>
      <c r="K75" s="161">
        <f t="shared" si="9"/>
        <v>1.0000001413386808</v>
      </c>
      <c r="L75" s="146">
        <v>520.12999999999988</v>
      </c>
      <c r="M75" s="145">
        <f t="shared" si="5"/>
        <v>61245.307499999988</v>
      </c>
      <c r="N75" s="146">
        <f>'[1]MEDIÇÃO 08'!P74</f>
        <v>450.65</v>
      </c>
      <c r="O75" s="145">
        <f t="shared" si="6"/>
        <v>53064.037499999999</v>
      </c>
      <c r="P75" s="233">
        <v>69.479999999999905</v>
      </c>
      <c r="Q75" s="217">
        <f t="shared" si="7"/>
        <v>8181.2699999999886</v>
      </c>
      <c r="R75" s="237">
        <f t="shared" si="8"/>
        <v>1</v>
      </c>
      <c r="S75" s="241"/>
    </row>
    <row r="76" spans="1:20" ht="25.5" x14ac:dyDescent="0.2">
      <c r="A76" s="159" t="s">
        <v>194</v>
      </c>
      <c r="B76" s="160" t="s">
        <v>192</v>
      </c>
      <c r="C76" s="160" t="s">
        <v>23</v>
      </c>
      <c r="D76" s="171" t="s">
        <v>193</v>
      </c>
      <c r="E76" s="160" t="s">
        <v>25</v>
      </c>
      <c r="F76" s="160">
        <v>450.65</v>
      </c>
      <c r="G76" s="143">
        <v>98.13</v>
      </c>
      <c r="H76" s="143"/>
      <c r="I76" s="143">
        <v>117.75</v>
      </c>
      <c r="J76" s="143">
        <v>53064.03</v>
      </c>
      <c r="K76" s="161">
        <f t="shared" si="9"/>
        <v>1.0000001413386808</v>
      </c>
      <c r="L76" s="146">
        <v>450.65</v>
      </c>
      <c r="M76" s="145">
        <f t="shared" si="5"/>
        <v>53064.037499999999</v>
      </c>
      <c r="N76" s="146">
        <f>'[1]MEDIÇÃO 08'!P75</f>
        <v>450.65</v>
      </c>
      <c r="O76" s="216">
        <f t="shared" si="6"/>
        <v>53064.037499999999</v>
      </c>
      <c r="P76" s="233">
        <v>-450.65</v>
      </c>
      <c r="Q76" s="244">
        <f t="shared" si="7"/>
        <v>-53064.037499999999</v>
      </c>
      <c r="R76" s="237">
        <f t="shared" si="8"/>
        <v>0</v>
      </c>
      <c r="S76" s="241"/>
    </row>
    <row r="77" spans="1:20" s="206" customFormat="1" ht="51" x14ac:dyDescent="0.2">
      <c r="A77" s="207" t="s">
        <v>194</v>
      </c>
      <c r="B77" s="208">
        <v>104162</v>
      </c>
      <c r="C77" s="208" t="s">
        <v>23</v>
      </c>
      <c r="D77" s="209" t="s">
        <v>466</v>
      </c>
      <c r="E77" s="208" t="s">
        <v>25</v>
      </c>
      <c r="F77" s="208"/>
      <c r="G77" s="210">
        <v>78.73</v>
      </c>
      <c r="H77" s="202" t="s">
        <v>471</v>
      </c>
      <c r="I77" s="210">
        <f>G77*1.17</f>
        <v>92.114099999999993</v>
      </c>
      <c r="J77" s="210">
        <f t="shared" ref="J77" si="10">I77*F77</f>
        <v>0</v>
      </c>
      <c r="K77" s="211"/>
      <c r="L77" s="146">
        <v>450.7</v>
      </c>
      <c r="M77" s="145">
        <f t="shared" si="5"/>
        <v>41515.824869999997</v>
      </c>
      <c r="N77" s="203"/>
      <c r="O77" s="204"/>
      <c r="P77" s="233">
        <v>450.65</v>
      </c>
      <c r="Q77" s="217">
        <f t="shared" si="7"/>
        <v>41511.219164999995</v>
      </c>
      <c r="R77" s="237">
        <f t="shared" si="8"/>
        <v>0.99988906145995116</v>
      </c>
      <c r="S77" s="241"/>
      <c r="T77" s="205">
        <f>P77+F77</f>
        <v>450.65</v>
      </c>
    </row>
    <row r="78" spans="1:20" ht="58.5" customHeight="1" x14ac:dyDescent="0.2">
      <c r="A78" s="159" t="s">
        <v>195</v>
      </c>
      <c r="B78" s="160" t="s">
        <v>196</v>
      </c>
      <c r="C78" s="160" t="s">
        <v>197</v>
      </c>
      <c r="D78" s="171" t="s">
        <v>198</v>
      </c>
      <c r="E78" s="160" t="s">
        <v>25</v>
      </c>
      <c r="F78" s="160">
        <v>19.100000000000001</v>
      </c>
      <c r="G78" s="143">
        <v>102.46</v>
      </c>
      <c r="H78" s="143"/>
      <c r="I78" s="143">
        <v>122.95</v>
      </c>
      <c r="J78" s="143">
        <v>2348.34</v>
      </c>
      <c r="K78" s="161">
        <f>O77/J78</f>
        <v>0</v>
      </c>
      <c r="L78" s="146">
        <v>19.100000000000001</v>
      </c>
      <c r="M78" s="145">
        <f t="shared" si="5"/>
        <v>2348.3450000000003</v>
      </c>
      <c r="N78" s="146">
        <f>'[1]MEDIÇÃO 08'!P77</f>
        <v>0</v>
      </c>
      <c r="O78" s="145">
        <f t="shared" si="6"/>
        <v>0</v>
      </c>
      <c r="P78" s="233"/>
      <c r="Q78" s="217">
        <f t="shared" si="7"/>
        <v>0</v>
      </c>
      <c r="R78" s="237">
        <f t="shared" si="8"/>
        <v>0</v>
      </c>
      <c r="S78" s="241"/>
    </row>
    <row r="79" spans="1:20" x14ac:dyDescent="0.2">
      <c r="A79" s="154" t="s">
        <v>199</v>
      </c>
      <c r="B79" s="155"/>
      <c r="C79" s="155"/>
      <c r="D79" s="170" t="s">
        <v>200</v>
      </c>
      <c r="E79" s="155"/>
      <c r="F79" s="155"/>
      <c r="G79" s="155"/>
      <c r="H79" s="155"/>
      <c r="I79" s="155"/>
      <c r="J79" s="156">
        <v>48274.49</v>
      </c>
      <c r="K79" s="161"/>
      <c r="L79" s="146">
        <v>0</v>
      </c>
      <c r="M79" s="145">
        <f t="shared" si="5"/>
        <v>0</v>
      </c>
      <c r="N79" s="149"/>
      <c r="O79" s="145"/>
      <c r="P79" s="233"/>
      <c r="Q79" s="217">
        <f t="shared" si="7"/>
        <v>0</v>
      </c>
      <c r="R79" s="237"/>
      <c r="S79" s="241"/>
    </row>
    <row r="80" spans="1:20" ht="25.5" x14ac:dyDescent="0.2">
      <c r="A80" s="159" t="s">
        <v>201</v>
      </c>
      <c r="B80" s="160" t="s">
        <v>202</v>
      </c>
      <c r="C80" s="160" t="s">
        <v>23</v>
      </c>
      <c r="D80" s="171" t="s">
        <v>203</v>
      </c>
      <c r="E80" s="160" t="s">
        <v>25</v>
      </c>
      <c r="F80" s="160">
        <v>463.11</v>
      </c>
      <c r="G80" s="143">
        <v>2.5499999999999998</v>
      </c>
      <c r="H80" s="143"/>
      <c r="I80" s="143">
        <v>3.06</v>
      </c>
      <c r="J80" s="143">
        <v>1417.11</v>
      </c>
      <c r="K80" s="161">
        <f t="shared" ref="K80:K88" si="11">O80/J80</f>
        <v>0.95733641001757097</v>
      </c>
      <c r="L80" s="146">
        <v>598.33999999999992</v>
      </c>
      <c r="M80" s="145">
        <f t="shared" si="5"/>
        <v>1830.9203999999997</v>
      </c>
      <c r="N80" s="146">
        <f>'[1]MEDIÇÃO 08'!P78</f>
        <v>443.34999999999997</v>
      </c>
      <c r="O80" s="145">
        <f t="shared" si="6"/>
        <v>1356.6509999999998</v>
      </c>
      <c r="P80" s="233">
        <v>154.98999999999995</v>
      </c>
      <c r="Q80" s="217">
        <f t="shared" si="7"/>
        <v>474.26939999999985</v>
      </c>
      <c r="R80" s="237">
        <f t="shared" si="8"/>
        <v>1</v>
      </c>
      <c r="S80" s="241"/>
    </row>
    <row r="81" spans="1:19" ht="25.5" x14ac:dyDescent="0.2">
      <c r="A81" s="159" t="s">
        <v>204</v>
      </c>
      <c r="B81" s="160" t="s">
        <v>205</v>
      </c>
      <c r="C81" s="160" t="s">
        <v>23</v>
      </c>
      <c r="D81" s="171" t="s">
        <v>206</v>
      </c>
      <c r="E81" s="160" t="s">
        <v>25</v>
      </c>
      <c r="F81" s="218">
        <v>463.11</v>
      </c>
      <c r="G81" s="143">
        <v>9.92</v>
      </c>
      <c r="H81" s="143"/>
      <c r="I81" s="143">
        <v>11.9</v>
      </c>
      <c r="J81" s="143">
        <v>5511</v>
      </c>
      <c r="K81" s="161">
        <f t="shared" si="11"/>
        <v>0.41879967338051172</v>
      </c>
      <c r="L81" s="146">
        <v>598.33999999999992</v>
      </c>
      <c r="M81" s="145">
        <f t="shared" si="5"/>
        <v>7120.2459999999992</v>
      </c>
      <c r="N81" s="146">
        <f>'[1]MEDIÇÃO 08'!P79</f>
        <v>193.95</v>
      </c>
      <c r="O81" s="145">
        <f t="shared" si="6"/>
        <v>2308.0050000000001</v>
      </c>
      <c r="P81" s="233"/>
      <c r="Q81" s="217">
        <f t="shared" si="7"/>
        <v>0</v>
      </c>
      <c r="R81" s="237">
        <f t="shared" si="8"/>
        <v>0.32414680616371966</v>
      </c>
      <c r="S81" s="241"/>
    </row>
    <row r="82" spans="1:19" ht="25.5" x14ac:dyDescent="0.2">
      <c r="A82" s="159" t="s">
        <v>207</v>
      </c>
      <c r="B82" s="160" t="s">
        <v>208</v>
      </c>
      <c r="C82" s="160" t="s">
        <v>23</v>
      </c>
      <c r="D82" s="171" t="s">
        <v>209</v>
      </c>
      <c r="E82" s="160" t="s">
        <v>25</v>
      </c>
      <c r="F82" s="160">
        <v>463.11</v>
      </c>
      <c r="G82" s="143">
        <v>11.31</v>
      </c>
      <c r="H82" s="143"/>
      <c r="I82" s="143">
        <v>13.57</v>
      </c>
      <c r="J82" s="143">
        <v>6284.4</v>
      </c>
      <c r="K82" s="161">
        <f t="shared" si="11"/>
        <v>0.41879916937177775</v>
      </c>
      <c r="L82" s="146">
        <v>598.33999999999992</v>
      </c>
      <c r="M82" s="145">
        <f t="shared" si="5"/>
        <v>8119.4737999999988</v>
      </c>
      <c r="N82" s="146">
        <f>'[1]MEDIÇÃO 08'!P80</f>
        <v>193.95</v>
      </c>
      <c r="O82" s="145">
        <f t="shared" si="6"/>
        <v>2631.9014999999999</v>
      </c>
      <c r="P82" s="233">
        <v>404.38999999999993</v>
      </c>
      <c r="Q82" s="217">
        <f t="shared" si="7"/>
        <v>5487.5722999999989</v>
      </c>
      <c r="R82" s="237">
        <f t="shared" si="8"/>
        <v>1</v>
      </c>
      <c r="S82" s="241"/>
    </row>
    <row r="83" spans="1:19" ht="25.5" x14ac:dyDescent="0.2">
      <c r="A83" s="159" t="s">
        <v>210</v>
      </c>
      <c r="B83" s="160" t="s">
        <v>211</v>
      </c>
      <c r="C83" s="160" t="s">
        <v>23</v>
      </c>
      <c r="D83" s="171" t="s">
        <v>212</v>
      </c>
      <c r="E83" s="160" t="s">
        <v>25</v>
      </c>
      <c r="F83" s="160">
        <v>6.48</v>
      </c>
      <c r="G83" s="143">
        <v>2.64</v>
      </c>
      <c r="H83" s="143"/>
      <c r="I83" s="143">
        <v>3.16</v>
      </c>
      <c r="J83" s="143">
        <v>20.47</v>
      </c>
      <c r="K83" s="161">
        <f t="shared" si="11"/>
        <v>0</v>
      </c>
      <c r="L83" s="146">
        <v>6.48</v>
      </c>
      <c r="M83" s="145">
        <f t="shared" si="5"/>
        <v>20.476800000000001</v>
      </c>
      <c r="N83" s="146">
        <f>'[1]MEDIÇÃO 08'!P81</f>
        <v>0</v>
      </c>
      <c r="O83" s="145">
        <f t="shared" si="6"/>
        <v>0</v>
      </c>
      <c r="P83" s="233"/>
      <c r="Q83" s="217">
        <f t="shared" si="7"/>
        <v>0</v>
      </c>
      <c r="R83" s="237">
        <f t="shared" si="8"/>
        <v>0</v>
      </c>
      <c r="S83" s="241"/>
    </row>
    <row r="84" spans="1:19" ht="25.5" x14ac:dyDescent="0.2">
      <c r="A84" s="159" t="s">
        <v>213</v>
      </c>
      <c r="B84" s="160" t="s">
        <v>214</v>
      </c>
      <c r="C84" s="160" t="s">
        <v>23</v>
      </c>
      <c r="D84" s="171" t="s">
        <v>215</v>
      </c>
      <c r="E84" s="160" t="s">
        <v>25</v>
      </c>
      <c r="F84" s="160">
        <v>6.48</v>
      </c>
      <c r="G84" s="143">
        <v>24.2</v>
      </c>
      <c r="H84" s="143"/>
      <c r="I84" s="143">
        <v>29.04</v>
      </c>
      <c r="J84" s="143">
        <v>188.17</v>
      </c>
      <c r="K84" s="161">
        <f t="shared" si="11"/>
        <v>0</v>
      </c>
      <c r="L84" s="146">
        <v>6.48</v>
      </c>
      <c r="M84" s="145">
        <f t="shared" si="5"/>
        <v>188.17920000000001</v>
      </c>
      <c r="N84" s="146">
        <f>'[1]MEDIÇÃO 08'!P82</f>
        <v>0</v>
      </c>
      <c r="O84" s="145">
        <f t="shared" si="6"/>
        <v>0</v>
      </c>
      <c r="P84" s="233"/>
      <c r="Q84" s="217">
        <f t="shared" si="7"/>
        <v>0</v>
      </c>
      <c r="R84" s="237">
        <f t="shared" si="8"/>
        <v>0</v>
      </c>
      <c r="S84" s="241"/>
    </row>
    <row r="85" spans="1:19" ht="25.5" x14ac:dyDescent="0.2">
      <c r="A85" s="159" t="s">
        <v>216</v>
      </c>
      <c r="B85" s="160" t="s">
        <v>217</v>
      </c>
      <c r="C85" s="160" t="s">
        <v>23</v>
      </c>
      <c r="D85" s="171" t="s">
        <v>218</v>
      </c>
      <c r="E85" s="160" t="s">
        <v>25</v>
      </c>
      <c r="F85" s="160">
        <v>6.48</v>
      </c>
      <c r="G85" s="143">
        <v>12.94</v>
      </c>
      <c r="H85" s="143"/>
      <c r="I85" s="143">
        <v>15.52</v>
      </c>
      <c r="J85" s="143">
        <v>100.56</v>
      </c>
      <c r="K85" s="161">
        <f t="shared" si="11"/>
        <v>0</v>
      </c>
      <c r="L85" s="146">
        <v>6.48</v>
      </c>
      <c r="M85" s="145">
        <f t="shared" si="5"/>
        <v>100.56960000000001</v>
      </c>
      <c r="N85" s="146">
        <f>'[1]MEDIÇÃO 08'!P83</f>
        <v>0</v>
      </c>
      <c r="O85" s="145">
        <f t="shared" si="6"/>
        <v>0</v>
      </c>
      <c r="P85" s="233"/>
      <c r="Q85" s="217">
        <f t="shared" si="7"/>
        <v>0</v>
      </c>
      <c r="R85" s="237">
        <f t="shared" si="8"/>
        <v>0</v>
      </c>
      <c r="S85" s="241"/>
    </row>
    <row r="86" spans="1:19" ht="25.5" x14ac:dyDescent="0.2">
      <c r="A86" s="159" t="s">
        <v>219</v>
      </c>
      <c r="B86" s="160" t="s">
        <v>220</v>
      </c>
      <c r="C86" s="160" t="s">
        <v>23</v>
      </c>
      <c r="D86" s="171" t="s">
        <v>221</v>
      </c>
      <c r="E86" s="160" t="s">
        <v>25</v>
      </c>
      <c r="F86" s="160">
        <v>340.38</v>
      </c>
      <c r="G86" s="143">
        <v>54.98</v>
      </c>
      <c r="H86" s="143"/>
      <c r="I86" s="143">
        <v>65.97</v>
      </c>
      <c r="J86" s="143">
        <v>22454.86</v>
      </c>
      <c r="K86" s="161">
        <f t="shared" si="11"/>
        <v>0</v>
      </c>
      <c r="L86" s="146">
        <v>340.38</v>
      </c>
      <c r="M86" s="145">
        <f t="shared" si="5"/>
        <v>22454.868599999998</v>
      </c>
      <c r="N86" s="146">
        <f>'[1]MEDIÇÃO 08'!P84</f>
        <v>0</v>
      </c>
      <c r="O86" s="145">
        <f t="shared" si="6"/>
        <v>0</v>
      </c>
      <c r="P86" s="233"/>
      <c r="Q86" s="217">
        <f t="shared" si="7"/>
        <v>0</v>
      </c>
      <c r="R86" s="237">
        <f t="shared" si="8"/>
        <v>0</v>
      </c>
      <c r="S86" s="241"/>
    </row>
    <row r="87" spans="1:19" ht="38.25" x14ac:dyDescent="0.2">
      <c r="A87" s="159" t="s">
        <v>222</v>
      </c>
      <c r="B87" s="160" t="s">
        <v>223</v>
      </c>
      <c r="C87" s="160" t="s">
        <v>23</v>
      </c>
      <c r="D87" s="171" t="s">
        <v>224</v>
      </c>
      <c r="E87" s="160" t="s">
        <v>25</v>
      </c>
      <c r="F87" s="160">
        <v>340.38</v>
      </c>
      <c r="G87" s="143">
        <v>9.4</v>
      </c>
      <c r="H87" s="143"/>
      <c r="I87" s="143">
        <v>11.28</v>
      </c>
      <c r="J87" s="143">
        <v>3839.48</v>
      </c>
      <c r="K87" s="161">
        <f t="shared" si="11"/>
        <v>0</v>
      </c>
      <c r="L87" s="146">
        <v>340.38</v>
      </c>
      <c r="M87" s="145">
        <f t="shared" si="5"/>
        <v>3839.4863999999998</v>
      </c>
      <c r="N87" s="146">
        <f>'[1]MEDIÇÃO 08'!P85</f>
        <v>0</v>
      </c>
      <c r="O87" s="145">
        <f t="shared" si="6"/>
        <v>0</v>
      </c>
      <c r="P87" s="233"/>
      <c r="Q87" s="217">
        <f t="shared" si="7"/>
        <v>0</v>
      </c>
      <c r="R87" s="237">
        <f t="shared" si="8"/>
        <v>0</v>
      </c>
      <c r="S87" s="241"/>
    </row>
    <row r="88" spans="1:19" ht="51" x14ac:dyDescent="0.2">
      <c r="A88" s="159" t="s">
        <v>225</v>
      </c>
      <c r="B88" s="160" t="s">
        <v>226</v>
      </c>
      <c r="C88" s="160" t="s">
        <v>23</v>
      </c>
      <c r="D88" s="171" t="s">
        <v>227</v>
      </c>
      <c r="E88" s="160" t="s">
        <v>25</v>
      </c>
      <c r="F88" s="160">
        <v>340.38</v>
      </c>
      <c r="G88" s="143">
        <v>20.71</v>
      </c>
      <c r="H88" s="143"/>
      <c r="I88" s="143">
        <v>24.85</v>
      </c>
      <c r="J88" s="143">
        <v>8458.44</v>
      </c>
      <c r="K88" s="161">
        <f t="shared" si="11"/>
        <v>0</v>
      </c>
      <c r="L88" s="146">
        <v>340.38</v>
      </c>
      <c r="M88" s="145">
        <f t="shared" si="5"/>
        <v>8458.4430000000011</v>
      </c>
      <c r="N88" s="146">
        <f>'[1]MEDIÇÃO 08'!P86</f>
        <v>0</v>
      </c>
      <c r="O88" s="145">
        <f t="shared" si="6"/>
        <v>0</v>
      </c>
      <c r="P88" s="233"/>
      <c r="Q88" s="217">
        <f t="shared" si="7"/>
        <v>0</v>
      </c>
      <c r="R88" s="237">
        <f t="shared" si="8"/>
        <v>0</v>
      </c>
      <c r="S88" s="241"/>
    </row>
    <row r="89" spans="1:19" ht="31.5" customHeight="1" x14ac:dyDescent="0.2">
      <c r="A89" s="154" t="s">
        <v>228</v>
      </c>
      <c r="B89" s="155"/>
      <c r="C89" s="155"/>
      <c r="D89" s="170" t="s">
        <v>229</v>
      </c>
      <c r="E89" s="155"/>
      <c r="F89" s="155"/>
      <c r="G89" s="155"/>
      <c r="H89" s="155"/>
      <c r="I89" s="155"/>
      <c r="J89" s="156">
        <v>651.16</v>
      </c>
      <c r="K89" s="161"/>
      <c r="L89" s="146">
        <v>0</v>
      </c>
      <c r="M89" s="145">
        <f t="shared" si="5"/>
        <v>0</v>
      </c>
      <c r="N89" s="146"/>
      <c r="O89" s="145"/>
      <c r="P89" s="233"/>
      <c r="Q89" s="217">
        <f t="shared" si="7"/>
        <v>0</v>
      </c>
      <c r="R89" s="237"/>
      <c r="S89" s="241"/>
    </row>
    <row r="90" spans="1:19" ht="38.25" x14ac:dyDescent="0.2">
      <c r="A90" s="159" t="s">
        <v>230</v>
      </c>
      <c r="B90" s="160" t="s">
        <v>231</v>
      </c>
      <c r="C90" s="160" t="s">
        <v>23</v>
      </c>
      <c r="D90" s="171" t="s">
        <v>232</v>
      </c>
      <c r="E90" s="160" t="s">
        <v>25</v>
      </c>
      <c r="F90" s="160">
        <v>1</v>
      </c>
      <c r="G90" s="143">
        <v>95.04</v>
      </c>
      <c r="H90" s="143"/>
      <c r="I90" s="143">
        <v>114.04</v>
      </c>
      <c r="J90" s="143">
        <v>114.04</v>
      </c>
      <c r="K90" s="161">
        <f>O90/J90</f>
        <v>0</v>
      </c>
      <c r="L90" s="146">
        <v>1</v>
      </c>
      <c r="M90" s="145">
        <f t="shared" si="5"/>
        <v>114.04</v>
      </c>
      <c r="N90" s="146">
        <f>'[1]MEDIÇÃO 08'!P88</f>
        <v>0</v>
      </c>
      <c r="O90" s="145">
        <f t="shared" si="6"/>
        <v>0</v>
      </c>
      <c r="P90" s="233"/>
      <c r="Q90" s="217">
        <f t="shared" si="7"/>
        <v>0</v>
      </c>
      <c r="R90" s="237">
        <f t="shared" si="8"/>
        <v>0</v>
      </c>
      <c r="S90" s="241"/>
    </row>
    <row r="91" spans="1:19" ht="25.5" x14ac:dyDescent="0.2">
      <c r="A91" s="159" t="s">
        <v>233</v>
      </c>
      <c r="B91" s="160" t="s">
        <v>234</v>
      </c>
      <c r="C91" s="160" t="s">
        <v>23</v>
      </c>
      <c r="D91" s="171" t="s">
        <v>235</v>
      </c>
      <c r="E91" s="160" t="s">
        <v>236</v>
      </c>
      <c r="F91" s="160">
        <v>1</v>
      </c>
      <c r="G91" s="143">
        <v>11.58</v>
      </c>
      <c r="H91" s="143"/>
      <c r="I91" s="143">
        <v>13.89</v>
      </c>
      <c r="J91" s="143">
        <v>13.89</v>
      </c>
      <c r="K91" s="161">
        <f>O91/J91</f>
        <v>0</v>
      </c>
      <c r="L91" s="146">
        <v>1</v>
      </c>
      <c r="M91" s="145">
        <f t="shared" si="5"/>
        <v>13.89</v>
      </c>
      <c r="N91" s="146">
        <f>'[1]MEDIÇÃO 08'!P89</f>
        <v>0</v>
      </c>
      <c r="O91" s="145">
        <f t="shared" si="6"/>
        <v>0</v>
      </c>
      <c r="P91" s="233"/>
      <c r="Q91" s="217">
        <f t="shared" si="7"/>
        <v>0</v>
      </c>
      <c r="R91" s="237">
        <f t="shared" si="8"/>
        <v>0</v>
      </c>
      <c r="S91" s="241"/>
    </row>
    <row r="92" spans="1:19" ht="25.5" x14ac:dyDescent="0.2">
      <c r="A92" s="159" t="s">
        <v>237</v>
      </c>
      <c r="B92" s="160" t="s">
        <v>238</v>
      </c>
      <c r="C92" s="160" t="s">
        <v>23</v>
      </c>
      <c r="D92" s="171" t="s">
        <v>239</v>
      </c>
      <c r="E92" s="160" t="s">
        <v>236</v>
      </c>
      <c r="F92" s="160">
        <v>1</v>
      </c>
      <c r="G92" s="143">
        <v>10.14</v>
      </c>
      <c r="H92" s="143"/>
      <c r="I92" s="143">
        <v>12.16</v>
      </c>
      <c r="J92" s="143">
        <v>12.16</v>
      </c>
      <c r="K92" s="161">
        <f>O92/J92</f>
        <v>1</v>
      </c>
      <c r="L92" s="146">
        <v>1</v>
      </c>
      <c r="M92" s="145">
        <f t="shared" si="5"/>
        <v>12.16</v>
      </c>
      <c r="N92" s="146">
        <f>'[1]MEDIÇÃO 08'!P90</f>
        <v>1</v>
      </c>
      <c r="O92" s="145">
        <f t="shared" si="6"/>
        <v>12.16</v>
      </c>
      <c r="P92" s="233"/>
      <c r="Q92" s="217">
        <f t="shared" si="7"/>
        <v>0</v>
      </c>
      <c r="R92" s="237">
        <f t="shared" si="8"/>
        <v>1</v>
      </c>
      <c r="S92" s="241"/>
    </row>
    <row r="93" spans="1:19" ht="25.5" x14ac:dyDescent="0.2">
      <c r="A93" s="159" t="s">
        <v>240</v>
      </c>
      <c r="B93" s="160" t="s">
        <v>241</v>
      </c>
      <c r="C93" s="160" t="s">
        <v>23</v>
      </c>
      <c r="D93" s="171" t="s">
        <v>242</v>
      </c>
      <c r="E93" s="160" t="s">
        <v>236</v>
      </c>
      <c r="F93" s="160">
        <v>7</v>
      </c>
      <c r="G93" s="143">
        <v>10.63</v>
      </c>
      <c r="H93" s="143"/>
      <c r="I93" s="143">
        <v>12.75</v>
      </c>
      <c r="J93" s="143">
        <v>89.25</v>
      </c>
      <c r="K93" s="161">
        <f>O93/J93</f>
        <v>0</v>
      </c>
      <c r="L93" s="146">
        <v>7</v>
      </c>
      <c r="M93" s="145">
        <f t="shared" si="5"/>
        <v>89.25</v>
      </c>
      <c r="N93" s="146">
        <f>'[1]MEDIÇÃO 08'!P91</f>
        <v>0</v>
      </c>
      <c r="O93" s="145">
        <f t="shared" si="6"/>
        <v>0</v>
      </c>
      <c r="P93" s="233"/>
      <c r="Q93" s="217">
        <f t="shared" si="7"/>
        <v>0</v>
      </c>
      <c r="R93" s="237">
        <f t="shared" si="8"/>
        <v>0</v>
      </c>
      <c r="S93" s="241"/>
    </row>
    <row r="94" spans="1:19" ht="51" x14ac:dyDescent="0.2">
      <c r="A94" s="159" t="s">
        <v>243</v>
      </c>
      <c r="B94" s="160" t="s">
        <v>244</v>
      </c>
      <c r="C94" s="160" t="s">
        <v>23</v>
      </c>
      <c r="D94" s="171" t="s">
        <v>245</v>
      </c>
      <c r="E94" s="160" t="s">
        <v>236</v>
      </c>
      <c r="F94" s="160">
        <v>1</v>
      </c>
      <c r="G94" s="143">
        <v>351.52</v>
      </c>
      <c r="H94" s="143"/>
      <c r="I94" s="143">
        <v>421.82</v>
      </c>
      <c r="J94" s="143">
        <v>421.82</v>
      </c>
      <c r="K94" s="161">
        <f>O94/J94</f>
        <v>0</v>
      </c>
      <c r="L94" s="146">
        <v>1</v>
      </c>
      <c r="M94" s="145">
        <f t="shared" si="5"/>
        <v>421.82</v>
      </c>
      <c r="N94" s="146">
        <f>'[1]MEDIÇÃO 08'!P92</f>
        <v>0</v>
      </c>
      <c r="O94" s="145">
        <f t="shared" si="6"/>
        <v>0</v>
      </c>
      <c r="P94" s="233"/>
      <c r="Q94" s="217">
        <f t="shared" si="7"/>
        <v>0</v>
      </c>
      <c r="R94" s="237">
        <f t="shared" si="8"/>
        <v>0</v>
      </c>
      <c r="S94" s="241"/>
    </row>
    <row r="95" spans="1:19" x14ac:dyDescent="0.2">
      <c r="A95" s="154" t="s">
        <v>246</v>
      </c>
      <c r="B95" s="155"/>
      <c r="C95" s="155"/>
      <c r="D95" s="170" t="s">
        <v>247</v>
      </c>
      <c r="E95" s="155"/>
      <c r="F95" s="155"/>
      <c r="G95" s="155"/>
      <c r="H95" s="155"/>
      <c r="I95" s="155"/>
      <c r="J95" s="156">
        <v>3567.39</v>
      </c>
      <c r="K95" s="161"/>
      <c r="L95" s="146">
        <v>0</v>
      </c>
      <c r="M95" s="145">
        <f t="shared" si="5"/>
        <v>0</v>
      </c>
      <c r="N95" s="146"/>
      <c r="O95" s="145"/>
      <c r="P95" s="233"/>
      <c r="Q95" s="217">
        <f t="shared" si="7"/>
        <v>0</v>
      </c>
      <c r="R95" s="237"/>
      <c r="S95" s="241"/>
    </row>
    <row r="96" spans="1:19" ht="25.5" x14ac:dyDescent="0.2">
      <c r="A96" s="159" t="s">
        <v>248</v>
      </c>
      <c r="B96" s="160" t="s">
        <v>249</v>
      </c>
      <c r="C96" s="160" t="s">
        <v>23</v>
      </c>
      <c r="D96" s="171" t="s">
        <v>250</v>
      </c>
      <c r="E96" s="160" t="s">
        <v>29</v>
      </c>
      <c r="F96" s="160">
        <v>174.98</v>
      </c>
      <c r="G96" s="143">
        <v>5.31</v>
      </c>
      <c r="H96" s="143"/>
      <c r="I96" s="143">
        <v>6.37</v>
      </c>
      <c r="J96" s="143">
        <v>1114.6199999999999</v>
      </c>
      <c r="K96" s="161">
        <f t="shared" ref="K96:K102" si="12">O96/J96</f>
        <v>3.1432236995568005E-2</v>
      </c>
      <c r="L96" s="146">
        <v>174.98</v>
      </c>
      <c r="M96" s="145">
        <f t="shared" si="5"/>
        <v>1114.6225999999999</v>
      </c>
      <c r="N96" s="146">
        <f>'[1]MEDIÇÃO 08'!P94</f>
        <v>5.5</v>
      </c>
      <c r="O96" s="145">
        <f t="shared" si="6"/>
        <v>35.035000000000004</v>
      </c>
      <c r="P96" s="233"/>
      <c r="Q96" s="217">
        <f t="shared" si="7"/>
        <v>0</v>
      </c>
      <c r="R96" s="237">
        <f t="shared" si="8"/>
        <v>3.1432163675848668E-2</v>
      </c>
      <c r="S96" s="241"/>
    </row>
    <row r="97" spans="1:19" ht="38.25" x14ac:dyDescent="0.2">
      <c r="A97" s="159" t="s">
        <v>251</v>
      </c>
      <c r="B97" s="160" t="s">
        <v>252</v>
      </c>
      <c r="C97" s="160" t="s">
        <v>23</v>
      </c>
      <c r="D97" s="171" t="s">
        <v>253</v>
      </c>
      <c r="E97" s="160" t="s">
        <v>29</v>
      </c>
      <c r="F97" s="160">
        <v>36.9</v>
      </c>
      <c r="G97" s="143">
        <v>9.08</v>
      </c>
      <c r="H97" s="143"/>
      <c r="I97" s="143">
        <v>10.89</v>
      </c>
      <c r="J97" s="143">
        <v>401.84</v>
      </c>
      <c r="K97" s="161">
        <f t="shared" si="12"/>
        <v>0.3252040613179375</v>
      </c>
      <c r="L97" s="146">
        <v>36.9</v>
      </c>
      <c r="M97" s="145">
        <f t="shared" si="5"/>
        <v>401.84100000000001</v>
      </c>
      <c r="N97" s="146">
        <f>'[1]MEDIÇÃO 08'!P95</f>
        <v>12</v>
      </c>
      <c r="O97" s="145">
        <f t="shared" si="6"/>
        <v>130.68</v>
      </c>
      <c r="P97" s="233"/>
      <c r="Q97" s="217">
        <f t="shared" si="7"/>
        <v>0</v>
      </c>
      <c r="R97" s="237">
        <f t="shared" si="8"/>
        <v>0.32520325203252032</v>
      </c>
      <c r="S97" s="241"/>
    </row>
    <row r="98" spans="1:19" ht="38.25" x14ac:dyDescent="0.2">
      <c r="A98" s="159" t="s">
        <v>254</v>
      </c>
      <c r="B98" s="160" t="s">
        <v>255</v>
      </c>
      <c r="C98" s="160" t="s">
        <v>23</v>
      </c>
      <c r="D98" s="171" t="s">
        <v>256</v>
      </c>
      <c r="E98" s="160" t="s">
        <v>29</v>
      </c>
      <c r="F98" s="160">
        <v>147.97999999999999</v>
      </c>
      <c r="G98" s="143">
        <v>10.9</v>
      </c>
      <c r="H98" s="143"/>
      <c r="I98" s="143">
        <v>13.08</v>
      </c>
      <c r="J98" s="143">
        <v>1935.57</v>
      </c>
      <c r="K98" s="161">
        <f t="shared" si="12"/>
        <v>3.7167346053100639E-2</v>
      </c>
      <c r="L98" s="146">
        <v>147.97999999999999</v>
      </c>
      <c r="M98" s="145">
        <f t="shared" si="5"/>
        <v>1935.5783999999999</v>
      </c>
      <c r="N98" s="146">
        <f>'[1]MEDIÇÃO 08'!P96</f>
        <v>5.5</v>
      </c>
      <c r="O98" s="145">
        <f t="shared" si="6"/>
        <v>71.94</v>
      </c>
      <c r="P98" s="233"/>
      <c r="Q98" s="217">
        <f t="shared" si="7"/>
        <v>0</v>
      </c>
      <c r="R98" s="237">
        <f t="shared" si="8"/>
        <v>3.7167184754696582E-2</v>
      </c>
      <c r="S98" s="241"/>
    </row>
    <row r="99" spans="1:19" ht="25.5" x14ac:dyDescent="0.2">
      <c r="A99" s="159" t="s">
        <v>257</v>
      </c>
      <c r="B99" s="160" t="s">
        <v>258</v>
      </c>
      <c r="C99" s="160" t="s">
        <v>23</v>
      </c>
      <c r="D99" s="171" t="s">
        <v>259</v>
      </c>
      <c r="E99" s="160" t="s">
        <v>236</v>
      </c>
      <c r="F99" s="160">
        <v>3</v>
      </c>
      <c r="G99" s="143">
        <v>8.23</v>
      </c>
      <c r="H99" s="143"/>
      <c r="I99" s="143">
        <v>9.8699999999999992</v>
      </c>
      <c r="J99" s="143">
        <v>29.61</v>
      </c>
      <c r="K99" s="161">
        <f t="shared" si="12"/>
        <v>1</v>
      </c>
      <c r="L99" s="146">
        <v>3</v>
      </c>
      <c r="M99" s="145">
        <f t="shared" si="5"/>
        <v>29.61</v>
      </c>
      <c r="N99" s="146">
        <f>'[1]MEDIÇÃO 08'!P97</f>
        <v>3</v>
      </c>
      <c r="O99" s="145">
        <f t="shared" si="6"/>
        <v>29.61</v>
      </c>
      <c r="P99" s="233"/>
      <c r="Q99" s="217">
        <f t="shared" si="7"/>
        <v>0</v>
      </c>
      <c r="R99" s="237">
        <f t="shared" si="8"/>
        <v>1</v>
      </c>
      <c r="S99" s="241"/>
    </row>
    <row r="100" spans="1:19" ht="38.25" x14ac:dyDescent="0.2">
      <c r="A100" s="159" t="s">
        <v>260</v>
      </c>
      <c r="B100" s="160" t="s">
        <v>261</v>
      </c>
      <c r="C100" s="160" t="s">
        <v>23</v>
      </c>
      <c r="D100" s="171" t="s">
        <v>262</v>
      </c>
      <c r="E100" s="160" t="s">
        <v>236</v>
      </c>
      <c r="F100" s="160">
        <v>2</v>
      </c>
      <c r="G100" s="143">
        <v>22.29</v>
      </c>
      <c r="H100" s="143"/>
      <c r="I100" s="143">
        <v>26.74</v>
      </c>
      <c r="J100" s="143">
        <v>53.48</v>
      </c>
      <c r="K100" s="161">
        <f t="shared" si="12"/>
        <v>1</v>
      </c>
      <c r="L100" s="146">
        <v>2</v>
      </c>
      <c r="M100" s="145">
        <f t="shared" si="5"/>
        <v>53.48</v>
      </c>
      <c r="N100" s="146">
        <f>'[1]MEDIÇÃO 08'!P98</f>
        <v>2</v>
      </c>
      <c r="O100" s="145">
        <f t="shared" si="6"/>
        <v>53.48</v>
      </c>
      <c r="P100" s="233"/>
      <c r="Q100" s="217">
        <f t="shared" si="7"/>
        <v>0</v>
      </c>
      <c r="R100" s="237">
        <f t="shared" si="8"/>
        <v>1</v>
      </c>
      <c r="S100" s="241"/>
    </row>
    <row r="101" spans="1:19" ht="38.25" x14ac:dyDescent="0.2">
      <c r="A101" s="159" t="s">
        <v>263</v>
      </c>
      <c r="B101" s="160" t="s">
        <v>264</v>
      </c>
      <c r="C101" s="160" t="s">
        <v>23</v>
      </c>
      <c r="D101" s="171" t="s">
        <v>265</v>
      </c>
      <c r="E101" s="160" t="s">
        <v>236</v>
      </c>
      <c r="F101" s="160">
        <v>1</v>
      </c>
      <c r="G101" s="143">
        <v>11.63</v>
      </c>
      <c r="H101" s="143"/>
      <c r="I101" s="143">
        <v>13.95</v>
      </c>
      <c r="J101" s="143">
        <v>13.95</v>
      </c>
      <c r="K101" s="161">
        <f t="shared" si="12"/>
        <v>1</v>
      </c>
      <c r="L101" s="146">
        <v>1</v>
      </c>
      <c r="M101" s="145">
        <f t="shared" si="5"/>
        <v>13.95</v>
      </c>
      <c r="N101" s="146">
        <f>'[1]MEDIÇÃO 08'!P99</f>
        <v>1</v>
      </c>
      <c r="O101" s="145">
        <f t="shared" si="6"/>
        <v>13.95</v>
      </c>
      <c r="P101" s="233"/>
      <c r="Q101" s="217">
        <f t="shared" si="7"/>
        <v>0</v>
      </c>
      <c r="R101" s="237">
        <f t="shared" si="8"/>
        <v>1</v>
      </c>
      <c r="S101" s="241"/>
    </row>
    <row r="102" spans="1:19" ht="38.25" x14ac:dyDescent="0.2">
      <c r="A102" s="159" t="s">
        <v>266</v>
      </c>
      <c r="B102" s="160" t="s">
        <v>267</v>
      </c>
      <c r="C102" s="160" t="s">
        <v>23</v>
      </c>
      <c r="D102" s="171" t="s">
        <v>268</v>
      </c>
      <c r="E102" s="160" t="s">
        <v>236</v>
      </c>
      <c r="F102" s="160">
        <v>2</v>
      </c>
      <c r="G102" s="143">
        <v>7.64</v>
      </c>
      <c r="H102" s="143"/>
      <c r="I102" s="143">
        <v>9.16</v>
      </c>
      <c r="J102" s="143">
        <v>18.32</v>
      </c>
      <c r="K102" s="161">
        <f t="shared" si="12"/>
        <v>1</v>
      </c>
      <c r="L102" s="146">
        <v>2</v>
      </c>
      <c r="M102" s="145">
        <f t="shared" si="5"/>
        <v>18.32</v>
      </c>
      <c r="N102" s="146">
        <f>'[1]MEDIÇÃO 08'!P100</f>
        <v>2</v>
      </c>
      <c r="O102" s="145">
        <f t="shared" si="6"/>
        <v>18.32</v>
      </c>
      <c r="P102" s="233"/>
      <c r="Q102" s="217">
        <f t="shared" si="7"/>
        <v>0</v>
      </c>
      <c r="R102" s="237">
        <f t="shared" si="8"/>
        <v>1</v>
      </c>
      <c r="S102" s="241"/>
    </row>
    <row r="103" spans="1:19" x14ac:dyDescent="0.2">
      <c r="A103" s="154" t="s">
        <v>269</v>
      </c>
      <c r="B103" s="155"/>
      <c r="C103" s="155"/>
      <c r="D103" s="170" t="s">
        <v>270</v>
      </c>
      <c r="E103" s="155"/>
      <c r="F103" s="155"/>
      <c r="G103" s="155"/>
      <c r="H103" s="155"/>
      <c r="I103" s="155"/>
      <c r="J103" s="156">
        <v>3188.81</v>
      </c>
      <c r="K103" s="161"/>
      <c r="L103" s="146">
        <v>0</v>
      </c>
      <c r="M103" s="145">
        <f t="shared" si="5"/>
        <v>0</v>
      </c>
      <c r="N103" s="146"/>
      <c r="O103" s="145"/>
      <c r="P103" s="233"/>
      <c r="Q103" s="217">
        <f t="shared" si="7"/>
        <v>0</v>
      </c>
      <c r="R103" s="237"/>
      <c r="S103" s="241"/>
    </row>
    <row r="104" spans="1:19" ht="38.25" x14ac:dyDescent="0.2">
      <c r="A104" s="159" t="s">
        <v>271</v>
      </c>
      <c r="B104" s="160" t="s">
        <v>272</v>
      </c>
      <c r="C104" s="160" t="s">
        <v>23</v>
      </c>
      <c r="D104" s="171" t="s">
        <v>273</v>
      </c>
      <c r="E104" s="160" t="s">
        <v>29</v>
      </c>
      <c r="F104" s="160">
        <v>40.71</v>
      </c>
      <c r="G104" s="143">
        <v>2.61</v>
      </c>
      <c r="H104" s="143"/>
      <c r="I104" s="143">
        <v>3.13</v>
      </c>
      <c r="J104" s="143">
        <v>127.42</v>
      </c>
      <c r="K104" s="161">
        <f>O104/J104</f>
        <v>1.0000180505415162</v>
      </c>
      <c r="L104" s="146">
        <v>40.71</v>
      </c>
      <c r="M104" s="145">
        <f t="shared" si="5"/>
        <v>127.42229999999999</v>
      </c>
      <c r="N104" s="146">
        <f>'[1]MEDIÇÃO 08'!P102</f>
        <v>40.71</v>
      </c>
      <c r="O104" s="145">
        <f t="shared" si="6"/>
        <v>127.42229999999999</v>
      </c>
      <c r="P104" s="233"/>
      <c r="Q104" s="217">
        <f t="shared" si="7"/>
        <v>0</v>
      </c>
      <c r="R104" s="237">
        <f t="shared" si="8"/>
        <v>1</v>
      </c>
      <c r="S104" s="241"/>
    </row>
    <row r="105" spans="1:19" ht="38.25" x14ac:dyDescent="0.2">
      <c r="A105" s="159" t="s">
        <v>274</v>
      </c>
      <c r="B105" s="160" t="s">
        <v>275</v>
      </c>
      <c r="C105" s="160" t="s">
        <v>23</v>
      </c>
      <c r="D105" s="171" t="s">
        <v>276</v>
      </c>
      <c r="E105" s="160" t="s">
        <v>29</v>
      </c>
      <c r="F105" s="160">
        <v>666.97</v>
      </c>
      <c r="G105" s="143">
        <v>3.83</v>
      </c>
      <c r="H105" s="143"/>
      <c r="I105" s="143">
        <v>4.59</v>
      </c>
      <c r="J105" s="143">
        <v>3061.39</v>
      </c>
      <c r="K105" s="161">
        <f>O105/J105</f>
        <v>1.0000457308608182</v>
      </c>
      <c r="L105" s="146">
        <v>666.97</v>
      </c>
      <c r="M105" s="145">
        <f t="shared" si="5"/>
        <v>3061.3923</v>
      </c>
      <c r="N105" s="146">
        <f>'[1]MEDIÇÃO 08'!P103</f>
        <v>667</v>
      </c>
      <c r="O105" s="145">
        <f t="shared" si="6"/>
        <v>3061.5299999999997</v>
      </c>
      <c r="P105" s="233"/>
      <c r="Q105" s="217">
        <f t="shared" si="7"/>
        <v>0</v>
      </c>
      <c r="R105" s="237">
        <f t="shared" si="8"/>
        <v>1.0000449795343118</v>
      </c>
      <c r="S105" s="241"/>
    </row>
    <row r="106" spans="1:19" x14ac:dyDescent="0.2">
      <c r="A106" s="154" t="s">
        <v>277</v>
      </c>
      <c r="B106" s="155"/>
      <c r="C106" s="155"/>
      <c r="D106" s="170" t="s">
        <v>278</v>
      </c>
      <c r="E106" s="155"/>
      <c r="F106" s="155"/>
      <c r="G106" s="155"/>
      <c r="H106" s="155"/>
      <c r="I106" s="155"/>
      <c r="J106" s="156">
        <v>6547.8</v>
      </c>
      <c r="K106" s="161"/>
      <c r="L106" s="146">
        <v>0</v>
      </c>
      <c r="M106" s="145">
        <f t="shared" si="5"/>
        <v>0</v>
      </c>
      <c r="N106" s="146"/>
      <c r="O106" s="145"/>
      <c r="P106" s="233"/>
      <c r="Q106" s="217">
        <f t="shared" si="7"/>
        <v>0</v>
      </c>
      <c r="R106" s="237"/>
      <c r="S106" s="241"/>
    </row>
    <row r="107" spans="1:19" ht="38.25" x14ac:dyDescent="0.2">
      <c r="A107" s="159" t="s">
        <v>279</v>
      </c>
      <c r="B107" s="160" t="s">
        <v>280</v>
      </c>
      <c r="C107" s="160" t="s">
        <v>23</v>
      </c>
      <c r="D107" s="171" t="s">
        <v>281</v>
      </c>
      <c r="E107" s="160" t="s">
        <v>236</v>
      </c>
      <c r="F107" s="160">
        <v>2</v>
      </c>
      <c r="G107" s="143">
        <v>33.4</v>
      </c>
      <c r="H107" s="143"/>
      <c r="I107" s="143">
        <v>40.08</v>
      </c>
      <c r="J107" s="143">
        <v>80.16</v>
      </c>
      <c r="K107" s="161">
        <f>O107/J107</f>
        <v>1</v>
      </c>
      <c r="L107" s="146">
        <v>2</v>
      </c>
      <c r="M107" s="145">
        <f t="shared" si="5"/>
        <v>80.16</v>
      </c>
      <c r="N107" s="146">
        <f>'[1]MEDIÇÃO 08'!P105</f>
        <v>2</v>
      </c>
      <c r="O107" s="145">
        <f t="shared" si="6"/>
        <v>80.16</v>
      </c>
      <c r="P107" s="233"/>
      <c r="Q107" s="217">
        <f t="shared" si="7"/>
        <v>0</v>
      </c>
      <c r="R107" s="237">
        <f t="shared" si="8"/>
        <v>1</v>
      </c>
      <c r="S107" s="241"/>
    </row>
    <row r="108" spans="1:19" ht="38.25" x14ac:dyDescent="0.2">
      <c r="A108" s="159" t="s">
        <v>282</v>
      </c>
      <c r="B108" s="160" t="s">
        <v>283</v>
      </c>
      <c r="C108" s="160" t="s">
        <v>23</v>
      </c>
      <c r="D108" s="171" t="s">
        <v>284</v>
      </c>
      <c r="E108" s="160" t="s">
        <v>236</v>
      </c>
      <c r="F108" s="160">
        <v>2</v>
      </c>
      <c r="G108" s="143">
        <v>23.17</v>
      </c>
      <c r="H108" s="143"/>
      <c r="I108" s="143">
        <v>27.8</v>
      </c>
      <c r="J108" s="143">
        <v>55.6</v>
      </c>
      <c r="K108" s="161">
        <f>O108/J108</f>
        <v>1</v>
      </c>
      <c r="L108" s="146">
        <v>2</v>
      </c>
      <c r="M108" s="145">
        <f t="shared" si="5"/>
        <v>55.6</v>
      </c>
      <c r="N108" s="146">
        <f>'[1]MEDIÇÃO 08'!P106</f>
        <v>2</v>
      </c>
      <c r="O108" s="145">
        <f t="shared" si="6"/>
        <v>55.6</v>
      </c>
      <c r="P108" s="233"/>
      <c r="Q108" s="217">
        <f t="shared" si="7"/>
        <v>0</v>
      </c>
      <c r="R108" s="237">
        <f t="shared" si="8"/>
        <v>1</v>
      </c>
      <c r="S108" s="241"/>
    </row>
    <row r="109" spans="1:19" ht="38.25" x14ac:dyDescent="0.2">
      <c r="A109" s="159" t="s">
        <v>285</v>
      </c>
      <c r="B109" s="160" t="s">
        <v>286</v>
      </c>
      <c r="C109" s="160" t="s">
        <v>23</v>
      </c>
      <c r="D109" s="171" t="s">
        <v>287</v>
      </c>
      <c r="E109" s="160" t="s">
        <v>236</v>
      </c>
      <c r="F109" s="160">
        <v>1</v>
      </c>
      <c r="G109" s="143">
        <v>40.67</v>
      </c>
      <c r="H109" s="143"/>
      <c r="I109" s="143">
        <v>48.8</v>
      </c>
      <c r="J109" s="143">
        <v>48.8</v>
      </c>
      <c r="K109" s="161">
        <f>O109/J109</f>
        <v>1</v>
      </c>
      <c r="L109" s="146">
        <v>1</v>
      </c>
      <c r="M109" s="145">
        <f t="shared" si="5"/>
        <v>48.8</v>
      </c>
      <c r="N109" s="146">
        <f>'[1]MEDIÇÃO 08'!P107</f>
        <v>1</v>
      </c>
      <c r="O109" s="145">
        <f t="shared" si="6"/>
        <v>48.8</v>
      </c>
      <c r="P109" s="233"/>
      <c r="Q109" s="217">
        <f t="shared" si="7"/>
        <v>0</v>
      </c>
      <c r="R109" s="237">
        <f t="shared" si="8"/>
        <v>1</v>
      </c>
      <c r="S109" s="241"/>
    </row>
    <row r="110" spans="1:19" ht="38.25" x14ac:dyDescent="0.2">
      <c r="A110" s="159" t="s">
        <v>288</v>
      </c>
      <c r="B110" s="160" t="s">
        <v>289</v>
      </c>
      <c r="C110" s="160" t="s">
        <v>23</v>
      </c>
      <c r="D110" s="171" t="s">
        <v>290</v>
      </c>
      <c r="E110" s="160" t="s">
        <v>236</v>
      </c>
      <c r="F110" s="160">
        <v>3</v>
      </c>
      <c r="G110" s="143">
        <v>31.17</v>
      </c>
      <c r="H110" s="143"/>
      <c r="I110" s="143">
        <v>37.4</v>
      </c>
      <c r="J110" s="143">
        <v>112.2</v>
      </c>
      <c r="K110" s="161">
        <f>O110/J110</f>
        <v>0.99999999999999989</v>
      </c>
      <c r="L110" s="146">
        <v>3</v>
      </c>
      <c r="M110" s="145">
        <f t="shared" si="5"/>
        <v>112.19999999999999</v>
      </c>
      <c r="N110" s="146">
        <f>'[1]MEDIÇÃO 08'!P108</f>
        <v>3</v>
      </c>
      <c r="O110" s="145">
        <f t="shared" si="6"/>
        <v>112.19999999999999</v>
      </c>
      <c r="P110" s="233"/>
      <c r="Q110" s="217">
        <f t="shared" si="7"/>
        <v>0</v>
      </c>
      <c r="R110" s="237">
        <f t="shared" si="8"/>
        <v>1</v>
      </c>
      <c r="S110" s="241"/>
    </row>
    <row r="111" spans="1:19" ht="51" x14ac:dyDescent="0.2">
      <c r="A111" s="159" t="s">
        <v>291</v>
      </c>
      <c r="B111" s="160" t="s">
        <v>292</v>
      </c>
      <c r="C111" s="160" t="s">
        <v>23</v>
      </c>
      <c r="D111" s="171" t="s">
        <v>293</v>
      </c>
      <c r="E111" s="160" t="s">
        <v>236</v>
      </c>
      <c r="F111" s="160">
        <v>16</v>
      </c>
      <c r="G111" s="143">
        <v>325.58</v>
      </c>
      <c r="H111" s="143"/>
      <c r="I111" s="143">
        <v>390.69</v>
      </c>
      <c r="J111" s="143">
        <v>6251.04</v>
      </c>
      <c r="K111" s="161">
        <f>O111/J111</f>
        <v>0.625</v>
      </c>
      <c r="L111" s="146">
        <v>16</v>
      </c>
      <c r="M111" s="145">
        <f t="shared" si="5"/>
        <v>6251.04</v>
      </c>
      <c r="N111" s="146">
        <f>'[1]MEDIÇÃO 08'!P109</f>
        <v>10</v>
      </c>
      <c r="O111" s="145">
        <f t="shared" si="6"/>
        <v>3906.9</v>
      </c>
      <c r="P111" s="233"/>
      <c r="Q111" s="217">
        <f t="shared" si="7"/>
        <v>0</v>
      </c>
      <c r="R111" s="237">
        <f t="shared" si="8"/>
        <v>0.625</v>
      </c>
      <c r="S111" s="241"/>
    </row>
    <row r="112" spans="1:19" x14ac:dyDescent="0.2">
      <c r="A112" s="154" t="s">
        <v>294</v>
      </c>
      <c r="B112" s="155"/>
      <c r="C112" s="155"/>
      <c r="D112" s="170" t="s">
        <v>295</v>
      </c>
      <c r="E112" s="155"/>
      <c r="F112" s="155"/>
      <c r="G112" s="155"/>
      <c r="H112" s="155"/>
      <c r="I112" s="155"/>
      <c r="J112" s="156">
        <v>2362.62</v>
      </c>
      <c r="K112" s="161"/>
      <c r="L112" s="146">
        <v>0</v>
      </c>
      <c r="M112" s="145">
        <f t="shared" si="5"/>
        <v>0</v>
      </c>
      <c r="N112" s="146"/>
      <c r="O112" s="145"/>
      <c r="P112" s="233"/>
      <c r="Q112" s="217">
        <f t="shared" si="7"/>
        <v>0</v>
      </c>
      <c r="R112" s="237"/>
      <c r="S112" s="241"/>
    </row>
    <row r="113" spans="1:19" ht="38.25" x14ac:dyDescent="0.2">
      <c r="A113" s="159" t="s">
        <v>296</v>
      </c>
      <c r="B113" s="160" t="s">
        <v>297</v>
      </c>
      <c r="C113" s="160" t="s">
        <v>23</v>
      </c>
      <c r="D113" s="171" t="s">
        <v>298</v>
      </c>
      <c r="E113" s="160" t="s">
        <v>236</v>
      </c>
      <c r="F113" s="160">
        <v>6</v>
      </c>
      <c r="G113" s="143">
        <v>35.61</v>
      </c>
      <c r="H113" s="143"/>
      <c r="I113" s="143">
        <v>42.73</v>
      </c>
      <c r="J113" s="143">
        <v>256.38</v>
      </c>
      <c r="K113" s="161">
        <f>O113/J113</f>
        <v>0</v>
      </c>
      <c r="L113" s="146">
        <v>6</v>
      </c>
      <c r="M113" s="145">
        <f t="shared" si="5"/>
        <v>256.38</v>
      </c>
      <c r="N113" s="146">
        <f>'[1]MEDIÇÃO 08'!P111</f>
        <v>0</v>
      </c>
      <c r="O113" s="145">
        <f t="shared" si="6"/>
        <v>0</v>
      </c>
      <c r="P113" s="233"/>
      <c r="Q113" s="217">
        <f t="shared" si="7"/>
        <v>0</v>
      </c>
      <c r="R113" s="237">
        <f t="shared" si="8"/>
        <v>0</v>
      </c>
      <c r="S113" s="241"/>
    </row>
    <row r="114" spans="1:19" ht="38.25" x14ac:dyDescent="0.2">
      <c r="A114" s="159" t="s">
        <v>299</v>
      </c>
      <c r="B114" s="160" t="s">
        <v>300</v>
      </c>
      <c r="C114" s="160" t="s">
        <v>23</v>
      </c>
      <c r="D114" s="171" t="s">
        <v>301</v>
      </c>
      <c r="E114" s="160" t="s">
        <v>236</v>
      </c>
      <c r="F114" s="160">
        <v>6</v>
      </c>
      <c r="G114" s="143">
        <v>36.69</v>
      </c>
      <c r="H114" s="143"/>
      <c r="I114" s="143">
        <v>44.02</v>
      </c>
      <c r="J114" s="143">
        <v>264.12</v>
      </c>
      <c r="K114" s="161">
        <f>O114/J114</f>
        <v>0</v>
      </c>
      <c r="L114" s="146">
        <v>6</v>
      </c>
      <c r="M114" s="145">
        <f t="shared" si="5"/>
        <v>264.12</v>
      </c>
      <c r="N114" s="146">
        <f>'[1]MEDIÇÃO 08'!P112</f>
        <v>0</v>
      </c>
      <c r="O114" s="145">
        <f t="shared" si="6"/>
        <v>0</v>
      </c>
      <c r="P114" s="233"/>
      <c r="Q114" s="217">
        <f t="shared" si="7"/>
        <v>0</v>
      </c>
      <c r="R114" s="237">
        <f t="shared" si="8"/>
        <v>0</v>
      </c>
      <c r="S114" s="241"/>
    </row>
    <row r="115" spans="1:19" ht="38.25" x14ac:dyDescent="0.2">
      <c r="A115" s="159" t="s">
        <v>302</v>
      </c>
      <c r="B115" s="160" t="s">
        <v>303</v>
      </c>
      <c r="C115" s="160" t="s">
        <v>23</v>
      </c>
      <c r="D115" s="171" t="s">
        <v>304</v>
      </c>
      <c r="E115" s="160" t="s">
        <v>29</v>
      </c>
      <c r="F115" s="160">
        <v>32.380000000000003</v>
      </c>
      <c r="G115" s="143">
        <v>33.74</v>
      </c>
      <c r="H115" s="143"/>
      <c r="I115" s="143">
        <v>40.479999999999997</v>
      </c>
      <c r="J115" s="143">
        <v>1310.74</v>
      </c>
      <c r="K115" s="161">
        <f>O115/J115</f>
        <v>0</v>
      </c>
      <c r="L115" s="146">
        <v>32.380000000000003</v>
      </c>
      <c r="M115" s="145">
        <f t="shared" si="5"/>
        <v>1310.7424000000001</v>
      </c>
      <c r="N115" s="146">
        <f>'[1]MEDIÇÃO 08'!P113</f>
        <v>0</v>
      </c>
      <c r="O115" s="145">
        <f t="shared" si="6"/>
        <v>0</v>
      </c>
      <c r="P115" s="233"/>
      <c r="Q115" s="217">
        <f t="shared" si="7"/>
        <v>0</v>
      </c>
      <c r="R115" s="237">
        <f t="shared" si="8"/>
        <v>0</v>
      </c>
      <c r="S115" s="241"/>
    </row>
    <row r="116" spans="1:19" ht="38.25" x14ac:dyDescent="0.2">
      <c r="A116" s="159" t="s">
        <v>305</v>
      </c>
      <c r="B116" s="160" t="s">
        <v>303</v>
      </c>
      <c r="C116" s="160" t="s">
        <v>23</v>
      </c>
      <c r="D116" s="171" t="s">
        <v>304</v>
      </c>
      <c r="E116" s="160" t="s">
        <v>29</v>
      </c>
      <c r="F116" s="160">
        <v>1</v>
      </c>
      <c r="G116" s="143">
        <v>33.74</v>
      </c>
      <c r="H116" s="143"/>
      <c r="I116" s="143">
        <v>40.479999999999997</v>
      </c>
      <c r="J116" s="143">
        <v>40.479999999999997</v>
      </c>
      <c r="K116" s="161">
        <f>O116/J116</f>
        <v>0</v>
      </c>
      <c r="L116" s="146">
        <v>1</v>
      </c>
      <c r="M116" s="145">
        <f t="shared" si="5"/>
        <v>40.479999999999997</v>
      </c>
      <c r="N116" s="146">
        <f>'[1]MEDIÇÃO 08'!P114</f>
        <v>0</v>
      </c>
      <c r="O116" s="145">
        <f t="shared" si="6"/>
        <v>0</v>
      </c>
      <c r="P116" s="233"/>
      <c r="Q116" s="217">
        <f t="shared" si="7"/>
        <v>0</v>
      </c>
      <c r="R116" s="237">
        <f t="shared" si="8"/>
        <v>0</v>
      </c>
      <c r="S116" s="241"/>
    </row>
    <row r="117" spans="1:19" ht="25.5" x14ac:dyDescent="0.2">
      <c r="A117" s="159" t="s">
        <v>306</v>
      </c>
      <c r="B117" s="160" t="s">
        <v>307</v>
      </c>
      <c r="C117" s="160" t="s">
        <v>23</v>
      </c>
      <c r="D117" s="171" t="s">
        <v>308</v>
      </c>
      <c r="E117" s="160" t="s">
        <v>236</v>
      </c>
      <c r="F117" s="160">
        <v>1</v>
      </c>
      <c r="G117" s="143">
        <v>409.09</v>
      </c>
      <c r="H117" s="143"/>
      <c r="I117" s="143">
        <v>490.9</v>
      </c>
      <c r="J117" s="143">
        <v>490.9</v>
      </c>
      <c r="K117" s="161">
        <f>O117/J117</f>
        <v>0</v>
      </c>
      <c r="L117" s="146">
        <v>1</v>
      </c>
      <c r="M117" s="145">
        <f t="shared" si="5"/>
        <v>490.9</v>
      </c>
      <c r="N117" s="146">
        <f>'[1]MEDIÇÃO 08'!P115</f>
        <v>0</v>
      </c>
      <c r="O117" s="145">
        <f t="shared" si="6"/>
        <v>0</v>
      </c>
      <c r="P117" s="233"/>
      <c r="Q117" s="217">
        <f t="shared" si="7"/>
        <v>0</v>
      </c>
      <c r="R117" s="237">
        <f t="shared" si="8"/>
        <v>0</v>
      </c>
      <c r="S117" s="241"/>
    </row>
    <row r="118" spans="1:19" x14ac:dyDescent="0.2">
      <c r="A118" s="154" t="s">
        <v>309</v>
      </c>
      <c r="B118" s="155"/>
      <c r="C118" s="155"/>
      <c r="D118" s="170" t="s">
        <v>310</v>
      </c>
      <c r="E118" s="155"/>
      <c r="F118" s="155"/>
      <c r="G118" s="155"/>
      <c r="H118" s="155"/>
      <c r="I118" s="155"/>
      <c r="J118" s="156">
        <v>1694.79</v>
      </c>
      <c r="K118" s="161"/>
      <c r="L118" s="146">
        <v>0</v>
      </c>
      <c r="M118" s="145">
        <f t="shared" si="5"/>
        <v>0</v>
      </c>
      <c r="N118" s="146"/>
      <c r="O118" s="145"/>
      <c r="P118" s="233"/>
      <c r="Q118" s="217">
        <f t="shared" si="7"/>
        <v>0</v>
      </c>
      <c r="R118" s="237"/>
      <c r="S118" s="241"/>
    </row>
    <row r="119" spans="1:19" x14ac:dyDescent="0.2">
      <c r="A119" s="159" t="s">
        <v>311</v>
      </c>
      <c r="B119" s="160" t="s">
        <v>312</v>
      </c>
      <c r="C119" s="160" t="s">
        <v>23</v>
      </c>
      <c r="D119" s="171" t="s">
        <v>313</v>
      </c>
      <c r="E119" s="160" t="s">
        <v>236</v>
      </c>
      <c r="F119" s="160">
        <v>2</v>
      </c>
      <c r="G119" s="143">
        <v>261.02999999999997</v>
      </c>
      <c r="H119" s="143"/>
      <c r="I119" s="143">
        <v>313.23</v>
      </c>
      <c r="J119" s="143">
        <v>626.46</v>
      </c>
      <c r="K119" s="161">
        <f>O119/J119</f>
        <v>0</v>
      </c>
      <c r="L119" s="146">
        <v>2</v>
      </c>
      <c r="M119" s="145">
        <f t="shared" si="5"/>
        <v>626.46</v>
      </c>
      <c r="N119" s="146">
        <f>'[1]MEDIÇÃO 08'!P117</f>
        <v>0</v>
      </c>
      <c r="O119" s="145">
        <f t="shared" si="6"/>
        <v>0</v>
      </c>
      <c r="P119" s="233"/>
      <c r="Q119" s="217">
        <f t="shared" si="7"/>
        <v>0</v>
      </c>
      <c r="R119" s="237">
        <f t="shared" si="8"/>
        <v>0</v>
      </c>
      <c r="S119" s="241"/>
    </row>
    <row r="120" spans="1:19" ht="38.25" x14ac:dyDescent="0.2">
      <c r="A120" s="159" t="s">
        <v>314</v>
      </c>
      <c r="B120" s="160" t="s">
        <v>315</v>
      </c>
      <c r="C120" s="160" t="s">
        <v>23</v>
      </c>
      <c r="D120" s="171" t="s">
        <v>316</v>
      </c>
      <c r="E120" s="160" t="s">
        <v>236</v>
      </c>
      <c r="F120" s="160">
        <v>2</v>
      </c>
      <c r="G120" s="143">
        <v>276.79000000000002</v>
      </c>
      <c r="H120" s="143"/>
      <c r="I120" s="143">
        <v>332.14</v>
      </c>
      <c r="J120" s="143">
        <v>664.28</v>
      </c>
      <c r="K120" s="161">
        <f>O120/J120</f>
        <v>0</v>
      </c>
      <c r="L120" s="146">
        <v>2</v>
      </c>
      <c r="M120" s="145">
        <f t="shared" si="5"/>
        <v>664.28</v>
      </c>
      <c r="N120" s="146">
        <f>'[1]MEDIÇÃO 08'!P118</f>
        <v>0</v>
      </c>
      <c r="O120" s="145">
        <f t="shared" si="6"/>
        <v>0</v>
      </c>
      <c r="P120" s="233"/>
      <c r="Q120" s="217">
        <f t="shared" si="7"/>
        <v>0</v>
      </c>
      <c r="R120" s="237">
        <f t="shared" si="8"/>
        <v>0</v>
      </c>
      <c r="S120" s="241"/>
    </row>
    <row r="121" spans="1:19" ht="38.25" x14ac:dyDescent="0.2">
      <c r="A121" s="159" t="s">
        <v>317</v>
      </c>
      <c r="B121" s="160" t="s">
        <v>318</v>
      </c>
      <c r="C121" s="160" t="s">
        <v>197</v>
      </c>
      <c r="D121" s="171" t="s">
        <v>319</v>
      </c>
      <c r="E121" s="160" t="s">
        <v>320</v>
      </c>
      <c r="F121" s="160">
        <v>13</v>
      </c>
      <c r="G121" s="143">
        <v>22.48</v>
      </c>
      <c r="H121" s="143"/>
      <c r="I121" s="143">
        <v>26.97</v>
      </c>
      <c r="J121" s="143">
        <v>350.61</v>
      </c>
      <c r="K121" s="161">
        <f>O121/J121</f>
        <v>0</v>
      </c>
      <c r="L121" s="146">
        <v>13</v>
      </c>
      <c r="M121" s="145">
        <f t="shared" si="5"/>
        <v>350.61</v>
      </c>
      <c r="N121" s="146">
        <f>'[1]MEDIÇÃO 08'!P119</f>
        <v>0</v>
      </c>
      <c r="O121" s="145">
        <f t="shared" si="6"/>
        <v>0</v>
      </c>
      <c r="P121" s="233"/>
      <c r="Q121" s="217">
        <f t="shared" si="7"/>
        <v>0</v>
      </c>
      <c r="R121" s="237">
        <f t="shared" si="8"/>
        <v>0</v>
      </c>
      <c r="S121" s="241"/>
    </row>
    <row r="122" spans="1:19" ht="38.25" x14ac:dyDescent="0.2">
      <c r="A122" s="159" t="s">
        <v>321</v>
      </c>
      <c r="B122" s="160" t="s">
        <v>322</v>
      </c>
      <c r="C122" s="160" t="s">
        <v>23</v>
      </c>
      <c r="D122" s="171" t="s">
        <v>323</v>
      </c>
      <c r="E122" s="160" t="s">
        <v>236</v>
      </c>
      <c r="F122" s="160">
        <v>2</v>
      </c>
      <c r="G122" s="143">
        <v>22.27</v>
      </c>
      <c r="H122" s="143"/>
      <c r="I122" s="143">
        <v>26.72</v>
      </c>
      <c r="J122" s="143">
        <v>53.44</v>
      </c>
      <c r="K122" s="161">
        <f>O122/J122</f>
        <v>0</v>
      </c>
      <c r="L122" s="146">
        <v>2</v>
      </c>
      <c r="M122" s="145">
        <f t="shared" si="5"/>
        <v>53.44</v>
      </c>
      <c r="N122" s="146">
        <f>'[1]MEDIÇÃO 08'!P120</f>
        <v>0</v>
      </c>
      <c r="O122" s="145">
        <f t="shared" si="6"/>
        <v>0</v>
      </c>
      <c r="P122" s="233"/>
      <c r="Q122" s="217">
        <f t="shared" si="7"/>
        <v>0</v>
      </c>
      <c r="R122" s="237">
        <f t="shared" si="8"/>
        <v>0</v>
      </c>
      <c r="S122" s="241"/>
    </row>
    <row r="123" spans="1:19" x14ac:dyDescent="0.2">
      <c r="A123" s="154" t="s">
        <v>324</v>
      </c>
      <c r="B123" s="155"/>
      <c r="C123" s="155"/>
      <c r="D123" s="170" t="s">
        <v>325</v>
      </c>
      <c r="E123" s="155"/>
      <c r="F123" s="155"/>
      <c r="G123" s="155"/>
      <c r="H123" s="155"/>
      <c r="I123" s="155"/>
      <c r="J123" s="156">
        <v>5729.15</v>
      </c>
      <c r="K123" s="161"/>
      <c r="L123" s="146">
        <v>0</v>
      </c>
      <c r="M123" s="145">
        <f t="shared" si="5"/>
        <v>0</v>
      </c>
      <c r="N123" s="146"/>
      <c r="O123" s="145"/>
      <c r="P123" s="233"/>
      <c r="Q123" s="217">
        <f t="shared" si="7"/>
        <v>0</v>
      </c>
      <c r="R123" s="237"/>
      <c r="S123" s="241"/>
    </row>
    <row r="124" spans="1:19" x14ac:dyDescent="0.2">
      <c r="A124" s="159" t="s">
        <v>326</v>
      </c>
      <c r="B124" s="160" t="s">
        <v>33</v>
      </c>
      <c r="C124" s="160" t="s">
        <v>23</v>
      </c>
      <c r="D124" s="171" t="s">
        <v>34</v>
      </c>
      <c r="E124" s="160" t="s">
        <v>35</v>
      </c>
      <c r="F124" s="160">
        <v>2.08</v>
      </c>
      <c r="G124" s="143">
        <v>33.92</v>
      </c>
      <c r="H124" s="143"/>
      <c r="I124" s="143">
        <v>40.700000000000003</v>
      </c>
      <c r="J124" s="143">
        <v>84.65</v>
      </c>
      <c r="K124" s="161">
        <f t="shared" ref="K124:K136" si="13">O124/J124</f>
        <v>1.0000708800945068</v>
      </c>
      <c r="L124" s="146">
        <v>2.08</v>
      </c>
      <c r="M124" s="145">
        <f t="shared" si="5"/>
        <v>84.656000000000006</v>
      </c>
      <c r="N124" s="146">
        <f>'[1]MEDIÇÃO 08'!K122</f>
        <v>2.08</v>
      </c>
      <c r="O124" s="245">
        <f t="shared" si="6"/>
        <v>84.656000000000006</v>
      </c>
      <c r="P124" s="233"/>
      <c r="Q124" s="217">
        <f t="shared" si="7"/>
        <v>0</v>
      </c>
      <c r="R124" s="237">
        <f t="shared" si="8"/>
        <v>1</v>
      </c>
      <c r="S124" s="241"/>
    </row>
    <row r="125" spans="1:19" ht="27" customHeight="1" x14ac:dyDescent="0.2">
      <c r="A125" s="159" t="s">
        <v>327</v>
      </c>
      <c r="B125" s="160" t="s">
        <v>37</v>
      </c>
      <c r="C125" s="160" t="s">
        <v>23</v>
      </c>
      <c r="D125" s="171" t="s">
        <v>38</v>
      </c>
      <c r="E125" s="160" t="s">
        <v>35</v>
      </c>
      <c r="F125" s="160">
        <v>1.51</v>
      </c>
      <c r="G125" s="143">
        <v>40.68</v>
      </c>
      <c r="H125" s="143"/>
      <c r="I125" s="143">
        <v>48.81</v>
      </c>
      <c r="J125" s="143">
        <v>73.7</v>
      </c>
      <c r="K125" s="161">
        <f t="shared" si="13"/>
        <v>1.0000420624151969</v>
      </c>
      <c r="L125" s="146">
        <v>1.51</v>
      </c>
      <c r="M125" s="145">
        <f t="shared" si="5"/>
        <v>73.703100000000006</v>
      </c>
      <c r="N125" s="146">
        <f>'[1]MEDIÇÃO 08'!K123</f>
        <v>1.51</v>
      </c>
      <c r="O125" s="245">
        <f t="shared" si="6"/>
        <v>73.703100000000006</v>
      </c>
      <c r="P125" s="233"/>
      <c r="Q125" s="217">
        <f t="shared" si="7"/>
        <v>0</v>
      </c>
      <c r="R125" s="237">
        <f t="shared" si="8"/>
        <v>1</v>
      </c>
      <c r="S125" s="241"/>
    </row>
    <row r="126" spans="1:19" ht="63.75" x14ac:dyDescent="0.2">
      <c r="A126" s="159" t="s">
        <v>328</v>
      </c>
      <c r="B126" s="160" t="s">
        <v>329</v>
      </c>
      <c r="C126" s="160" t="s">
        <v>23</v>
      </c>
      <c r="D126" s="171" t="s">
        <v>330</v>
      </c>
      <c r="E126" s="160" t="s">
        <v>25</v>
      </c>
      <c r="F126" s="160">
        <v>15.03</v>
      </c>
      <c r="G126" s="143">
        <v>72.180000000000007</v>
      </c>
      <c r="H126" s="143"/>
      <c r="I126" s="143">
        <v>86.61</v>
      </c>
      <c r="J126" s="143">
        <v>1301.74</v>
      </c>
      <c r="K126" s="161">
        <f t="shared" si="13"/>
        <v>1.000006376081245</v>
      </c>
      <c r="L126" s="146">
        <v>15.03</v>
      </c>
      <c r="M126" s="145">
        <f t="shared" si="5"/>
        <v>1301.7483</v>
      </c>
      <c r="N126" s="146">
        <f>'[1]MEDIÇÃO 08'!K124</f>
        <v>15.03</v>
      </c>
      <c r="O126" s="245">
        <f t="shared" si="6"/>
        <v>1301.7483</v>
      </c>
      <c r="P126" s="233"/>
      <c r="Q126" s="217">
        <f t="shared" si="7"/>
        <v>0</v>
      </c>
      <c r="R126" s="237">
        <f t="shared" si="8"/>
        <v>1</v>
      </c>
      <c r="S126" s="241"/>
    </row>
    <row r="127" spans="1:19" ht="38.25" x14ac:dyDescent="0.2">
      <c r="A127" s="159" t="s">
        <v>331</v>
      </c>
      <c r="B127" s="160" t="s">
        <v>119</v>
      </c>
      <c r="C127" s="160" t="s">
        <v>23</v>
      </c>
      <c r="D127" s="171" t="s">
        <v>120</v>
      </c>
      <c r="E127" s="160" t="s">
        <v>25</v>
      </c>
      <c r="F127" s="160">
        <v>14.4</v>
      </c>
      <c r="G127" s="143">
        <v>32</v>
      </c>
      <c r="H127" s="143"/>
      <c r="I127" s="143">
        <v>38.4</v>
      </c>
      <c r="J127" s="143">
        <v>552.96</v>
      </c>
      <c r="K127" s="161">
        <f t="shared" si="13"/>
        <v>0</v>
      </c>
      <c r="L127" s="146">
        <v>14.4</v>
      </c>
      <c r="M127" s="145">
        <f t="shared" si="5"/>
        <v>552.96</v>
      </c>
      <c r="N127" s="146">
        <f>'[1]MEDIÇÃO 08'!K125</f>
        <v>0</v>
      </c>
      <c r="O127" s="245">
        <f t="shared" si="6"/>
        <v>0</v>
      </c>
      <c r="P127" s="233"/>
      <c r="Q127" s="217">
        <f t="shared" si="7"/>
        <v>0</v>
      </c>
      <c r="R127" s="237">
        <f t="shared" si="8"/>
        <v>0</v>
      </c>
      <c r="S127" s="241"/>
    </row>
    <row r="128" spans="1:19" ht="25.5" x14ac:dyDescent="0.2">
      <c r="A128" s="159" t="s">
        <v>332</v>
      </c>
      <c r="B128" s="160" t="s">
        <v>72</v>
      </c>
      <c r="C128" s="160" t="s">
        <v>23</v>
      </c>
      <c r="D128" s="171" t="s">
        <v>73</v>
      </c>
      <c r="E128" s="160" t="s">
        <v>61</v>
      </c>
      <c r="F128" s="160">
        <v>31</v>
      </c>
      <c r="G128" s="143">
        <v>16.59</v>
      </c>
      <c r="H128" s="143"/>
      <c r="I128" s="143">
        <v>19.899999999999999</v>
      </c>
      <c r="J128" s="143">
        <v>616.9</v>
      </c>
      <c r="K128" s="161">
        <f t="shared" si="13"/>
        <v>0</v>
      </c>
      <c r="L128" s="146">
        <v>31</v>
      </c>
      <c r="M128" s="145">
        <f t="shared" si="5"/>
        <v>616.9</v>
      </c>
      <c r="N128" s="146">
        <f>'[1]MEDIÇÃO 08'!K126</f>
        <v>0</v>
      </c>
      <c r="O128" s="245">
        <f t="shared" si="6"/>
        <v>0</v>
      </c>
      <c r="P128" s="233"/>
      <c r="Q128" s="217">
        <f t="shared" si="7"/>
        <v>0</v>
      </c>
      <c r="R128" s="237">
        <f t="shared" si="8"/>
        <v>0</v>
      </c>
      <c r="S128" s="241"/>
    </row>
    <row r="129" spans="1:19" ht="35.450000000000003" customHeight="1" x14ac:dyDescent="0.2">
      <c r="A129" s="159" t="s">
        <v>333</v>
      </c>
      <c r="B129" s="160" t="s">
        <v>66</v>
      </c>
      <c r="C129" s="160" t="s">
        <v>23</v>
      </c>
      <c r="D129" s="171" t="s">
        <v>67</v>
      </c>
      <c r="E129" s="160" t="s">
        <v>61</v>
      </c>
      <c r="F129" s="160">
        <v>77</v>
      </c>
      <c r="G129" s="143">
        <v>13.08</v>
      </c>
      <c r="H129" s="143"/>
      <c r="I129" s="143">
        <v>15.69</v>
      </c>
      <c r="J129" s="143">
        <v>1208.1300000000001</v>
      </c>
      <c r="K129" s="161">
        <f t="shared" si="13"/>
        <v>0</v>
      </c>
      <c r="L129" s="146">
        <v>77</v>
      </c>
      <c r="M129" s="145">
        <f t="shared" si="5"/>
        <v>1208.1299999999999</v>
      </c>
      <c r="N129" s="146">
        <f>'[1]MEDIÇÃO 08'!K127</f>
        <v>0</v>
      </c>
      <c r="O129" s="245">
        <f t="shared" si="6"/>
        <v>0</v>
      </c>
      <c r="P129" s="233"/>
      <c r="Q129" s="217">
        <f t="shared" si="7"/>
        <v>0</v>
      </c>
      <c r="R129" s="237">
        <f t="shared" si="8"/>
        <v>0</v>
      </c>
      <c r="S129" s="241"/>
    </row>
    <row r="130" spans="1:19" ht="38.25" x14ac:dyDescent="0.2">
      <c r="A130" s="159" t="s">
        <v>334</v>
      </c>
      <c r="B130" s="160" t="s">
        <v>335</v>
      </c>
      <c r="C130" s="160" t="s">
        <v>23</v>
      </c>
      <c r="D130" s="171" t="s">
        <v>336</v>
      </c>
      <c r="E130" s="160" t="s">
        <v>35</v>
      </c>
      <c r="F130" s="160">
        <v>0.56999999999999995</v>
      </c>
      <c r="G130" s="143">
        <v>396.43</v>
      </c>
      <c r="H130" s="143"/>
      <c r="I130" s="143">
        <v>475.71</v>
      </c>
      <c r="J130" s="143">
        <v>271.14999999999998</v>
      </c>
      <c r="K130" s="161">
        <f t="shared" si="13"/>
        <v>1.0000173335791998</v>
      </c>
      <c r="L130" s="146">
        <v>0.56999999999999995</v>
      </c>
      <c r="M130" s="145">
        <f t="shared" si="5"/>
        <v>271.15469999999999</v>
      </c>
      <c r="N130" s="146">
        <f>'[1]MEDIÇÃO 08'!K128</f>
        <v>0.56999999999999995</v>
      </c>
      <c r="O130" s="245">
        <f t="shared" si="6"/>
        <v>271.15469999999999</v>
      </c>
      <c r="P130" s="233"/>
      <c r="Q130" s="217">
        <f t="shared" si="7"/>
        <v>0</v>
      </c>
      <c r="R130" s="237">
        <f t="shared" si="8"/>
        <v>1</v>
      </c>
      <c r="S130" s="241"/>
    </row>
    <row r="131" spans="1:19" ht="38.25" x14ac:dyDescent="0.2">
      <c r="A131" s="159" t="s">
        <v>337</v>
      </c>
      <c r="B131" s="160" t="s">
        <v>78</v>
      </c>
      <c r="C131" s="160" t="s">
        <v>23</v>
      </c>
      <c r="D131" s="171" t="s">
        <v>79</v>
      </c>
      <c r="E131" s="160" t="s">
        <v>35</v>
      </c>
      <c r="F131" s="160">
        <v>0.56999999999999995</v>
      </c>
      <c r="G131" s="143">
        <v>174.54</v>
      </c>
      <c r="H131" s="143"/>
      <c r="I131" s="143">
        <v>209.44</v>
      </c>
      <c r="J131" s="143">
        <v>119.38</v>
      </c>
      <c r="K131" s="161">
        <f t="shared" si="13"/>
        <v>1.0000067012899982</v>
      </c>
      <c r="L131" s="146">
        <v>0.56999999999999995</v>
      </c>
      <c r="M131" s="145">
        <f t="shared" si="5"/>
        <v>119.38079999999999</v>
      </c>
      <c r="N131" s="146">
        <f>'[1]MEDIÇÃO 08'!K129</f>
        <v>0.56999999999999995</v>
      </c>
      <c r="O131" s="245">
        <f t="shared" si="6"/>
        <v>119.38079999999999</v>
      </c>
      <c r="P131" s="233"/>
      <c r="Q131" s="217">
        <f t="shared" si="7"/>
        <v>0</v>
      </c>
      <c r="R131" s="237">
        <f t="shared" si="8"/>
        <v>1</v>
      </c>
      <c r="S131" s="241"/>
    </row>
    <row r="132" spans="1:19" ht="51" x14ac:dyDescent="0.2">
      <c r="A132" s="159" t="s">
        <v>338</v>
      </c>
      <c r="B132" s="160" t="s">
        <v>177</v>
      </c>
      <c r="C132" s="160" t="s">
        <v>23</v>
      </c>
      <c r="D132" s="171" t="s">
        <v>178</v>
      </c>
      <c r="E132" s="160" t="s">
        <v>25</v>
      </c>
      <c r="F132" s="160">
        <v>21.6</v>
      </c>
      <c r="G132" s="143">
        <v>3.6</v>
      </c>
      <c r="H132" s="143"/>
      <c r="I132" s="143">
        <v>4.32</v>
      </c>
      <c r="J132" s="143">
        <v>93.31</v>
      </c>
      <c r="K132" s="161">
        <f t="shared" si="13"/>
        <v>1.0000214339299112</v>
      </c>
      <c r="L132" s="146">
        <v>21.6</v>
      </c>
      <c r="M132" s="145">
        <f t="shared" si="5"/>
        <v>93.312000000000012</v>
      </c>
      <c r="N132" s="146">
        <f>'[1]MEDIÇÃO 08'!K130</f>
        <v>21.6</v>
      </c>
      <c r="O132" s="245">
        <f t="shared" si="6"/>
        <v>93.312000000000012</v>
      </c>
      <c r="P132" s="233"/>
      <c r="Q132" s="217">
        <f t="shared" si="7"/>
        <v>0</v>
      </c>
      <c r="R132" s="237">
        <f t="shared" si="8"/>
        <v>1</v>
      </c>
      <c r="S132" s="241"/>
    </row>
    <row r="133" spans="1:19" ht="63.75" x14ac:dyDescent="0.2">
      <c r="A133" s="159" t="s">
        <v>339</v>
      </c>
      <c r="B133" s="160" t="s">
        <v>180</v>
      </c>
      <c r="C133" s="160" t="s">
        <v>23</v>
      </c>
      <c r="D133" s="171" t="s">
        <v>181</v>
      </c>
      <c r="E133" s="160" t="s">
        <v>25</v>
      </c>
      <c r="F133" s="160">
        <v>21.6</v>
      </c>
      <c r="G133" s="143">
        <v>30.52</v>
      </c>
      <c r="H133" s="143"/>
      <c r="I133" s="143">
        <v>36.619999999999997</v>
      </c>
      <c r="J133" s="143">
        <v>790.99</v>
      </c>
      <c r="K133" s="161">
        <f t="shared" si="13"/>
        <v>1.0000025284769718</v>
      </c>
      <c r="L133" s="146">
        <v>21.6</v>
      </c>
      <c r="M133" s="145">
        <f t="shared" si="5"/>
        <v>790.99199999999996</v>
      </c>
      <c r="N133" s="146">
        <f>'[1]MEDIÇÃO 08'!K131</f>
        <v>21.6</v>
      </c>
      <c r="O133" s="245">
        <f t="shared" si="6"/>
        <v>790.99199999999996</v>
      </c>
      <c r="P133" s="233"/>
      <c r="Q133" s="217">
        <f t="shared" si="7"/>
        <v>0</v>
      </c>
      <c r="R133" s="237">
        <f t="shared" si="8"/>
        <v>1</v>
      </c>
      <c r="S133" s="241"/>
    </row>
    <row r="134" spans="1:19" ht="25.5" x14ac:dyDescent="0.2">
      <c r="A134" s="159" t="s">
        <v>340</v>
      </c>
      <c r="B134" s="160" t="s">
        <v>202</v>
      </c>
      <c r="C134" s="160" t="s">
        <v>23</v>
      </c>
      <c r="D134" s="171" t="s">
        <v>203</v>
      </c>
      <c r="E134" s="160" t="s">
        <v>25</v>
      </c>
      <c r="F134" s="160">
        <v>21.6</v>
      </c>
      <c r="G134" s="143">
        <v>2.5499999999999998</v>
      </c>
      <c r="H134" s="143"/>
      <c r="I134" s="143">
        <v>3.06</v>
      </c>
      <c r="J134" s="143">
        <v>66.09</v>
      </c>
      <c r="K134" s="161">
        <f t="shared" si="13"/>
        <v>1.0000907852927825</v>
      </c>
      <c r="L134" s="146">
        <v>21.6</v>
      </c>
      <c r="M134" s="145">
        <f t="shared" si="5"/>
        <v>66.096000000000004</v>
      </c>
      <c r="N134" s="246">
        <f>'[2]MEDIÇÃO 08'!$M$134</f>
        <v>21.6</v>
      </c>
      <c r="O134" s="245">
        <f t="shared" si="6"/>
        <v>66.096000000000004</v>
      </c>
      <c r="P134" s="233"/>
      <c r="Q134" s="217">
        <f t="shared" si="7"/>
        <v>0</v>
      </c>
      <c r="R134" s="237">
        <f t="shared" si="8"/>
        <v>1</v>
      </c>
      <c r="S134" s="241"/>
    </row>
    <row r="135" spans="1:19" ht="25.5" x14ac:dyDescent="0.2">
      <c r="A135" s="159" t="s">
        <v>341</v>
      </c>
      <c r="B135" s="160" t="s">
        <v>205</v>
      </c>
      <c r="C135" s="160" t="s">
        <v>23</v>
      </c>
      <c r="D135" s="171" t="s">
        <v>206</v>
      </c>
      <c r="E135" s="160" t="s">
        <v>25</v>
      </c>
      <c r="F135" s="160">
        <v>21.6</v>
      </c>
      <c r="G135" s="143">
        <v>9.92</v>
      </c>
      <c r="H135" s="143"/>
      <c r="I135" s="143">
        <v>11.9</v>
      </c>
      <c r="J135" s="143">
        <v>257.04000000000002</v>
      </c>
      <c r="K135" s="161">
        <f t="shared" si="13"/>
        <v>0</v>
      </c>
      <c r="L135" s="146">
        <v>21.6</v>
      </c>
      <c r="M135" s="145">
        <f t="shared" si="5"/>
        <v>257.04000000000002</v>
      </c>
      <c r="N135" s="146"/>
      <c r="O135" s="245">
        <f t="shared" si="6"/>
        <v>0</v>
      </c>
      <c r="P135" s="233"/>
      <c r="Q135" s="217">
        <f t="shared" si="7"/>
        <v>0</v>
      </c>
      <c r="R135" s="237">
        <f t="shared" si="8"/>
        <v>0</v>
      </c>
      <c r="S135" s="241"/>
    </row>
    <row r="136" spans="1:19" ht="25.5" x14ac:dyDescent="0.2">
      <c r="A136" s="159" t="s">
        <v>342</v>
      </c>
      <c r="B136" s="160" t="s">
        <v>208</v>
      </c>
      <c r="C136" s="160" t="s">
        <v>23</v>
      </c>
      <c r="D136" s="171" t="s">
        <v>209</v>
      </c>
      <c r="E136" s="160" t="s">
        <v>25</v>
      </c>
      <c r="F136" s="160">
        <v>21.6</v>
      </c>
      <c r="G136" s="143">
        <v>11.31</v>
      </c>
      <c r="H136" s="143"/>
      <c r="I136" s="143">
        <v>13.57</v>
      </c>
      <c r="J136" s="143">
        <v>293.11</v>
      </c>
      <c r="K136" s="161">
        <f t="shared" si="13"/>
        <v>1.0000068233768893</v>
      </c>
      <c r="L136" s="146">
        <v>21.6</v>
      </c>
      <c r="M136" s="145">
        <f t="shared" ref="M136:M140" si="14">L136*I136</f>
        <v>293.11200000000002</v>
      </c>
      <c r="N136" s="246">
        <f>'[2]MEDIÇÃO 08'!$M$134</f>
        <v>21.6</v>
      </c>
      <c r="O136" s="245">
        <f t="shared" ref="O136:O140" si="15">N136*I136</f>
        <v>293.11200000000002</v>
      </c>
      <c r="P136" s="233"/>
      <c r="Q136" s="217">
        <f t="shared" ref="Q136:Q140" si="16">P136*I136</f>
        <v>0</v>
      </c>
      <c r="R136" s="237">
        <f t="shared" ref="R136:R140" si="17">(P136+N136)/L136</f>
        <v>1</v>
      </c>
      <c r="S136" s="241"/>
    </row>
    <row r="137" spans="1:19" ht="15" thickBot="1" x14ac:dyDescent="0.25">
      <c r="A137" s="154" t="s">
        <v>343</v>
      </c>
      <c r="B137" s="155"/>
      <c r="C137" s="155"/>
      <c r="D137" s="170" t="s">
        <v>344</v>
      </c>
      <c r="E137" s="155"/>
      <c r="F137" s="155"/>
      <c r="G137" s="155"/>
      <c r="H137" s="155"/>
      <c r="I137" s="155"/>
      <c r="J137" s="156">
        <v>35324.620000000003</v>
      </c>
      <c r="K137" s="161"/>
      <c r="L137" s="146">
        <v>0</v>
      </c>
      <c r="M137" s="145">
        <f t="shared" si="14"/>
        <v>0</v>
      </c>
      <c r="N137" s="230">
        <f>'[1]MEDIÇÃO 08'!K135</f>
        <v>0</v>
      </c>
      <c r="O137" s="145">
        <f t="shared" si="15"/>
        <v>0</v>
      </c>
      <c r="P137" s="233"/>
      <c r="Q137" s="217">
        <f t="shared" si="16"/>
        <v>0</v>
      </c>
      <c r="R137" s="237"/>
      <c r="S137" s="241"/>
    </row>
    <row r="138" spans="1:19" ht="15" thickBot="1" x14ac:dyDescent="0.25">
      <c r="A138" s="159" t="s">
        <v>345</v>
      </c>
      <c r="B138" s="160" t="s">
        <v>346</v>
      </c>
      <c r="C138" s="160" t="s">
        <v>23</v>
      </c>
      <c r="D138" s="171" t="s">
        <v>347</v>
      </c>
      <c r="E138" s="160" t="s">
        <v>25</v>
      </c>
      <c r="F138" s="160">
        <v>476.23</v>
      </c>
      <c r="G138" s="143">
        <v>3.01</v>
      </c>
      <c r="H138" s="143"/>
      <c r="I138" s="143">
        <v>3.61</v>
      </c>
      <c r="J138" s="143">
        <v>1719.19</v>
      </c>
      <c r="K138" s="161">
        <f>O138/J138</f>
        <v>0</v>
      </c>
      <c r="L138" s="146">
        <v>476.23</v>
      </c>
      <c r="M138" s="145">
        <f t="shared" si="14"/>
        <v>1719.1903</v>
      </c>
      <c r="N138" s="232">
        <f>'[1]MEDIÇÃO 08'!K136</f>
        <v>0</v>
      </c>
      <c r="O138" s="229">
        <f t="shared" si="15"/>
        <v>0</v>
      </c>
      <c r="P138" s="233"/>
      <c r="Q138" s="217">
        <f t="shared" si="16"/>
        <v>0</v>
      </c>
      <c r="R138" s="237">
        <f t="shared" si="17"/>
        <v>0</v>
      </c>
      <c r="S138" s="241"/>
    </row>
    <row r="139" spans="1:19" ht="25.5" x14ac:dyDescent="0.2">
      <c r="A139" s="159" t="s">
        <v>348</v>
      </c>
      <c r="B139" s="160" t="s">
        <v>349</v>
      </c>
      <c r="C139" s="160" t="s">
        <v>23</v>
      </c>
      <c r="D139" s="171" t="s">
        <v>350</v>
      </c>
      <c r="E139" s="160" t="s">
        <v>25</v>
      </c>
      <c r="F139" s="160">
        <v>0.24</v>
      </c>
      <c r="G139" s="143">
        <v>360.41</v>
      </c>
      <c r="H139" s="143"/>
      <c r="I139" s="143">
        <v>432.49</v>
      </c>
      <c r="J139" s="143">
        <v>103.79</v>
      </c>
      <c r="K139" s="161">
        <f>O139/J139</f>
        <v>0</v>
      </c>
      <c r="L139" s="146">
        <v>0.24</v>
      </c>
      <c r="M139" s="145">
        <f t="shared" si="14"/>
        <v>103.7976</v>
      </c>
      <c r="N139" s="231">
        <f>'[1]MEDIÇÃO 08'!K137</f>
        <v>0</v>
      </c>
      <c r="O139" s="145">
        <f t="shared" si="15"/>
        <v>0</v>
      </c>
      <c r="P139" s="233"/>
      <c r="Q139" s="217">
        <f t="shared" si="16"/>
        <v>0</v>
      </c>
      <c r="R139" s="237">
        <f t="shared" si="17"/>
        <v>0</v>
      </c>
      <c r="S139" s="241"/>
    </row>
    <row r="140" spans="1:19" ht="77.25" thickBot="1" x14ac:dyDescent="0.25">
      <c r="A140" s="162" t="s">
        <v>351</v>
      </c>
      <c r="B140" s="163" t="s">
        <v>352</v>
      </c>
      <c r="C140" s="163" t="s">
        <v>23</v>
      </c>
      <c r="D140" s="172" t="s">
        <v>353</v>
      </c>
      <c r="E140" s="163" t="s">
        <v>25</v>
      </c>
      <c r="F140" s="163">
        <v>172.44</v>
      </c>
      <c r="G140" s="164">
        <v>161.9</v>
      </c>
      <c r="H140" s="164"/>
      <c r="I140" s="164">
        <v>194.28</v>
      </c>
      <c r="J140" s="164">
        <v>33501.64</v>
      </c>
      <c r="K140" s="165">
        <f>O140/J140</f>
        <v>0</v>
      </c>
      <c r="L140" s="146">
        <v>172.44</v>
      </c>
      <c r="M140" s="145">
        <f t="shared" si="14"/>
        <v>33501.643199999999</v>
      </c>
      <c r="N140" s="146">
        <f>'[1]MEDIÇÃO 08'!K138</f>
        <v>0</v>
      </c>
      <c r="O140" s="145">
        <f t="shared" si="15"/>
        <v>0</v>
      </c>
      <c r="P140" s="233"/>
      <c r="Q140" s="217">
        <f t="shared" si="16"/>
        <v>0</v>
      </c>
      <c r="R140" s="237">
        <f t="shared" si="17"/>
        <v>0</v>
      </c>
      <c r="S140" s="241"/>
    </row>
    <row r="141" spans="1:19" ht="22.5" customHeight="1" x14ac:dyDescent="0.2">
      <c r="A141" s="261" t="s">
        <v>357</v>
      </c>
      <c r="B141" s="262"/>
      <c r="C141" s="262"/>
      <c r="D141" s="263"/>
      <c r="E141" s="166"/>
      <c r="F141" s="273" t="s">
        <v>354</v>
      </c>
      <c r="G141" s="274"/>
      <c r="H141" s="166"/>
      <c r="I141" s="275">
        <v>519157.89</v>
      </c>
      <c r="J141" s="274"/>
      <c r="K141" s="276"/>
      <c r="L141" s="150"/>
      <c r="M141" s="140"/>
      <c r="N141" s="150"/>
      <c r="O141" s="140"/>
      <c r="P141" s="178"/>
      <c r="Q141" s="167"/>
      <c r="R141" s="223"/>
      <c r="S141" s="242"/>
    </row>
    <row r="142" spans="1:19" ht="15" thickBot="1" x14ac:dyDescent="0.25">
      <c r="A142" s="264"/>
      <c r="B142" s="265"/>
      <c r="C142" s="265"/>
      <c r="D142" s="266"/>
      <c r="E142" s="168"/>
      <c r="F142" s="260" t="s">
        <v>355</v>
      </c>
      <c r="G142" s="277"/>
      <c r="H142" s="168"/>
      <c r="I142" s="278">
        <v>103800.74</v>
      </c>
      <c r="J142" s="277"/>
      <c r="K142" s="279"/>
      <c r="L142" s="151"/>
      <c r="M142" s="141"/>
      <c r="N142" s="151"/>
      <c r="O142" s="141"/>
      <c r="P142" s="178"/>
      <c r="Q142" s="197"/>
      <c r="R142" s="223"/>
      <c r="S142" s="243"/>
    </row>
    <row r="143" spans="1:19" ht="27" customHeight="1" thickBot="1" x14ac:dyDescent="0.25">
      <c r="A143" s="267"/>
      <c r="B143" s="268"/>
      <c r="C143" s="268"/>
      <c r="D143" s="269"/>
      <c r="E143" s="169"/>
      <c r="F143" s="283" t="s">
        <v>356</v>
      </c>
      <c r="G143" s="284"/>
      <c r="H143" s="169"/>
      <c r="I143" s="285">
        <v>622958.63</v>
      </c>
      <c r="J143" s="284"/>
      <c r="K143" s="286"/>
      <c r="L143" s="253">
        <f>SUM(M7:M141)</f>
        <v>712789.32206499996</v>
      </c>
      <c r="M143" s="254"/>
      <c r="N143" s="253">
        <f>SUM(O7:O141)</f>
        <v>492187.4512999999</v>
      </c>
      <c r="O143" s="254"/>
      <c r="P143" s="196"/>
      <c r="Q143" s="198">
        <f>SUM(Q7:Q140)</f>
        <v>38865.438659999978</v>
      </c>
      <c r="R143" s="238"/>
      <c r="S143" s="198"/>
    </row>
    <row r="144" spans="1:19" ht="15" x14ac:dyDescent="0.2">
      <c r="A144" s="247"/>
      <c r="B144" s="248"/>
      <c r="C144" s="248"/>
      <c r="D144" s="248"/>
      <c r="E144" s="248"/>
      <c r="F144" s="248"/>
      <c r="G144" s="248"/>
      <c r="H144" s="248"/>
      <c r="I144" s="248"/>
      <c r="J144" s="248"/>
      <c r="K144" s="248"/>
      <c r="Q144" s="235" t="s">
        <v>477</v>
      </c>
      <c r="R144" s="224"/>
      <c r="S144" s="224"/>
    </row>
    <row r="145" spans="1:19" ht="15.75" thickBot="1" x14ac:dyDescent="0.25">
      <c r="Q145" s="236">
        <f>Q143/L143</f>
        <v>5.4525842990189748E-2</v>
      </c>
      <c r="R145" s="225"/>
      <c r="S145" s="225"/>
    </row>
    <row r="146" spans="1:19" s="226" customFormat="1" x14ac:dyDescent="0.2">
      <c r="A146" s="144"/>
      <c r="B146" s="144"/>
      <c r="D146" s="173"/>
      <c r="S146" s="224"/>
    </row>
    <row r="147" spans="1:19" s="226" customFormat="1" x14ac:dyDescent="0.2">
      <c r="A147" s="144"/>
      <c r="B147" s="144"/>
      <c r="D147" s="173"/>
      <c r="S147" s="224"/>
    </row>
  </sheetData>
  <autoFilter ref="A4:Q143" xr:uid="{00000000-0001-0000-0000-000000000000}"/>
  <mergeCells count="22">
    <mergeCell ref="A1:D1"/>
    <mergeCell ref="A2:D2"/>
    <mergeCell ref="A141:D143"/>
    <mergeCell ref="A3:K3"/>
    <mergeCell ref="F141:G141"/>
    <mergeCell ref="I141:K141"/>
    <mergeCell ref="F142:G142"/>
    <mergeCell ref="I142:K142"/>
    <mergeCell ref="E1:F1"/>
    <mergeCell ref="G1:I1"/>
    <mergeCell ref="J1:K1"/>
    <mergeCell ref="E2:F2"/>
    <mergeCell ref="G2:I2"/>
    <mergeCell ref="J2:K2"/>
    <mergeCell ref="F143:G143"/>
    <mergeCell ref="I143:K143"/>
    <mergeCell ref="A144:K144"/>
    <mergeCell ref="P3:Q3"/>
    <mergeCell ref="N3:O3"/>
    <mergeCell ref="N143:O143"/>
    <mergeCell ref="L3:M3"/>
    <mergeCell ref="L143:M143"/>
  </mergeCells>
  <conditionalFormatting sqref="P1:P2 P4:P6 P141:P142 P144:P1048576">
    <cfRule type="cellIs" dxfId="11" priority="15" operator="lessThan">
      <formula>0</formula>
    </cfRule>
    <cfRule type="cellIs" dxfId="10" priority="16" operator="lessThan">
      <formula>0</formula>
    </cfRule>
    <cfRule type="cellIs" dxfId="9" priority="17" operator="greaterThan">
      <formula>0</formula>
    </cfRule>
  </conditionalFormatting>
  <conditionalFormatting sqref="P7:P140">
    <cfRule type="cellIs" dxfId="8" priority="6" operator="lessThan">
      <formula>0</formula>
    </cfRule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S1:S1048576">
    <cfRule type="cellIs" dxfId="5" priority="5" operator="greaterThan">
      <formula>0</formula>
    </cfRule>
  </conditionalFormatting>
  <printOptions horizontalCentered="1"/>
  <pageMargins left="0.51181102362204722" right="0.51181102362204722" top="0.74803149606299213" bottom="0.74803149606299213" header="0.31496062992125984" footer="0.31496062992125984"/>
  <pageSetup paperSize="9" scale="37" fitToHeight="4" orientation="landscape" horizontalDpi="4294967293" r:id="rId1"/>
  <rowBreaks count="2" manualBreakCount="2">
    <brk id="107" max="18" man="1"/>
    <brk id="144" max="1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1E99F-1AD6-4851-A6EB-703FB524BD3E}">
  <dimension ref="A1:O224"/>
  <sheetViews>
    <sheetView view="pageBreakPreview" topLeftCell="A214" zoomScale="98" zoomScaleNormal="100" zoomScaleSheetLayoutView="98" workbookViewId="0">
      <selection activeCell="I173" sqref="I173"/>
    </sheetView>
  </sheetViews>
  <sheetFormatPr defaultRowHeight="15" x14ac:dyDescent="0.25"/>
  <cols>
    <col min="1" max="1" width="7.25" bestFit="1" customWidth="1"/>
    <col min="2" max="2" width="53.875" customWidth="1"/>
    <col min="3" max="3" width="6.5" bestFit="1" customWidth="1"/>
    <col min="4" max="4" width="5.875" bestFit="1" customWidth="1"/>
    <col min="5" max="5" width="2" bestFit="1" customWidth="1"/>
    <col min="6" max="6" width="7" bestFit="1" customWidth="1"/>
    <col min="7" max="7" width="2" bestFit="1" customWidth="1"/>
    <col min="8" max="8" width="7.5" bestFit="1" customWidth="1"/>
    <col min="9" max="9" width="13" bestFit="1" customWidth="1"/>
    <col min="10" max="10" width="4.25" style="46" bestFit="1" customWidth="1"/>
    <col min="11" max="11" width="10.125" customWidth="1"/>
    <col min="12" max="12" width="19.125" customWidth="1"/>
  </cols>
  <sheetData>
    <row r="1" spans="1:15" ht="14.45" customHeight="1" thickBot="1" x14ac:dyDescent="0.25">
      <c r="A1" s="312" t="s">
        <v>391</v>
      </c>
      <c r="B1" s="313"/>
      <c r="C1" s="313"/>
      <c r="D1" s="313"/>
      <c r="E1" s="313"/>
      <c r="F1" s="313"/>
      <c r="G1" s="313"/>
      <c r="H1" s="313"/>
      <c r="I1" s="313"/>
      <c r="J1" s="315"/>
      <c r="K1" s="306" t="s">
        <v>400</v>
      </c>
      <c r="L1" s="309" t="s">
        <v>401</v>
      </c>
      <c r="M1" s="12"/>
      <c r="N1" s="12"/>
      <c r="O1" s="12"/>
    </row>
    <row r="2" spans="1:15" thickBot="1" x14ac:dyDescent="0.25">
      <c r="A2" s="316" t="s">
        <v>386</v>
      </c>
      <c r="B2" s="317"/>
      <c r="C2" s="317"/>
      <c r="D2" s="317"/>
      <c r="E2" s="317"/>
      <c r="F2" s="317"/>
      <c r="G2" s="317"/>
      <c r="H2" s="317"/>
      <c r="I2" s="317"/>
      <c r="J2" s="318"/>
      <c r="K2" s="307"/>
      <c r="L2" s="310"/>
      <c r="M2" s="12"/>
      <c r="N2" s="12"/>
      <c r="O2" s="12"/>
    </row>
    <row r="3" spans="1:15" ht="30" customHeight="1" x14ac:dyDescent="0.2">
      <c r="A3" s="312" t="s">
        <v>364</v>
      </c>
      <c r="B3" s="313"/>
      <c r="C3" s="313"/>
      <c r="D3" s="313"/>
      <c r="E3" s="313"/>
      <c r="F3" s="313"/>
      <c r="G3" s="313"/>
      <c r="H3" s="313"/>
      <c r="I3" s="313"/>
      <c r="J3" s="314"/>
      <c r="K3" s="308"/>
      <c r="L3" s="311"/>
      <c r="M3" s="12"/>
      <c r="N3" s="12"/>
      <c r="O3" s="12"/>
    </row>
    <row r="4" spans="1:15" ht="14.25" x14ac:dyDescent="0.2">
      <c r="A4" s="320" t="s">
        <v>385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2"/>
      <c r="M4" s="12"/>
      <c r="N4" s="12"/>
      <c r="O4" s="12"/>
    </row>
    <row r="5" spans="1:15" ht="22.5" x14ac:dyDescent="0.2">
      <c r="A5" s="18" t="s">
        <v>8</v>
      </c>
      <c r="B5" s="19" t="s">
        <v>11</v>
      </c>
      <c r="C5" s="20"/>
      <c r="D5" s="20"/>
      <c r="E5" s="20"/>
      <c r="F5" s="20"/>
      <c r="G5" s="20"/>
      <c r="H5" s="20"/>
      <c r="I5" s="37" t="s">
        <v>402</v>
      </c>
      <c r="J5" s="21"/>
      <c r="K5" s="22"/>
      <c r="L5" s="23"/>
      <c r="M5" s="13"/>
      <c r="N5" s="12"/>
      <c r="O5" s="12"/>
    </row>
    <row r="6" spans="1:15" ht="14.25" x14ac:dyDescent="0.2">
      <c r="A6" s="68" t="s">
        <v>17</v>
      </c>
      <c r="B6" s="62" t="s">
        <v>18</v>
      </c>
      <c r="C6" s="62"/>
      <c r="D6" s="62"/>
      <c r="E6" s="62"/>
      <c r="F6" s="62"/>
      <c r="G6" s="62"/>
      <c r="H6" s="62"/>
      <c r="I6" s="71"/>
      <c r="J6" s="72"/>
      <c r="K6" s="67"/>
      <c r="L6" s="73"/>
      <c r="M6" s="13"/>
      <c r="N6" s="12"/>
      <c r="O6" s="12"/>
    </row>
    <row r="7" spans="1:15" ht="25.5" x14ac:dyDescent="0.2">
      <c r="A7" s="68"/>
      <c r="B7" s="62" t="s">
        <v>451</v>
      </c>
      <c r="C7" s="62" t="s">
        <v>365</v>
      </c>
      <c r="D7" s="74" t="s">
        <v>369</v>
      </c>
      <c r="E7" s="75" t="s">
        <v>363</v>
      </c>
      <c r="F7" s="74" t="s">
        <v>370</v>
      </c>
      <c r="G7" s="75" t="s">
        <v>363</v>
      </c>
      <c r="H7" s="74" t="s">
        <v>371</v>
      </c>
      <c r="I7" s="71" t="s">
        <v>362</v>
      </c>
      <c r="J7" s="66" t="s">
        <v>361</v>
      </c>
      <c r="K7" s="67"/>
      <c r="L7" s="73"/>
      <c r="M7" s="14"/>
      <c r="N7" s="12"/>
      <c r="O7" s="12"/>
    </row>
    <row r="8" spans="1:15" ht="15.75" thickBot="1" x14ac:dyDescent="0.25">
      <c r="A8" s="68" t="s">
        <v>30</v>
      </c>
      <c r="B8" s="62" t="s">
        <v>31</v>
      </c>
      <c r="C8" s="62"/>
      <c r="D8" s="62"/>
      <c r="E8" s="64"/>
      <c r="F8" s="62"/>
      <c r="G8" s="64"/>
      <c r="H8" s="62"/>
      <c r="I8" s="182"/>
      <c r="J8" s="70"/>
      <c r="K8" s="101" t="s">
        <v>362</v>
      </c>
      <c r="L8" s="52"/>
      <c r="M8" s="13"/>
      <c r="N8" s="12"/>
      <c r="O8" s="12"/>
    </row>
    <row r="9" spans="1:15" ht="15.75" thickBot="1" x14ac:dyDescent="0.25">
      <c r="A9" s="3" t="s">
        <v>32</v>
      </c>
      <c r="B9" s="11" t="s">
        <v>367</v>
      </c>
      <c r="C9" s="5"/>
      <c r="D9" s="5"/>
      <c r="E9" s="8"/>
      <c r="F9" s="5"/>
      <c r="G9" s="8"/>
      <c r="H9" s="180"/>
      <c r="I9" s="185">
        <f>SUM(I10:I15)</f>
        <v>62.024249999999995</v>
      </c>
      <c r="J9" s="181" t="s">
        <v>35</v>
      </c>
      <c r="K9" s="184">
        <v>44.46</v>
      </c>
      <c r="L9" s="17">
        <f t="shared" ref="L9:L39" si="0">I9-K9</f>
        <v>17.564249999999994</v>
      </c>
      <c r="M9" s="13"/>
      <c r="N9" s="12"/>
      <c r="O9" s="12"/>
    </row>
    <row r="10" spans="1:15" ht="14.25" x14ac:dyDescent="0.2">
      <c r="A10" s="3"/>
      <c r="B10" s="4" t="s">
        <v>366</v>
      </c>
      <c r="C10" s="5">
        <v>18</v>
      </c>
      <c r="D10" s="5">
        <v>1.25</v>
      </c>
      <c r="E10" s="8" t="s">
        <v>363</v>
      </c>
      <c r="F10" s="5">
        <v>1.25</v>
      </c>
      <c r="G10" s="8" t="s">
        <v>363</v>
      </c>
      <c r="H10" s="5">
        <v>1.25</v>
      </c>
      <c r="I10" s="183">
        <f t="shared" ref="I10:I15" si="1">PRODUCT(C10,D10,F10,H10)</f>
        <v>35.15625</v>
      </c>
      <c r="J10" s="45"/>
      <c r="K10" s="15"/>
      <c r="L10" s="16"/>
      <c r="M10" s="13"/>
      <c r="N10" s="12"/>
      <c r="O10" s="12"/>
    </row>
    <row r="11" spans="1:15" ht="14.25" x14ac:dyDescent="0.2">
      <c r="A11" s="3"/>
      <c r="B11" s="4" t="s">
        <v>368</v>
      </c>
      <c r="C11" s="5">
        <v>4</v>
      </c>
      <c r="D11" s="5">
        <v>1</v>
      </c>
      <c r="E11" s="8" t="s">
        <v>363</v>
      </c>
      <c r="F11" s="5">
        <v>1</v>
      </c>
      <c r="G11" s="8" t="s">
        <v>363</v>
      </c>
      <c r="H11" s="5">
        <v>0.4</v>
      </c>
      <c r="I11" s="9">
        <f t="shared" si="1"/>
        <v>1.6</v>
      </c>
      <c r="J11" s="45"/>
      <c r="K11" s="15"/>
      <c r="L11" s="16"/>
      <c r="M11" s="13"/>
      <c r="N11" s="12"/>
      <c r="O11" s="12"/>
    </row>
    <row r="12" spans="1:15" ht="14.25" x14ac:dyDescent="0.2">
      <c r="A12" s="3"/>
      <c r="B12" s="4" t="s">
        <v>372</v>
      </c>
      <c r="C12" s="5">
        <v>2</v>
      </c>
      <c r="D12" s="5">
        <v>15.64</v>
      </c>
      <c r="E12" s="8" t="s">
        <v>363</v>
      </c>
      <c r="F12" s="5">
        <v>0.7</v>
      </c>
      <c r="G12" s="8" t="s">
        <v>363</v>
      </c>
      <c r="H12" s="5">
        <v>0.5</v>
      </c>
      <c r="I12" s="9">
        <f t="shared" si="1"/>
        <v>10.948</v>
      </c>
      <c r="J12" s="45"/>
      <c r="K12" s="15"/>
      <c r="L12" s="16"/>
      <c r="M12" s="13"/>
      <c r="N12" s="12"/>
      <c r="O12" s="12"/>
    </row>
    <row r="13" spans="1:15" ht="14.25" x14ac:dyDescent="0.2">
      <c r="A13" s="3"/>
      <c r="B13" s="4" t="s">
        <v>373</v>
      </c>
      <c r="C13" s="5">
        <v>1</v>
      </c>
      <c r="D13" s="5">
        <v>20.95</v>
      </c>
      <c r="E13" s="8" t="s">
        <v>363</v>
      </c>
      <c r="F13" s="5">
        <v>0.7</v>
      </c>
      <c r="G13" s="8" t="s">
        <v>363</v>
      </c>
      <c r="H13" s="5">
        <v>0.5</v>
      </c>
      <c r="I13" s="9">
        <f t="shared" si="1"/>
        <v>7.3324999999999996</v>
      </c>
      <c r="J13" s="45"/>
      <c r="K13" s="15"/>
      <c r="L13" s="16"/>
      <c r="M13" s="13"/>
      <c r="N13" s="12"/>
      <c r="O13" s="12"/>
    </row>
    <row r="14" spans="1:15" ht="14.25" x14ac:dyDescent="0.2">
      <c r="A14" s="3"/>
      <c r="B14" s="4" t="s">
        <v>374</v>
      </c>
      <c r="C14" s="5">
        <v>1</v>
      </c>
      <c r="D14" s="5">
        <v>18.45</v>
      </c>
      <c r="E14" s="8" t="s">
        <v>363</v>
      </c>
      <c r="F14" s="5">
        <v>0.5</v>
      </c>
      <c r="G14" s="8" t="s">
        <v>363</v>
      </c>
      <c r="H14" s="5">
        <v>0.5</v>
      </c>
      <c r="I14" s="9">
        <f t="shared" si="1"/>
        <v>4.6124999999999998</v>
      </c>
      <c r="J14" s="45"/>
      <c r="K14" s="15"/>
      <c r="L14" s="16"/>
      <c r="M14" s="13"/>
      <c r="N14" s="12"/>
      <c r="O14" s="12"/>
    </row>
    <row r="15" spans="1:15" ht="25.5" x14ac:dyDescent="0.2">
      <c r="A15" s="3"/>
      <c r="B15" s="4" t="s">
        <v>384</v>
      </c>
      <c r="C15" s="5">
        <v>1</v>
      </c>
      <c r="D15" s="5">
        <v>9.5</v>
      </c>
      <c r="E15" s="8" t="s">
        <v>363</v>
      </c>
      <c r="F15" s="5">
        <v>0.5</v>
      </c>
      <c r="G15" s="8" t="s">
        <v>363</v>
      </c>
      <c r="H15" s="5">
        <v>0.5</v>
      </c>
      <c r="I15" s="9">
        <f t="shared" si="1"/>
        <v>2.375</v>
      </c>
      <c r="J15" s="45"/>
      <c r="K15" s="15"/>
      <c r="L15" s="16"/>
      <c r="M15" s="13"/>
      <c r="N15" s="12"/>
      <c r="O15" s="12"/>
    </row>
    <row r="16" spans="1:15" x14ac:dyDescent="0.2">
      <c r="A16" s="61" t="s">
        <v>36</v>
      </c>
      <c r="B16" s="62" t="s">
        <v>38</v>
      </c>
      <c r="C16" s="63"/>
      <c r="D16" s="63"/>
      <c r="E16" s="64"/>
      <c r="F16" s="63"/>
      <c r="G16" s="64"/>
      <c r="H16" s="63"/>
      <c r="I16" s="187">
        <f>I17</f>
        <v>6.56</v>
      </c>
      <c r="J16" s="65" t="s">
        <v>35</v>
      </c>
      <c r="K16" s="67"/>
      <c r="L16" s="52"/>
      <c r="M16" s="13"/>
      <c r="N16" s="12"/>
      <c r="O16" s="12"/>
    </row>
    <row r="17" spans="1:15" x14ac:dyDescent="0.2">
      <c r="A17" s="3"/>
      <c r="B17" s="4" t="s">
        <v>379</v>
      </c>
      <c r="C17" s="5">
        <v>1</v>
      </c>
      <c r="D17" s="5">
        <v>6.56</v>
      </c>
      <c r="E17" s="8" t="s">
        <v>363</v>
      </c>
      <c r="F17" s="5"/>
      <c r="G17" s="8" t="s">
        <v>363</v>
      </c>
      <c r="H17" s="5"/>
      <c r="I17" s="9">
        <f>PRODUCT(C17,D17,F17,H17)</f>
        <v>6.56</v>
      </c>
      <c r="J17" s="45"/>
      <c r="K17" s="15"/>
      <c r="L17" s="17"/>
      <c r="M17" s="13"/>
      <c r="N17" s="12"/>
      <c r="O17" s="12"/>
    </row>
    <row r="18" spans="1:15" ht="25.5" x14ac:dyDescent="0.2">
      <c r="A18" s="3" t="s">
        <v>389</v>
      </c>
      <c r="B18" s="11" t="s">
        <v>390</v>
      </c>
      <c r="C18" s="5">
        <v>1</v>
      </c>
      <c r="D18" s="5">
        <v>20</v>
      </c>
      <c r="E18" s="8" t="s">
        <v>363</v>
      </c>
      <c r="F18" s="5">
        <v>15</v>
      </c>
      <c r="G18" s="8"/>
      <c r="H18" s="5">
        <v>0.4</v>
      </c>
      <c r="I18" s="186">
        <f>H18*F18*D18</f>
        <v>120</v>
      </c>
      <c r="J18" s="45" t="s">
        <v>419</v>
      </c>
      <c r="K18" s="15"/>
      <c r="L18" s="17">
        <f>I18</f>
        <v>120</v>
      </c>
      <c r="M18" s="13"/>
      <c r="N18" s="12"/>
      <c r="O18" s="12"/>
    </row>
    <row r="19" spans="1:15" ht="43.5" customHeight="1" x14ac:dyDescent="0.2">
      <c r="A19" s="326" t="s">
        <v>444</v>
      </c>
      <c r="B19" s="327"/>
      <c r="C19" s="327"/>
      <c r="D19" s="327"/>
      <c r="E19" s="327"/>
      <c r="F19" s="327"/>
      <c r="G19" s="327"/>
      <c r="H19" s="327"/>
      <c r="I19" s="327"/>
      <c r="J19" s="328"/>
      <c r="K19" s="15"/>
      <c r="L19" s="17"/>
      <c r="M19" s="13"/>
      <c r="N19" s="12"/>
      <c r="O19" s="12"/>
    </row>
    <row r="20" spans="1:15" ht="14.25" x14ac:dyDescent="0.2">
      <c r="A20" s="323"/>
      <c r="B20" s="324"/>
      <c r="C20" s="324"/>
      <c r="D20" s="324"/>
      <c r="E20" s="324"/>
      <c r="F20" s="324"/>
      <c r="G20" s="324"/>
      <c r="H20" s="324"/>
      <c r="I20" s="324"/>
      <c r="J20" s="324"/>
      <c r="K20" s="324"/>
      <c r="L20" s="325"/>
      <c r="M20" s="13"/>
      <c r="N20" s="12"/>
      <c r="O20" s="12"/>
    </row>
    <row r="21" spans="1:15" x14ac:dyDescent="0.2">
      <c r="A21" s="68" t="s">
        <v>39</v>
      </c>
      <c r="B21" s="62" t="s">
        <v>40</v>
      </c>
      <c r="C21" s="62"/>
      <c r="D21" s="62"/>
      <c r="E21" s="64"/>
      <c r="F21" s="62"/>
      <c r="G21" s="64"/>
      <c r="H21" s="62"/>
      <c r="I21" s="69"/>
      <c r="J21" s="70"/>
      <c r="K21" s="67"/>
      <c r="L21" s="52"/>
      <c r="M21" s="13"/>
      <c r="N21" s="12"/>
      <c r="O21" s="12"/>
    </row>
    <row r="22" spans="1:15" x14ac:dyDescent="0.2">
      <c r="A22" s="68" t="s">
        <v>41</v>
      </c>
      <c r="B22" s="62" t="s">
        <v>42</v>
      </c>
      <c r="C22" s="62"/>
      <c r="D22" s="62"/>
      <c r="E22" s="64"/>
      <c r="F22" s="62"/>
      <c r="G22" s="64"/>
      <c r="H22" s="62"/>
      <c r="I22" s="69"/>
      <c r="J22" s="70"/>
      <c r="K22" s="67"/>
      <c r="L22" s="52"/>
      <c r="M22" s="13"/>
      <c r="N22" s="12"/>
      <c r="O22" s="12"/>
    </row>
    <row r="23" spans="1:15" ht="25.5" x14ac:dyDescent="0.2">
      <c r="A23" s="3" t="s">
        <v>43</v>
      </c>
      <c r="B23" s="11" t="s">
        <v>45</v>
      </c>
      <c r="C23" s="5"/>
      <c r="D23" s="5"/>
      <c r="E23" s="8"/>
      <c r="F23" s="5"/>
      <c r="G23" s="8"/>
      <c r="H23" s="5"/>
      <c r="I23" s="187">
        <f>SUM(I24:I27)</f>
        <v>28.062999999999999</v>
      </c>
      <c r="J23" s="45" t="s">
        <v>35</v>
      </c>
      <c r="K23" s="15">
        <v>18.239999999999998</v>
      </c>
      <c r="L23" s="17">
        <f t="shared" si="0"/>
        <v>9.8230000000000004</v>
      </c>
      <c r="M23" s="13"/>
      <c r="N23" s="12"/>
      <c r="O23" s="12"/>
    </row>
    <row r="24" spans="1:15" ht="14.25" x14ac:dyDescent="0.2">
      <c r="A24" s="3"/>
      <c r="B24" s="4" t="s">
        <v>380</v>
      </c>
      <c r="C24" s="5">
        <v>2</v>
      </c>
      <c r="D24" s="5">
        <v>15.64</v>
      </c>
      <c r="E24" s="8" t="s">
        <v>363</v>
      </c>
      <c r="F24" s="5">
        <v>0.7</v>
      </c>
      <c r="G24" s="8" t="s">
        <v>363</v>
      </c>
      <c r="H24" s="5">
        <v>0.5</v>
      </c>
      <c r="I24" s="9">
        <f>PRODUCT(C24,D24,F24,H24)</f>
        <v>10.948</v>
      </c>
      <c r="J24" s="45"/>
      <c r="K24" s="15"/>
      <c r="L24" s="16"/>
      <c r="M24" s="12"/>
      <c r="N24" s="12"/>
      <c r="O24" s="12"/>
    </row>
    <row r="25" spans="1:15" ht="14.25" x14ac:dyDescent="0.2">
      <c r="A25" s="3"/>
      <c r="B25" s="4" t="s">
        <v>381</v>
      </c>
      <c r="C25" s="5">
        <v>1</v>
      </c>
      <c r="D25" s="5">
        <v>20.95</v>
      </c>
      <c r="E25" s="8" t="s">
        <v>363</v>
      </c>
      <c r="F25" s="5">
        <v>0.7</v>
      </c>
      <c r="G25" s="8" t="s">
        <v>363</v>
      </c>
      <c r="H25" s="5">
        <v>0.5</v>
      </c>
      <c r="I25" s="9">
        <f>PRODUCT(C25,D25,F25,H25)</f>
        <v>7.3324999999999996</v>
      </c>
      <c r="J25" s="45"/>
      <c r="K25" s="15"/>
      <c r="L25" s="16"/>
      <c r="M25" s="12"/>
      <c r="N25" s="12"/>
      <c r="O25" s="12"/>
    </row>
    <row r="26" spans="1:15" ht="14.25" x14ac:dyDescent="0.2">
      <c r="A26" s="3"/>
      <c r="B26" s="4" t="s">
        <v>382</v>
      </c>
      <c r="C26" s="5">
        <v>1</v>
      </c>
      <c r="D26" s="5">
        <v>18.45</v>
      </c>
      <c r="E26" s="8" t="s">
        <v>363</v>
      </c>
      <c r="F26" s="5">
        <v>0.7</v>
      </c>
      <c r="G26" s="8" t="s">
        <v>363</v>
      </c>
      <c r="H26" s="5">
        <v>0.5</v>
      </c>
      <c r="I26" s="9">
        <f t="shared" ref="I26" si="2">PRODUCT(C26,D26,F26,H26)</f>
        <v>6.4574999999999996</v>
      </c>
      <c r="J26" s="45"/>
      <c r="K26" s="15"/>
      <c r="L26" s="16"/>
      <c r="M26" s="12"/>
      <c r="N26" s="12"/>
      <c r="O26" s="12"/>
    </row>
    <row r="27" spans="1:15" ht="14.25" x14ac:dyDescent="0.2">
      <c r="A27" s="3"/>
      <c r="B27" s="4" t="s">
        <v>383</v>
      </c>
      <c r="C27" s="5">
        <v>1</v>
      </c>
      <c r="D27" s="5">
        <v>9.5</v>
      </c>
      <c r="E27" s="8" t="s">
        <v>363</v>
      </c>
      <c r="F27" s="5">
        <v>0.7</v>
      </c>
      <c r="G27" s="8" t="s">
        <v>363</v>
      </c>
      <c r="H27" s="5">
        <v>0.5</v>
      </c>
      <c r="I27" s="9">
        <f>PRODUCT(C27,D27,F27,H27)</f>
        <v>3.3249999999999997</v>
      </c>
      <c r="J27" s="45"/>
      <c r="K27" s="15"/>
      <c r="L27" s="16"/>
      <c r="M27" s="12"/>
      <c r="N27" s="12"/>
      <c r="O27" s="12"/>
    </row>
    <row r="28" spans="1:15" ht="14.25" x14ac:dyDescent="0.2">
      <c r="A28" s="323"/>
      <c r="B28" s="324"/>
      <c r="C28" s="324"/>
      <c r="D28" s="324"/>
      <c r="E28" s="324"/>
      <c r="F28" s="324"/>
      <c r="G28" s="324"/>
      <c r="H28" s="324"/>
      <c r="I28" s="324"/>
      <c r="J28" s="324"/>
      <c r="K28" s="324"/>
      <c r="L28" s="325"/>
      <c r="M28" s="12"/>
      <c r="N28" s="12"/>
      <c r="O28" s="12"/>
    </row>
    <row r="29" spans="1:15" ht="25.5" x14ac:dyDescent="0.2">
      <c r="A29" s="61" t="s">
        <v>49</v>
      </c>
      <c r="B29" s="62" t="s">
        <v>51</v>
      </c>
      <c r="C29" s="63"/>
      <c r="D29" s="63"/>
      <c r="E29" s="64"/>
      <c r="F29" s="63"/>
      <c r="G29" s="64"/>
      <c r="H29" s="63"/>
      <c r="I29" s="187">
        <f>SUM(I30:I31)</f>
        <v>3.2124999999999999</v>
      </c>
      <c r="J29" s="65" t="s">
        <v>35</v>
      </c>
      <c r="K29" s="67">
        <v>1.64</v>
      </c>
      <c r="L29" s="52">
        <f t="shared" si="0"/>
        <v>1.5725</v>
      </c>
      <c r="M29" s="12"/>
      <c r="N29" s="12"/>
      <c r="O29" s="12"/>
    </row>
    <row r="30" spans="1:15" ht="14.25" x14ac:dyDescent="0.2">
      <c r="A30" s="319"/>
      <c r="B30" s="4" t="s">
        <v>375</v>
      </c>
      <c r="C30" s="5">
        <v>18</v>
      </c>
      <c r="D30" s="5">
        <v>1.25</v>
      </c>
      <c r="E30" s="8" t="s">
        <v>363</v>
      </c>
      <c r="F30" s="5">
        <v>1.25</v>
      </c>
      <c r="G30" s="8" t="s">
        <v>363</v>
      </c>
      <c r="H30" s="5">
        <v>0.1</v>
      </c>
      <c r="I30" s="9">
        <f>PRODUCT(C30,D30,F30,H30)</f>
        <v>2.8125</v>
      </c>
      <c r="J30" s="45"/>
      <c r="K30" s="15"/>
      <c r="L30" s="16"/>
      <c r="M30" s="12"/>
      <c r="N30" s="12"/>
      <c r="O30" s="12"/>
    </row>
    <row r="31" spans="1:15" ht="14.25" x14ac:dyDescent="0.2">
      <c r="A31" s="319"/>
      <c r="B31" s="4" t="s">
        <v>376</v>
      </c>
      <c r="C31" s="5">
        <v>4</v>
      </c>
      <c r="D31" s="5">
        <v>1</v>
      </c>
      <c r="E31" s="8" t="s">
        <v>363</v>
      </c>
      <c r="F31" s="5">
        <v>1</v>
      </c>
      <c r="G31" s="8" t="s">
        <v>363</v>
      </c>
      <c r="H31" s="5">
        <v>0.1</v>
      </c>
      <c r="I31" s="9">
        <f>PRODUCT(C31,D31,F31,H31)</f>
        <v>0.4</v>
      </c>
      <c r="J31" s="45"/>
      <c r="K31" s="15"/>
      <c r="L31" s="16"/>
      <c r="M31" s="12"/>
      <c r="N31" s="12"/>
      <c r="O31" s="12"/>
    </row>
    <row r="32" spans="1:15" ht="14.25" x14ac:dyDescent="0.2">
      <c r="A32" s="323"/>
      <c r="B32" s="324"/>
      <c r="C32" s="324"/>
      <c r="D32" s="324"/>
      <c r="E32" s="324"/>
      <c r="F32" s="324"/>
      <c r="G32" s="324"/>
      <c r="H32" s="324"/>
      <c r="I32" s="324"/>
      <c r="J32" s="324"/>
      <c r="K32" s="324"/>
      <c r="L32" s="325"/>
      <c r="M32" s="12"/>
      <c r="N32" s="12"/>
      <c r="O32" s="12"/>
    </row>
    <row r="33" spans="1:15" ht="38.25" x14ac:dyDescent="0.2">
      <c r="A33" s="61" t="s">
        <v>74</v>
      </c>
      <c r="B33" s="62" t="s">
        <v>76</v>
      </c>
      <c r="C33" s="63"/>
      <c r="D33" s="63"/>
      <c r="E33" s="64"/>
      <c r="F33" s="63"/>
      <c r="G33" s="64"/>
      <c r="H33" s="63"/>
      <c r="I33" s="188">
        <f>SUM(I34:I37)</f>
        <v>45.540250000000007</v>
      </c>
      <c r="J33" s="65" t="s">
        <v>35</v>
      </c>
      <c r="K33" s="67">
        <v>37.9</v>
      </c>
      <c r="L33" s="52">
        <f t="shared" si="0"/>
        <v>7.6402500000000089</v>
      </c>
      <c r="M33" s="12"/>
      <c r="N33" s="12"/>
      <c r="O33" s="12"/>
    </row>
    <row r="34" spans="1:15" ht="14.25" x14ac:dyDescent="0.2">
      <c r="A34" s="3"/>
      <c r="B34" s="4" t="s">
        <v>375</v>
      </c>
      <c r="C34" s="5">
        <v>18</v>
      </c>
      <c r="D34" s="5">
        <v>1.25</v>
      </c>
      <c r="E34" s="8" t="s">
        <v>363</v>
      </c>
      <c r="F34" s="5">
        <v>1.25</v>
      </c>
      <c r="G34" s="8" t="s">
        <v>363</v>
      </c>
      <c r="H34" s="5">
        <v>1.25</v>
      </c>
      <c r="I34" s="9">
        <f>PRODUCT(C34,D34,F34,H34)</f>
        <v>35.15625</v>
      </c>
      <c r="J34" s="45"/>
      <c r="K34" s="15"/>
      <c r="L34" s="16"/>
      <c r="M34" s="12"/>
      <c r="N34" s="12"/>
      <c r="O34" s="12"/>
    </row>
    <row r="35" spans="1:15" ht="14.25" x14ac:dyDescent="0.2">
      <c r="A35" s="3"/>
      <c r="B35" s="4" t="s">
        <v>376</v>
      </c>
      <c r="C35" s="5">
        <v>4</v>
      </c>
      <c r="D35" s="5">
        <v>1</v>
      </c>
      <c r="E35" s="8" t="s">
        <v>363</v>
      </c>
      <c r="F35" s="5">
        <v>1</v>
      </c>
      <c r="G35" s="8" t="s">
        <v>363</v>
      </c>
      <c r="H35" s="5">
        <v>0.4</v>
      </c>
      <c r="I35" s="9">
        <f t="shared" ref="I35:I37" si="3">PRODUCT(C35,D35,F35,H35)</f>
        <v>1.6</v>
      </c>
      <c r="J35" s="45"/>
      <c r="K35" s="15"/>
      <c r="L35" s="16"/>
      <c r="M35" s="12"/>
      <c r="N35" s="12"/>
      <c r="O35" s="12"/>
    </row>
    <row r="36" spans="1:15" ht="14.25" x14ac:dyDescent="0.2">
      <c r="A36" s="3"/>
      <c r="B36" s="4" t="s">
        <v>377</v>
      </c>
      <c r="C36" s="5">
        <v>1</v>
      </c>
      <c r="D36" s="5">
        <v>15.8</v>
      </c>
      <c r="E36" s="8" t="s">
        <v>363</v>
      </c>
      <c r="F36" s="5">
        <v>0.2</v>
      </c>
      <c r="G36" s="8" t="s">
        <v>363</v>
      </c>
      <c r="H36" s="5">
        <v>0.4</v>
      </c>
      <c r="I36" s="9">
        <f t="shared" si="3"/>
        <v>1.2640000000000002</v>
      </c>
      <c r="J36" s="45"/>
      <c r="K36" s="15"/>
      <c r="L36" s="16"/>
    </row>
    <row r="37" spans="1:15" ht="14.25" x14ac:dyDescent="0.2">
      <c r="A37" s="3"/>
      <c r="B37" s="4" t="s">
        <v>388</v>
      </c>
      <c r="C37" s="5">
        <v>1</v>
      </c>
      <c r="D37" s="5">
        <v>94</v>
      </c>
      <c r="E37" s="8" t="s">
        <v>363</v>
      </c>
      <c r="F37" s="5">
        <v>0.2</v>
      </c>
      <c r="G37" s="8"/>
      <c r="H37" s="5">
        <v>0.4</v>
      </c>
      <c r="I37" s="9">
        <f t="shared" si="3"/>
        <v>7.5200000000000005</v>
      </c>
      <c r="J37" s="45"/>
      <c r="K37" s="15"/>
      <c r="L37" s="16"/>
    </row>
    <row r="38" spans="1:15" ht="14.25" x14ac:dyDescent="0.2">
      <c r="A38" s="3"/>
      <c r="B38" s="4"/>
      <c r="C38" s="5"/>
      <c r="D38" s="5"/>
      <c r="E38" s="8"/>
      <c r="F38" s="5"/>
      <c r="G38" s="8"/>
      <c r="H38" s="5"/>
      <c r="I38" s="9"/>
      <c r="J38" s="45"/>
      <c r="K38" s="15"/>
      <c r="L38" s="16"/>
    </row>
    <row r="39" spans="1:15" ht="25.5" x14ac:dyDescent="0.2">
      <c r="A39" s="61" t="s">
        <v>77</v>
      </c>
      <c r="B39" s="62" t="s">
        <v>79</v>
      </c>
      <c r="C39" s="63"/>
      <c r="D39" s="63"/>
      <c r="E39" s="64"/>
      <c r="F39" s="63"/>
      <c r="G39" s="64"/>
      <c r="H39" s="63"/>
      <c r="I39" s="187">
        <f>I40</f>
        <v>45.54</v>
      </c>
      <c r="J39" s="65" t="s">
        <v>35</v>
      </c>
      <c r="K39" s="67">
        <v>37.9</v>
      </c>
      <c r="L39" s="52">
        <f t="shared" si="0"/>
        <v>7.6400000000000006</v>
      </c>
    </row>
    <row r="40" spans="1:15" ht="14.25" x14ac:dyDescent="0.2">
      <c r="A40" s="3"/>
      <c r="B40" s="4" t="s">
        <v>378</v>
      </c>
      <c r="C40" s="5">
        <v>1</v>
      </c>
      <c r="D40" s="5">
        <v>45.54</v>
      </c>
      <c r="E40" s="8" t="s">
        <v>363</v>
      </c>
      <c r="F40" s="5"/>
      <c r="G40" s="8" t="s">
        <v>363</v>
      </c>
      <c r="H40" s="5"/>
      <c r="I40" s="9">
        <f>PRODUCT(C40,D40,F40,H40)</f>
        <v>45.54</v>
      </c>
      <c r="J40" s="45"/>
      <c r="K40" s="15"/>
      <c r="L40" s="16"/>
    </row>
    <row r="41" spans="1:15" ht="14.25" x14ac:dyDescent="0.2">
      <c r="A41" s="323"/>
      <c r="B41" s="324"/>
      <c r="C41" s="324"/>
      <c r="D41" s="324"/>
      <c r="E41" s="324"/>
      <c r="F41" s="324"/>
      <c r="G41" s="324"/>
      <c r="H41" s="324"/>
      <c r="I41" s="324"/>
      <c r="J41" s="324"/>
      <c r="K41" s="324"/>
      <c r="L41" s="325"/>
    </row>
    <row r="42" spans="1:15" ht="14.25" customHeight="1" x14ac:dyDescent="0.2">
      <c r="A42" s="338" t="s">
        <v>403</v>
      </c>
      <c r="B42" s="339"/>
      <c r="C42" s="339"/>
      <c r="D42" s="339"/>
      <c r="E42" s="339"/>
      <c r="F42" s="339"/>
      <c r="G42" s="339"/>
      <c r="H42" s="339"/>
      <c r="I42" s="339"/>
      <c r="J42" s="339"/>
      <c r="K42" s="338" t="s">
        <v>386</v>
      </c>
      <c r="L42" s="340"/>
    </row>
    <row r="43" spans="1:15" ht="14.25" customHeight="1" x14ac:dyDescent="0.2">
      <c r="A43" s="115"/>
      <c r="B43" s="115"/>
      <c r="C43" s="115"/>
      <c r="D43" s="367"/>
      <c r="E43" s="367"/>
      <c r="F43" s="367"/>
      <c r="G43" s="367"/>
      <c r="H43" s="367"/>
      <c r="I43" s="115"/>
      <c r="J43" s="115"/>
      <c r="K43" s="111"/>
      <c r="L43" s="112"/>
    </row>
    <row r="44" spans="1:15" thickBot="1" x14ac:dyDescent="0.25">
      <c r="A44" s="76"/>
      <c r="B44" s="77"/>
      <c r="C44" s="78" t="s">
        <v>392</v>
      </c>
      <c r="D44" s="79" t="s">
        <v>397</v>
      </c>
      <c r="E44" s="80" t="s">
        <v>363</v>
      </c>
      <c r="F44" s="79" t="s">
        <v>398</v>
      </c>
      <c r="G44" s="80" t="s">
        <v>363</v>
      </c>
      <c r="H44" s="79" t="s">
        <v>399</v>
      </c>
      <c r="I44" s="81"/>
      <c r="J44" s="77"/>
      <c r="K44" s="82"/>
      <c r="L44" s="82"/>
    </row>
    <row r="45" spans="1:15" thickBot="1" x14ac:dyDescent="0.25">
      <c r="A45" s="24" t="s">
        <v>128</v>
      </c>
      <c r="B45" s="25" t="s">
        <v>129</v>
      </c>
      <c r="C45" s="35"/>
      <c r="D45" s="7"/>
      <c r="E45" s="10" t="s">
        <v>363</v>
      </c>
      <c r="F45" s="7"/>
      <c r="G45" s="10" t="s">
        <v>363</v>
      </c>
      <c r="H45" s="7"/>
      <c r="I45" s="28"/>
      <c r="J45" s="25"/>
      <c r="K45" s="35"/>
      <c r="L45" s="35"/>
    </row>
    <row r="46" spans="1:15" ht="64.5" thickBot="1" x14ac:dyDescent="0.3">
      <c r="A46" s="61" t="s">
        <v>130</v>
      </c>
      <c r="B46" s="62" t="s">
        <v>132</v>
      </c>
      <c r="C46" s="82"/>
      <c r="D46" s="83"/>
      <c r="E46" s="84" t="s">
        <v>363</v>
      </c>
      <c r="F46" s="83"/>
      <c r="G46" s="84" t="s">
        <v>363</v>
      </c>
      <c r="H46" s="83"/>
      <c r="I46" s="189">
        <f>SUM(I47:I56)</f>
        <v>230.23999999999998</v>
      </c>
      <c r="J46" s="86" t="s">
        <v>25</v>
      </c>
      <c r="K46" s="82">
        <v>148.44999999999999</v>
      </c>
      <c r="L46" s="104">
        <f>I46-K46</f>
        <v>81.789999999999992</v>
      </c>
    </row>
    <row r="47" spans="1:15" ht="15.75" thickBot="1" x14ac:dyDescent="0.3">
      <c r="A47" s="298" t="s">
        <v>430</v>
      </c>
      <c r="B47" s="299"/>
      <c r="C47" s="35">
        <v>1</v>
      </c>
      <c r="D47" s="7"/>
      <c r="E47" s="10" t="s">
        <v>363</v>
      </c>
      <c r="F47" s="7"/>
      <c r="G47" s="10" t="s">
        <v>363</v>
      </c>
      <c r="H47" s="7"/>
      <c r="I47" s="102">
        <v>67.760000000000005</v>
      </c>
      <c r="J47" s="30"/>
      <c r="K47" s="35"/>
      <c r="L47" s="35"/>
    </row>
    <row r="48" spans="1:15" ht="24" customHeight="1" thickBot="1" x14ac:dyDescent="0.25">
      <c r="A48" s="296" t="s">
        <v>460</v>
      </c>
      <c r="B48" s="297"/>
      <c r="C48" s="35"/>
      <c r="D48" s="7"/>
      <c r="E48" s="10"/>
      <c r="F48" s="7"/>
      <c r="G48" s="10"/>
      <c r="H48" s="7"/>
      <c r="I48" s="103"/>
      <c r="J48" s="30"/>
      <c r="K48" s="35"/>
      <c r="L48" s="35"/>
      <c r="N48">
        <v>13.98</v>
      </c>
    </row>
    <row r="49" spans="1:14" ht="15.75" thickBot="1" x14ac:dyDescent="0.3">
      <c r="A49" s="298" t="s">
        <v>429</v>
      </c>
      <c r="B49" s="299"/>
      <c r="C49" s="35">
        <v>1</v>
      </c>
      <c r="D49" s="7"/>
      <c r="E49" s="10" t="s">
        <v>363</v>
      </c>
      <c r="F49" s="7"/>
      <c r="G49" s="10" t="s">
        <v>363</v>
      </c>
      <c r="H49" s="7"/>
      <c r="I49" s="102">
        <v>27.36</v>
      </c>
      <c r="J49" s="30"/>
      <c r="K49" s="35"/>
      <c r="L49" s="35"/>
      <c r="N49">
        <v>13.85</v>
      </c>
    </row>
    <row r="50" spans="1:14" ht="30" customHeight="1" thickBot="1" x14ac:dyDescent="0.25">
      <c r="A50" s="296" t="s">
        <v>461</v>
      </c>
      <c r="B50" s="297"/>
      <c r="C50" s="35"/>
      <c r="D50" s="7"/>
      <c r="E50" s="10"/>
      <c r="F50" s="7"/>
      <c r="G50" s="10"/>
      <c r="H50" s="7"/>
      <c r="I50" s="103"/>
      <c r="J50" s="30"/>
      <c r="K50" s="35"/>
      <c r="L50" s="35"/>
      <c r="N50">
        <v>6.1</v>
      </c>
    </row>
    <row r="51" spans="1:14" ht="15.75" thickBot="1" x14ac:dyDescent="0.3">
      <c r="A51" s="298" t="s">
        <v>431</v>
      </c>
      <c r="B51" s="299"/>
      <c r="C51" s="35">
        <v>1</v>
      </c>
      <c r="D51" s="7"/>
      <c r="E51" s="10" t="s">
        <v>363</v>
      </c>
      <c r="F51" s="7"/>
      <c r="G51" s="10" t="s">
        <v>363</v>
      </c>
      <c r="H51" s="7"/>
      <c r="I51" s="102">
        <v>37.229999999999997</v>
      </c>
      <c r="J51" s="30"/>
      <c r="K51" s="35"/>
      <c r="L51" s="35"/>
      <c r="N51" t="s">
        <v>464</v>
      </c>
    </row>
    <row r="52" spans="1:14" ht="25.5" customHeight="1" thickBot="1" x14ac:dyDescent="0.25">
      <c r="A52" s="296" t="s">
        <v>462</v>
      </c>
      <c r="B52" s="297"/>
      <c r="C52" s="35"/>
      <c r="D52" s="7"/>
      <c r="E52" s="10"/>
      <c r="F52" s="7"/>
      <c r="G52" s="10"/>
      <c r="H52" s="7"/>
      <c r="I52" s="103"/>
      <c r="J52" s="30"/>
      <c r="K52" s="35"/>
      <c r="L52" s="35"/>
      <c r="N52">
        <v>9.9499999999999993</v>
      </c>
    </row>
    <row r="53" spans="1:14" ht="15.75" thickBot="1" x14ac:dyDescent="0.3">
      <c r="A53" s="298" t="s">
        <v>432</v>
      </c>
      <c r="B53" s="299"/>
      <c r="C53" s="35">
        <v>1</v>
      </c>
      <c r="D53" s="7"/>
      <c r="E53" s="10" t="s">
        <v>363</v>
      </c>
      <c r="F53" s="7"/>
      <c r="G53" s="10" t="s">
        <v>363</v>
      </c>
      <c r="H53" s="7"/>
      <c r="I53" s="102">
        <v>40.380000000000003</v>
      </c>
      <c r="J53" s="30"/>
      <c r="K53" s="35"/>
      <c r="L53" s="35"/>
    </row>
    <row r="54" spans="1:14" ht="25.5" customHeight="1" thickBot="1" x14ac:dyDescent="0.25">
      <c r="A54" s="296" t="s">
        <v>463</v>
      </c>
      <c r="B54" s="297"/>
      <c r="C54" s="35"/>
      <c r="D54" s="7"/>
      <c r="E54" s="10"/>
      <c r="F54" s="7"/>
      <c r="G54" s="10"/>
      <c r="H54" s="7"/>
      <c r="I54" s="103"/>
      <c r="J54" s="30"/>
      <c r="K54" s="35"/>
      <c r="L54" s="35"/>
    </row>
    <row r="55" spans="1:14" ht="15.75" thickBot="1" x14ac:dyDescent="0.3">
      <c r="A55" s="298" t="s">
        <v>433</v>
      </c>
      <c r="B55" s="299"/>
      <c r="C55" s="35"/>
      <c r="D55" s="7"/>
      <c r="E55" s="10"/>
      <c r="F55" s="7"/>
      <c r="G55" s="10"/>
      <c r="H55" s="7"/>
      <c r="I55" s="102">
        <v>57.51</v>
      </c>
      <c r="J55" s="30"/>
      <c r="K55" s="35"/>
      <c r="L55" s="35"/>
    </row>
    <row r="56" spans="1:14" ht="27.75" customHeight="1" thickBot="1" x14ac:dyDescent="0.25">
      <c r="A56" s="298" t="s">
        <v>465</v>
      </c>
      <c r="B56" s="299"/>
      <c r="C56" s="35"/>
      <c r="D56" s="7"/>
      <c r="E56" s="10"/>
      <c r="F56" s="7"/>
      <c r="G56" s="10"/>
      <c r="H56" s="7"/>
      <c r="I56" s="103"/>
      <c r="J56" s="30"/>
      <c r="K56" s="35"/>
      <c r="L56" s="35"/>
    </row>
    <row r="57" spans="1:14" ht="14.25" x14ac:dyDescent="0.2">
      <c r="A57" s="349"/>
      <c r="B57" s="350"/>
      <c r="C57" s="350"/>
      <c r="D57" s="350"/>
      <c r="E57" s="350"/>
      <c r="F57" s="350"/>
      <c r="G57" s="350"/>
      <c r="H57" s="350"/>
      <c r="I57" s="350"/>
      <c r="J57" s="350"/>
      <c r="K57" s="350"/>
      <c r="L57" s="351"/>
    </row>
    <row r="58" spans="1:14" thickBot="1" x14ac:dyDescent="0.25">
      <c r="A58" s="68" t="s">
        <v>174</v>
      </c>
      <c r="B58" s="62" t="s">
        <v>175</v>
      </c>
      <c r="C58" s="82"/>
      <c r="D58" s="83"/>
      <c r="E58" s="84" t="s">
        <v>363</v>
      </c>
      <c r="F58" s="83"/>
      <c r="G58" s="84" t="s">
        <v>363</v>
      </c>
      <c r="H58" s="83"/>
      <c r="I58" s="85"/>
      <c r="J58" s="86"/>
      <c r="K58" s="82"/>
      <c r="L58" s="82"/>
    </row>
    <row r="59" spans="1:14" ht="51.75" thickBot="1" x14ac:dyDescent="0.3">
      <c r="A59" s="61" t="s">
        <v>176</v>
      </c>
      <c r="B59" s="62" t="s">
        <v>178</v>
      </c>
      <c r="C59" s="82"/>
      <c r="D59" s="83"/>
      <c r="E59" s="84" t="s">
        <v>363</v>
      </c>
      <c r="F59" s="83"/>
      <c r="G59" s="84" t="s">
        <v>363</v>
      </c>
      <c r="H59" s="190">
        <f>SUM(H61:H75)</f>
        <v>607.27999999999986</v>
      </c>
      <c r="I59" s="85"/>
      <c r="J59" s="86" t="s">
        <v>396</v>
      </c>
      <c r="K59" s="82">
        <v>463.11</v>
      </c>
      <c r="L59" s="100">
        <f>H59-K59</f>
        <v>144.16999999999985</v>
      </c>
    </row>
    <row r="60" spans="1:14" ht="15.75" thickBot="1" x14ac:dyDescent="0.3">
      <c r="A60" s="289" t="s">
        <v>430</v>
      </c>
      <c r="B60" s="290"/>
      <c r="C60" s="35"/>
      <c r="D60" s="7"/>
      <c r="E60" s="10" t="s">
        <v>363</v>
      </c>
      <c r="F60" s="7"/>
      <c r="G60" s="10" t="s">
        <v>363</v>
      </c>
      <c r="H60" s="7"/>
      <c r="I60" s="102"/>
      <c r="J60" s="86"/>
      <c r="K60" s="82"/>
      <c r="L60" s="82"/>
    </row>
    <row r="61" spans="1:14" ht="15" customHeight="1" thickBot="1" x14ac:dyDescent="0.3">
      <c r="A61" s="296" t="s">
        <v>460</v>
      </c>
      <c r="B61" s="297"/>
      <c r="C61" s="35">
        <v>2</v>
      </c>
      <c r="D61" s="102">
        <v>67.760000000000005</v>
      </c>
      <c r="E61" s="10"/>
      <c r="F61" s="7"/>
      <c r="G61" s="10"/>
      <c r="H61" s="7">
        <f>D61*C61</f>
        <v>135.52000000000001</v>
      </c>
      <c r="I61" s="103"/>
      <c r="J61" s="86"/>
      <c r="K61" s="82"/>
      <c r="L61" s="82"/>
    </row>
    <row r="62" spans="1:14" ht="15.75" thickBot="1" x14ac:dyDescent="0.3">
      <c r="A62" s="289" t="s">
        <v>429</v>
      </c>
      <c r="B62" s="290"/>
      <c r="C62" s="35"/>
      <c r="D62" s="7"/>
      <c r="E62" s="10" t="s">
        <v>363</v>
      </c>
      <c r="F62" s="7"/>
      <c r="G62" s="10" t="s">
        <v>363</v>
      </c>
      <c r="H62" s="7"/>
      <c r="I62" s="102"/>
      <c r="J62" s="86"/>
      <c r="K62" s="82"/>
      <c r="L62" s="82"/>
    </row>
    <row r="63" spans="1:14" ht="15" customHeight="1" thickBot="1" x14ac:dyDescent="0.3">
      <c r="A63" s="296" t="s">
        <v>461</v>
      </c>
      <c r="B63" s="297"/>
      <c r="C63" s="35">
        <v>2</v>
      </c>
      <c r="D63" s="102">
        <v>27.36</v>
      </c>
      <c r="E63" s="10"/>
      <c r="F63" s="7"/>
      <c r="G63" s="10"/>
      <c r="H63" s="7">
        <f t="shared" ref="H63:H69" si="4">D63*C63</f>
        <v>54.72</v>
      </c>
      <c r="I63" s="103"/>
      <c r="J63" s="86"/>
      <c r="K63" s="82"/>
      <c r="L63" s="82"/>
    </row>
    <row r="64" spans="1:14" ht="15.75" thickBot="1" x14ac:dyDescent="0.3">
      <c r="A64" s="289" t="s">
        <v>431</v>
      </c>
      <c r="B64" s="290"/>
      <c r="C64" s="35"/>
      <c r="D64" s="7"/>
      <c r="E64" s="10" t="s">
        <v>363</v>
      </c>
      <c r="F64" s="7"/>
      <c r="G64" s="10" t="s">
        <v>363</v>
      </c>
      <c r="H64" s="7"/>
      <c r="I64" s="102"/>
      <c r="J64" s="86"/>
      <c r="K64" s="82"/>
      <c r="L64" s="82"/>
    </row>
    <row r="65" spans="1:12" ht="15" customHeight="1" thickBot="1" x14ac:dyDescent="0.3">
      <c r="A65" s="296" t="s">
        <v>462</v>
      </c>
      <c r="B65" s="297"/>
      <c r="C65" s="35">
        <v>2</v>
      </c>
      <c r="D65" s="102">
        <v>37.229999999999997</v>
      </c>
      <c r="E65" s="10"/>
      <c r="F65" s="7"/>
      <c r="G65" s="10"/>
      <c r="H65" s="7">
        <f t="shared" si="4"/>
        <v>74.459999999999994</v>
      </c>
      <c r="I65" s="103"/>
      <c r="J65" s="86"/>
      <c r="K65" s="82"/>
      <c r="L65" s="82"/>
    </row>
    <row r="66" spans="1:12" ht="15.75" thickBot="1" x14ac:dyDescent="0.3">
      <c r="A66" s="289" t="s">
        <v>432</v>
      </c>
      <c r="B66" s="290"/>
      <c r="C66" s="35"/>
      <c r="D66" s="7"/>
      <c r="E66" s="10" t="s">
        <v>363</v>
      </c>
      <c r="F66" s="7"/>
      <c r="G66" s="10" t="s">
        <v>363</v>
      </c>
      <c r="H66" s="7"/>
      <c r="I66" s="102"/>
      <c r="J66" s="86"/>
      <c r="K66" s="82"/>
      <c r="L66" s="82"/>
    </row>
    <row r="67" spans="1:12" ht="15" customHeight="1" thickBot="1" x14ac:dyDescent="0.3">
      <c r="A67" s="296" t="s">
        <v>463</v>
      </c>
      <c r="B67" s="297"/>
      <c r="C67" s="35">
        <v>2</v>
      </c>
      <c r="D67" s="102">
        <v>40.380000000000003</v>
      </c>
      <c r="E67" s="10"/>
      <c r="F67" s="7"/>
      <c r="G67" s="10"/>
      <c r="H67" s="7">
        <f t="shared" si="4"/>
        <v>80.760000000000005</v>
      </c>
      <c r="I67" s="103"/>
      <c r="J67" s="86"/>
      <c r="K67" s="82"/>
      <c r="L67" s="82"/>
    </row>
    <row r="68" spans="1:12" ht="15.75" thickBot="1" x14ac:dyDescent="0.3">
      <c r="A68" s="289" t="s">
        <v>433</v>
      </c>
      <c r="B68" s="290"/>
      <c r="C68" s="35"/>
      <c r="D68" s="7"/>
      <c r="E68" s="10"/>
      <c r="F68" s="7"/>
      <c r="G68" s="10"/>
      <c r="H68" s="7"/>
      <c r="I68" s="102"/>
      <c r="J68" s="86"/>
      <c r="K68" s="82"/>
      <c r="L68" s="82"/>
    </row>
    <row r="69" spans="1:12" ht="15" customHeight="1" thickBot="1" x14ac:dyDescent="0.3">
      <c r="A69" s="298" t="s">
        <v>465</v>
      </c>
      <c r="B69" s="299"/>
      <c r="C69" s="35">
        <v>2</v>
      </c>
      <c r="D69" s="102">
        <v>57.51</v>
      </c>
      <c r="E69" s="10"/>
      <c r="F69" s="7"/>
      <c r="G69" s="10"/>
      <c r="H69" s="7">
        <f t="shared" si="4"/>
        <v>115.02</v>
      </c>
      <c r="I69" s="103"/>
      <c r="J69" s="86"/>
      <c r="K69" s="82"/>
      <c r="L69" s="82"/>
    </row>
    <row r="70" spans="1:12" thickBot="1" x14ac:dyDescent="0.25">
      <c r="A70" s="289" t="s">
        <v>438</v>
      </c>
      <c r="B70" s="290"/>
      <c r="C70" s="35"/>
      <c r="D70" s="7"/>
      <c r="E70" s="10"/>
      <c r="F70" s="7"/>
      <c r="G70" s="10"/>
      <c r="H70" s="7"/>
      <c r="I70" s="103"/>
      <c r="J70" s="86"/>
      <c r="K70" s="82"/>
      <c r="L70" s="82"/>
    </row>
    <row r="71" spans="1:12" thickBot="1" x14ac:dyDescent="0.25">
      <c r="A71" s="287" t="s">
        <v>440</v>
      </c>
      <c r="B71" s="288"/>
      <c r="C71" s="35">
        <v>1</v>
      </c>
      <c r="D71" s="7">
        <v>52.2</v>
      </c>
      <c r="E71" s="10"/>
      <c r="F71" s="7"/>
      <c r="G71" s="10"/>
      <c r="H71" s="7">
        <f>D71*C71</f>
        <v>52.2</v>
      </c>
      <c r="I71" s="103"/>
      <c r="J71" s="86"/>
      <c r="K71" s="82"/>
      <c r="L71" s="82"/>
    </row>
    <row r="72" spans="1:12" thickBot="1" x14ac:dyDescent="0.25">
      <c r="A72" s="291" t="s">
        <v>439</v>
      </c>
      <c r="B72" s="292"/>
      <c r="C72" s="35"/>
      <c r="D72" s="7"/>
      <c r="E72" s="10"/>
      <c r="F72" s="7"/>
      <c r="G72" s="10"/>
      <c r="H72" s="7"/>
      <c r="I72" s="103"/>
      <c r="J72" s="86"/>
      <c r="K72" s="82"/>
      <c r="L72" s="82"/>
    </row>
    <row r="73" spans="1:12" thickBot="1" x14ac:dyDescent="0.25">
      <c r="A73" s="287" t="s">
        <v>441</v>
      </c>
      <c r="B73" s="288"/>
      <c r="C73" s="35">
        <v>1</v>
      </c>
      <c r="D73" s="7">
        <v>29.8</v>
      </c>
      <c r="E73" s="10"/>
      <c r="F73" s="7"/>
      <c r="G73" s="10"/>
      <c r="H73" s="7">
        <f>D73*C73</f>
        <v>29.8</v>
      </c>
      <c r="I73" s="103"/>
      <c r="J73" s="86"/>
      <c r="K73" s="82"/>
      <c r="L73" s="82"/>
    </row>
    <row r="74" spans="1:12" thickBot="1" x14ac:dyDescent="0.25">
      <c r="A74" s="289" t="s">
        <v>442</v>
      </c>
      <c r="B74" s="290"/>
      <c r="C74" s="35"/>
      <c r="D74" s="7"/>
      <c r="E74" s="10"/>
      <c r="F74" s="7"/>
      <c r="G74" s="10"/>
      <c r="H74" s="7"/>
      <c r="I74" s="103"/>
      <c r="J74" s="86"/>
      <c r="K74" s="82"/>
      <c r="L74" s="82"/>
    </row>
    <row r="75" spans="1:12" thickBot="1" x14ac:dyDescent="0.25">
      <c r="A75" s="289" t="s">
        <v>443</v>
      </c>
      <c r="B75" s="290"/>
      <c r="C75" s="35">
        <v>2</v>
      </c>
      <c r="D75" s="7">
        <v>32.4</v>
      </c>
      <c r="E75" s="10"/>
      <c r="F75" s="7"/>
      <c r="G75" s="10"/>
      <c r="H75" s="7">
        <f>D75*C75</f>
        <v>64.8</v>
      </c>
      <c r="I75" s="103"/>
      <c r="J75" s="86"/>
      <c r="K75" s="82"/>
      <c r="L75" s="82"/>
    </row>
    <row r="76" spans="1:12" ht="14.25" x14ac:dyDescent="0.2">
      <c r="A76" s="368"/>
      <c r="B76" s="369"/>
      <c r="C76" s="369"/>
      <c r="D76" s="369"/>
      <c r="E76" s="369"/>
      <c r="F76" s="369"/>
      <c r="G76" s="369"/>
      <c r="H76" s="369"/>
      <c r="I76" s="369"/>
      <c r="J76" s="369"/>
      <c r="K76" s="369"/>
      <c r="L76" s="370"/>
    </row>
    <row r="77" spans="1:12" thickBot="1" x14ac:dyDescent="0.25">
      <c r="A77" s="68" t="s">
        <v>174</v>
      </c>
      <c r="B77" s="62" t="s">
        <v>175</v>
      </c>
      <c r="C77" s="82"/>
      <c r="D77" s="83"/>
      <c r="E77" s="84" t="s">
        <v>363</v>
      </c>
      <c r="F77" s="83"/>
      <c r="G77" s="84" t="s">
        <v>363</v>
      </c>
      <c r="H77" s="83"/>
      <c r="I77" s="85"/>
      <c r="J77" s="110"/>
      <c r="K77" s="82"/>
      <c r="L77" s="82"/>
    </row>
    <row r="78" spans="1:12" ht="64.5" thickBot="1" x14ac:dyDescent="0.3">
      <c r="A78" s="61" t="s">
        <v>179</v>
      </c>
      <c r="B78" s="62" t="s">
        <v>181</v>
      </c>
      <c r="C78" s="82"/>
      <c r="D78" s="83"/>
      <c r="E78" s="84" t="s">
        <v>363</v>
      </c>
      <c r="F78" s="83"/>
      <c r="G78" s="84" t="s">
        <v>363</v>
      </c>
      <c r="H78" s="191">
        <f>SUM(H80:H94)</f>
        <v>607.27999999999986</v>
      </c>
      <c r="I78" s="85"/>
      <c r="J78" s="110"/>
      <c r="K78" s="82">
        <f>K59</f>
        <v>463.11</v>
      </c>
      <c r="L78" s="100">
        <f>L59</f>
        <v>144.16999999999985</v>
      </c>
    </row>
    <row r="79" spans="1:12" ht="15.75" thickBot="1" x14ac:dyDescent="0.3">
      <c r="A79" s="289" t="s">
        <v>430</v>
      </c>
      <c r="B79" s="290"/>
      <c r="C79" s="35"/>
      <c r="D79" s="7"/>
      <c r="E79" s="10" t="s">
        <v>363</v>
      </c>
      <c r="F79" s="7"/>
      <c r="G79" s="10" t="s">
        <v>363</v>
      </c>
      <c r="H79" s="7"/>
      <c r="I79" s="102"/>
      <c r="J79" s="110"/>
      <c r="K79" s="82"/>
      <c r="L79" s="82"/>
    </row>
    <row r="80" spans="1:12" ht="15" customHeight="1" thickBot="1" x14ac:dyDescent="0.3">
      <c r="A80" s="296" t="s">
        <v>460</v>
      </c>
      <c r="B80" s="297"/>
      <c r="C80" s="35">
        <v>2</v>
      </c>
      <c r="D80" s="102">
        <v>67.760000000000005</v>
      </c>
      <c r="E80" s="10"/>
      <c r="F80" s="7"/>
      <c r="G80" s="10"/>
      <c r="H80" s="7">
        <f>D80*C80</f>
        <v>135.52000000000001</v>
      </c>
      <c r="I80" s="103"/>
      <c r="J80" s="110"/>
      <c r="K80" s="82"/>
      <c r="L80" s="82"/>
    </row>
    <row r="81" spans="1:12" ht="15.75" thickBot="1" x14ac:dyDescent="0.3">
      <c r="A81" s="289" t="s">
        <v>429</v>
      </c>
      <c r="B81" s="290"/>
      <c r="C81" s="35"/>
      <c r="D81" s="7"/>
      <c r="E81" s="10" t="s">
        <v>363</v>
      </c>
      <c r="F81" s="7"/>
      <c r="G81" s="10" t="s">
        <v>363</v>
      </c>
      <c r="H81" s="7"/>
      <c r="I81" s="102"/>
      <c r="J81" s="110"/>
      <c r="K81" s="82"/>
      <c r="L81" s="82"/>
    </row>
    <row r="82" spans="1:12" ht="15.75" thickBot="1" x14ac:dyDescent="0.3">
      <c r="A82" s="287" t="s">
        <v>434</v>
      </c>
      <c r="B82" s="288"/>
      <c r="C82" s="35">
        <v>2</v>
      </c>
      <c r="D82" s="102">
        <v>27.36</v>
      </c>
      <c r="E82" s="10"/>
      <c r="F82" s="7"/>
      <c r="G82" s="10"/>
      <c r="H82" s="7">
        <f t="shared" ref="H82" si="5">D82*C82</f>
        <v>54.72</v>
      </c>
      <c r="I82" s="103"/>
      <c r="J82" s="110"/>
      <c r="K82" s="82"/>
      <c r="L82" s="82"/>
    </row>
    <row r="83" spans="1:12" ht="15.75" thickBot="1" x14ac:dyDescent="0.3">
      <c r="A83" s="289" t="s">
        <v>431</v>
      </c>
      <c r="B83" s="290"/>
      <c r="C83" s="35"/>
      <c r="D83" s="7"/>
      <c r="E83" s="10" t="s">
        <v>363</v>
      </c>
      <c r="F83" s="7"/>
      <c r="G83" s="10" t="s">
        <v>363</v>
      </c>
      <c r="H83" s="7"/>
      <c r="I83" s="102"/>
      <c r="J83" s="110"/>
      <c r="K83" s="82"/>
      <c r="L83" s="82"/>
    </row>
    <row r="84" spans="1:12" ht="15.75" thickBot="1" x14ac:dyDescent="0.3">
      <c r="A84" s="287" t="s">
        <v>435</v>
      </c>
      <c r="B84" s="288"/>
      <c r="C84" s="35">
        <v>2</v>
      </c>
      <c r="D84" s="102">
        <v>37.229999999999997</v>
      </c>
      <c r="E84" s="10"/>
      <c r="F84" s="7"/>
      <c r="G84" s="10"/>
      <c r="H84" s="7">
        <f t="shared" ref="H84" si="6">D84*C84</f>
        <v>74.459999999999994</v>
      </c>
      <c r="I84" s="103"/>
      <c r="J84" s="110"/>
      <c r="K84" s="82"/>
      <c r="L84" s="82"/>
    </row>
    <row r="85" spans="1:12" ht="15.75" thickBot="1" x14ac:dyDescent="0.3">
      <c r="A85" s="289" t="s">
        <v>432</v>
      </c>
      <c r="B85" s="290"/>
      <c r="C85" s="35"/>
      <c r="D85" s="7"/>
      <c r="E85" s="10" t="s">
        <v>363</v>
      </c>
      <c r="F85" s="7"/>
      <c r="G85" s="10" t="s">
        <v>363</v>
      </c>
      <c r="H85" s="7"/>
      <c r="I85" s="102"/>
      <c r="J85" s="110"/>
      <c r="K85" s="82"/>
      <c r="L85" s="82"/>
    </row>
    <row r="86" spans="1:12" ht="15.75" thickBot="1" x14ac:dyDescent="0.3">
      <c r="A86" s="287" t="s">
        <v>436</v>
      </c>
      <c r="B86" s="288"/>
      <c r="C86" s="35">
        <v>2</v>
      </c>
      <c r="D86" s="102">
        <v>40.380000000000003</v>
      </c>
      <c r="E86" s="10"/>
      <c r="F86" s="7"/>
      <c r="G86" s="10"/>
      <c r="H86" s="7">
        <f t="shared" ref="H86" si="7">D86*C86</f>
        <v>80.760000000000005</v>
      </c>
      <c r="I86" s="103"/>
      <c r="J86" s="110"/>
      <c r="K86" s="82"/>
      <c r="L86" s="82"/>
    </row>
    <row r="87" spans="1:12" ht="15.75" thickBot="1" x14ac:dyDescent="0.3">
      <c r="A87" s="289" t="s">
        <v>433</v>
      </c>
      <c r="B87" s="290"/>
      <c r="C87" s="35"/>
      <c r="D87" s="7"/>
      <c r="E87" s="10"/>
      <c r="F87" s="7"/>
      <c r="G87" s="10"/>
      <c r="H87" s="7"/>
      <c r="I87" s="102"/>
      <c r="J87" s="110"/>
      <c r="K87" s="82"/>
      <c r="L87" s="82"/>
    </row>
    <row r="88" spans="1:12" ht="15.75" thickBot="1" x14ac:dyDescent="0.3">
      <c r="A88" s="287" t="s">
        <v>437</v>
      </c>
      <c r="B88" s="288"/>
      <c r="C88" s="35">
        <v>2</v>
      </c>
      <c r="D88" s="102">
        <v>57.51</v>
      </c>
      <c r="E88" s="10"/>
      <c r="F88" s="7"/>
      <c r="G88" s="10"/>
      <c r="H88" s="7">
        <f t="shared" ref="H88" si="8">D88*C88</f>
        <v>115.02</v>
      </c>
      <c r="I88" s="103"/>
      <c r="J88" s="110"/>
      <c r="K88" s="82"/>
      <c r="L88" s="82"/>
    </row>
    <row r="89" spans="1:12" thickBot="1" x14ac:dyDescent="0.25">
      <c r="A89" s="289" t="s">
        <v>438</v>
      </c>
      <c r="B89" s="290"/>
      <c r="C89" s="35"/>
      <c r="D89" s="7"/>
      <c r="E89" s="10"/>
      <c r="F89" s="7"/>
      <c r="G89" s="10"/>
      <c r="H89" s="7"/>
      <c r="I89" s="103"/>
      <c r="J89" s="110"/>
      <c r="K89" s="82"/>
      <c r="L89" s="82"/>
    </row>
    <row r="90" spans="1:12" thickBot="1" x14ac:dyDescent="0.25">
      <c r="A90" s="287" t="s">
        <v>440</v>
      </c>
      <c r="B90" s="288"/>
      <c r="C90" s="35">
        <v>1</v>
      </c>
      <c r="D90" s="7">
        <v>52.2</v>
      </c>
      <c r="E90" s="10"/>
      <c r="F90" s="7"/>
      <c r="G90" s="10"/>
      <c r="H90" s="7">
        <f>D90*C90</f>
        <v>52.2</v>
      </c>
      <c r="I90" s="103"/>
      <c r="J90" s="110"/>
      <c r="K90" s="82"/>
      <c r="L90" s="82"/>
    </row>
    <row r="91" spans="1:12" thickBot="1" x14ac:dyDescent="0.25">
      <c r="A91" s="291" t="s">
        <v>439</v>
      </c>
      <c r="B91" s="292"/>
      <c r="C91" s="35"/>
      <c r="D91" s="7"/>
      <c r="E91" s="10"/>
      <c r="F91" s="7"/>
      <c r="G91" s="10"/>
      <c r="H91" s="7"/>
      <c r="I91" s="103"/>
      <c r="J91" s="110"/>
      <c r="K91" s="82"/>
      <c r="L91" s="82"/>
    </row>
    <row r="92" spans="1:12" thickBot="1" x14ac:dyDescent="0.25">
      <c r="A92" s="287" t="s">
        <v>441</v>
      </c>
      <c r="B92" s="288"/>
      <c r="C92" s="35">
        <v>1</v>
      </c>
      <c r="D92" s="7">
        <v>29.8</v>
      </c>
      <c r="E92" s="10"/>
      <c r="F92" s="7"/>
      <c r="G92" s="10"/>
      <c r="H92" s="7">
        <f>D92*C92</f>
        <v>29.8</v>
      </c>
      <c r="I92" s="103"/>
      <c r="J92" s="110"/>
      <c r="K92" s="82"/>
      <c r="L92" s="82"/>
    </row>
    <row r="93" spans="1:12" thickBot="1" x14ac:dyDescent="0.25">
      <c r="A93" s="289" t="s">
        <v>442</v>
      </c>
      <c r="B93" s="290"/>
      <c r="C93" s="35"/>
      <c r="D93" s="7"/>
      <c r="E93" s="10"/>
      <c r="F93" s="7"/>
      <c r="G93" s="10"/>
      <c r="H93" s="7"/>
      <c r="I93" s="103"/>
      <c r="J93" s="110"/>
      <c r="K93" s="82"/>
      <c r="L93" s="82"/>
    </row>
    <row r="94" spans="1:12" thickBot="1" x14ac:dyDescent="0.25">
      <c r="A94" s="289" t="s">
        <v>443</v>
      </c>
      <c r="B94" s="290"/>
      <c r="C94" s="35">
        <v>2</v>
      </c>
      <c r="D94" s="7">
        <v>32.4</v>
      </c>
      <c r="E94" s="10"/>
      <c r="F94" s="7"/>
      <c r="G94" s="10"/>
      <c r="H94" s="7">
        <f>D94*C94</f>
        <v>64.8</v>
      </c>
      <c r="I94" s="103"/>
      <c r="J94" s="110"/>
      <c r="K94" s="82"/>
      <c r="L94" s="82"/>
    </row>
    <row r="95" spans="1:12" ht="14.25" x14ac:dyDescent="0.2">
      <c r="A95" s="105"/>
      <c r="B95" s="106"/>
      <c r="C95" s="107"/>
      <c r="D95" s="108"/>
      <c r="E95" s="109"/>
      <c r="F95" s="108"/>
      <c r="G95" s="109"/>
      <c r="H95" s="108"/>
      <c r="I95" s="107"/>
      <c r="J95" s="110"/>
      <c r="K95" s="82"/>
      <c r="L95" s="82"/>
    </row>
    <row r="96" spans="1:12" ht="14.25" x14ac:dyDescent="0.2">
      <c r="A96" s="300" t="s">
        <v>453</v>
      </c>
      <c r="B96" s="300"/>
      <c r="C96" s="300"/>
      <c r="D96" s="300"/>
      <c r="E96" s="300"/>
      <c r="F96" s="300"/>
      <c r="G96" s="300"/>
      <c r="H96" s="300"/>
      <c r="I96" s="300"/>
      <c r="J96" s="301"/>
      <c r="K96" s="82"/>
      <c r="L96" s="82"/>
    </row>
    <row r="97" spans="1:12" ht="14.25" x14ac:dyDescent="0.2">
      <c r="A97" s="302"/>
      <c r="B97" s="302"/>
      <c r="C97" s="302"/>
      <c r="D97" s="302"/>
      <c r="E97" s="302"/>
      <c r="F97" s="302"/>
      <c r="G97" s="302"/>
      <c r="H97" s="302"/>
      <c r="I97" s="302"/>
      <c r="J97" s="303"/>
      <c r="K97" s="82"/>
      <c r="L97" s="82"/>
    </row>
    <row r="98" spans="1:12" ht="14.25" x14ac:dyDescent="0.2">
      <c r="A98" s="304"/>
      <c r="B98" s="304"/>
      <c r="C98" s="304"/>
      <c r="D98" s="304"/>
      <c r="E98" s="304"/>
      <c r="F98" s="304"/>
      <c r="G98" s="304"/>
      <c r="H98" s="304"/>
      <c r="I98" s="304"/>
      <c r="J98" s="305"/>
      <c r="K98" s="82"/>
      <c r="L98" s="82"/>
    </row>
    <row r="99" spans="1:12" ht="14.25" customHeight="1" x14ac:dyDescent="0.25">
      <c r="A99" s="346" t="s">
        <v>407</v>
      </c>
      <c r="B99" s="347"/>
      <c r="C99" s="347"/>
      <c r="D99" s="347"/>
      <c r="E99" s="347"/>
      <c r="F99" s="347"/>
      <c r="G99" s="347"/>
      <c r="H99" s="347"/>
      <c r="I99" s="347"/>
      <c r="J99" s="348"/>
      <c r="K99" s="341" t="s">
        <v>386</v>
      </c>
      <c r="L99" s="341"/>
    </row>
    <row r="100" spans="1:12" ht="14.25" customHeight="1" x14ac:dyDescent="0.25">
      <c r="A100" s="38" t="s">
        <v>445</v>
      </c>
      <c r="B100" s="60" t="s">
        <v>175</v>
      </c>
      <c r="C100" s="35"/>
      <c r="D100" s="341" t="s">
        <v>404</v>
      </c>
      <c r="E100" s="341"/>
      <c r="F100" s="341"/>
      <c r="G100" s="341"/>
      <c r="H100" s="341"/>
      <c r="I100" s="44" t="s">
        <v>408</v>
      </c>
      <c r="J100" s="30" t="s">
        <v>361</v>
      </c>
      <c r="K100" s="35"/>
      <c r="L100" s="35"/>
    </row>
    <row r="101" spans="1:12" ht="14.25" x14ac:dyDescent="0.2">
      <c r="A101" s="2"/>
      <c r="B101" s="2"/>
      <c r="C101" s="87" t="s">
        <v>392</v>
      </c>
      <c r="D101" s="87" t="s">
        <v>393</v>
      </c>
      <c r="E101" s="87" t="s">
        <v>363</v>
      </c>
      <c r="F101" s="88" t="s">
        <v>394</v>
      </c>
      <c r="G101" s="88" t="s">
        <v>363</v>
      </c>
      <c r="H101" s="89" t="s">
        <v>395</v>
      </c>
      <c r="I101" s="62"/>
      <c r="J101" s="86"/>
      <c r="K101" s="82"/>
      <c r="L101" s="82"/>
    </row>
    <row r="102" spans="1:12" ht="51" x14ac:dyDescent="0.25">
      <c r="A102" s="11" t="s">
        <v>446</v>
      </c>
      <c r="B102" s="4" t="s">
        <v>178</v>
      </c>
      <c r="C102" s="90"/>
      <c r="D102" s="90"/>
      <c r="E102" s="87" t="s">
        <v>363</v>
      </c>
      <c r="F102" s="91"/>
      <c r="G102" s="88" t="s">
        <v>363</v>
      </c>
      <c r="H102" s="92"/>
      <c r="I102" s="86">
        <f>SUM(I104:I118)</f>
        <v>634.9899999999999</v>
      </c>
      <c r="J102" s="86" t="s">
        <v>396</v>
      </c>
      <c r="K102" s="82">
        <f>K78</f>
        <v>463.11</v>
      </c>
      <c r="L102" s="100">
        <f>I102-K102</f>
        <v>171.87999999999988</v>
      </c>
    </row>
    <row r="103" spans="1:12" thickBot="1" x14ac:dyDescent="0.25">
      <c r="A103" s="289" t="s">
        <v>430</v>
      </c>
      <c r="B103" s="290"/>
      <c r="C103" s="35"/>
      <c r="D103" s="7"/>
      <c r="E103" s="10" t="s">
        <v>363</v>
      </c>
      <c r="F103" s="7"/>
      <c r="G103" s="10" t="s">
        <v>363</v>
      </c>
      <c r="H103" s="7"/>
      <c r="I103" s="86"/>
      <c r="J103" s="86"/>
      <c r="K103" s="82"/>
      <c r="L103" s="82"/>
    </row>
    <row r="104" spans="1:12" ht="15" customHeight="1" thickBot="1" x14ac:dyDescent="0.3">
      <c r="A104" s="296" t="s">
        <v>460</v>
      </c>
      <c r="B104" s="297"/>
      <c r="C104" s="35">
        <v>2</v>
      </c>
      <c r="D104" s="102">
        <v>67.760000000000005</v>
      </c>
      <c r="E104" s="10"/>
      <c r="F104" s="7"/>
      <c r="G104" s="10"/>
      <c r="H104" s="7"/>
      <c r="I104" s="86">
        <f>D104*C104</f>
        <v>135.52000000000001</v>
      </c>
      <c r="J104" s="86"/>
      <c r="K104" s="82"/>
      <c r="L104" s="82"/>
    </row>
    <row r="105" spans="1:12" thickBot="1" x14ac:dyDescent="0.25">
      <c r="A105" s="289" t="s">
        <v>429</v>
      </c>
      <c r="B105" s="290"/>
      <c r="C105" s="35"/>
      <c r="D105" s="7"/>
      <c r="E105" s="10" t="s">
        <v>363</v>
      </c>
      <c r="F105" s="7"/>
      <c r="G105" s="10" t="s">
        <v>363</v>
      </c>
      <c r="H105" s="7"/>
      <c r="I105" s="86"/>
      <c r="J105" s="86"/>
      <c r="K105" s="82"/>
      <c r="L105" s="82"/>
    </row>
    <row r="106" spans="1:12" ht="15" customHeight="1" thickBot="1" x14ac:dyDescent="0.3">
      <c r="A106" s="287" t="s">
        <v>434</v>
      </c>
      <c r="B106" s="288"/>
      <c r="C106" s="35">
        <v>2</v>
      </c>
      <c r="D106" s="102">
        <v>27.36</v>
      </c>
      <c r="E106" s="10"/>
      <c r="F106" s="7"/>
      <c r="G106" s="10"/>
      <c r="H106" s="7"/>
      <c r="I106" s="86">
        <f t="shared" ref="I106:I118" si="9">D106*C106</f>
        <v>54.72</v>
      </c>
      <c r="J106" s="86"/>
      <c r="K106" s="82"/>
      <c r="L106" s="82"/>
    </row>
    <row r="107" spans="1:12" thickBot="1" x14ac:dyDescent="0.25">
      <c r="A107" s="289" t="s">
        <v>431</v>
      </c>
      <c r="B107" s="290"/>
      <c r="C107" s="35"/>
      <c r="D107" s="7"/>
      <c r="E107" s="10" t="s">
        <v>363</v>
      </c>
      <c r="F107" s="7"/>
      <c r="G107" s="10" t="s">
        <v>363</v>
      </c>
      <c r="H107" s="7"/>
      <c r="I107" s="86"/>
      <c r="J107" s="86"/>
      <c r="K107" s="82"/>
      <c r="L107" s="82"/>
    </row>
    <row r="108" spans="1:12" ht="15.75" thickBot="1" x14ac:dyDescent="0.3">
      <c r="A108" s="287" t="s">
        <v>435</v>
      </c>
      <c r="B108" s="288"/>
      <c r="C108" s="35">
        <v>2</v>
      </c>
      <c r="D108" s="102">
        <v>37.229999999999997</v>
      </c>
      <c r="E108" s="10"/>
      <c r="F108" s="7"/>
      <c r="G108" s="10"/>
      <c r="H108" s="7"/>
      <c r="I108" s="86">
        <f t="shared" si="9"/>
        <v>74.459999999999994</v>
      </c>
      <c r="J108" s="86"/>
      <c r="K108" s="82"/>
      <c r="L108" s="82"/>
    </row>
    <row r="109" spans="1:12" thickBot="1" x14ac:dyDescent="0.25">
      <c r="A109" s="289" t="s">
        <v>432</v>
      </c>
      <c r="B109" s="290"/>
      <c r="C109" s="35"/>
      <c r="D109" s="7"/>
      <c r="E109" s="10" t="s">
        <v>363</v>
      </c>
      <c r="F109" s="7"/>
      <c r="G109" s="10" t="s">
        <v>363</v>
      </c>
      <c r="H109" s="7"/>
      <c r="I109" s="86">
        <f t="shared" si="9"/>
        <v>0</v>
      </c>
      <c r="J109" s="86"/>
      <c r="K109" s="82"/>
      <c r="L109" s="82"/>
    </row>
    <row r="110" spans="1:12" ht="15.75" thickBot="1" x14ac:dyDescent="0.3">
      <c r="A110" s="287" t="s">
        <v>436</v>
      </c>
      <c r="B110" s="288"/>
      <c r="C110" s="35">
        <v>2</v>
      </c>
      <c r="D110" s="102">
        <v>40.380000000000003</v>
      </c>
      <c r="E110" s="10"/>
      <c r="F110" s="7"/>
      <c r="G110" s="10"/>
      <c r="H110" s="7"/>
      <c r="I110" s="86">
        <f t="shared" si="9"/>
        <v>80.760000000000005</v>
      </c>
      <c r="J110" s="86"/>
      <c r="K110" s="82"/>
      <c r="L110" s="82"/>
    </row>
    <row r="111" spans="1:12" thickBot="1" x14ac:dyDescent="0.25">
      <c r="A111" s="289" t="s">
        <v>433</v>
      </c>
      <c r="B111" s="290"/>
      <c r="C111" s="35"/>
      <c r="D111" s="7"/>
      <c r="E111" s="10"/>
      <c r="F111" s="7"/>
      <c r="G111" s="10"/>
      <c r="H111" s="7"/>
      <c r="I111" s="86"/>
      <c r="J111" s="86"/>
      <c r="K111" s="82"/>
      <c r="L111" s="82"/>
    </row>
    <row r="112" spans="1:12" ht="15.75" thickBot="1" x14ac:dyDescent="0.3">
      <c r="A112" s="287" t="s">
        <v>437</v>
      </c>
      <c r="B112" s="288"/>
      <c r="C112" s="35">
        <v>2</v>
      </c>
      <c r="D112" s="102">
        <v>57.51</v>
      </c>
      <c r="E112" s="10"/>
      <c r="F112" s="7"/>
      <c r="G112" s="10"/>
      <c r="H112" s="7"/>
      <c r="I112" s="86">
        <f t="shared" si="9"/>
        <v>115.02</v>
      </c>
      <c r="J112" s="86"/>
      <c r="K112" s="82"/>
      <c r="L112" s="82"/>
    </row>
    <row r="113" spans="1:12" thickBot="1" x14ac:dyDescent="0.25">
      <c r="A113" s="289" t="s">
        <v>438</v>
      </c>
      <c r="B113" s="290"/>
      <c r="C113" s="35"/>
      <c r="D113" s="7"/>
      <c r="E113" s="10"/>
      <c r="F113" s="7"/>
      <c r="G113" s="10"/>
      <c r="H113" s="7"/>
      <c r="I113" s="86"/>
      <c r="J113" s="86"/>
      <c r="K113" s="82"/>
      <c r="L113" s="82"/>
    </row>
    <row r="114" spans="1:12" thickBot="1" x14ac:dyDescent="0.25">
      <c r="A114" s="287" t="s">
        <v>440</v>
      </c>
      <c r="B114" s="288"/>
      <c r="C114" s="35">
        <v>1</v>
      </c>
      <c r="D114" s="7">
        <v>52.2</v>
      </c>
      <c r="E114" s="10"/>
      <c r="F114" s="7"/>
      <c r="G114" s="10"/>
      <c r="H114" s="7"/>
      <c r="I114" s="86">
        <f t="shared" si="9"/>
        <v>52.2</v>
      </c>
      <c r="J114" s="86"/>
      <c r="K114" s="82"/>
      <c r="L114" s="82"/>
    </row>
    <row r="115" spans="1:12" thickBot="1" x14ac:dyDescent="0.25">
      <c r="A115" s="291" t="s">
        <v>439</v>
      </c>
      <c r="B115" s="292"/>
      <c r="C115" s="35"/>
      <c r="D115" s="7"/>
      <c r="E115" s="10"/>
      <c r="F115" s="7"/>
      <c r="G115" s="10"/>
      <c r="H115" s="7"/>
      <c r="I115" s="86"/>
      <c r="J115" s="86"/>
      <c r="K115" s="82"/>
      <c r="L115" s="82"/>
    </row>
    <row r="116" spans="1:12" ht="15.75" thickBot="1" x14ac:dyDescent="0.3">
      <c r="A116" s="287" t="s">
        <v>441</v>
      </c>
      <c r="B116" s="288"/>
      <c r="C116" s="35">
        <v>1</v>
      </c>
      <c r="D116" s="102">
        <v>57.51</v>
      </c>
      <c r="E116" s="10"/>
      <c r="F116" s="7"/>
      <c r="G116" s="10"/>
      <c r="H116" s="7"/>
      <c r="I116" s="86">
        <f t="shared" si="9"/>
        <v>57.51</v>
      </c>
      <c r="J116" s="86"/>
      <c r="K116" s="82"/>
      <c r="L116" s="82"/>
    </row>
    <row r="117" spans="1:12" thickBot="1" x14ac:dyDescent="0.25">
      <c r="A117" s="289" t="s">
        <v>442</v>
      </c>
      <c r="B117" s="290"/>
      <c r="C117" s="35"/>
      <c r="D117" s="7"/>
      <c r="E117" s="10"/>
      <c r="F117" s="7"/>
      <c r="G117" s="10"/>
      <c r="H117" s="7"/>
      <c r="I117" s="86"/>
      <c r="J117" s="86"/>
      <c r="K117" s="82"/>
      <c r="L117" s="82"/>
    </row>
    <row r="118" spans="1:12" thickBot="1" x14ac:dyDescent="0.25">
      <c r="A118" s="289" t="s">
        <v>443</v>
      </c>
      <c r="B118" s="290"/>
      <c r="C118" s="35">
        <v>2</v>
      </c>
      <c r="D118" s="7">
        <v>32.4</v>
      </c>
      <c r="E118" s="10"/>
      <c r="F118" s="7"/>
      <c r="G118" s="10"/>
      <c r="H118" s="7"/>
      <c r="I118" s="86">
        <f t="shared" si="9"/>
        <v>64.8</v>
      </c>
      <c r="J118" s="86"/>
      <c r="K118" s="82"/>
      <c r="L118" s="82"/>
    </row>
    <row r="119" spans="1:12" ht="14.25" x14ac:dyDescent="0.2">
      <c r="A119" s="293"/>
      <c r="B119" s="294"/>
      <c r="C119" s="294"/>
      <c r="D119" s="294"/>
      <c r="E119" s="294"/>
      <c r="F119" s="294"/>
      <c r="G119" s="294"/>
      <c r="H119" s="294"/>
      <c r="I119" s="294"/>
      <c r="J119" s="294"/>
      <c r="K119" s="294"/>
      <c r="L119" s="295"/>
    </row>
    <row r="120" spans="1:12" ht="63.75" x14ac:dyDescent="0.25">
      <c r="A120" s="11" t="s">
        <v>447</v>
      </c>
      <c r="B120" s="11" t="s">
        <v>181</v>
      </c>
      <c r="C120" s="31">
        <v>1</v>
      </c>
      <c r="D120" s="31">
        <v>40</v>
      </c>
      <c r="E120" s="26" t="s">
        <v>363</v>
      </c>
      <c r="F120" s="6"/>
      <c r="G120" s="27" t="s">
        <v>363</v>
      </c>
      <c r="H120" s="32"/>
      <c r="I120" s="86">
        <f>SUM(I122:I136)</f>
        <v>607.27999999999986</v>
      </c>
      <c r="J120" s="86" t="s">
        <v>396</v>
      </c>
      <c r="K120" s="82">
        <f>K102</f>
        <v>463.11</v>
      </c>
      <c r="L120" s="100">
        <f>I120-K120</f>
        <v>144.16999999999985</v>
      </c>
    </row>
    <row r="121" spans="1:12" thickBot="1" x14ac:dyDescent="0.25">
      <c r="A121" s="289" t="s">
        <v>430</v>
      </c>
      <c r="B121" s="290"/>
      <c r="C121" s="35"/>
      <c r="D121" s="7"/>
      <c r="E121" s="10" t="s">
        <v>363</v>
      </c>
      <c r="F121" s="7"/>
      <c r="G121" s="10" t="s">
        <v>363</v>
      </c>
      <c r="H121" s="7"/>
      <c r="I121" s="86"/>
      <c r="J121" s="86"/>
      <c r="K121" s="82"/>
      <c r="L121" s="82"/>
    </row>
    <row r="122" spans="1:12" ht="15" customHeight="1" thickBot="1" x14ac:dyDescent="0.3">
      <c r="A122" s="296" t="s">
        <v>460</v>
      </c>
      <c r="B122" s="297"/>
      <c r="C122" s="35">
        <v>2</v>
      </c>
      <c r="D122" s="102">
        <v>67.760000000000005</v>
      </c>
      <c r="E122" s="10"/>
      <c r="F122" s="7"/>
      <c r="G122" s="10"/>
      <c r="H122" s="7">
        <f>D122*C122</f>
        <v>135.52000000000001</v>
      </c>
      <c r="I122" s="86">
        <f>D122*C122</f>
        <v>135.52000000000001</v>
      </c>
      <c r="J122" s="86"/>
      <c r="K122" s="82"/>
      <c r="L122" s="82"/>
    </row>
    <row r="123" spans="1:12" thickBot="1" x14ac:dyDescent="0.25">
      <c r="A123" s="289" t="s">
        <v>429</v>
      </c>
      <c r="B123" s="290"/>
      <c r="C123" s="35"/>
      <c r="D123" s="7"/>
      <c r="E123" s="10" t="s">
        <v>363</v>
      </c>
      <c r="F123" s="7"/>
      <c r="G123" s="10" t="s">
        <v>363</v>
      </c>
      <c r="H123" s="7"/>
      <c r="I123" s="86"/>
      <c r="J123" s="86"/>
      <c r="K123" s="82"/>
      <c r="L123" s="82"/>
    </row>
    <row r="124" spans="1:12" ht="15.75" thickBot="1" x14ac:dyDescent="0.3">
      <c r="A124" s="287" t="s">
        <v>434</v>
      </c>
      <c r="B124" s="288"/>
      <c r="C124" s="35">
        <v>2</v>
      </c>
      <c r="D124" s="102">
        <v>27.36</v>
      </c>
      <c r="E124" s="10"/>
      <c r="F124" s="7"/>
      <c r="G124" s="10"/>
      <c r="H124" s="7">
        <f t="shared" ref="H124" si="10">D124*C124</f>
        <v>54.72</v>
      </c>
      <c r="I124" s="86">
        <f t="shared" ref="I124" si="11">D124*C124</f>
        <v>54.72</v>
      </c>
      <c r="J124" s="86"/>
      <c r="K124" s="82"/>
      <c r="L124" s="82"/>
    </row>
    <row r="125" spans="1:12" thickBot="1" x14ac:dyDescent="0.25">
      <c r="A125" s="289" t="s">
        <v>431</v>
      </c>
      <c r="B125" s="290"/>
      <c r="C125" s="35"/>
      <c r="D125" s="7"/>
      <c r="E125" s="10" t="s">
        <v>363</v>
      </c>
      <c r="F125" s="7"/>
      <c r="G125" s="10" t="s">
        <v>363</v>
      </c>
      <c r="H125" s="7"/>
      <c r="I125" s="86"/>
      <c r="J125" s="86"/>
      <c r="K125" s="82"/>
      <c r="L125" s="82"/>
    </row>
    <row r="126" spans="1:12" ht="15.75" thickBot="1" x14ac:dyDescent="0.3">
      <c r="A126" s="287" t="s">
        <v>435</v>
      </c>
      <c r="B126" s="288"/>
      <c r="C126" s="35">
        <v>2</v>
      </c>
      <c r="D126" s="102">
        <v>37.229999999999997</v>
      </c>
      <c r="E126" s="10"/>
      <c r="F126" s="7"/>
      <c r="G126" s="10"/>
      <c r="H126" s="7">
        <f t="shared" ref="H126" si="12">D126*C126</f>
        <v>74.459999999999994</v>
      </c>
      <c r="I126" s="86">
        <f t="shared" ref="I126:I128" si="13">D126*C126</f>
        <v>74.459999999999994</v>
      </c>
      <c r="J126" s="86"/>
      <c r="K126" s="82"/>
      <c r="L126" s="82"/>
    </row>
    <row r="127" spans="1:12" thickBot="1" x14ac:dyDescent="0.25">
      <c r="A127" s="289" t="s">
        <v>432</v>
      </c>
      <c r="B127" s="290"/>
      <c r="C127" s="35"/>
      <c r="D127" s="7"/>
      <c r="E127" s="10" t="s">
        <v>363</v>
      </c>
      <c r="F127" s="7"/>
      <c r="G127" s="10" t="s">
        <v>363</v>
      </c>
      <c r="H127" s="7"/>
      <c r="I127" s="86">
        <f t="shared" si="13"/>
        <v>0</v>
      </c>
      <c r="J127" s="86"/>
      <c r="K127" s="82"/>
      <c r="L127" s="82"/>
    </row>
    <row r="128" spans="1:12" ht="15.75" thickBot="1" x14ac:dyDescent="0.3">
      <c r="A128" s="287" t="s">
        <v>436</v>
      </c>
      <c r="B128" s="288"/>
      <c r="C128" s="35">
        <v>2</v>
      </c>
      <c r="D128" s="102">
        <v>40.380000000000003</v>
      </c>
      <c r="E128" s="10"/>
      <c r="F128" s="7"/>
      <c r="G128" s="10"/>
      <c r="H128" s="7">
        <f t="shared" ref="H128" si="14">D128*C128</f>
        <v>80.760000000000005</v>
      </c>
      <c r="I128" s="86">
        <f t="shared" si="13"/>
        <v>80.760000000000005</v>
      </c>
      <c r="J128" s="86"/>
      <c r="K128" s="82"/>
      <c r="L128" s="82"/>
    </row>
    <row r="129" spans="1:12" thickBot="1" x14ac:dyDescent="0.25">
      <c r="A129" s="289" t="s">
        <v>433</v>
      </c>
      <c r="B129" s="290"/>
      <c r="C129" s="35"/>
      <c r="D129" s="7"/>
      <c r="E129" s="10"/>
      <c r="F129" s="7"/>
      <c r="G129" s="10"/>
      <c r="H129" s="7"/>
      <c r="I129" s="86"/>
      <c r="J129" s="86"/>
      <c r="K129" s="82"/>
      <c r="L129" s="82"/>
    </row>
    <row r="130" spans="1:12" ht="15.75" thickBot="1" x14ac:dyDescent="0.3">
      <c r="A130" s="287" t="s">
        <v>437</v>
      </c>
      <c r="B130" s="288"/>
      <c r="C130" s="35">
        <v>2</v>
      </c>
      <c r="D130" s="102">
        <v>57.51</v>
      </c>
      <c r="E130" s="10"/>
      <c r="F130" s="7"/>
      <c r="G130" s="10"/>
      <c r="H130" s="7">
        <f t="shared" ref="H130" si="15">D130*C130</f>
        <v>115.02</v>
      </c>
      <c r="I130" s="86">
        <f t="shared" ref="I130" si="16">D130*C130</f>
        <v>115.02</v>
      </c>
      <c r="J130" s="86"/>
      <c r="K130" s="82"/>
      <c r="L130" s="82"/>
    </row>
    <row r="131" spans="1:12" thickBot="1" x14ac:dyDescent="0.25">
      <c r="A131" s="289" t="s">
        <v>438</v>
      </c>
      <c r="B131" s="290"/>
      <c r="C131" s="35"/>
      <c r="D131" s="7"/>
      <c r="E131" s="10"/>
      <c r="F131" s="7"/>
      <c r="G131" s="10"/>
      <c r="H131" s="7"/>
      <c r="I131" s="86"/>
      <c r="J131" s="86"/>
      <c r="K131" s="82"/>
      <c r="L131" s="82"/>
    </row>
    <row r="132" spans="1:12" thickBot="1" x14ac:dyDescent="0.25">
      <c r="A132" s="287" t="s">
        <v>440</v>
      </c>
      <c r="B132" s="288"/>
      <c r="C132" s="35">
        <v>1</v>
      </c>
      <c r="D132" s="7">
        <v>52.2</v>
      </c>
      <c r="E132" s="10"/>
      <c r="F132" s="7"/>
      <c r="G132" s="10"/>
      <c r="H132" s="7">
        <f>D132*C132</f>
        <v>52.2</v>
      </c>
      <c r="I132" s="86">
        <f t="shared" ref="I132" si="17">D132*C132</f>
        <v>52.2</v>
      </c>
      <c r="J132" s="86"/>
      <c r="K132" s="82"/>
      <c r="L132" s="82"/>
    </row>
    <row r="133" spans="1:12" thickBot="1" x14ac:dyDescent="0.25">
      <c r="A133" s="291" t="s">
        <v>439</v>
      </c>
      <c r="B133" s="292"/>
      <c r="C133" s="35"/>
      <c r="D133" s="7"/>
      <c r="E133" s="10"/>
      <c r="F133" s="7"/>
      <c r="G133" s="10"/>
      <c r="H133" s="7"/>
      <c r="I133" s="86"/>
      <c r="J133" s="86"/>
      <c r="K133" s="82"/>
      <c r="L133" s="82"/>
    </row>
    <row r="134" spans="1:12" thickBot="1" x14ac:dyDescent="0.25">
      <c r="A134" s="287" t="s">
        <v>441</v>
      </c>
      <c r="B134" s="288"/>
      <c r="C134" s="35">
        <v>1</v>
      </c>
      <c r="D134" s="7">
        <v>29.8</v>
      </c>
      <c r="E134" s="10"/>
      <c r="F134" s="7"/>
      <c r="G134" s="10"/>
      <c r="H134" s="7">
        <f>D134*C134</f>
        <v>29.8</v>
      </c>
      <c r="I134" s="86">
        <f t="shared" ref="I134" si="18">D134*C134</f>
        <v>29.8</v>
      </c>
      <c r="J134" s="86"/>
      <c r="K134" s="82"/>
      <c r="L134" s="82"/>
    </row>
    <row r="135" spans="1:12" thickBot="1" x14ac:dyDescent="0.25">
      <c r="A135" s="289" t="s">
        <v>442</v>
      </c>
      <c r="B135" s="290"/>
      <c r="C135" s="35"/>
      <c r="D135" s="7"/>
      <c r="E135" s="10"/>
      <c r="F135" s="7"/>
      <c r="G135" s="10"/>
      <c r="H135" s="7"/>
      <c r="I135" s="86"/>
      <c r="J135" s="86"/>
      <c r="K135" s="82"/>
      <c r="L135" s="82"/>
    </row>
    <row r="136" spans="1:12" thickBot="1" x14ac:dyDescent="0.25">
      <c r="A136" s="289" t="s">
        <v>443</v>
      </c>
      <c r="B136" s="290"/>
      <c r="C136" s="35">
        <v>2</v>
      </c>
      <c r="D136" s="7">
        <v>32.4</v>
      </c>
      <c r="E136" s="10"/>
      <c r="F136" s="7"/>
      <c r="G136" s="10"/>
      <c r="H136" s="7">
        <f>D136*C136</f>
        <v>64.8</v>
      </c>
      <c r="I136" s="86">
        <f t="shared" ref="I136" si="19">D136*C136</f>
        <v>64.8</v>
      </c>
      <c r="J136" s="86"/>
      <c r="K136" s="82"/>
      <c r="L136" s="82"/>
    </row>
    <row r="137" spans="1:12" ht="14.25" x14ac:dyDescent="0.2">
      <c r="A137" s="294"/>
      <c r="B137" s="294"/>
      <c r="C137" s="294"/>
      <c r="D137" s="294"/>
      <c r="E137" s="294"/>
      <c r="F137" s="294"/>
      <c r="G137" s="294"/>
      <c r="H137" s="294"/>
      <c r="I137" s="294"/>
      <c r="J137" s="294"/>
      <c r="K137" s="294"/>
      <c r="L137" s="295"/>
    </row>
    <row r="138" spans="1:12" ht="15" customHeight="1" x14ac:dyDescent="0.2">
      <c r="A138" s="343" t="s">
        <v>409</v>
      </c>
      <c r="B138" s="343"/>
      <c r="C138" s="343"/>
      <c r="D138" s="343"/>
      <c r="E138" s="343"/>
      <c r="F138" s="343"/>
      <c r="G138" s="343"/>
      <c r="H138" s="343"/>
      <c r="I138" s="343"/>
      <c r="J138" s="343"/>
      <c r="K138" s="343"/>
      <c r="L138" s="343"/>
    </row>
    <row r="139" spans="1:12" x14ac:dyDescent="0.25">
      <c r="A139" s="59" t="s">
        <v>8</v>
      </c>
      <c r="B139" s="59" t="s">
        <v>11</v>
      </c>
      <c r="C139" s="363"/>
      <c r="D139" s="363"/>
      <c r="E139" s="363"/>
      <c r="F139" s="363"/>
      <c r="G139" s="363"/>
      <c r="H139" s="363"/>
      <c r="I139" s="363"/>
      <c r="J139" s="60"/>
      <c r="K139" s="341" t="s">
        <v>386</v>
      </c>
      <c r="L139" s="341"/>
    </row>
    <row r="140" spans="1:12" x14ac:dyDescent="0.25">
      <c r="A140" s="56"/>
      <c r="B140" s="57"/>
      <c r="C140" s="57"/>
      <c r="D140" s="364" t="s">
        <v>404</v>
      </c>
      <c r="E140" s="365"/>
      <c r="F140" s="365"/>
      <c r="G140" s="365"/>
      <c r="H140" s="366"/>
      <c r="I140" s="58" t="s">
        <v>410</v>
      </c>
      <c r="K140" s="57"/>
      <c r="L140" s="57"/>
    </row>
    <row r="141" spans="1:12" ht="14.25" x14ac:dyDescent="0.2">
      <c r="A141" s="68"/>
      <c r="B141" s="62"/>
      <c r="C141" s="87" t="s">
        <v>392</v>
      </c>
      <c r="D141" s="87" t="s">
        <v>393</v>
      </c>
      <c r="E141" s="87" t="s">
        <v>363</v>
      </c>
      <c r="F141" s="88" t="s">
        <v>394</v>
      </c>
      <c r="G141" s="88" t="s">
        <v>363</v>
      </c>
      <c r="H141" s="89" t="s">
        <v>395</v>
      </c>
      <c r="I141" s="85"/>
      <c r="J141" s="70"/>
      <c r="K141" s="82"/>
      <c r="L141" s="82"/>
    </row>
    <row r="142" spans="1:12" ht="25.5" x14ac:dyDescent="0.25">
      <c r="A142" s="94" t="s">
        <v>171</v>
      </c>
      <c r="B142" s="62" t="s">
        <v>173</v>
      </c>
      <c r="C142" s="90"/>
      <c r="D142" s="90"/>
      <c r="E142" s="87"/>
      <c r="F142" s="91"/>
      <c r="G142" s="88"/>
      <c r="H142" s="92"/>
      <c r="I142" s="93">
        <f>SUM(D144:D145:D146:D147)</f>
        <v>29.56</v>
      </c>
      <c r="J142" s="65" t="s">
        <v>405</v>
      </c>
      <c r="K142" s="82"/>
      <c r="L142" s="82"/>
    </row>
    <row r="143" spans="1:12" x14ac:dyDescent="0.25">
      <c r="A143" s="36"/>
      <c r="B143" s="42" t="s">
        <v>406</v>
      </c>
      <c r="C143" s="31">
        <v>1</v>
      </c>
      <c r="D143" s="31"/>
      <c r="E143" s="26" t="s">
        <v>363</v>
      </c>
      <c r="F143" s="6"/>
      <c r="G143" s="27" t="s">
        <v>363</v>
      </c>
      <c r="H143" s="32"/>
      <c r="I143" s="47"/>
      <c r="J143" s="48"/>
      <c r="K143" s="332" t="s">
        <v>468</v>
      </c>
      <c r="L143" s="333"/>
    </row>
    <row r="144" spans="1:12" x14ac:dyDescent="0.25">
      <c r="A144" s="36"/>
      <c r="B144" s="42" t="s">
        <v>411</v>
      </c>
      <c r="C144" s="31"/>
      <c r="D144" s="31">
        <v>17.559999999999999</v>
      </c>
      <c r="E144" s="26" t="s">
        <v>363</v>
      </c>
      <c r="F144" s="6"/>
      <c r="G144" s="27" t="s">
        <v>363</v>
      </c>
      <c r="H144" s="32"/>
      <c r="I144" s="47"/>
      <c r="J144" s="48"/>
      <c r="K144" s="334"/>
      <c r="L144" s="335"/>
    </row>
    <row r="145" spans="1:12" x14ac:dyDescent="0.25">
      <c r="A145" s="36"/>
      <c r="B145" s="42" t="s">
        <v>412</v>
      </c>
      <c r="C145" s="31"/>
      <c r="D145" s="31">
        <v>8.8000000000000007</v>
      </c>
      <c r="E145" s="26" t="s">
        <v>363</v>
      </c>
      <c r="F145" s="6"/>
      <c r="G145" s="27" t="s">
        <v>363</v>
      </c>
      <c r="H145" s="32"/>
      <c r="I145" s="47"/>
      <c r="J145" s="48"/>
      <c r="K145" s="334"/>
      <c r="L145" s="335"/>
    </row>
    <row r="146" spans="1:12" x14ac:dyDescent="0.25">
      <c r="A146" s="29"/>
      <c r="B146" s="33" t="s">
        <v>413</v>
      </c>
      <c r="C146" s="43"/>
      <c r="D146" s="31">
        <v>2.4</v>
      </c>
      <c r="E146" s="26" t="s">
        <v>363</v>
      </c>
      <c r="F146" s="39"/>
      <c r="G146" s="27" t="s">
        <v>363</v>
      </c>
      <c r="H146" s="40"/>
      <c r="I146" s="47"/>
      <c r="J146" s="48"/>
      <c r="K146" s="334"/>
      <c r="L146" s="335"/>
    </row>
    <row r="147" spans="1:12" x14ac:dyDescent="0.25">
      <c r="A147" s="36"/>
      <c r="B147" s="42" t="s">
        <v>414</v>
      </c>
      <c r="C147" s="34"/>
      <c r="D147" s="31">
        <v>0.8</v>
      </c>
      <c r="E147" s="26" t="s">
        <v>363</v>
      </c>
      <c r="F147" s="6"/>
      <c r="G147" s="27" t="s">
        <v>363</v>
      </c>
      <c r="H147" s="32"/>
      <c r="I147" s="47"/>
      <c r="J147" s="48"/>
      <c r="K147" s="334"/>
      <c r="L147" s="335"/>
    </row>
    <row r="148" spans="1:12" x14ac:dyDescent="0.25">
      <c r="A148" s="36"/>
      <c r="B148" s="41"/>
      <c r="C148" s="34"/>
      <c r="D148" s="31"/>
      <c r="E148" s="26" t="s">
        <v>363</v>
      </c>
      <c r="F148" s="6"/>
      <c r="G148" s="27" t="s">
        <v>363</v>
      </c>
      <c r="H148" s="32"/>
      <c r="I148" s="47"/>
      <c r="J148" s="48"/>
      <c r="K148" s="336"/>
      <c r="L148" s="337"/>
    </row>
    <row r="149" spans="1:12" ht="14.25" x14ac:dyDescent="0.2">
      <c r="A149" s="371"/>
      <c r="B149" s="372"/>
      <c r="C149" s="372"/>
      <c r="D149" s="372"/>
      <c r="E149" s="372"/>
      <c r="F149" s="372"/>
      <c r="G149" s="372"/>
      <c r="H149" s="372"/>
      <c r="I149" s="372"/>
      <c r="J149" s="372"/>
      <c r="K149" s="372"/>
      <c r="L149" s="373"/>
    </row>
    <row r="150" spans="1:12" ht="15" customHeight="1" x14ac:dyDescent="0.25">
      <c r="A150" s="342" t="s">
        <v>427</v>
      </c>
      <c r="B150" s="342"/>
      <c r="C150" s="342"/>
      <c r="D150" s="342"/>
      <c r="E150" s="342"/>
      <c r="F150" s="342"/>
      <c r="G150" s="342"/>
      <c r="H150" s="342"/>
      <c r="I150" s="342"/>
      <c r="J150" s="342"/>
      <c r="K150" s="342"/>
      <c r="L150" s="342"/>
    </row>
    <row r="151" spans="1:12" x14ac:dyDescent="0.25">
      <c r="A151" s="68" t="s">
        <v>417</v>
      </c>
      <c r="B151" s="62" t="s">
        <v>183</v>
      </c>
      <c r="C151" s="87" t="s">
        <v>387</v>
      </c>
      <c r="D151" s="87" t="s">
        <v>393</v>
      </c>
      <c r="E151" s="87" t="s">
        <v>363</v>
      </c>
      <c r="F151" s="88" t="s">
        <v>394</v>
      </c>
      <c r="G151" s="88" t="s">
        <v>363</v>
      </c>
      <c r="H151" s="89" t="s">
        <v>395</v>
      </c>
      <c r="I151" s="98"/>
      <c r="J151" s="70" t="s">
        <v>12</v>
      </c>
      <c r="K151" s="344" t="s">
        <v>386</v>
      </c>
      <c r="L151" s="345"/>
    </row>
    <row r="152" spans="1:12" ht="36" x14ac:dyDescent="0.25">
      <c r="A152" s="68" t="s">
        <v>184</v>
      </c>
      <c r="B152" s="99" t="s">
        <v>418</v>
      </c>
      <c r="C152" s="90"/>
      <c r="D152" s="357" t="s">
        <v>415</v>
      </c>
      <c r="E152" s="358"/>
      <c r="F152" s="358"/>
      <c r="G152" s="358"/>
      <c r="H152" s="359"/>
      <c r="I152" s="96" t="s">
        <v>450</v>
      </c>
      <c r="J152" s="65" t="s">
        <v>396</v>
      </c>
      <c r="K152" s="100"/>
      <c r="L152" s="100"/>
    </row>
    <row r="153" spans="1:12" x14ac:dyDescent="0.25">
      <c r="A153" s="298" t="s">
        <v>454</v>
      </c>
      <c r="B153" s="329"/>
      <c r="C153" s="31" t="s">
        <v>426</v>
      </c>
      <c r="D153" s="355" t="s">
        <v>455</v>
      </c>
      <c r="E153" s="330"/>
      <c r="F153" s="330"/>
      <c r="G153" s="330"/>
      <c r="H153" s="331"/>
      <c r="I153" s="17">
        <v>542.1</v>
      </c>
      <c r="J153" s="54"/>
      <c r="K153" s="35">
        <v>23.81</v>
      </c>
      <c r="L153" s="113">
        <v>536.20000000000005</v>
      </c>
    </row>
    <row r="154" spans="1:12" s="122" customFormat="1" x14ac:dyDescent="0.25">
      <c r="A154" s="123"/>
      <c r="B154" s="124" t="s">
        <v>456</v>
      </c>
      <c r="C154" s="125"/>
      <c r="D154" s="126"/>
      <c r="E154" s="126"/>
      <c r="F154" s="330" t="s">
        <v>457</v>
      </c>
      <c r="G154" s="330"/>
      <c r="H154" s="331"/>
      <c r="I154" s="127">
        <v>18</v>
      </c>
      <c r="J154" s="128"/>
      <c r="K154" s="35"/>
      <c r="L154" s="113"/>
    </row>
    <row r="155" spans="1:12" ht="15.75" thickBot="1" x14ac:dyDescent="0.3">
      <c r="A155" s="50"/>
      <c r="B155" s="51"/>
      <c r="C155" s="360" t="s">
        <v>416</v>
      </c>
      <c r="D155" s="361"/>
      <c r="E155" s="361"/>
      <c r="F155" s="361"/>
      <c r="G155" s="361"/>
      <c r="H155" s="362"/>
      <c r="I155" s="192">
        <f>SUM(I153:I154)</f>
        <v>560.1</v>
      </c>
      <c r="J155" s="55"/>
      <c r="K155" s="35"/>
      <c r="L155" s="35"/>
    </row>
    <row r="156" spans="1:12" ht="14.25" x14ac:dyDescent="0.2">
      <c r="A156" s="374"/>
      <c r="B156" s="375"/>
      <c r="C156" s="375"/>
      <c r="D156" s="375"/>
      <c r="E156" s="375"/>
      <c r="F156" s="375"/>
      <c r="G156" s="375"/>
      <c r="H156" s="375"/>
      <c r="I156" s="375"/>
      <c r="J156" s="375"/>
      <c r="K156" s="375"/>
      <c r="L156" s="376"/>
    </row>
    <row r="157" spans="1:12" ht="24" x14ac:dyDescent="0.2">
      <c r="A157" s="68" t="s">
        <v>420</v>
      </c>
      <c r="B157" s="95" t="s">
        <v>193</v>
      </c>
      <c r="C157" s="121" t="s">
        <v>25</v>
      </c>
      <c r="D157" s="357" t="s">
        <v>415</v>
      </c>
      <c r="E157" s="358"/>
      <c r="F157" s="358"/>
      <c r="G157" s="358"/>
      <c r="H157" s="359"/>
      <c r="I157" s="96" t="s">
        <v>450</v>
      </c>
      <c r="J157" s="97" t="s">
        <v>426</v>
      </c>
      <c r="K157" s="82"/>
      <c r="L157" s="82"/>
    </row>
    <row r="158" spans="1:12" x14ac:dyDescent="0.25">
      <c r="A158" s="298" t="s">
        <v>421</v>
      </c>
      <c r="B158" s="329"/>
      <c r="C158" s="355" t="s">
        <v>422</v>
      </c>
      <c r="D158" s="330"/>
      <c r="E158" s="330"/>
      <c r="F158" s="330"/>
      <c r="G158" s="330"/>
      <c r="H158" s="331"/>
      <c r="I158" s="17">
        <v>524.54999999999995</v>
      </c>
      <c r="J158" s="54"/>
      <c r="K158" s="35">
        <v>450.7</v>
      </c>
      <c r="L158" s="113">
        <v>69.430000000000007</v>
      </c>
    </row>
    <row r="159" spans="1:12" x14ac:dyDescent="0.2">
      <c r="A159" s="298" t="s">
        <v>423</v>
      </c>
      <c r="B159" s="299"/>
      <c r="C159" s="355" t="s">
        <v>424</v>
      </c>
      <c r="D159" s="330"/>
      <c r="E159" s="330"/>
      <c r="F159" s="330"/>
      <c r="G159" s="330"/>
      <c r="H159" s="331"/>
      <c r="I159" s="17">
        <v>22.42</v>
      </c>
      <c r="J159" s="53"/>
      <c r="K159" s="35"/>
      <c r="L159" s="35"/>
    </row>
    <row r="160" spans="1:12" x14ac:dyDescent="0.25">
      <c r="A160" s="298" t="s">
        <v>458</v>
      </c>
      <c r="B160" s="299"/>
      <c r="C160" s="352" t="s">
        <v>459</v>
      </c>
      <c r="D160" s="353"/>
      <c r="E160" s="353"/>
      <c r="F160" s="353"/>
      <c r="G160" s="353"/>
      <c r="H160" s="354"/>
      <c r="I160" s="49">
        <v>18</v>
      </c>
      <c r="J160" s="53"/>
      <c r="K160" s="35"/>
      <c r="L160" s="35"/>
    </row>
    <row r="161" spans="1:12" x14ac:dyDescent="0.2">
      <c r="A161" s="296" t="s">
        <v>425</v>
      </c>
      <c r="B161" s="297"/>
      <c r="C161" s="34"/>
      <c r="D161" s="355"/>
      <c r="E161" s="330"/>
      <c r="F161" s="330"/>
      <c r="G161" s="330"/>
      <c r="H161" s="331"/>
      <c r="I161" s="193">
        <f>I158-I159+I160</f>
        <v>520.12999999999988</v>
      </c>
      <c r="J161" s="53"/>
      <c r="K161" s="35"/>
      <c r="L161" s="35"/>
    </row>
    <row r="162" spans="1:12" x14ac:dyDescent="0.25">
      <c r="A162" s="33"/>
      <c r="B162" s="41"/>
      <c r="C162" s="377" t="s">
        <v>416</v>
      </c>
      <c r="D162" s="377"/>
      <c r="E162" s="377"/>
      <c r="F162" s="377"/>
      <c r="G162" s="377"/>
      <c r="H162" s="377"/>
      <c r="I162" s="104"/>
      <c r="J162" s="60"/>
      <c r="K162" s="35"/>
      <c r="L162" s="35"/>
    </row>
    <row r="163" spans="1:12" ht="14.25" x14ac:dyDescent="0.2">
      <c r="A163" s="356"/>
      <c r="B163" s="329"/>
      <c r="C163" s="329"/>
      <c r="D163" s="329"/>
      <c r="E163" s="329"/>
      <c r="F163" s="329"/>
      <c r="G163" s="329"/>
      <c r="H163" s="329"/>
      <c r="I163" s="329"/>
      <c r="J163" s="329"/>
      <c r="K163" s="329"/>
      <c r="L163" s="299"/>
    </row>
    <row r="164" spans="1:12" ht="38.25" x14ac:dyDescent="0.25">
      <c r="A164" s="116" t="s">
        <v>449</v>
      </c>
      <c r="B164" s="116" t="s">
        <v>448</v>
      </c>
      <c r="C164" s="121" t="s">
        <v>25</v>
      </c>
      <c r="D164" s="114"/>
      <c r="E164" s="114"/>
      <c r="F164" s="114"/>
      <c r="G164" s="114"/>
      <c r="H164" s="114"/>
      <c r="I164" s="104"/>
      <c r="J164" s="60"/>
      <c r="K164" s="35"/>
      <c r="L164" s="378" t="s">
        <v>469</v>
      </c>
    </row>
    <row r="165" spans="1:12" x14ac:dyDescent="0.25">
      <c r="A165" s="298" t="s">
        <v>421</v>
      </c>
      <c r="B165" s="329"/>
      <c r="C165" s="355" t="s">
        <v>422</v>
      </c>
      <c r="D165" s="330"/>
      <c r="E165" s="330"/>
      <c r="F165" s="330"/>
      <c r="G165" s="330"/>
      <c r="H165" s="331"/>
      <c r="I165" s="17">
        <v>524.54999999999995</v>
      </c>
      <c r="J165" s="60"/>
      <c r="K165" s="35">
        <v>450.7</v>
      </c>
      <c r="L165" s="379"/>
    </row>
    <row r="166" spans="1:12" x14ac:dyDescent="0.25">
      <c r="A166" s="298" t="s">
        <v>423</v>
      </c>
      <c r="B166" s="299"/>
      <c r="C166" s="355" t="s">
        <v>424</v>
      </c>
      <c r="D166" s="330"/>
      <c r="E166" s="330"/>
      <c r="F166" s="330"/>
      <c r="G166" s="330"/>
      <c r="H166" s="331"/>
      <c r="I166" s="17">
        <v>22.42</v>
      </c>
      <c r="J166" s="60"/>
      <c r="K166" s="35"/>
      <c r="L166" s="379"/>
    </row>
    <row r="167" spans="1:12" x14ac:dyDescent="0.25">
      <c r="A167" s="298"/>
      <c r="B167" s="299"/>
      <c r="C167" s="352">
        <v>19.100000000000001</v>
      </c>
      <c r="D167" s="353"/>
      <c r="E167" s="353"/>
      <c r="F167" s="353"/>
      <c r="G167" s="353"/>
      <c r="H167" s="354"/>
      <c r="I167" s="49"/>
      <c r="J167" s="60"/>
      <c r="K167" s="35"/>
      <c r="L167" s="379"/>
    </row>
    <row r="168" spans="1:12" x14ac:dyDescent="0.25">
      <c r="A168" s="296" t="s">
        <v>425</v>
      </c>
      <c r="B168" s="297"/>
      <c r="C168" s="34"/>
      <c r="D168" s="355"/>
      <c r="E168" s="330"/>
      <c r="F168" s="330"/>
      <c r="G168" s="330"/>
      <c r="H168" s="331"/>
      <c r="I168" s="52">
        <f>I165-(I166+I167)</f>
        <v>502.12999999999994</v>
      </c>
      <c r="J168" s="60"/>
      <c r="K168" s="35"/>
      <c r="L168" s="380"/>
    </row>
    <row r="169" spans="1:12" ht="14.25" x14ac:dyDescent="0.2">
      <c r="A169" s="356"/>
      <c r="B169" s="329"/>
      <c r="C169" s="329"/>
      <c r="D169" s="329"/>
      <c r="E169" s="329"/>
      <c r="F169" s="329"/>
      <c r="G169" s="329"/>
      <c r="H169" s="329"/>
      <c r="I169" s="329"/>
      <c r="J169" s="329"/>
      <c r="K169" s="329"/>
      <c r="L169" s="299"/>
    </row>
    <row r="170" spans="1:12" x14ac:dyDescent="0.25">
      <c r="A170" s="1" t="s">
        <v>199</v>
      </c>
      <c r="B170" s="2" t="s">
        <v>200</v>
      </c>
      <c r="C170" s="114"/>
      <c r="D170" s="114"/>
      <c r="E170" s="114"/>
      <c r="F170" s="114"/>
      <c r="G170" s="114"/>
      <c r="H170" s="114"/>
      <c r="I170" s="104"/>
      <c r="J170" s="60"/>
      <c r="K170" s="35"/>
      <c r="L170" s="35"/>
    </row>
    <row r="171" spans="1:12" ht="25.5" x14ac:dyDescent="0.25">
      <c r="A171" s="117" t="s">
        <v>201</v>
      </c>
      <c r="B171" s="11" t="s">
        <v>203</v>
      </c>
      <c r="C171" s="121" t="s">
        <v>25</v>
      </c>
      <c r="D171" s="114"/>
      <c r="E171" s="114"/>
      <c r="F171" s="114"/>
      <c r="G171" s="114"/>
      <c r="H171" s="114"/>
      <c r="I171" s="194">
        <f>SUM(I173:I187)</f>
        <v>598.33999999999992</v>
      </c>
      <c r="J171" s="60"/>
      <c r="K171" s="35">
        <v>463.11</v>
      </c>
      <c r="L171" s="113">
        <f>I171-K171</f>
        <v>135.2299999999999</v>
      </c>
    </row>
    <row r="172" spans="1:12" ht="14.45" customHeight="1" thickBot="1" x14ac:dyDescent="0.3">
      <c r="A172" s="289" t="s">
        <v>430</v>
      </c>
      <c r="B172" s="290"/>
      <c r="C172" s="35"/>
      <c r="D172" s="7"/>
      <c r="E172" s="10" t="s">
        <v>363</v>
      </c>
      <c r="F172" s="7"/>
      <c r="G172" s="10" t="s">
        <v>363</v>
      </c>
      <c r="H172" s="7"/>
      <c r="I172" s="86"/>
      <c r="J172" s="60"/>
      <c r="K172" s="35"/>
      <c r="L172" s="35"/>
    </row>
    <row r="173" spans="1:12" ht="14.45" customHeight="1" thickBot="1" x14ac:dyDescent="0.3">
      <c r="A173" s="296" t="s">
        <v>460</v>
      </c>
      <c r="B173" s="297"/>
      <c r="C173" s="35">
        <v>2</v>
      </c>
      <c r="D173" s="102">
        <v>67.760000000000005</v>
      </c>
      <c r="E173" s="10"/>
      <c r="F173" s="7"/>
      <c r="G173" s="10"/>
      <c r="H173" s="7">
        <f>D173*C173</f>
        <v>135.52000000000001</v>
      </c>
      <c r="I173" s="86">
        <f>D173*C173</f>
        <v>135.52000000000001</v>
      </c>
      <c r="J173" s="60"/>
      <c r="K173" s="35"/>
      <c r="L173" s="35"/>
    </row>
    <row r="174" spans="1:12" ht="14.45" customHeight="1" thickBot="1" x14ac:dyDescent="0.3">
      <c r="A174" s="289" t="s">
        <v>429</v>
      </c>
      <c r="B174" s="290"/>
      <c r="C174" s="35"/>
      <c r="D174" s="7"/>
      <c r="E174" s="10" t="s">
        <v>363</v>
      </c>
      <c r="F174" s="7"/>
      <c r="G174" s="10" t="s">
        <v>363</v>
      </c>
      <c r="H174" s="7"/>
      <c r="I174" s="86"/>
      <c r="J174" s="60"/>
      <c r="K174" s="35"/>
      <c r="L174" s="35"/>
    </row>
    <row r="175" spans="1:12" ht="14.45" customHeight="1" thickBot="1" x14ac:dyDescent="0.3">
      <c r="A175" s="287" t="s">
        <v>434</v>
      </c>
      <c r="B175" s="288"/>
      <c r="C175" s="35">
        <v>2</v>
      </c>
      <c r="D175" s="7">
        <v>27.04</v>
      </c>
      <c r="E175" s="10"/>
      <c r="F175" s="7"/>
      <c r="G175" s="10"/>
      <c r="H175" s="7">
        <f t="shared" ref="H175" si="20">D175*C175</f>
        <v>54.08</v>
      </c>
      <c r="I175" s="86">
        <f t="shared" ref="I175" si="21">D175*C175</f>
        <v>54.08</v>
      </c>
      <c r="J175" s="60"/>
      <c r="K175" s="35"/>
      <c r="L175" s="35"/>
    </row>
    <row r="176" spans="1:12" ht="14.45" customHeight="1" thickBot="1" x14ac:dyDescent="0.3">
      <c r="A176" s="289" t="s">
        <v>431</v>
      </c>
      <c r="B176" s="290"/>
      <c r="C176" s="35"/>
      <c r="D176" s="7"/>
      <c r="E176" s="10" t="s">
        <v>363</v>
      </c>
      <c r="F176" s="7"/>
      <c r="G176" s="10" t="s">
        <v>363</v>
      </c>
      <c r="H176" s="7"/>
      <c r="I176" s="86"/>
      <c r="J176" s="60"/>
      <c r="K176" s="35"/>
      <c r="L176" s="35"/>
    </row>
    <row r="177" spans="1:12" ht="14.45" customHeight="1" thickBot="1" x14ac:dyDescent="0.3">
      <c r="A177" s="287" t="s">
        <v>435</v>
      </c>
      <c r="B177" s="288"/>
      <c r="C177" s="35">
        <v>2</v>
      </c>
      <c r="D177" s="7">
        <v>36.33</v>
      </c>
      <c r="E177" s="10"/>
      <c r="F177" s="7"/>
      <c r="G177" s="10"/>
      <c r="H177" s="7">
        <f t="shared" ref="H177" si="22">D177*C177</f>
        <v>72.66</v>
      </c>
      <c r="I177" s="86">
        <f t="shared" ref="I177:I179" si="23">D177*C177</f>
        <v>72.66</v>
      </c>
      <c r="J177" s="60"/>
      <c r="K177" s="35"/>
      <c r="L177" s="35"/>
    </row>
    <row r="178" spans="1:12" ht="14.45" customHeight="1" thickBot="1" x14ac:dyDescent="0.3">
      <c r="A178" s="289" t="s">
        <v>432</v>
      </c>
      <c r="B178" s="290"/>
      <c r="C178" s="35"/>
      <c r="D178" s="7"/>
      <c r="E178" s="10" t="s">
        <v>363</v>
      </c>
      <c r="F178" s="7"/>
      <c r="G178" s="10" t="s">
        <v>363</v>
      </c>
      <c r="H178" s="7"/>
      <c r="I178" s="86">
        <f t="shared" si="23"/>
        <v>0</v>
      </c>
      <c r="J178" s="60"/>
      <c r="K178" s="35"/>
      <c r="L178" s="35"/>
    </row>
    <row r="179" spans="1:12" ht="14.45" customHeight="1" thickBot="1" x14ac:dyDescent="0.3">
      <c r="A179" s="287" t="s">
        <v>436</v>
      </c>
      <c r="B179" s="288"/>
      <c r="C179" s="35">
        <v>2</v>
      </c>
      <c r="D179" s="7">
        <v>38.5</v>
      </c>
      <c r="E179" s="10"/>
      <c r="F179" s="7"/>
      <c r="G179" s="10"/>
      <c r="H179" s="7">
        <f t="shared" ref="H179" si="24">D179*C179</f>
        <v>77</v>
      </c>
      <c r="I179" s="86">
        <f t="shared" si="23"/>
        <v>77</v>
      </c>
      <c r="J179" s="60"/>
      <c r="K179" s="35"/>
      <c r="L179" s="35"/>
    </row>
    <row r="180" spans="1:12" ht="14.45" customHeight="1" thickBot="1" x14ac:dyDescent="0.3">
      <c r="A180" s="289" t="s">
        <v>433</v>
      </c>
      <c r="B180" s="290"/>
      <c r="C180" s="35"/>
      <c r="D180" s="7"/>
      <c r="E180" s="10"/>
      <c r="F180" s="7"/>
      <c r="G180" s="10"/>
      <c r="H180" s="7"/>
      <c r="I180" s="86"/>
      <c r="J180" s="60"/>
      <c r="K180" s="35"/>
      <c r="L180" s="35"/>
    </row>
    <row r="181" spans="1:12" ht="14.45" customHeight="1" thickBot="1" x14ac:dyDescent="0.3">
      <c r="A181" s="287" t="s">
        <v>437</v>
      </c>
      <c r="B181" s="288"/>
      <c r="C181" s="35">
        <v>2</v>
      </c>
      <c r="D181" s="7">
        <v>56.14</v>
      </c>
      <c r="E181" s="10"/>
      <c r="F181" s="7"/>
      <c r="G181" s="10"/>
      <c r="H181" s="7">
        <f t="shared" ref="H181" si="25">D181*C181</f>
        <v>112.28</v>
      </c>
      <c r="I181" s="86">
        <f t="shared" ref="I181" si="26">D181*C181</f>
        <v>112.28</v>
      </c>
      <c r="J181" s="60"/>
      <c r="K181" s="35"/>
      <c r="L181" s="35"/>
    </row>
    <row r="182" spans="1:12" ht="14.45" customHeight="1" thickBot="1" x14ac:dyDescent="0.3">
      <c r="A182" s="289" t="s">
        <v>438</v>
      </c>
      <c r="B182" s="290"/>
      <c r="C182" s="35"/>
      <c r="D182" s="7"/>
      <c r="E182" s="10"/>
      <c r="F182" s="7"/>
      <c r="G182" s="10"/>
      <c r="H182" s="7"/>
      <c r="I182" s="86"/>
      <c r="J182" s="60"/>
      <c r="K182" s="35"/>
      <c r="L182" s="35"/>
    </row>
    <row r="183" spans="1:12" ht="14.45" customHeight="1" thickBot="1" x14ac:dyDescent="0.3">
      <c r="A183" s="287" t="s">
        <v>440</v>
      </c>
      <c r="B183" s="288"/>
      <c r="C183" s="35">
        <v>1</v>
      </c>
      <c r="D183" s="7">
        <v>52.2</v>
      </c>
      <c r="E183" s="10"/>
      <c r="F183" s="7"/>
      <c r="G183" s="10"/>
      <c r="H183" s="7">
        <f>D183*C183</f>
        <v>52.2</v>
      </c>
      <c r="I183" s="86">
        <f t="shared" ref="I183" si="27">D183*C183</f>
        <v>52.2</v>
      </c>
      <c r="J183" s="60"/>
      <c r="K183" s="35"/>
      <c r="L183" s="35"/>
    </row>
    <row r="184" spans="1:12" ht="14.45" customHeight="1" thickBot="1" x14ac:dyDescent="0.3">
      <c r="A184" s="291" t="s">
        <v>439</v>
      </c>
      <c r="B184" s="292"/>
      <c r="C184" s="35"/>
      <c r="D184" s="7"/>
      <c r="E184" s="10"/>
      <c r="F184" s="7"/>
      <c r="G184" s="10"/>
      <c r="H184" s="7"/>
      <c r="I184" s="86"/>
      <c r="J184" s="60"/>
      <c r="K184" s="35"/>
      <c r="L184" s="35"/>
    </row>
    <row r="185" spans="1:12" ht="14.45" customHeight="1" thickBot="1" x14ac:dyDescent="0.3">
      <c r="A185" s="287" t="s">
        <v>441</v>
      </c>
      <c r="B185" s="288"/>
      <c r="C185" s="35">
        <v>1</v>
      </c>
      <c r="D185" s="7">
        <v>29.8</v>
      </c>
      <c r="E185" s="10"/>
      <c r="F185" s="7"/>
      <c r="G185" s="10"/>
      <c r="H185" s="7">
        <f>D185*C185</f>
        <v>29.8</v>
      </c>
      <c r="I185" s="86">
        <f t="shared" ref="I185" si="28">D185*C185</f>
        <v>29.8</v>
      </c>
      <c r="J185" s="60"/>
      <c r="K185" s="35"/>
      <c r="L185" s="35"/>
    </row>
    <row r="186" spans="1:12" ht="14.45" customHeight="1" thickBot="1" x14ac:dyDescent="0.3">
      <c r="A186" s="289" t="s">
        <v>442</v>
      </c>
      <c r="B186" s="290"/>
      <c r="C186" s="35"/>
      <c r="D186" s="7"/>
      <c r="E186" s="10"/>
      <c r="F186" s="7"/>
      <c r="G186" s="10"/>
      <c r="H186" s="7"/>
      <c r="I186" s="86"/>
      <c r="J186" s="60"/>
      <c r="K186" s="35"/>
      <c r="L186" s="35"/>
    </row>
    <row r="187" spans="1:12" ht="14.45" customHeight="1" thickBot="1" x14ac:dyDescent="0.3">
      <c r="A187" s="289" t="s">
        <v>443</v>
      </c>
      <c r="B187" s="290"/>
      <c r="C187" s="35">
        <v>2</v>
      </c>
      <c r="D187" s="7">
        <v>32.4</v>
      </c>
      <c r="E187" s="10"/>
      <c r="F187" s="7"/>
      <c r="G187" s="10"/>
      <c r="H187" s="7">
        <f>D187*C187</f>
        <v>64.8</v>
      </c>
      <c r="I187" s="86">
        <f t="shared" ref="I187" si="29">D187*C187</f>
        <v>64.8</v>
      </c>
      <c r="J187" s="60"/>
      <c r="K187" s="35"/>
      <c r="L187" s="35"/>
    </row>
    <row r="188" spans="1:12" ht="14.45" customHeight="1" x14ac:dyDescent="0.2">
      <c r="A188" s="293"/>
      <c r="B188" s="294"/>
      <c r="C188" s="294"/>
      <c r="D188" s="294"/>
      <c r="E188" s="294"/>
      <c r="F188" s="294"/>
      <c r="G188" s="294"/>
      <c r="H188" s="294"/>
      <c r="I188" s="294"/>
      <c r="J188" s="294"/>
      <c r="K188" s="294"/>
      <c r="L188" s="295"/>
    </row>
    <row r="189" spans="1:12" ht="25.5" x14ac:dyDescent="0.25">
      <c r="A189" s="11" t="s">
        <v>452</v>
      </c>
      <c r="B189" s="11" t="s">
        <v>206</v>
      </c>
      <c r="C189" s="121" t="s">
        <v>25</v>
      </c>
      <c r="D189" s="119"/>
      <c r="E189" s="120"/>
      <c r="F189" s="119"/>
      <c r="G189" s="120"/>
      <c r="H189" s="119"/>
      <c r="I189" s="195">
        <f>SUM(I191:I205)</f>
        <v>598.33999999999992</v>
      </c>
      <c r="J189" s="60"/>
      <c r="K189" s="35">
        <v>463.11</v>
      </c>
      <c r="L189" s="60">
        <f>I189-K189</f>
        <v>135.2299999999999</v>
      </c>
    </row>
    <row r="190" spans="1:12" ht="14.45" customHeight="1" thickBot="1" x14ac:dyDescent="0.3">
      <c r="A190" s="289" t="s">
        <v>430</v>
      </c>
      <c r="B190" s="290"/>
      <c r="C190" s="35"/>
      <c r="D190" s="7"/>
      <c r="E190" s="10" t="s">
        <v>363</v>
      </c>
      <c r="F190" s="7"/>
      <c r="G190" s="10" t="s">
        <v>363</v>
      </c>
      <c r="H190" s="7"/>
      <c r="I190" s="86"/>
      <c r="J190" s="60"/>
      <c r="K190" s="35"/>
      <c r="L190" s="35"/>
    </row>
    <row r="191" spans="1:12" ht="14.45" customHeight="1" thickBot="1" x14ac:dyDescent="0.3">
      <c r="A191" s="296" t="s">
        <v>460</v>
      </c>
      <c r="B191" s="297"/>
      <c r="C191" s="35">
        <v>2</v>
      </c>
      <c r="D191" s="7">
        <v>67.760000000000005</v>
      </c>
      <c r="E191" s="10"/>
      <c r="F191" s="7"/>
      <c r="G191" s="10"/>
      <c r="H191" s="7">
        <f>D191*C191</f>
        <v>135.52000000000001</v>
      </c>
      <c r="I191" s="86">
        <f>D191*C191</f>
        <v>135.52000000000001</v>
      </c>
      <c r="J191" s="60"/>
      <c r="K191" s="35"/>
      <c r="L191" s="35"/>
    </row>
    <row r="192" spans="1:12" ht="14.45" customHeight="1" thickBot="1" x14ac:dyDescent="0.3">
      <c r="A192" s="289" t="s">
        <v>429</v>
      </c>
      <c r="B192" s="290"/>
      <c r="C192" s="35"/>
      <c r="D192" s="7"/>
      <c r="E192" s="10" t="s">
        <v>363</v>
      </c>
      <c r="F192" s="7"/>
      <c r="G192" s="10" t="s">
        <v>363</v>
      </c>
      <c r="H192" s="7"/>
      <c r="I192" s="86"/>
      <c r="J192" s="60"/>
      <c r="K192" s="35"/>
      <c r="L192" s="35"/>
    </row>
    <row r="193" spans="1:12" ht="14.45" customHeight="1" thickBot="1" x14ac:dyDescent="0.3">
      <c r="A193" s="287" t="s">
        <v>434</v>
      </c>
      <c r="B193" s="288"/>
      <c r="C193" s="35">
        <v>2</v>
      </c>
      <c r="D193" s="7">
        <v>27.04</v>
      </c>
      <c r="E193" s="10"/>
      <c r="F193" s="7"/>
      <c r="G193" s="10"/>
      <c r="H193" s="7">
        <f t="shared" ref="H193" si="30">D193*C193</f>
        <v>54.08</v>
      </c>
      <c r="I193" s="86">
        <f t="shared" ref="I193" si="31">D193*C193</f>
        <v>54.08</v>
      </c>
      <c r="J193" s="60"/>
      <c r="K193" s="35"/>
      <c r="L193" s="35"/>
    </row>
    <row r="194" spans="1:12" ht="14.45" customHeight="1" thickBot="1" x14ac:dyDescent="0.3">
      <c r="A194" s="289" t="s">
        <v>431</v>
      </c>
      <c r="B194" s="290"/>
      <c r="C194" s="35"/>
      <c r="D194" s="7"/>
      <c r="E194" s="10" t="s">
        <v>363</v>
      </c>
      <c r="F194" s="7"/>
      <c r="G194" s="10" t="s">
        <v>363</v>
      </c>
      <c r="H194" s="7"/>
      <c r="I194" s="86"/>
      <c r="J194" s="60"/>
      <c r="K194" s="35"/>
      <c r="L194" s="35"/>
    </row>
    <row r="195" spans="1:12" ht="14.45" customHeight="1" thickBot="1" x14ac:dyDescent="0.3">
      <c r="A195" s="287" t="s">
        <v>435</v>
      </c>
      <c r="B195" s="288"/>
      <c r="C195" s="35">
        <v>2</v>
      </c>
      <c r="D195" s="7">
        <v>36.33</v>
      </c>
      <c r="E195" s="10"/>
      <c r="F195" s="7"/>
      <c r="G195" s="10"/>
      <c r="H195" s="7">
        <f t="shared" ref="H195" si="32">D195*C195</f>
        <v>72.66</v>
      </c>
      <c r="I195" s="86">
        <f t="shared" ref="I195:I197" si="33">D195*C195</f>
        <v>72.66</v>
      </c>
      <c r="J195" s="60"/>
      <c r="K195" s="35"/>
      <c r="L195" s="35"/>
    </row>
    <row r="196" spans="1:12" ht="14.45" customHeight="1" thickBot="1" x14ac:dyDescent="0.3">
      <c r="A196" s="289" t="s">
        <v>432</v>
      </c>
      <c r="B196" s="290"/>
      <c r="C196" s="35"/>
      <c r="D196" s="7"/>
      <c r="E196" s="10" t="s">
        <v>363</v>
      </c>
      <c r="F196" s="7"/>
      <c r="G196" s="10" t="s">
        <v>363</v>
      </c>
      <c r="H196" s="7"/>
      <c r="I196" s="86">
        <f t="shared" si="33"/>
        <v>0</v>
      </c>
      <c r="J196" s="60"/>
      <c r="K196" s="35"/>
      <c r="L196" s="35"/>
    </row>
    <row r="197" spans="1:12" ht="14.45" customHeight="1" thickBot="1" x14ac:dyDescent="0.3">
      <c r="A197" s="287" t="s">
        <v>436</v>
      </c>
      <c r="B197" s="288"/>
      <c r="C197" s="35">
        <v>2</v>
      </c>
      <c r="D197" s="7">
        <v>38.5</v>
      </c>
      <c r="E197" s="10"/>
      <c r="F197" s="7"/>
      <c r="G197" s="10"/>
      <c r="H197" s="7">
        <f t="shared" ref="H197" si="34">D197*C197</f>
        <v>77</v>
      </c>
      <c r="I197" s="86">
        <f t="shared" si="33"/>
        <v>77</v>
      </c>
      <c r="J197" s="60"/>
      <c r="K197" s="35"/>
      <c r="L197" s="35"/>
    </row>
    <row r="198" spans="1:12" ht="14.45" customHeight="1" thickBot="1" x14ac:dyDescent="0.3">
      <c r="A198" s="289" t="s">
        <v>433</v>
      </c>
      <c r="B198" s="290"/>
      <c r="C198" s="35"/>
      <c r="D198" s="7"/>
      <c r="E198" s="10"/>
      <c r="F198" s="7"/>
      <c r="G198" s="10"/>
      <c r="H198" s="7"/>
      <c r="I198" s="86"/>
      <c r="J198" s="60"/>
      <c r="K198" s="35"/>
      <c r="L198" s="35"/>
    </row>
    <row r="199" spans="1:12" ht="14.45" customHeight="1" thickBot="1" x14ac:dyDescent="0.3">
      <c r="A199" s="287" t="s">
        <v>437</v>
      </c>
      <c r="B199" s="288"/>
      <c r="C199" s="35">
        <v>2</v>
      </c>
      <c r="D199" s="7">
        <v>56.14</v>
      </c>
      <c r="E199" s="10"/>
      <c r="F199" s="7"/>
      <c r="G199" s="10"/>
      <c r="H199" s="7">
        <f t="shared" ref="H199" si="35">D199*C199</f>
        <v>112.28</v>
      </c>
      <c r="I199" s="86">
        <f t="shared" ref="I199" si="36">D199*C199</f>
        <v>112.28</v>
      </c>
      <c r="J199" s="60"/>
      <c r="K199" s="35"/>
      <c r="L199" s="35"/>
    </row>
    <row r="200" spans="1:12" ht="14.45" customHeight="1" thickBot="1" x14ac:dyDescent="0.3">
      <c r="A200" s="289" t="s">
        <v>438</v>
      </c>
      <c r="B200" s="290"/>
      <c r="C200" s="35"/>
      <c r="D200" s="7"/>
      <c r="E200" s="10"/>
      <c r="F200" s="7"/>
      <c r="G200" s="10"/>
      <c r="H200" s="7"/>
      <c r="I200" s="86"/>
      <c r="J200" s="60"/>
      <c r="K200" s="35"/>
      <c r="L200" s="35"/>
    </row>
    <row r="201" spans="1:12" ht="14.45" customHeight="1" thickBot="1" x14ac:dyDescent="0.3">
      <c r="A201" s="287" t="s">
        <v>440</v>
      </c>
      <c r="B201" s="288"/>
      <c r="C201" s="35">
        <v>1</v>
      </c>
      <c r="D201" s="7">
        <v>52.2</v>
      </c>
      <c r="E201" s="10"/>
      <c r="F201" s="7"/>
      <c r="G201" s="10"/>
      <c r="H201" s="7">
        <f>D201*C201</f>
        <v>52.2</v>
      </c>
      <c r="I201" s="86">
        <f t="shared" ref="I201" si="37">D201*C201</f>
        <v>52.2</v>
      </c>
      <c r="J201" s="60"/>
      <c r="K201" s="35"/>
      <c r="L201" s="35"/>
    </row>
    <row r="202" spans="1:12" ht="14.45" customHeight="1" thickBot="1" x14ac:dyDescent="0.3">
      <c r="A202" s="291" t="s">
        <v>439</v>
      </c>
      <c r="B202" s="292"/>
      <c r="C202" s="35"/>
      <c r="D202" s="7"/>
      <c r="E202" s="10"/>
      <c r="F202" s="7"/>
      <c r="G202" s="10"/>
      <c r="H202" s="7"/>
      <c r="I202" s="86"/>
      <c r="J202" s="60"/>
      <c r="K202" s="35"/>
      <c r="L202" s="35"/>
    </row>
    <row r="203" spans="1:12" ht="14.45" customHeight="1" thickBot="1" x14ac:dyDescent="0.3">
      <c r="A203" s="287" t="s">
        <v>441</v>
      </c>
      <c r="B203" s="288"/>
      <c r="C203" s="35">
        <v>1</v>
      </c>
      <c r="D203" s="7">
        <v>29.8</v>
      </c>
      <c r="E203" s="10"/>
      <c r="F203" s="7"/>
      <c r="G203" s="10"/>
      <c r="H203" s="7">
        <f>D203*C203</f>
        <v>29.8</v>
      </c>
      <c r="I203" s="86">
        <f t="shared" ref="I203" si="38">D203*C203</f>
        <v>29.8</v>
      </c>
      <c r="J203" s="60"/>
      <c r="K203" s="35"/>
      <c r="L203" s="35"/>
    </row>
    <row r="204" spans="1:12" ht="14.45" customHeight="1" thickBot="1" x14ac:dyDescent="0.3">
      <c r="A204" s="289" t="s">
        <v>442</v>
      </c>
      <c r="B204" s="290"/>
      <c r="C204" s="35"/>
      <c r="D204" s="7"/>
      <c r="E204" s="10"/>
      <c r="F204" s="7"/>
      <c r="G204" s="10"/>
      <c r="H204" s="7"/>
      <c r="I204" s="86"/>
      <c r="J204" s="60"/>
      <c r="K204" s="35"/>
      <c r="L204" s="35"/>
    </row>
    <row r="205" spans="1:12" ht="14.45" customHeight="1" thickBot="1" x14ac:dyDescent="0.3">
      <c r="A205" s="289" t="s">
        <v>443</v>
      </c>
      <c r="B205" s="290"/>
      <c r="C205" s="35">
        <v>2</v>
      </c>
      <c r="D205" s="7">
        <v>32.4</v>
      </c>
      <c r="E205" s="10"/>
      <c r="F205" s="7"/>
      <c r="G205" s="10"/>
      <c r="H205" s="7">
        <f>D205*C205</f>
        <v>64.8</v>
      </c>
      <c r="I205" s="86">
        <f t="shared" ref="I205" si="39">D205*C205</f>
        <v>64.8</v>
      </c>
      <c r="J205" s="60"/>
      <c r="K205" s="35"/>
      <c r="L205" s="35"/>
    </row>
    <row r="206" spans="1:12" ht="14.45" customHeight="1" x14ac:dyDescent="0.2">
      <c r="A206" s="118"/>
      <c r="B206" s="382"/>
      <c r="C206" s="382"/>
      <c r="D206" s="382"/>
      <c r="E206" s="382"/>
      <c r="F206" s="382"/>
      <c r="G206" s="382"/>
      <c r="H206" s="382"/>
      <c r="I206" s="382"/>
      <c r="J206" s="382"/>
      <c r="K206" s="382"/>
      <c r="L206" s="383"/>
    </row>
    <row r="207" spans="1:12" ht="35.450000000000003" customHeight="1" x14ac:dyDescent="0.25">
      <c r="A207" s="117" t="s">
        <v>207</v>
      </c>
      <c r="B207" s="11" t="s">
        <v>209</v>
      </c>
      <c r="C207" s="121" t="s">
        <v>25</v>
      </c>
      <c r="D207" s="114"/>
      <c r="E207" s="114"/>
      <c r="F207" s="114"/>
      <c r="G207" s="114"/>
      <c r="H207" s="114"/>
      <c r="I207" s="194">
        <f>SUM(I209:I223)</f>
        <v>598.33999999999992</v>
      </c>
      <c r="J207" s="60"/>
      <c r="K207" s="35">
        <v>463.11</v>
      </c>
      <c r="L207" s="113">
        <f>I207-K207</f>
        <v>135.2299999999999</v>
      </c>
    </row>
    <row r="208" spans="1:12" ht="15.75" thickBot="1" x14ac:dyDescent="0.3">
      <c r="A208" s="289" t="s">
        <v>430</v>
      </c>
      <c r="B208" s="290"/>
      <c r="C208" s="35"/>
      <c r="D208" s="7"/>
      <c r="E208" s="10" t="s">
        <v>363</v>
      </c>
      <c r="F208" s="7"/>
      <c r="G208" s="10" t="s">
        <v>363</v>
      </c>
      <c r="H208" s="7"/>
      <c r="I208" s="86"/>
      <c r="J208" s="60"/>
      <c r="K208" s="35"/>
      <c r="L208" s="35"/>
    </row>
    <row r="209" spans="1:12" ht="15.75" customHeight="1" thickBot="1" x14ac:dyDescent="0.3">
      <c r="A209" s="296" t="s">
        <v>460</v>
      </c>
      <c r="B209" s="297"/>
      <c r="C209" s="35">
        <v>2</v>
      </c>
      <c r="D209" s="7">
        <v>67.760000000000005</v>
      </c>
      <c r="E209" s="10"/>
      <c r="F209" s="7"/>
      <c r="G209" s="10"/>
      <c r="H209" s="7">
        <f>D209*C209</f>
        <v>135.52000000000001</v>
      </c>
      <c r="I209" s="86">
        <f>D209*C209</f>
        <v>135.52000000000001</v>
      </c>
      <c r="J209" s="60"/>
      <c r="K209" s="35"/>
      <c r="L209" s="35"/>
    </row>
    <row r="210" spans="1:12" ht="15.75" thickBot="1" x14ac:dyDescent="0.3">
      <c r="A210" s="289" t="s">
        <v>429</v>
      </c>
      <c r="B210" s="290"/>
      <c r="C210" s="35"/>
      <c r="D210" s="7"/>
      <c r="E210" s="10" t="s">
        <v>363</v>
      </c>
      <c r="F210" s="7"/>
      <c r="G210" s="10" t="s">
        <v>363</v>
      </c>
      <c r="H210" s="7"/>
      <c r="I210" s="86"/>
      <c r="J210" s="60"/>
      <c r="K210" s="35"/>
      <c r="L210" s="35"/>
    </row>
    <row r="211" spans="1:12" ht="15.75" thickBot="1" x14ac:dyDescent="0.3">
      <c r="A211" s="287" t="s">
        <v>434</v>
      </c>
      <c r="B211" s="288"/>
      <c r="C211" s="35">
        <v>2</v>
      </c>
      <c r="D211" s="7">
        <v>27.04</v>
      </c>
      <c r="E211" s="10"/>
      <c r="F211" s="7"/>
      <c r="G211" s="10"/>
      <c r="H211" s="7">
        <f t="shared" ref="H211" si="40">D211*C211</f>
        <v>54.08</v>
      </c>
      <c r="I211" s="86">
        <f t="shared" ref="I211" si="41">D211*C211</f>
        <v>54.08</v>
      </c>
      <c r="J211" s="60"/>
      <c r="K211" s="35"/>
      <c r="L211" s="35"/>
    </row>
    <row r="212" spans="1:12" ht="15.75" thickBot="1" x14ac:dyDescent="0.3">
      <c r="A212" s="289" t="s">
        <v>431</v>
      </c>
      <c r="B212" s="290"/>
      <c r="C212" s="35"/>
      <c r="D212" s="7"/>
      <c r="E212" s="10" t="s">
        <v>363</v>
      </c>
      <c r="F212" s="7"/>
      <c r="G212" s="10" t="s">
        <v>363</v>
      </c>
      <c r="H212" s="7"/>
      <c r="I212" s="86"/>
      <c r="J212" s="60"/>
      <c r="K212" s="35"/>
      <c r="L212" s="35"/>
    </row>
    <row r="213" spans="1:12" ht="15.75" thickBot="1" x14ac:dyDescent="0.3">
      <c r="A213" s="287" t="s">
        <v>435</v>
      </c>
      <c r="B213" s="288"/>
      <c r="C213" s="35">
        <v>2</v>
      </c>
      <c r="D213" s="7">
        <v>36.33</v>
      </c>
      <c r="E213" s="10"/>
      <c r="F213" s="7"/>
      <c r="G213" s="10"/>
      <c r="H213" s="7">
        <f t="shared" ref="H213" si="42">D213*C213</f>
        <v>72.66</v>
      </c>
      <c r="I213" s="86">
        <f t="shared" ref="I213:I215" si="43">D213*C213</f>
        <v>72.66</v>
      </c>
      <c r="J213" s="60"/>
      <c r="K213" s="35"/>
      <c r="L213" s="35"/>
    </row>
    <row r="214" spans="1:12" ht="15.75" thickBot="1" x14ac:dyDescent="0.3">
      <c r="A214" s="289" t="s">
        <v>432</v>
      </c>
      <c r="B214" s="290"/>
      <c r="C214" s="35"/>
      <c r="D214" s="7"/>
      <c r="E214" s="10" t="s">
        <v>363</v>
      </c>
      <c r="F214" s="7"/>
      <c r="G214" s="10" t="s">
        <v>363</v>
      </c>
      <c r="H214" s="7"/>
      <c r="I214" s="86">
        <f t="shared" si="43"/>
        <v>0</v>
      </c>
      <c r="J214" s="60"/>
      <c r="K214" s="35"/>
      <c r="L214" s="35"/>
    </row>
    <row r="215" spans="1:12" ht="15.75" thickBot="1" x14ac:dyDescent="0.3">
      <c r="A215" s="287" t="s">
        <v>436</v>
      </c>
      <c r="B215" s="288"/>
      <c r="C215" s="35">
        <v>2</v>
      </c>
      <c r="D215" s="7">
        <v>38.5</v>
      </c>
      <c r="E215" s="10"/>
      <c r="F215" s="7"/>
      <c r="G215" s="10"/>
      <c r="H215" s="7">
        <f t="shared" ref="H215" si="44">D215*C215</f>
        <v>77</v>
      </c>
      <c r="I215" s="86">
        <f t="shared" si="43"/>
        <v>77</v>
      </c>
      <c r="J215" s="60"/>
      <c r="K215" s="35"/>
      <c r="L215" s="35"/>
    </row>
    <row r="216" spans="1:12" ht="15.75" thickBot="1" x14ac:dyDescent="0.3">
      <c r="A216" s="289" t="s">
        <v>433</v>
      </c>
      <c r="B216" s="290"/>
      <c r="C216" s="35"/>
      <c r="D216" s="7"/>
      <c r="E216" s="10"/>
      <c r="F216" s="7"/>
      <c r="G216" s="10"/>
      <c r="H216" s="7"/>
      <c r="I216" s="86"/>
      <c r="J216" s="60"/>
      <c r="K216" s="35"/>
      <c r="L216" s="35"/>
    </row>
    <row r="217" spans="1:12" ht="15.75" thickBot="1" x14ac:dyDescent="0.3">
      <c r="A217" s="287" t="s">
        <v>437</v>
      </c>
      <c r="B217" s="288"/>
      <c r="C217" s="35">
        <v>2</v>
      </c>
      <c r="D217" s="7">
        <v>56.14</v>
      </c>
      <c r="E217" s="10"/>
      <c r="F217" s="7"/>
      <c r="G217" s="10"/>
      <c r="H217" s="7">
        <f t="shared" ref="H217" si="45">D217*C217</f>
        <v>112.28</v>
      </c>
      <c r="I217" s="86">
        <f t="shared" ref="I217" si="46">D217*C217</f>
        <v>112.28</v>
      </c>
      <c r="J217" s="60"/>
      <c r="K217" s="35"/>
      <c r="L217" s="35"/>
    </row>
    <row r="218" spans="1:12" ht="15.75" thickBot="1" x14ac:dyDescent="0.3">
      <c r="A218" s="289" t="s">
        <v>438</v>
      </c>
      <c r="B218" s="290"/>
      <c r="C218" s="35"/>
      <c r="D218" s="7"/>
      <c r="E218" s="10"/>
      <c r="F218" s="7"/>
      <c r="G218" s="10"/>
      <c r="H218" s="7"/>
      <c r="I218" s="86"/>
      <c r="J218" s="60"/>
      <c r="K218" s="35"/>
      <c r="L218" s="35"/>
    </row>
    <row r="219" spans="1:12" ht="15.75" thickBot="1" x14ac:dyDescent="0.3">
      <c r="A219" s="287" t="s">
        <v>440</v>
      </c>
      <c r="B219" s="288"/>
      <c r="C219" s="35">
        <v>1</v>
      </c>
      <c r="D219" s="7">
        <v>52.2</v>
      </c>
      <c r="E219" s="10"/>
      <c r="F219" s="7"/>
      <c r="G219" s="10"/>
      <c r="H219" s="7">
        <f>D219*C219</f>
        <v>52.2</v>
      </c>
      <c r="I219" s="86">
        <f t="shared" ref="I219" si="47">D219*C219</f>
        <v>52.2</v>
      </c>
      <c r="J219" s="60"/>
      <c r="K219" s="35"/>
      <c r="L219" s="35"/>
    </row>
    <row r="220" spans="1:12" ht="15.75" thickBot="1" x14ac:dyDescent="0.3">
      <c r="A220" s="291" t="s">
        <v>439</v>
      </c>
      <c r="B220" s="292"/>
      <c r="C220" s="35"/>
      <c r="D220" s="7"/>
      <c r="E220" s="10"/>
      <c r="F220" s="7"/>
      <c r="G220" s="10"/>
      <c r="H220" s="7"/>
      <c r="I220" s="86"/>
      <c r="J220" s="60"/>
      <c r="K220" s="35"/>
      <c r="L220" s="35"/>
    </row>
    <row r="221" spans="1:12" x14ac:dyDescent="0.25">
      <c r="A221" s="287" t="s">
        <v>441</v>
      </c>
      <c r="B221" s="288"/>
      <c r="C221" s="35">
        <v>1</v>
      </c>
      <c r="D221" s="7">
        <v>29.8</v>
      </c>
      <c r="E221" s="10"/>
      <c r="F221" s="7"/>
      <c r="G221" s="10"/>
      <c r="H221" s="7">
        <f>D221*C221</f>
        <v>29.8</v>
      </c>
      <c r="I221" s="86">
        <f t="shared" ref="I221" si="48">D221*C221</f>
        <v>29.8</v>
      </c>
      <c r="J221" s="60"/>
      <c r="K221" s="35"/>
      <c r="L221" s="35"/>
    </row>
    <row r="222" spans="1:12" ht="15.75" thickBot="1" x14ac:dyDescent="0.3">
      <c r="A222" s="289" t="s">
        <v>442</v>
      </c>
      <c r="B222" s="290"/>
      <c r="C222" s="35"/>
      <c r="D222" s="7"/>
      <c r="E222" s="10"/>
      <c r="F222" s="7"/>
      <c r="G222" s="10"/>
      <c r="H222" s="7"/>
      <c r="I222" s="86"/>
      <c r="J222" s="60"/>
      <c r="K222" s="35"/>
      <c r="L222" s="35"/>
    </row>
    <row r="223" spans="1:12" ht="15.75" thickBot="1" x14ac:dyDescent="0.3">
      <c r="A223" s="289" t="s">
        <v>443</v>
      </c>
      <c r="B223" s="290"/>
      <c r="C223" s="35">
        <v>2</v>
      </c>
      <c r="D223" s="7">
        <v>32.4</v>
      </c>
      <c r="E223" s="10"/>
      <c r="F223" s="7"/>
      <c r="G223" s="10"/>
      <c r="H223" s="7">
        <f>D223*C223</f>
        <v>64.8</v>
      </c>
      <c r="I223" s="86">
        <f t="shared" ref="I223" si="49">D223*C223</f>
        <v>64.8</v>
      </c>
      <c r="J223" s="60"/>
      <c r="K223" s="35"/>
      <c r="L223" s="35"/>
    </row>
    <row r="224" spans="1:12" ht="14.25" x14ac:dyDescent="0.2">
      <c r="A224" s="381"/>
      <c r="B224" s="382"/>
      <c r="C224" s="382"/>
      <c r="D224" s="382"/>
      <c r="E224" s="382"/>
      <c r="F224" s="382"/>
      <c r="G224" s="382"/>
      <c r="H224" s="382"/>
      <c r="I224" s="382"/>
      <c r="J224" s="382"/>
      <c r="K224" s="382"/>
      <c r="L224" s="383"/>
    </row>
  </sheetData>
  <mergeCells count="183">
    <mergeCell ref="A160:B160"/>
    <mergeCell ref="C159:H159"/>
    <mergeCell ref="L164:L168"/>
    <mergeCell ref="A220:B220"/>
    <mergeCell ref="A221:B221"/>
    <mergeCell ref="A222:B222"/>
    <mergeCell ref="A223:B223"/>
    <mergeCell ref="A224:L224"/>
    <mergeCell ref="A212:B212"/>
    <mergeCell ref="A213:B213"/>
    <mergeCell ref="A214:B214"/>
    <mergeCell ref="A215:B215"/>
    <mergeCell ref="A216:B216"/>
    <mergeCell ref="A217:B217"/>
    <mergeCell ref="A193:B193"/>
    <mergeCell ref="A194:B194"/>
    <mergeCell ref="A195:B195"/>
    <mergeCell ref="A196:B196"/>
    <mergeCell ref="A197:B197"/>
    <mergeCell ref="A205:B205"/>
    <mergeCell ref="B206:L206"/>
    <mergeCell ref="A218:B218"/>
    <mergeCell ref="A219:B219"/>
    <mergeCell ref="A202:B202"/>
    <mergeCell ref="C139:I139"/>
    <mergeCell ref="D140:H140"/>
    <mergeCell ref="A210:B210"/>
    <mergeCell ref="A211:B211"/>
    <mergeCell ref="A201:B201"/>
    <mergeCell ref="A32:L32"/>
    <mergeCell ref="D43:H43"/>
    <mergeCell ref="A163:L163"/>
    <mergeCell ref="A165:B165"/>
    <mergeCell ref="C165:H165"/>
    <mergeCell ref="A166:B166"/>
    <mergeCell ref="C166:H166"/>
    <mergeCell ref="A167:B167"/>
    <mergeCell ref="C167:H167"/>
    <mergeCell ref="A76:L76"/>
    <mergeCell ref="A41:L41"/>
    <mergeCell ref="A149:L149"/>
    <mergeCell ref="A156:L156"/>
    <mergeCell ref="A113:B113"/>
    <mergeCell ref="A114:B114"/>
    <mergeCell ref="A115:B115"/>
    <mergeCell ref="A116:B116"/>
    <mergeCell ref="C162:H162"/>
    <mergeCell ref="A159:B159"/>
    <mergeCell ref="A92:B92"/>
    <mergeCell ref="A85:B85"/>
    <mergeCell ref="A86:B86"/>
    <mergeCell ref="A87:B87"/>
    <mergeCell ref="A88:B88"/>
    <mergeCell ref="C160:H160"/>
    <mergeCell ref="D161:H161"/>
    <mergeCell ref="A161:B161"/>
    <mergeCell ref="A188:L188"/>
    <mergeCell ref="A117:B117"/>
    <mergeCell ref="A118:B118"/>
    <mergeCell ref="A174:B174"/>
    <mergeCell ref="A175:B175"/>
    <mergeCell ref="A173:B173"/>
    <mergeCell ref="A168:B168"/>
    <mergeCell ref="D168:H168"/>
    <mergeCell ref="A169:L169"/>
    <mergeCell ref="A172:B172"/>
    <mergeCell ref="D157:H157"/>
    <mergeCell ref="C158:H158"/>
    <mergeCell ref="K139:L139"/>
    <mergeCell ref="D152:H152"/>
    <mergeCell ref="D153:H153"/>
    <mergeCell ref="C155:H155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208:B208"/>
    <mergeCell ref="A209:B209"/>
    <mergeCell ref="A182:B182"/>
    <mergeCell ref="A183:B183"/>
    <mergeCell ref="A184:B184"/>
    <mergeCell ref="A185:B185"/>
    <mergeCell ref="A186:B186"/>
    <mergeCell ref="A187:B187"/>
    <mergeCell ref="A176:B176"/>
    <mergeCell ref="A177:B177"/>
    <mergeCell ref="A178:B178"/>
    <mergeCell ref="A179:B179"/>
    <mergeCell ref="A180:B180"/>
    <mergeCell ref="A181:B181"/>
    <mergeCell ref="A198:B198"/>
    <mergeCell ref="A199:B199"/>
    <mergeCell ref="A200:B200"/>
    <mergeCell ref="A190:B190"/>
    <mergeCell ref="A191:B191"/>
    <mergeCell ref="A192:B192"/>
    <mergeCell ref="A203:B203"/>
    <mergeCell ref="A204:B204"/>
    <mergeCell ref="A153:B153"/>
    <mergeCell ref="A158:B158"/>
    <mergeCell ref="F154:H154"/>
    <mergeCell ref="K143:L148"/>
    <mergeCell ref="A42:J42"/>
    <mergeCell ref="K42:L42"/>
    <mergeCell ref="K99:L99"/>
    <mergeCell ref="A150:L150"/>
    <mergeCell ref="A138:L138"/>
    <mergeCell ref="K151:L151"/>
    <mergeCell ref="A48:B48"/>
    <mergeCell ref="A50:B50"/>
    <mergeCell ref="A52:B52"/>
    <mergeCell ref="A54:B54"/>
    <mergeCell ref="A47:B47"/>
    <mergeCell ref="A49:B49"/>
    <mergeCell ref="A51:B51"/>
    <mergeCell ref="A53:B53"/>
    <mergeCell ref="A55:B55"/>
    <mergeCell ref="D100:H100"/>
    <mergeCell ref="A99:J99"/>
    <mergeCell ref="A56:B56"/>
    <mergeCell ref="A57:L57"/>
    <mergeCell ref="A60:B60"/>
    <mergeCell ref="A61:B61"/>
    <mergeCell ref="A62:B62"/>
    <mergeCell ref="A63:B63"/>
    <mergeCell ref="A64:B64"/>
    <mergeCell ref="K1:K3"/>
    <mergeCell ref="L1:L3"/>
    <mergeCell ref="A3:J3"/>
    <mergeCell ref="A1:J1"/>
    <mergeCell ref="A2:J2"/>
    <mergeCell ref="A30:A31"/>
    <mergeCell ref="A4:L4"/>
    <mergeCell ref="A20:L20"/>
    <mergeCell ref="A19:J19"/>
    <mergeCell ref="A28:L28"/>
    <mergeCell ref="A65:B65"/>
    <mergeCell ref="A66:B66"/>
    <mergeCell ref="A67:B67"/>
    <mergeCell ref="A68:B68"/>
    <mergeCell ref="A69:B69"/>
    <mergeCell ref="A79:B79"/>
    <mergeCell ref="A103:B103"/>
    <mergeCell ref="A93:B93"/>
    <mergeCell ref="A94:B94"/>
    <mergeCell ref="A96:J98"/>
    <mergeCell ref="A80:B80"/>
    <mergeCell ref="A81:B81"/>
    <mergeCell ref="A82:B82"/>
    <mergeCell ref="A83:B83"/>
    <mergeCell ref="A84:B84"/>
    <mergeCell ref="A70:B70"/>
    <mergeCell ref="A71:B71"/>
    <mergeCell ref="A72:B72"/>
    <mergeCell ref="A73:B73"/>
    <mergeCell ref="A74:B74"/>
    <mergeCell ref="A75:B75"/>
    <mergeCell ref="A89:B89"/>
    <mergeCell ref="A90:B90"/>
    <mergeCell ref="A91:B91"/>
    <mergeCell ref="A130:B130"/>
    <mergeCell ref="A131:B131"/>
    <mergeCell ref="A132:B132"/>
    <mergeCell ref="A133:B133"/>
    <mergeCell ref="A134:B134"/>
    <mergeCell ref="A135:B135"/>
    <mergeCell ref="A136:B136"/>
    <mergeCell ref="A119:L119"/>
    <mergeCell ref="A137:L137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</mergeCells>
  <phoneticPr fontId="7" type="noConversion"/>
  <pageMargins left="0.51181102362204722" right="0.51181102362204722" top="0.78740157480314965" bottom="0.78740157480314965" header="0.31496062992125984" footer="0.31496062992125984"/>
  <pageSetup paperSize="9" scale="60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CF69F-1CC2-494B-8950-628E9ABEDBAA}">
  <sheetPr>
    <pageSetUpPr fitToPage="1"/>
  </sheetPr>
  <dimension ref="A1:P2"/>
  <sheetViews>
    <sheetView view="pageBreakPreview" topLeftCell="A85" zoomScale="55" zoomScaleNormal="100" zoomScaleSheetLayoutView="55" workbookViewId="0">
      <selection activeCell="Q107" sqref="Q107"/>
    </sheetView>
  </sheetViews>
  <sheetFormatPr defaultRowHeight="14.25" x14ac:dyDescent="0.2"/>
  <sheetData>
    <row r="1" spans="1:16" s="199" customFormat="1" x14ac:dyDescent="0.2">
      <c r="A1" s="384" t="s">
        <v>0</v>
      </c>
      <c r="B1" s="385"/>
      <c r="C1" s="385"/>
      <c r="D1" s="385"/>
      <c r="E1" s="385"/>
      <c r="F1" s="386"/>
      <c r="G1" s="387"/>
      <c r="H1" s="387"/>
      <c r="I1" s="387"/>
      <c r="J1" s="387"/>
      <c r="K1" s="387"/>
      <c r="L1" s="387"/>
      <c r="M1" s="387"/>
      <c r="N1" s="176"/>
      <c r="O1" s="153"/>
      <c r="P1" s="153"/>
    </row>
    <row r="2" spans="1:16" s="199" customFormat="1" ht="65.25" customHeight="1" x14ac:dyDescent="0.2">
      <c r="A2" s="388" t="s">
        <v>358</v>
      </c>
      <c r="B2" s="389"/>
      <c r="C2" s="389"/>
      <c r="D2" s="389"/>
      <c r="E2" s="389"/>
      <c r="F2" s="390"/>
      <c r="G2" s="387"/>
      <c r="H2" s="387"/>
      <c r="I2" s="387"/>
      <c r="J2" s="387"/>
      <c r="K2" s="387"/>
      <c r="L2" s="387"/>
      <c r="M2" s="387"/>
      <c r="N2" s="176"/>
      <c r="O2" s="153"/>
      <c r="P2" s="153"/>
    </row>
  </sheetData>
  <mergeCells count="3">
    <mergeCell ref="A1:F1"/>
    <mergeCell ref="G1:M2"/>
    <mergeCell ref="A2:F2"/>
  </mergeCells>
  <conditionalFormatting sqref="Q1:Q2">
    <cfRule type="cellIs" dxfId="4" priority="3" operator="lessThan">
      <formula>0</formula>
    </cfRule>
    <cfRule type="cellIs" dxfId="3" priority="4" operator="lessThan">
      <formula>0</formula>
    </cfRule>
    <cfRule type="cellIs" dxfId="2" priority="5" operator="greaterThan">
      <formula>0</formula>
    </cfRule>
  </conditionalFormatting>
  <conditionalFormatting sqref="O1:O2">
    <cfRule type="cellIs" dxfId="1" priority="2" operator="lessThan">
      <formula>0</formula>
    </cfRule>
  </conditionalFormatting>
  <conditionalFormatting sqref="P1:P2">
    <cfRule type="cellIs" dxfId="0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scale="71" fitToHeight="3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Orçamento Sintético</vt:lpstr>
      <vt:lpstr>MEMORIA DO ADITIVO</vt:lpstr>
      <vt:lpstr>RELATÓRIO FOTOGRÁFICO</vt:lpstr>
      <vt:lpstr>'MEMORIA DO ADITIVO'!Area_de_impressao</vt:lpstr>
      <vt:lpstr>'Orçamento Sintético'!Area_de_impressao</vt:lpstr>
      <vt:lpstr>'RELATÓRIO FOTOGRÁFICO'!Area_de_impressao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RICARDO RODRIGUES</cp:lastModifiedBy>
  <cp:revision>0</cp:revision>
  <cp:lastPrinted>2024-09-13T14:14:08Z</cp:lastPrinted>
  <dcterms:created xsi:type="dcterms:W3CDTF">2023-01-17T23:43:54Z</dcterms:created>
  <dcterms:modified xsi:type="dcterms:W3CDTF">2025-02-12T18:26:45Z</dcterms:modified>
</cp:coreProperties>
</file>