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FF0A6C2D-62D5-4CFB-B0A1-652AE390B0CD}" xr6:coauthVersionLast="47" xr6:coauthVersionMax="47" xr10:uidLastSave="{00000000-0000-0000-0000-000000000000}"/>
  <bookViews>
    <workbookView xWindow="-120" yWindow="-120" windowWidth="20730" windowHeight="11160" activeTab="3" xr2:uid="{8304697E-22E7-45EF-A0B0-98527325C33C}"/>
  </bookViews>
  <sheets>
    <sheet name="BM.01" sheetId="2" r:id="rId1"/>
    <sheet name="Memória 01" sheetId="3" r:id="rId2"/>
    <sheet name="BM.02" sheetId="4" r:id="rId3"/>
    <sheet name="Memória 02" sheetId="5" r:id="rId4"/>
  </sheets>
  <externalReferences>
    <externalReference r:id="rId5"/>
  </externalReferences>
  <definedNames>
    <definedName name="_xlnm.Print_Area" localSheetId="0">BM.01!$A$1:$J$30</definedName>
    <definedName name="_xlnm.Print_Area" localSheetId="2">BM.02!$A$1:$J$30</definedName>
    <definedName name="_xlnm.Print_Area" localSheetId="1">'Memória 01'!$A$1:$D$18</definedName>
    <definedName name="_xlnm.Print_Area" localSheetId="3">'Memória 02'!$A$1:$D$16</definedName>
    <definedName name="_xlnm.Print_Titles" localSheetId="0">BM.01!$10:$13</definedName>
    <definedName name="_xlnm.Print_Titles" localSheetId="2">BM.02!$10:$13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5" l="1"/>
  <c r="B15" i="5"/>
  <c r="A15" i="5"/>
  <c r="B14" i="5"/>
  <c r="B13" i="5"/>
  <c r="B11" i="5"/>
  <c r="B9" i="5"/>
  <c r="B8" i="5"/>
  <c r="E7" i="5"/>
  <c r="E14" i="5" s="1"/>
  <c r="E9" i="5" s="1"/>
  <c r="B7" i="5"/>
  <c r="E6" i="5"/>
  <c r="E13" i="5" s="1"/>
  <c r="E8" i="5" s="1"/>
  <c r="B6" i="5"/>
  <c r="I25" i="4"/>
  <c r="H25" i="4"/>
  <c r="H24" i="4" s="1"/>
  <c r="F25" i="4"/>
  <c r="G25" i="4" s="1"/>
  <c r="J25" i="4" s="1"/>
  <c r="J24" i="4" s="1"/>
  <c r="I24" i="4"/>
  <c r="I23" i="4"/>
  <c r="H23" i="4"/>
  <c r="H21" i="4" s="1"/>
  <c r="F23" i="4"/>
  <c r="G23" i="4" s="1"/>
  <c r="J23" i="4" s="1"/>
  <c r="I22" i="4"/>
  <c r="I21" i="4" s="1"/>
  <c r="H22" i="4"/>
  <c r="F22" i="4"/>
  <c r="G22" i="4" s="1"/>
  <c r="J22" i="4" s="1"/>
  <c r="I20" i="4"/>
  <c r="I19" i="4" s="1"/>
  <c r="H20" i="4"/>
  <c r="H19" i="4" s="1"/>
  <c r="F20" i="4"/>
  <c r="G20" i="4" s="1"/>
  <c r="J20" i="4" s="1"/>
  <c r="J19" i="4" s="1"/>
  <c r="I18" i="4"/>
  <c r="H18" i="4"/>
  <c r="F18" i="4"/>
  <c r="G18" i="4" s="1"/>
  <c r="J18" i="4" s="1"/>
  <c r="H17" i="4"/>
  <c r="F17" i="4"/>
  <c r="I17" i="4" s="1"/>
  <c r="H16" i="4"/>
  <c r="G16" i="4"/>
  <c r="J16" i="4" s="1"/>
  <c r="F16" i="4"/>
  <c r="I16" i="4" s="1"/>
  <c r="I15" i="4"/>
  <c r="H15" i="4"/>
  <c r="H14" i="4" s="1"/>
  <c r="G15" i="4"/>
  <c r="J15" i="4" s="1"/>
  <c r="F15" i="4"/>
  <c r="B18" i="3"/>
  <c r="B17" i="3"/>
  <c r="A17" i="3"/>
  <c r="B16" i="3"/>
  <c r="B15" i="3"/>
  <c r="B12" i="3"/>
  <c r="B9" i="3"/>
  <c r="B8" i="3"/>
  <c r="H7" i="3"/>
  <c r="B7" i="3"/>
  <c r="H6" i="3"/>
  <c r="E6" i="3"/>
  <c r="E15" i="3" s="1"/>
  <c r="E8" i="3" s="1"/>
  <c r="B6" i="3"/>
  <c r="H25" i="2"/>
  <c r="F25" i="2"/>
  <c r="I25" i="2" s="1"/>
  <c r="I24" i="2" s="1"/>
  <c r="H24" i="2"/>
  <c r="H23" i="2"/>
  <c r="G23" i="2"/>
  <c r="J23" i="2" s="1"/>
  <c r="F23" i="2"/>
  <c r="I23" i="2" s="1"/>
  <c r="H22" i="2"/>
  <c r="H21" i="2" s="1"/>
  <c r="F22" i="2"/>
  <c r="G22" i="2" s="1"/>
  <c r="J22" i="2" s="1"/>
  <c r="H20" i="2"/>
  <c r="H19" i="2" s="1"/>
  <c r="F20" i="2"/>
  <c r="G20" i="2" s="1"/>
  <c r="J20" i="2" s="1"/>
  <c r="J19" i="2" s="1"/>
  <c r="H18" i="2"/>
  <c r="F18" i="2"/>
  <c r="G18" i="2" s="1"/>
  <c r="J18" i="2" s="1"/>
  <c r="I17" i="2"/>
  <c r="H17" i="2"/>
  <c r="F17" i="2"/>
  <c r="G17" i="2" s="1"/>
  <c r="J17" i="2" s="1"/>
  <c r="H16" i="2"/>
  <c r="F16" i="2"/>
  <c r="I16" i="2" s="1"/>
  <c r="H15" i="2"/>
  <c r="G15" i="2"/>
  <c r="J15" i="2" s="1"/>
  <c r="F15" i="2"/>
  <c r="I15" i="2" s="1"/>
  <c r="H14" i="2"/>
  <c r="F14" i="5" l="1"/>
  <c r="F15" i="5" s="1"/>
  <c r="F16" i="5" s="1"/>
  <c r="H26" i="4"/>
  <c r="J21" i="4"/>
  <c r="I14" i="4"/>
  <c r="I26" i="4" s="1"/>
  <c r="G17" i="4"/>
  <c r="J17" i="4" s="1"/>
  <c r="J14" i="4" s="1"/>
  <c r="J26" i="4" s="1"/>
  <c r="K26" i="4" s="1"/>
  <c r="G25" i="2"/>
  <c r="J25" i="2" s="1"/>
  <c r="J24" i="2" s="1"/>
  <c r="E7" i="3"/>
  <c r="J21" i="2"/>
  <c r="H26" i="2"/>
  <c r="G16" i="2"/>
  <c r="J16" i="2" s="1"/>
  <c r="J14" i="2" s="1"/>
  <c r="J26" i="2" s="1"/>
  <c r="K26" i="2" s="1"/>
  <c r="I18" i="2"/>
  <c r="I14" i="2" s="1"/>
  <c r="I20" i="2"/>
  <c r="I19" i="2" s="1"/>
  <c r="I22" i="2"/>
  <c r="I21" i="2" s="1"/>
  <c r="D28" i="4" l="1"/>
  <c r="G8" i="4"/>
  <c r="F16" i="3"/>
  <c r="E16" i="3"/>
  <c r="E9" i="3" s="1"/>
  <c r="I26" i="2"/>
  <c r="F17" i="3" l="1"/>
  <c r="F18" i="3" s="1"/>
  <c r="G8" i="2"/>
  <c r="D28" i="2"/>
</calcChain>
</file>

<file path=xl/sharedStrings.xml><?xml version="1.0" encoding="utf-8"?>
<sst xmlns="http://schemas.openxmlformats.org/spreadsheetml/2006/main" count="228" uniqueCount="88">
  <si>
    <t xml:space="preserve">BOLETIM DE MEDIÇÃO 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</si>
  <si>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</si>
  <si>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</si>
  <si>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Agente Promotor</t>
  </si>
  <si>
    <t>Agente Financeiro</t>
  </si>
  <si>
    <t>Programa</t>
  </si>
  <si>
    <t>Início da Obra (O.S.)</t>
  </si>
  <si>
    <t>Prazo (Mês)</t>
  </si>
  <si>
    <t>Prefeitura Municipal de Sousa - PB</t>
  </si>
  <si>
    <t>12 meses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</si>
  <si>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</si>
  <si>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</si>
  <si>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</si>
  <si>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</si>
  <si>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</si>
  <si>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</si>
  <si>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Diversas ruas, Sousa-PB</t>
  </si>
  <si>
    <t>323/2024</t>
  </si>
  <si>
    <t>Empreendimento</t>
  </si>
  <si>
    <t>Contratada</t>
  </si>
  <si>
    <t>Valor da Contrato (R$)</t>
  </si>
  <si>
    <t>Valor da medição (R$)</t>
  </si>
  <si>
    <t>Período da medição</t>
  </si>
  <si>
    <t>Execução de pavimentação asfáltica de ruas e avenidas do Bairro Alto Capanema, Jardim Santana, Estação, Dr. Zeze e Zú Silva</t>
  </si>
  <si>
    <t>Niemaia Construções Eireli</t>
  </si>
  <si>
    <t>21/06/2024 a 07/08/2024</t>
  </si>
  <si>
    <t>QUANTIDADE</t>
  </si>
  <si>
    <t>FINANCEIRO</t>
  </si>
  <si>
    <t>ITEM</t>
  </si>
  <si>
    <t xml:space="preserve"> D I S C R I M I N A Ç  Ã O</t>
  </si>
  <si>
    <t>UNID</t>
  </si>
  <si>
    <t>P. UNIT.</t>
  </si>
  <si>
    <t>Medida</t>
  </si>
  <si>
    <t>Acumulada</t>
  </si>
  <si>
    <t>Medido</t>
  </si>
  <si>
    <t>Acumulado</t>
  </si>
  <si>
    <t>Prevista</t>
  </si>
  <si>
    <t>no</t>
  </si>
  <si>
    <t>incluindo o</t>
  </si>
  <si>
    <t>Incluindo o</t>
  </si>
  <si>
    <t xml:space="preserve">Período </t>
  </si>
  <si>
    <t>Período</t>
  </si>
  <si>
    <t>1.0</t>
  </si>
  <si>
    <t>PAVIMENTAÇÃO</t>
  </si>
  <si>
    <t>1.1</t>
  </si>
  <si>
    <t>PINTURA DE LIGACAO EXCLUSIVE LIGANTE</t>
  </si>
  <si>
    <t>m²</t>
  </si>
  <si>
    <t>1.2</t>
  </si>
  <si>
    <t>CBUQ COM BRITA COMERCIAL EXCL LIGANTE</t>
  </si>
  <si>
    <t>t</t>
  </si>
  <si>
    <t>1.3</t>
  </si>
  <si>
    <t>TRANSPORTE DE MATERIAIS ASFALTICO A QUENTE</t>
  </si>
  <si>
    <t>t.km</t>
  </si>
  <si>
    <t>1.4</t>
  </si>
  <si>
    <t>TRANSPORTE DE MATERIAIS ASFALTICO A FRIO</t>
  </si>
  <si>
    <t>2.0</t>
  </si>
  <si>
    <t>SINALIZAÇÃO E SEGURANÇA</t>
  </si>
  <si>
    <t>2.1</t>
  </si>
  <si>
    <t>SINALIZACAO HORIZONTAL COM TINTA 2 ANOS DURACAO</t>
  </si>
  <si>
    <t>3.0</t>
  </si>
  <si>
    <t>LIGANTES BETUMINOSOS (BASE FORTALEZA)</t>
  </si>
  <si>
    <t>3.1</t>
  </si>
  <si>
    <t>EMULSAO ASFALTICA RR-2C EXCLUSIVE TRANSPORTE</t>
  </si>
  <si>
    <t>3.2</t>
  </si>
  <si>
    <t xml:space="preserve">CIMENTO ASFALTICO CAP 50/70 EXCLUSIVE TRANSPORTE </t>
  </si>
  <si>
    <t>4.0</t>
  </si>
  <si>
    <t>PLACA DA OBRA</t>
  </si>
  <si>
    <t>4.1</t>
  </si>
  <si>
    <t>PLACA INDICATIVA DE OBRA</t>
  </si>
  <si>
    <t>M2</t>
  </si>
  <si>
    <t>,</t>
  </si>
  <si>
    <t xml:space="preserve">IMPORTA O PRESENTE BOLETIM DE MEDIÇÃO O VALOR DE </t>
  </si>
  <si>
    <t>MEMORIA DE CALCULO - BM 01</t>
  </si>
  <si>
    <t>DISCRIMINAÇÃO</t>
  </si>
  <si>
    <t xml:space="preserve">UN </t>
  </si>
  <si>
    <t>QUANT.</t>
  </si>
  <si>
    <r>
      <t xml:space="preserve">Rua João Vieira de Almeida: (39,20*(6,35+6,75)/2)+224*((7+7+7,3+7,3+7,15+7,2)/6) = </t>
    </r>
    <r>
      <rPr>
        <b/>
        <sz val="11"/>
        <color theme="1"/>
        <rFont val="Aptos Narrow"/>
        <family val="2"/>
        <scheme val="minor"/>
      </rPr>
      <t>1.860,22 m²</t>
    </r>
    <r>
      <rPr>
        <sz val="11"/>
        <color theme="1"/>
        <rFont val="Aptos Narrow"/>
        <family val="2"/>
        <scheme val="minor"/>
      </rPr>
      <t xml:space="preserve">; Rua Jose Francisco Braga Rolim: (39,00*(5,00+6,80)/2)+357,70*((4,6+5,10+5,05+5,05+5+5+5+5)/8)= </t>
    </r>
    <r>
      <rPr>
        <b/>
        <sz val="11"/>
        <color theme="1"/>
        <rFont val="Aptos Narrow"/>
        <family val="2"/>
        <scheme val="minor"/>
      </rPr>
      <t>2.009,66 m²</t>
    </r>
    <r>
      <rPr>
        <sz val="11"/>
        <color theme="1"/>
        <rFont val="Aptos Narrow"/>
        <family val="2"/>
        <scheme val="minor"/>
      </rPr>
      <t xml:space="preserve">; Rua Simão Afonso de Carvalho: 331,30*((5,10+5,15+4,90+5,00+4,90+4,85+4,90+4,85)/8) = </t>
    </r>
    <r>
      <rPr>
        <b/>
        <sz val="11"/>
        <color theme="1"/>
        <rFont val="Aptos Narrow"/>
        <family val="2"/>
        <scheme val="minor"/>
      </rPr>
      <t>1.642,00 m²</t>
    </r>
    <r>
      <rPr>
        <sz val="11"/>
        <color theme="1"/>
        <rFont val="Aptos Narrow"/>
        <family val="2"/>
        <scheme val="minor"/>
      </rPr>
      <t xml:space="preserve">; Rua Francisco Sarmento Medeiros: 190,90*(5,10+5,00+4,85+5,05+5,15)/5 = </t>
    </r>
    <r>
      <rPr>
        <b/>
        <sz val="11"/>
        <color theme="1"/>
        <rFont val="Aptos Narrow"/>
        <family val="2"/>
        <scheme val="minor"/>
      </rPr>
      <t>960,22 m²</t>
    </r>
    <r>
      <rPr>
        <sz val="11"/>
        <color theme="1"/>
        <rFont val="Aptos Narrow"/>
        <family val="2"/>
        <scheme val="minor"/>
      </rPr>
      <t xml:space="preserve">; Rua Professor Trajano (parte 1): 196,50*(6,60+5,75+5,90+5,80+5,60)/5= </t>
    </r>
    <r>
      <rPr>
        <b/>
        <sz val="11"/>
        <color theme="1"/>
        <rFont val="Aptos Narrow"/>
        <family val="2"/>
        <scheme val="minor"/>
      </rPr>
      <t>1.165,24 m²</t>
    </r>
    <r>
      <rPr>
        <sz val="11"/>
        <color theme="1"/>
        <rFont val="Aptos Narrow"/>
        <family val="2"/>
        <scheme val="minor"/>
      </rPr>
      <t xml:space="preserve">;  Rua Professor Trajano (parte 2): 60*(6,55+7,60+4,60)/3= </t>
    </r>
    <r>
      <rPr>
        <b/>
        <sz val="11"/>
        <color theme="1"/>
        <rFont val="Aptos Narrow"/>
        <family val="2"/>
        <scheme val="minor"/>
      </rPr>
      <t>375,00 m²</t>
    </r>
    <r>
      <rPr>
        <sz val="11"/>
        <color theme="1"/>
        <rFont val="Aptos Narrow"/>
        <family val="2"/>
        <scheme val="minor"/>
      </rPr>
      <t xml:space="preserve">; Rua Eládio Pedrosa: 60*6,40 = </t>
    </r>
    <r>
      <rPr>
        <b/>
        <sz val="11"/>
        <color theme="1"/>
        <rFont val="Aptos Narrow"/>
        <family val="2"/>
        <scheme val="minor"/>
      </rPr>
      <t>384,00 m²</t>
    </r>
    <r>
      <rPr>
        <sz val="11"/>
        <color theme="1"/>
        <rFont val="Aptos Narrow"/>
        <family val="2"/>
        <scheme val="minor"/>
      </rPr>
      <t xml:space="preserve">; Rua João Bosco Sarmento: (28*(6,80+6,70)/2)+259,90*((8,60+8,20+7,30+8,20+7,90+7,50+7,50)/7) = </t>
    </r>
    <r>
      <rPr>
        <b/>
        <sz val="11"/>
        <color theme="1"/>
        <rFont val="Aptos Narrow"/>
        <family val="2"/>
        <scheme val="minor"/>
      </rPr>
      <t>2.238,50 m²</t>
    </r>
    <r>
      <rPr>
        <sz val="11"/>
        <color theme="1"/>
        <rFont val="Aptos Narrow"/>
        <family val="2"/>
        <scheme val="minor"/>
      </rPr>
      <t xml:space="preserve">; Rua Clotilde Meira: 199,90*(10,0+6,75+6,50+6,50+7,90)/5= </t>
    </r>
    <r>
      <rPr>
        <b/>
        <sz val="11"/>
        <color theme="1"/>
        <rFont val="Aptos Narrow"/>
        <family val="2"/>
        <scheme val="minor"/>
      </rPr>
      <t>1.505,24 m²</t>
    </r>
    <r>
      <rPr>
        <sz val="11"/>
        <color theme="1"/>
        <rFont val="Aptos Narrow"/>
        <family val="2"/>
        <scheme val="minor"/>
      </rPr>
      <t xml:space="preserve">; Rua Dr. Jose Gadelha: 94,76*(6,85+6,30+7,10)/3 = </t>
    </r>
    <r>
      <rPr>
        <b/>
        <sz val="11"/>
        <color theme="1"/>
        <rFont val="Aptos Narrow"/>
        <family val="2"/>
        <scheme val="minor"/>
      </rPr>
      <t>639,63 m²</t>
    </r>
    <r>
      <rPr>
        <sz val="11"/>
        <color theme="1"/>
        <rFont val="Aptos Narrow"/>
        <family val="2"/>
        <scheme val="minor"/>
      </rPr>
      <t xml:space="preserve">; Rua Epitácio Pessoa: 60*(5,70+5,20)/2 = </t>
    </r>
    <r>
      <rPr>
        <b/>
        <sz val="11"/>
        <color theme="1"/>
        <rFont val="Aptos Narrow"/>
        <family val="2"/>
        <scheme val="minor"/>
      </rPr>
      <t>327,00 m²</t>
    </r>
    <r>
      <rPr>
        <sz val="11"/>
        <color theme="1"/>
        <rFont val="Aptos Narrow"/>
        <family val="2"/>
        <scheme val="minor"/>
      </rPr>
      <t xml:space="preserve">; Rua Cel. Augusto Braga: 239,80*(5,78+ 5,48+5,40+6,00+ 5,90+ 5,20+6,00+5,10)/8 = </t>
    </r>
    <r>
      <rPr>
        <b/>
        <sz val="11"/>
        <color theme="1"/>
        <rFont val="Aptos Narrow"/>
        <family val="2"/>
        <scheme val="minor"/>
      </rPr>
      <t>1.344,68 m²</t>
    </r>
    <r>
      <rPr>
        <sz val="11"/>
        <color theme="1"/>
        <rFont val="Aptos Narrow"/>
        <family val="2"/>
        <scheme val="minor"/>
      </rPr>
      <t xml:space="preserve">; Rua Genésio Gambarra: (89,05*(11,90+11,25+10,95)/3)-(19,80*1,50) = </t>
    </r>
    <r>
      <rPr>
        <b/>
        <sz val="11"/>
        <color theme="1"/>
        <rFont val="Aptos Narrow"/>
        <family val="2"/>
        <scheme val="minor"/>
      </rPr>
      <t>982,50 m²</t>
    </r>
    <r>
      <rPr>
        <sz val="11"/>
        <color theme="1"/>
        <rFont val="Aptos Narrow"/>
        <family val="2"/>
        <scheme val="minor"/>
      </rPr>
      <t xml:space="preserve">; Rua Vital Gomes de Sousa: 73,90*(4,00+4,50+4,25)/3 = </t>
    </r>
    <r>
      <rPr>
        <b/>
        <sz val="11"/>
        <color theme="1"/>
        <rFont val="Aptos Narrow"/>
        <family val="2"/>
        <scheme val="minor"/>
      </rPr>
      <t>314,07 m²</t>
    </r>
    <r>
      <rPr>
        <sz val="11"/>
        <color theme="1"/>
        <rFont val="Aptos Narrow"/>
        <family val="2"/>
        <scheme val="minor"/>
      </rPr>
      <t xml:space="preserve">; Rua Eládio Pedrosa de Melo: 202,40*(5,8+7,0+ 7,6+8,16+7,4)/5 = </t>
    </r>
    <r>
      <rPr>
        <b/>
        <sz val="11"/>
        <color theme="1"/>
        <rFont val="Aptos Narrow"/>
        <family val="2"/>
        <scheme val="minor"/>
      </rPr>
      <t>1.455,66 m²</t>
    </r>
    <r>
      <rPr>
        <sz val="11"/>
        <color theme="1"/>
        <rFont val="Aptos Narrow"/>
        <family val="2"/>
        <scheme val="minor"/>
      </rPr>
      <t xml:space="preserve">; Rua Vicente Vieira: 231,70*(8,20+7,67+9,4+9,15+9,80+10,7)/6 = </t>
    </r>
    <r>
      <rPr>
        <b/>
        <sz val="11"/>
        <color theme="1"/>
        <rFont val="Aptos Narrow"/>
        <family val="2"/>
        <scheme val="minor"/>
      </rPr>
      <t>2.120,82 m²</t>
    </r>
    <r>
      <rPr>
        <sz val="11"/>
        <color theme="1"/>
        <rFont val="Aptos Narrow"/>
        <family val="2"/>
        <scheme val="minor"/>
      </rPr>
      <t xml:space="preserve">; Rua Primeiro de Maio: 132,50*(5,30+5,0+5,0+5,0)/4 = </t>
    </r>
    <r>
      <rPr>
        <b/>
        <sz val="11"/>
        <color theme="1"/>
        <rFont val="Aptos Narrow"/>
        <family val="2"/>
        <scheme val="minor"/>
      </rPr>
      <t>672,44 m²</t>
    </r>
    <r>
      <rPr>
        <sz val="11"/>
        <color theme="1"/>
        <rFont val="Aptos Narrow"/>
        <family val="2"/>
        <scheme val="minor"/>
      </rPr>
      <t xml:space="preserve">; Rua Maria Emilia Sarmento: 98*(5,07+5,30+5,05)/3 = </t>
    </r>
    <r>
      <rPr>
        <b/>
        <sz val="11"/>
        <color theme="1"/>
        <rFont val="Aptos Narrow"/>
        <family val="2"/>
        <scheme val="minor"/>
      </rPr>
      <t>503,72 m²</t>
    </r>
    <r>
      <rPr>
        <sz val="11"/>
        <color theme="1"/>
        <rFont val="Aptos Narrow"/>
        <family val="2"/>
        <scheme val="minor"/>
      </rPr>
      <t xml:space="preserve">; </t>
    </r>
    <r>
      <rPr>
        <b/>
        <sz val="11"/>
        <color theme="1"/>
        <rFont val="Aptos Narrow"/>
        <family val="2"/>
        <scheme val="minor"/>
      </rPr>
      <t>TOTALIZANDO 20.500,60 M²</t>
    </r>
  </si>
  <si>
    <t>(Área total x 0,04 m de altura) x densidade de 2,40 t/ m³ =</t>
  </si>
  <si>
    <t>Total de RR-2C x distancia de 465 km</t>
  </si>
  <si>
    <t xml:space="preserve">Total de CAP 50/70 x distância de 465 km </t>
  </si>
  <si>
    <t>LIGANTES BETUMINOSOS (FORTALEZA)</t>
  </si>
  <si>
    <t xml:space="preserve">Área total de pintura de ligação x teor de ligante de 0,05% = </t>
  </si>
  <si>
    <t>Volume total de CBUQ em toneladas x 5,2% de taxa de aplicação =</t>
  </si>
  <si>
    <t>M²</t>
  </si>
  <si>
    <t>02</t>
  </si>
  <si>
    <t>08/08/2024 a 04/09/2024</t>
  </si>
  <si>
    <t>MEMORIA DE CALCULO - BM 02</t>
  </si>
  <si>
    <r>
      <t xml:space="preserve">Rua Raimundo Xavier F. Souza: 417 m x (5,6+5,3+5,1+5,0+5,7+5,8+5,4+5,5+5,9)/9 =  </t>
    </r>
    <r>
      <rPr>
        <b/>
        <sz val="11"/>
        <color theme="1"/>
        <rFont val="Aptos Narrow"/>
        <family val="2"/>
        <scheme val="minor"/>
      </rPr>
      <t>2.284,23 m²</t>
    </r>
    <r>
      <rPr>
        <sz val="11"/>
        <color theme="1"/>
        <rFont val="Aptos Narrow"/>
        <family val="2"/>
        <scheme val="minor"/>
      </rPr>
      <t xml:space="preserve">; Rua Deocleciano Nunes Rezende: 316,20 m x (5,3+5,1+5,1+5,4+5,1+5,45+5,35)/7 = </t>
    </r>
    <r>
      <rPr>
        <b/>
        <sz val="11"/>
        <color theme="1"/>
        <rFont val="Aptos Narrow"/>
        <family val="2"/>
        <scheme val="minor"/>
      </rPr>
      <t>1.662,31 m²</t>
    </r>
    <r>
      <rPr>
        <sz val="11"/>
        <color theme="1"/>
        <rFont val="Aptos Narrow"/>
        <family val="2"/>
        <scheme val="minor"/>
      </rPr>
      <t>; Rua Benedito Pereira de Lima = 277,20 m x (4,30+ 4,45+4,35+4,6+4,15+4,30+4,30)/7 =</t>
    </r>
    <r>
      <rPr>
        <b/>
        <sz val="11"/>
        <color theme="1"/>
        <rFont val="Aptos Narrow"/>
        <family val="2"/>
        <scheme val="minor"/>
      </rPr>
      <t xml:space="preserve"> 1.205,82 m²</t>
    </r>
    <r>
      <rPr>
        <sz val="11"/>
        <color theme="1"/>
        <rFont val="Aptos Narrow"/>
        <family val="2"/>
        <scheme val="minor"/>
      </rPr>
      <t xml:space="preserve">; Rua Arnóbio Bezerra da Silva: 300,00 m x (5,50+5,7+5,6+4,6+ 4,55+ 4,65+ 5,20)/7 = </t>
    </r>
    <r>
      <rPr>
        <b/>
        <sz val="11"/>
        <color theme="1"/>
        <rFont val="Aptos Narrow"/>
        <family val="2"/>
        <scheme val="minor"/>
      </rPr>
      <t>1.534,29 m²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</si>
</sst>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&quot;\ #,##0.00"/>
    <numFmt numFmtId="165" formatCode="_-&quot;R$&quot;* #,##0.00_-;\-&quot;R$&quot;* #,##0.00_-;_-&quot;R$&quot;* &quot;-&quot;??_-;_-@_-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4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sz val="10"/>
      <color indexed="10"/>
      <name val="Times New Roman"/>
      <family val="1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165" fontId="1" fillId="0" borderId="0" applyFont="0" applyFill="0" applyBorder="0" applyAlignment="0" applyProtection="0"/>
  </cellStyleXfs>
  <cellXfs count="120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3" borderId="8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4" fontId="7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" fontId="7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0" xfId="1" applyFont="1" applyFill="1" applyBorder="1" applyAlignment="1">
      <alignment horizontal="center" vertical="center"/>
    </xf>
    <xf numFmtId="43" fontId="12" fillId="0" borderId="14" xfId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43" fontId="12" fillId="0" borderId="14" xfId="1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164" fontId="13" fillId="4" borderId="13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vertical="center" wrapText="1"/>
    </xf>
    <xf numFmtId="4" fontId="14" fillId="5" borderId="8" xfId="0" applyNumberFormat="1" applyFont="1" applyFill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5" borderId="15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justify" vertical="center" wrapText="1"/>
    </xf>
    <xf numFmtId="4" fontId="14" fillId="0" borderId="15" xfId="0" applyNumberFormat="1" applyFont="1" applyBorder="1" applyAlignment="1">
      <alignment vertical="center" wrapText="1"/>
    </xf>
    <xf numFmtId="4" fontId="14" fillId="5" borderId="15" xfId="0" applyNumberFormat="1" applyFont="1" applyFill="1" applyBorder="1" applyAlignment="1">
      <alignment vertical="center" wrapText="1"/>
    </xf>
    <xf numFmtId="164" fontId="13" fillId="4" borderId="15" xfId="0" applyNumberFormat="1" applyFont="1" applyFill="1" applyBorder="1" applyAlignment="1">
      <alignment vertical="center"/>
    </xf>
    <xf numFmtId="10" fontId="4" fillId="0" borderId="0" xfId="2" applyNumberFormat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167" fontId="16" fillId="0" borderId="0" xfId="1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10" fontId="11" fillId="0" borderId="0" xfId="2" applyNumberFormat="1" applyFont="1" applyFill="1" applyAlignment="1">
      <alignment vertical="center"/>
    </xf>
    <xf numFmtId="4" fontId="0" fillId="0" borderId="0" xfId="0" applyNumberFormat="1"/>
    <xf numFmtId="0" fontId="2" fillId="6" borderId="15" xfId="3" applyFont="1" applyFill="1" applyBorder="1" applyAlignment="1">
      <alignment horizontal="center"/>
    </xf>
    <xf numFmtId="0" fontId="2" fillId="6" borderId="15" xfId="3" applyFont="1" applyFill="1" applyBorder="1" applyAlignment="1">
      <alignment horizontal="center"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3" fontId="2" fillId="6" borderId="15" xfId="0" applyNumberFormat="1" applyFont="1" applyFill="1" applyBorder="1"/>
    <xf numFmtId="4" fontId="2" fillId="6" borderId="15" xfId="0" applyNumberFormat="1" applyFont="1" applyFill="1" applyBorder="1" applyAlignment="1">
      <alignment wrapText="1"/>
    </xf>
    <xf numFmtId="0" fontId="0" fillId="6" borderId="15" xfId="0" applyFill="1" applyBorder="1" applyAlignment="1">
      <alignment horizontal="center"/>
    </xf>
    <xf numFmtId="0" fontId="0" fillId="6" borderId="15" xfId="0" applyFill="1" applyBorder="1"/>
    <xf numFmtId="3" fontId="0" fillId="0" borderId="15" xfId="0" applyNumberFormat="1" applyBorder="1"/>
    <xf numFmtId="4" fontId="0" fillId="0" borderId="15" xfId="0" applyNumberFormat="1" applyBorder="1" applyAlignment="1">
      <alignment vertical="center" wrapText="1"/>
    </xf>
    <xf numFmtId="49" fontId="0" fillId="0" borderId="1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vertical="center" wrapText="1"/>
    </xf>
    <xf numFmtId="4" fontId="0" fillId="0" borderId="15" xfId="0" applyNumberFormat="1" applyBorder="1" applyAlignment="1">
      <alignment wrapText="1"/>
    </xf>
    <xf numFmtId="0" fontId="0" fillId="6" borderId="15" xfId="0" applyFill="1" applyBorder="1" applyAlignment="1">
      <alignment wrapText="1"/>
    </xf>
    <xf numFmtId="49" fontId="0" fillId="0" borderId="15" xfId="0" applyNumberFormat="1" applyBorder="1" applyAlignment="1">
      <alignment horizontal="center"/>
    </xf>
    <xf numFmtId="2" fontId="0" fillId="0" borderId="0" xfId="0" applyNumberFormat="1"/>
    <xf numFmtId="3" fontId="2" fillId="6" borderId="15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0" fontId="13" fillId="4" borderId="12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6" fontId="15" fillId="0" borderId="0" xfId="4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4" xfId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justify" vertical="top" wrapText="1"/>
    </xf>
    <xf numFmtId="14" fontId="7" fillId="0" borderId="7" xfId="0" applyNumberFormat="1" applyFont="1" applyBorder="1" applyAlignment="1">
      <alignment horizontal="justify" vertical="top" wrapText="1"/>
    </xf>
    <xf numFmtId="14" fontId="7" fillId="0" borderId="5" xfId="0" applyNumberFormat="1" applyFont="1" applyBorder="1" applyAlignment="1">
      <alignment vertical="center" wrapText="1"/>
    </xf>
    <xf numFmtId="14" fontId="7" fillId="0" borderId="6" xfId="0" applyNumberFormat="1" applyFont="1" applyBorder="1" applyAlignment="1">
      <alignment vertical="center" wrapText="1"/>
    </xf>
    <xf numFmtId="14" fontId="7" fillId="0" borderId="7" xfId="0" applyNumberFormat="1" applyFont="1" applyBorder="1" applyAlignment="1">
      <alignment vertical="center" wrapText="1"/>
    </xf>
    <xf numFmtId="4" fontId="10" fillId="3" borderId="5" xfId="0" applyNumberFormat="1" applyFont="1" applyFill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14" fontId="9" fillId="0" borderId="5" xfId="0" applyNumberFormat="1" applyFont="1" applyBorder="1" applyAlignment="1">
      <alignment horizontal="right" vertical="center"/>
    </xf>
    <xf numFmtId="14" fontId="9" fillId="0" borderId="7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left" vertical="center"/>
    </xf>
    <xf numFmtId="14" fontId="7" fillId="0" borderId="6" xfId="0" applyNumberFormat="1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left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164" fontId="11" fillId="0" borderId="0" xfId="0" applyNumberFormat="1" applyFont="1" applyAlignment="1">
      <alignment vertical="center"/>
    </xf>
  </cellXfs>
  <cellStyles count="5">
    <cellStyle name="20% - Ênfase1" xfId="3" builtinId="30"/>
    <cellStyle name="Moeda 2" xfId="4" xr:uid="{EFDD5F4B-6424-4521-84EA-359F770E74B7}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Asfalto%202024%20-%20sobre%20paralelo\BM%20Pavimentacao%20Asfalto%20sobre%20paralelo.xlsm" TargetMode="External"/><Relationship Id="rId1" Type="http://schemas.openxmlformats.org/officeDocument/2006/relationships/externalLinkPath" Target="/Documents/Prefeitura/Asfalto%202024%20-%20sobre%20paralelo/BM%20Pavimentacao%20Asfalto%20sobre%20paralel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.01"/>
      <sheetName val="Memória 01"/>
      <sheetName val="BM.02"/>
      <sheetName val="Memória 02"/>
      <sheetName val="BM.03"/>
      <sheetName val="Memória 03"/>
    </sheetNames>
    <sheetDataSet>
      <sheetData sheetId="0">
        <row r="15">
          <cell r="B15" t="str">
            <v>PINTURA DE LIGACAO EXCLUSIVE LIGANTE</v>
          </cell>
          <cell r="G15">
            <v>20500.599999999999</v>
          </cell>
        </row>
        <row r="16">
          <cell r="B16" t="str">
            <v>CBUQ COM BRITA COMERCIAL EXCL LIGANTE</v>
          </cell>
          <cell r="G16">
            <v>1968.06</v>
          </cell>
        </row>
        <row r="17">
          <cell r="B17" t="str">
            <v>TRANSPORTE DE MATERIAIS ASFALTICO A QUENTE</v>
          </cell>
          <cell r="G17">
            <v>4766.25</v>
          </cell>
        </row>
        <row r="18">
          <cell r="B18" t="str">
            <v>TRANSPORTE DE MATERIAIS ASFALTICO A FRIO</v>
          </cell>
          <cell r="G18">
            <v>47588.1</v>
          </cell>
        </row>
        <row r="20">
          <cell r="B20" t="str">
            <v>SINALIZACAO HORIZONTAL COM TINTA 2 ANOS DURACAO</v>
          </cell>
          <cell r="G20">
            <v>0</v>
          </cell>
        </row>
        <row r="22">
          <cell r="B22" t="str">
            <v>EMULSAO ASFALTICA RR-2C EXCLUSIVE TRANSPORTE</v>
          </cell>
          <cell r="G22">
            <v>10.25</v>
          </cell>
        </row>
        <row r="23">
          <cell r="B23" t="str">
            <v xml:space="preserve">CIMENTO ASFALTICO CAP 50/70 EXCLUSIVE TRANSPORTE </v>
          </cell>
          <cell r="D23">
            <v>6626.84</v>
          </cell>
          <cell r="G23">
            <v>102.34</v>
          </cell>
        </row>
        <row r="24">
          <cell r="A24" t="str">
            <v>4.0</v>
          </cell>
          <cell r="B24" t="str">
            <v>PLACA DA OBRA</v>
          </cell>
        </row>
        <row r="25">
          <cell r="B25" t="str">
            <v>PLACA INDICATIVA DE OBRA</v>
          </cell>
          <cell r="G25">
            <v>0</v>
          </cell>
        </row>
      </sheetData>
      <sheetData sheetId="1">
        <row r="6">
          <cell r="E6">
            <v>20500.599999999999</v>
          </cell>
        </row>
        <row r="7">
          <cell r="E7">
            <v>1968.06</v>
          </cell>
        </row>
        <row r="8">
          <cell r="E8">
            <v>4766.25</v>
          </cell>
        </row>
        <row r="9">
          <cell r="E9">
            <v>47588.1</v>
          </cell>
        </row>
        <row r="15">
          <cell r="E15">
            <v>10.25</v>
          </cell>
        </row>
        <row r="16">
          <cell r="E16">
            <v>102.34</v>
          </cell>
        </row>
      </sheetData>
      <sheetData sheetId="2"/>
      <sheetData sheetId="3">
        <row r="6">
          <cell r="E6">
            <v>6686.65</v>
          </cell>
        </row>
        <row r="7">
          <cell r="E7">
            <v>641.91999999999996</v>
          </cell>
        </row>
        <row r="8">
          <cell r="E8">
            <v>1553.1</v>
          </cell>
        </row>
        <row r="9">
          <cell r="E9">
            <v>15521.7</v>
          </cell>
        </row>
        <row r="13">
          <cell r="E13">
            <v>3.34</v>
          </cell>
        </row>
        <row r="14">
          <cell r="E14">
            <v>33.380000000000003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BD1A4-029E-4D14-8E9F-DCE3BE6AE47B}">
  <sheetPr codeName="Plan17"/>
  <dimension ref="A1:K36"/>
  <sheetViews>
    <sheetView view="pageBreakPreview" zoomScale="90" zoomScaleNormal="100" zoomScaleSheetLayoutView="90" workbookViewId="0">
      <selection activeCell="G6" sqref="G6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2.85546875" style="9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105" t="s">
        <v>0</v>
      </c>
      <c r="B1" s="106"/>
      <c r="C1" s="106"/>
      <c r="D1" s="106"/>
      <c r="E1" s="106"/>
      <c r="F1" s="106"/>
      <c r="G1" s="106"/>
      <c r="H1" s="106"/>
      <c r="I1" s="107"/>
      <c r="J1" s="1" t="s">
        <v>1</v>
      </c>
    </row>
    <row r="2" spans="1:10" s="2" customFormat="1" ht="16.5" customHeight="1" x14ac:dyDescent="0.25">
      <c r="A2" s="108"/>
      <c r="B2" s="109"/>
      <c r="C2" s="109"/>
      <c r="D2" s="109"/>
      <c r="E2" s="109"/>
      <c r="F2" s="109"/>
      <c r="G2" s="109"/>
      <c r="H2" s="109"/>
      <c r="I2" s="110"/>
      <c r="J2" s="3" t="s">
        <v>2</v>
      </c>
    </row>
    <row r="3" spans="1:10" s="2" customFormat="1" ht="18.75" customHeight="1" x14ac:dyDescent="0.25">
      <c r="A3" s="87" t="s">
        <v>3</v>
      </c>
      <c r="B3" s="89"/>
      <c r="C3" s="87" t="s">
        <v>4</v>
      </c>
      <c r="D3" s="88"/>
      <c r="E3" s="88"/>
      <c r="F3" s="89"/>
      <c r="G3" s="87" t="s">
        <v>5</v>
      </c>
      <c r="H3" s="89"/>
      <c r="I3" s="4" t="s">
        <v>6</v>
      </c>
      <c r="J3" s="4" t="s">
        <v>7</v>
      </c>
    </row>
    <row r="4" spans="1:10" s="2" customFormat="1" ht="21.75" customHeight="1" x14ac:dyDescent="0.25">
      <c r="A4" s="111" t="s">
        <v>8</v>
      </c>
      <c r="B4" s="112"/>
      <c r="C4" s="113" t="s">
        <v>8</v>
      </c>
      <c r="D4" s="114"/>
      <c r="E4" s="114"/>
      <c r="F4" s="115"/>
      <c r="G4" s="113"/>
      <c r="H4" s="115"/>
      <c r="I4" s="5">
        <v>45464</v>
      </c>
      <c r="J4" s="5" t="s">
        <v>9</v>
      </c>
    </row>
    <row r="5" spans="1:10" s="2" customFormat="1" ht="18.75" customHeight="1" x14ac:dyDescent="0.25">
      <c r="A5" s="87" t="s">
        <v>10</v>
      </c>
      <c r="B5" s="89"/>
      <c r="C5" s="87" t="s">
        <v>11</v>
      </c>
      <c r="D5" s="89"/>
      <c r="E5" s="87" t="s">
        <v>12</v>
      </c>
      <c r="F5" s="89"/>
      <c r="G5" s="4" t="s">
        <v>13</v>
      </c>
      <c r="H5" s="4" t="s">
        <v>14</v>
      </c>
      <c r="I5" s="87" t="s">
        <v>15</v>
      </c>
      <c r="J5" s="89"/>
    </row>
    <row r="6" spans="1:10" s="2" customFormat="1" ht="24" customHeight="1" x14ac:dyDescent="0.25">
      <c r="A6" s="99" t="s">
        <v>16</v>
      </c>
      <c r="B6" s="100"/>
      <c r="C6" s="101"/>
      <c r="D6" s="102"/>
      <c r="E6" s="103"/>
      <c r="F6" s="104"/>
      <c r="G6" s="5">
        <v>45463</v>
      </c>
      <c r="H6" s="5" t="s">
        <v>17</v>
      </c>
      <c r="I6" s="97">
        <v>45511</v>
      </c>
      <c r="J6" s="98"/>
    </row>
    <row r="7" spans="1:10" s="2" customFormat="1" ht="18.75" customHeight="1" x14ac:dyDescent="0.25">
      <c r="A7" s="85" t="s">
        <v>18</v>
      </c>
      <c r="B7" s="86"/>
      <c r="C7" s="87" t="s">
        <v>19</v>
      </c>
      <c r="D7" s="88"/>
      <c r="E7" s="89"/>
      <c r="F7" s="6" t="s">
        <v>20</v>
      </c>
      <c r="G7" s="87" t="s">
        <v>21</v>
      </c>
      <c r="H7" s="89"/>
      <c r="I7" s="87" t="s">
        <v>22</v>
      </c>
      <c r="J7" s="89"/>
    </row>
    <row r="8" spans="1:10" s="2" customFormat="1" ht="48" customHeight="1" x14ac:dyDescent="0.25">
      <c r="A8" s="90" t="s">
        <v>23</v>
      </c>
      <c r="B8" s="91"/>
      <c r="C8" s="92" t="s">
        <v>24</v>
      </c>
      <c r="D8" s="93"/>
      <c r="E8" s="94"/>
      <c r="F8" s="7">
        <v>3921050.63</v>
      </c>
      <c r="G8" s="95">
        <f>BM.01!$I$26</f>
        <v>1152628.07</v>
      </c>
      <c r="H8" s="96"/>
      <c r="I8" s="97" t="s">
        <v>25</v>
      </c>
      <c r="J8" s="98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78" t="s">
        <v>26</v>
      </c>
      <c r="F10" s="78"/>
      <c r="G10" s="78"/>
      <c r="H10" s="79" t="s">
        <v>27</v>
      </c>
      <c r="I10" s="78"/>
      <c r="J10" s="80"/>
    </row>
    <row r="11" spans="1:10" s="2" customFormat="1" x14ac:dyDescent="0.25">
      <c r="A11" s="81" t="s">
        <v>28</v>
      </c>
      <c r="B11" s="82" t="s">
        <v>29</v>
      </c>
      <c r="C11" s="83" t="s">
        <v>30</v>
      </c>
      <c r="D11" s="84" t="s">
        <v>31</v>
      </c>
      <c r="E11" s="17"/>
      <c r="F11" s="15" t="s">
        <v>32</v>
      </c>
      <c r="G11" s="14" t="s">
        <v>33</v>
      </c>
      <c r="H11" s="18"/>
      <c r="I11" s="15" t="s">
        <v>34</v>
      </c>
      <c r="J11" s="15" t="s">
        <v>35</v>
      </c>
    </row>
    <row r="12" spans="1:10" s="2" customFormat="1" x14ac:dyDescent="0.25">
      <c r="A12" s="81"/>
      <c r="B12" s="82"/>
      <c r="C12" s="83"/>
      <c r="D12" s="84"/>
      <c r="E12" s="17" t="s">
        <v>36</v>
      </c>
      <c r="F12" s="15" t="s">
        <v>37</v>
      </c>
      <c r="G12" s="14" t="s">
        <v>38</v>
      </c>
      <c r="H12" s="18" t="s">
        <v>36</v>
      </c>
      <c r="I12" s="15" t="s">
        <v>37</v>
      </c>
      <c r="J12" s="15" t="s">
        <v>39</v>
      </c>
    </row>
    <row r="13" spans="1:10" s="2" customFormat="1" x14ac:dyDescent="0.25">
      <c r="A13" s="19"/>
      <c r="B13" s="15"/>
      <c r="C13" s="16"/>
      <c r="D13" s="20"/>
      <c r="E13" s="17"/>
      <c r="F13" s="15" t="s">
        <v>40</v>
      </c>
      <c r="G13" s="14" t="s">
        <v>40</v>
      </c>
      <c r="H13" s="21"/>
      <c r="I13" s="21" t="s">
        <v>41</v>
      </c>
      <c r="J13" s="21" t="s">
        <v>40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f>SUM(H15:H18)</f>
        <v>1327560.76</v>
      </c>
      <c r="I14" s="27">
        <f>SUM(I15:I18)</f>
        <v>423366.74000000005</v>
      </c>
      <c r="J14" s="27">
        <f>SUM(J15:J18)</f>
        <v>423366.74000000005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62246.1</v>
      </c>
      <c r="F15" s="32">
        <f>'[1]Memória 01'!E6</f>
        <v>20500.599999999999</v>
      </c>
      <c r="G15" s="31">
        <f>F15</f>
        <v>20500.599999999999</v>
      </c>
      <c r="H15" s="33">
        <f>ROUND(E15*D15,2)</f>
        <v>19918.75</v>
      </c>
      <c r="I15" s="34">
        <f>ROUND(D15*F15,2)</f>
        <v>6560.19</v>
      </c>
      <c r="J15" s="33">
        <f>ROUND(D15*G15,2)</f>
        <v>6560.19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191.35</v>
      </c>
      <c r="E16" s="36">
        <v>5975.63</v>
      </c>
      <c r="F16" s="32">
        <f>'[1]Memória 01'!E7</f>
        <v>1968.06</v>
      </c>
      <c r="G16" s="31">
        <f t="shared" ref="G16:G18" si="0">F16</f>
        <v>1968.06</v>
      </c>
      <c r="H16" s="33">
        <f t="shared" ref="H16:H18" si="1">ROUND(E16*D16,2)</f>
        <v>1143436.8</v>
      </c>
      <c r="I16" s="34">
        <f t="shared" ref="I16:I18" si="2">ROUND(D16*F16,2)</f>
        <v>376588.28</v>
      </c>
      <c r="J16" s="33">
        <f t="shared" ref="J16:J18" si="3">ROUND(D16*G16,2)</f>
        <v>376588.28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0.85</v>
      </c>
      <c r="E17" s="36">
        <v>179268.77</v>
      </c>
      <c r="F17" s="32">
        <f>'[1]Memória 01'!E8</f>
        <v>4766.25</v>
      </c>
      <c r="G17" s="31">
        <f t="shared" si="0"/>
        <v>4766.25</v>
      </c>
      <c r="H17" s="33">
        <f t="shared" si="1"/>
        <v>152378.45000000001</v>
      </c>
      <c r="I17" s="34">
        <f t="shared" si="2"/>
        <v>4051.31</v>
      </c>
      <c r="J17" s="33">
        <f t="shared" si="3"/>
        <v>4051.31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0.76</v>
      </c>
      <c r="E18" s="36">
        <v>15561.53</v>
      </c>
      <c r="F18" s="32">
        <f>'[1]Memória 01'!E9</f>
        <v>47588.1</v>
      </c>
      <c r="G18" s="31">
        <f t="shared" si="0"/>
        <v>47588.1</v>
      </c>
      <c r="H18" s="33">
        <f t="shared" si="1"/>
        <v>11826.76</v>
      </c>
      <c r="I18" s="34">
        <f t="shared" si="2"/>
        <v>36166.959999999999</v>
      </c>
      <c r="J18" s="33">
        <f t="shared" si="3"/>
        <v>36166.959999999999</v>
      </c>
    </row>
    <row r="19" spans="1:11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6"/>
      <c r="H19" s="27">
        <f>H20</f>
        <v>60944.95</v>
      </c>
      <c r="I19" s="27">
        <f>SUM(I20:I20)</f>
        <v>0</v>
      </c>
      <c r="J19" s="27">
        <f>SUM(J20:J20)</f>
        <v>0</v>
      </c>
    </row>
    <row r="20" spans="1:11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25.35</v>
      </c>
      <c r="E20" s="36">
        <v>2404.14</v>
      </c>
      <c r="F20" s="32">
        <f>'[1]Memória 01'!E12</f>
        <v>0</v>
      </c>
      <c r="G20" s="31">
        <f>F20</f>
        <v>0</v>
      </c>
      <c r="H20" s="33">
        <f>ROUND(E20*D20,2)</f>
        <v>60944.95</v>
      </c>
      <c r="I20" s="34">
        <f>ROUND(D20*F20,2)</f>
        <v>0</v>
      </c>
      <c r="J20" s="33">
        <f>ROUND(D20*G20,2)</f>
        <v>0</v>
      </c>
    </row>
    <row r="21" spans="1:11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6"/>
      <c r="H21" s="27">
        <f>SUM(H22:H23)</f>
        <v>2531042.2999999998</v>
      </c>
      <c r="I21" s="27">
        <f>SUM(I22:I23)</f>
        <v>729261.33000000007</v>
      </c>
      <c r="J21" s="27">
        <f>SUM(J22:J23)</f>
        <v>729261.33000000007</v>
      </c>
    </row>
    <row r="22" spans="1:11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4982.49</v>
      </c>
      <c r="E22" s="36">
        <v>31.12</v>
      </c>
      <c r="F22" s="37">
        <f>'[1]Memória 01'!E15</f>
        <v>10.25</v>
      </c>
      <c r="G22" s="36">
        <f>F22</f>
        <v>10.25</v>
      </c>
      <c r="H22" s="33">
        <f>ROUND(E22*D22,2)</f>
        <v>155055.09</v>
      </c>
      <c r="I22" s="34">
        <f t="shared" ref="I22:I23" si="4">ROUND(D22*F22,2)</f>
        <v>51070.52</v>
      </c>
      <c r="J22" s="33">
        <f t="shared" ref="J22:J23" si="5">ROUND(D22*G22,2)</f>
        <v>51070.52</v>
      </c>
    </row>
    <row r="23" spans="1:11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6626.84</v>
      </c>
      <c r="E23" s="36">
        <v>358.54</v>
      </c>
      <c r="F23" s="37">
        <f>'[1]Memória 01'!E16</f>
        <v>102.34</v>
      </c>
      <c r="G23" s="36">
        <f>F23</f>
        <v>102.34</v>
      </c>
      <c r="H23" s="33">
        <f>ROUND(E23*D23,2)</f>
        <v>2375987.21</v>
      </c>
      <c r="I23" s="34">
        <f t="shared" si="4"/>
        <v>678190.81</v>
      </c>
      <c r="J23" s="33">
        <f t="shared" si="5"/>
        <v>678190.81</v>
      </c>
    </row>
    <row r="24" spans="1:11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6"/>
      <c r="H24" s="27">
        <f>H25</f>
        <v>1478.61</v>
      </c>
      <c r="I24" s="27">
        <f>SUM(I25:I25)</f>
        <v>0</v>
      </c>
      <c r="J24" s="27">
        <f>SUM(J25:J25)</f>
        <v>0</v>
      </c>
    </row>
    <row r="25" spans="1:11" s="2" customFormat="1" ht="30" customHeight="1" x14ac:dyDescent="0.25">
      <c r="A25" s="28" t="s">
        <v>67</v>
      </c>
      <c r="B25" s="35" t="s">
        <v>68</v>
      </c>
      <c r="C25" s="28" t="s">
        <v>69</v>
      </c>
      <c r="D25" s="36">
        <v>328.58</v>
      </c>
      <c r="E25" s="36">
        <v>4.5</v>
      </c>
      <c r="F25" s="37">
        <f>'[1]Memória 01'!E18</f>
        <v>0</v>
      </c>
      <c r="G25" s="36">
        <f>F25</f>
        <v>0</v>
      </c>
      <c r="H25" s="33">
        <f>ROUND(E25*D25,2)</f>
        <v>1478.61</v>
      </c>
      <c r="I25" s="34">
        <f>ROUND(D25*F25,2)</f>
        <v>0</v>
      </c>
      <c r="J25" s="33">
        <f>ROUND(D25*G25,2)</f>
        <v>0</v>
      </c>
    </row>
    <row r="26" spans="1:11" s="2" customFormat="1" ht="30" customHeight="1" x14ac:dyDescent="0.25">
      <c r="A26" s="71" t="s">
        <v>70</v>
      </c>
      <c r="B26" s="72"/>
      <c r="C26" s="72"/>
      <c r="D26" s="72"/>
      <c r="E26" s="72"/>
      <c r="F26" s="72"/>
      <c r="G26" s="73"/>
      <c r="H26" s="38">
        <f>H14+H19+H21+H24</f>
        <v>3921026.6199999996</v>
      </c>
      <c r="I26" s="38">
        <f>I14+I19+I21+I24</f>
        <v>1152628.07</v>
      </c>
      <c r="J26" s="38">
        <f>J14+J19+J21+J24</f>
        <v>1152628.07</v>
      </c>
      <c r="K26" s="39">
        <f>J26/H26</f>
        <v>0.29396078672885934</v>
      </c>
    </row>
    <row r="27" spans="1:11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1" ht="22.5" customHeight="1" x14ac:dyDescent="0.25">
      <c r="A28" s="74" t="s">
        <v>71</v>
      </c>
      <c r="B28" s="74"/>
      <c r="C28" s="74"/>
      <c r="D28" s="75">
        <f>I26</f>
        <v>1152628.07</v>
      </c>
      <c r="E28" s="75"/>
      <c r="F28" s="76"/>
      <c r="G28" s="76"/>
      <c r="H28" s="76"/>
      <c r="I28" s="76"/>
      <c r="J28" s="76"/>
    </row>
    <row r="29" spans="1:11" ht="8.25" customHeight="1" x14ac:dyDescent="0.25">
      <c r="C29" s="44"/>
      <c r="E29" s="45"/>
      <c r="F29" s="45"/>
    </row>
    <row r="30" spans="1:11" ht="17.25" customHeight="1" x14ac:dyDescent="0.25">
      <c r="C30" s="46"/>
      <c r="D30" s="46"/>
      <c r="E30" s="46"/>
      <c r="G30" s="77"/>
      <c r="H30" s="77"/>
      <c r="I30" s="77"/>
      <c r="J30" s="77"/>
    </row>
    <row r="31" spans="1:11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4C51-F668-452D-B83C-2B77CCB66C62}">
  <dimension ref="A1:H20"/>
  <sheetViews>
    <sheetView view="pageBreakPreview" topLeftCell="B1" zoomScaleNormal="100" zoomScaleSheetLayoutView="100" workbookViewId="0">
      <selection activeCell="D4" sqref="D4"/>
    </sheetView>
  </sheetViews>
  <sheetFormatPr defaultRowHeight="15" x14ac:dyDescent="0.25"/>
  <cols>
    <col min="2" max="2" width="51.7109375" style="70" customWidth="1"/>
    <col min="3" max="3" width="9.140625" style="63"/>
    <col min="4" max="4" width="105.5703125" customWidth="1"/>
    <col min="5" max="5" width="9.42578125" style="50" customWidth="1"/>
  </cols>
  <sheetData>
    <row r="1" spans="1:8" ht="26.25" x14ac:dyDescent="0.25">
      <c r="A1" s="116" t="s">
        <v>72</v>
      </c>
      <c r="B1" s="117"/>
      <c r="C1" s="117"/>
      <c r="D1" s="118"/>
    </row>
    <row r="3" spans="1:8" x14ac:dyDescent="0.25">
      <c r="A3" s="51" t="s">
        <v>28</v>
      </c>
      <c r="B3" s="52" t="s">
        <v>73</v>
      </c>
      <c r="C3" s="51" t="s">
        <v>74</v>
      </c>
      <c r="D3" s="51" t="s">
        <v>75</v>
      </c>
    </row>
    <row r="4" spans="1:8" x14ac:dyDescent="0.25">
      <c r="A4" s="53"/>
      <c r="B4" s="54"/>
      <c r="C4" s="55"/>
      <c r="D4" s="53"/>
    </row>
    <row r="5" spans="1:8" x14ac:dyDescent="0.25">
      <c r="A5" s="56" t="s">
        <v>42</v>
      </c>
      <c r="B5" s="57" t="s">
        <v>43</v>
      </c>
      <c r="C5" s="58"/>
      <c r="D5" s="59"/>
    </row>
    <row r="6" spans="1:8" ht="210" x14ac:dyDescent="0.25">
      <c r="A6" s="60" t="s">
        <v>44</v>
      </c>
      <c r="B6" s="61" t="str">
        <f>[1]BM.01!B15</f>
        <v>PINTURA DE LIGACAO EXCLUSIVE LIGANTE</v>
      </c>
      <c r="C6" s="62" t="s">
        <v>46</v>
      </c>
      <c r="D6" s="54" t="s">
        <v>76</v>
      </c>
      <c r="E6" s="50">
        <f>1860.22+2009.66+1642+960.22+1165.24+375+384+2238.5+1505.24+327+639.63+1344.68+982.5+314.07+1455.66+2120.82+672.44+503.72</f>
        <v>20500.599999999999</v>
      </c>
      <c r="G6" s="63"/>
      <c r="H6">
        <f>(6.15+5.1+4.6+6.8)/4</f>
        <v>5.6624999999999996</v>
      </c>
    </row>
    <row r="7" spans="1:8" x14ac:dyDescent="0.25">
      <c r="A7" s="60" t="s">
        <v>47</v>
      </c>
      <c r="B7" s="61" t="str">
        <f>[1]BM.01!B16</f>
        <v>CBUQ COM BRITA COMERCIAL EXCL LIGANTE</v>
      </c>
      <c r="C7" s="62" t="s">
        <v>49</v>
      </c>
      <c r="D7" s="64" t="s">
        <v>77</v>
      </c>
      <c r="E7" s="50">
        <f>(E6)*0.04*2.4</f>
        <v>1968.0575999999999</v>
      </c>
      <c r="H7">
        <f>(0.16*6.72 + 0.16*3.39 + 0.18*8.2+ 0.21*7.72+ 0.18*8+ 8.11*0.18 + 8.2*0.24 + 8*0.19 + 5.9*0.19 + 5.25*0.17)*2.4</f>
        <v>31.478639999999999</v>
      </c>
    </row>
    <row r="8" spans="1:8" x14ac:dyDescent="0.25">
      <c r="A8" s="60" t="s">
        <v>50</v>
      </c>
      <c r="B8" s="61" t="str">
        <f>[1]BM.01!B17</f>
        <v>TRANSPORTE DE MATERIAIS ASFALTICO A QUENTE</v>
      </c>
      <c r="C8" s="62" t="s">
        <v>52</v>
      </c>
      <c r="D8" s="53" t="s">
        <v>78</v>
      </c>
      <c r="E8" s="50">
        <f>E15*465</f>
        <v>4766.3894999999993</v>
      </c>
    </row>
    <row r="9" spans="1:8" x14ac:dyDescent="0.25">
      <c r="A9" s="60" t="s">
        <v>53</v>
      </c>
      <c r="B9" s="61" t="str">
        <f>[1]BM.01!B18</f>
        <v>TRANSPORTE DE MATERIAIS ASFALTICO A FRIO</v>
      </c>
      <c r="C9" s="62" t="s">
        <v>52</v>
      </c>
      <c r="D9" s="54" t="s">
        <v>79</v>
      </c>
      <c r="E9" s="50">
        <f>E16*465</f>
        <v>47587.632767999996</v>
      </c>
    </row>
    <row r="10" spans="1:8" x14ac:dyDescent="0.25">
      <c r="A10" s="60"/>
      <c r="B10" s="65"/>
      <c r="C10" s="55"/>
      <c r="D10" s="53"/>
    </row>
    <row r="11" spans="1:8" x14ac:dyDescent="0.25">
      <c r="A11" s="56" t="s">
        <v>55</v>
      </c>
      <c r="B11" s="57" t="s">
        <v>56</v>
      </c>
      <c r="C11" s="66"/>
      <c r="D11" s="66"/>
    </row>
    <row r="12" spans="1:8" x14ac:dyDescent="0.25">
      <c r="A12" s="60" t="s">
        <v>57</v>
      </c>
      <c r="B12" s="65" t="str">
        <f>[1]BM.01!B20</f>
        <v>SINALIZACAO HORIZONTAL COM TINTA 2 ANOS DURACAO</v>
      </c>
      <c r="C12" s="67" t="s">
        <v>46</v>
      </c>
      <c r="D12" s="54"/>
    </row>
    <row r="13" spans="1:8" x14ac:dyDescent="0.25">
      <c r="A13" s="60"/>
      <c r="B13" s="65"/>
      <c r="C13" s="55"/>
      <c r="D13" s="53"/>
    </row>
    <row r="14" spans="1:8" x14ac:dyDescent="0.25">
      <c r="A14" s="56" t="s">
        <v>59</v>
      </c>
      <c r="B14" s="57" t="s">
        <v>80</v>
      </c>
      <c r="C14" s="59"/>
      <c r="D14" s="59"/>
    </row>
    <row r="15" spans="1:8" x14ac:dyDescent="0.25">
      <c r="A15" s="60" t="s">
        <v>61</v>
      </c>
      <c r="B15" s="65" t="str">
        <f>[1]BM.01!B22</f>
        <v>EMULSAO ASFALTICA RR-2C EXCLUSIVE TRANSPORTE</v>
      </c>
      <c r="C15" s="55" t="s">
        <v>49</v>
      </c>
      <c r="D15" s="53" t="s">
        <v>81</v>
      </c>
      <c r="E15" s="50">
        <f>E6*0.0005</f>
        <v>10.250299999999999</v>
      </c>
      <c r="F15" s="68"/>
    </row>
    <row r="16" spans="1:8" x14ac:dyDescent="0.25">
      <c r="A16" s="60" t="s">
        <v>63</v>
      </c>
      <c r="B16" s="65" t="str">
        <f>[1]BM.01!B23</f>
        <v xml:space="preserve">CIMENTO ASFALTICO CAP 50/70 EXCLUSIVE TRANSPORTE </v>
      </c>
      <c r="C16" s="55" t="s">
        <v>49</v>
      </c>
      <c r="D16" s="54" t="s">
        <v>82</v>
      </c>
      <c r="E16" s="50">
        <f>E7*0.052</f>
        <v>102.33899519999999</v>
      </c>
      <c r="F16">
        <f>E7*0.06</f>
        <v>118.08345599999998</v>
      </c>
    </row>
    <row r="17" spans="1:6" x14ac:dyDescent="0.25">
      <c r="A17" s="69" t="str">
        <f>[1]BM.01!A24</f>
        <v>4.0</v>
      </c>
      <c r="B17" s="57" t="str">
        <f>[1]BM.01!B24</f>
        <v>PLACA DA OBRA</v>
      </c>
      <c r="C17" s="59"/>
      <c r="D17" s="59"/>
      <c r="F17" s="50">
        <f>F16-E16</f>
        <v>15.744460799999999</v>
      </c>
    </row>
    <row r="18" spans="1:6" x14ac:dyDescent="0.25">
      <c r="A18" s="60" t="s">
        <v>67</v>
      </c>
      <c r="B18" s="65" t="str">
        <f>[1]BM.01!B25</f>
        <v>PLACA INDICATIVA DE OBRA</v>
      </c>
      <c r="C18" s="67" t="s">
        <v>83</v>
      </c>
      <c r="D18" s="53"/>
      <c r="F18">
        <f>F17*[1]BM.01!D23</f>
        <v>104336.022607872</v>
      </c>
    </row>
    <row r="20" spans="1:6" x14ac:dyDescent="0.25">
      <c r="A20" s="70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B1C6A-8416-450D-9E0A-27C330B1A766}">
  <sheetPr codeName="Plan18"/>
  <dimension ref="A1:K36"/>
  <sheetViews>
    <sheetView view="pageBreakPreview" zoomScale="90" zoomScaleNormal="100" zoomScaleSheetLayoutView="90" workbookViewId="0">
      <selection activeCell="J2" sqref="J2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3.85546875" style="9" bestFit="1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105" t="s">
        <v>0</v>
      </c>
      <c r="B1" s="106"/>
      <c r="C1" s="106"/>
      <c r="D1" s="106"/>
      <c r="E1" s="106"/>
      <c r="F1" s="106"/>
      <c r="G1" s="106"/>
      <c r="H1" s="106"/>
      <c r="I1" s="107"/>
      <c r="J1" s="1" t="s">
        <v>1</v>
      </c>
    </row>
    <row r="2" spans="1:10" s="2" customFormat="1" ht="16.5" customHeight="1" x14ac:dyDescent="0.25">
      <c r="A2" s="108"/>
      <c r="B2" s="109"/>
      <c r="C2" s="109"/>
      <c r="D2" s="109"/>
      <c r="E2" s="109"/>
      <c r="F2" s="109"/>
      <c r="G2" s="109"/>
      <c r="H2" s="109"/>
      <c r="I2" s="110"/>
      <c r="J2" s="3" t="s">
        <v>84</v>
      </c>
    </row>
    <row r="3" spans="1:10" s="2" customFormat="1" ht="18.75" customHeight="1" x14ac:dyDescent="0.25">
      <c r="A3" s="87" t="s">
        <v>3</v>
      </c>
      <c r="B3" s="89"/>
      <c r="C3" s="87" t="s">
        <v>4</v>
      </c>
      <c r="D3" s="88"/>
      <c r="E3" s="88"/>
      <c r="F3" s="89"/>
      <c r="G3" s="87" t="s">
        <v>5</v>
      </c>
      <c r="H3" s="89"/>
      <c r="I3" s="4" t="s">
        <v>6</v>
      </c>
      <c r="J3" s="4" t="s">
        <v>7</v>
      </c>
    </row>
    <row r="4" spans="1:10" s="2" customFormat="1" ht="21.75" customHeight="1" x14ac:dyDescent="0.25">
      <c r="A4" s="111" t="s">
        <v>8</v>
      </c>
      <c r="B4" s="112"/>
      <c r="C4" s="113" t="s">
        <v>8</v>
      </c>
      <c r="D4" s="114"/>
      <c r="E4" s="114"/>
      <c r="F4" s="115"/>
      <c r="G4" s="113"/>
      <c r="H4" s="115"/>
      <c r="I4" s="5">
        <v>45464</v>
      </c>
      <c r="J4" s="5" t="s">
        <v>9</v>
      </c>
    </row>
    <row r="5" spans="1:10" s="2" customFormat="1" ht="18.75" customHeight="1" x14ac:dyDescent="0.25">
      <c r="A5" s="87" t="s">
        <v>10</v>
      </c>
      <c r="B5" s="89"/>
      <c r="C5" s="87" t="s">
        <v>11</v>
      </c>
      <c r="D5" s="89"/>
      <c r="E5" s="87" t="s">
        <v>12</v>
      </c>
      <c r="F5" s="89"/>
      <c r="G5" s="4" t="s">
        <v>13</v>
      </c>
      <c r="H5" s="4" t="s">
        <v>14</v>
      </c>
      <c r="I5" s="87" t="s">
        <v>15</v>
      </c>
      <c r="J5" s="89"/>
    </row>
    <row r="6" spans="1:10" s="2" customFormat="1" ht="24" customHeight="1" x14ac:dyDescent="0.25">
      <c r="A6" s="99" t="s">
        <v>16</v>
      </c>
      <c r="B6" s="100"/>
      <c r="C6" s="101"/>
      <c r="D6" s="102"/>
      <c r="E6" s="103"/>
      <c r="F6" s="104"/>
      <c r="G6" s="5">
        <v>45463</v>
      </c>
      <c r="H6" s="5" t="s">
        <v>17</v>
      </c>
      <c r="I6" s="97">
        <v>45539</v>
      </c>
      <c r="J6" s="98"/>
    </row>
    <row r="7" spans="1:10" s="2" customFormat="1" ht="18.75" customHeight="1" x14ac:dyDescent="0.25">
      <c r="A7" s="85" t="s">
        <v>18</v>
      </c>
      <c r="B7" s="86"/>
      <c r="C7" s="87" t="s">
        <v>19</v>
      </c>
      <c r="D7" s="88"/>
      <c r="E7" s="89"/>
      <c r="F7" s="6" t="s">
        <v>20</v>
      </c>
      <c r="G7" s="87" t="s">
        <v>21</v>
      </c>
      <c r="H7" s="89"/>
      <c r="I7" s="87" t="s">
        <v>22</v>
      </c>
      <c r="J7" s="89"/>
    </row>
    <row r="8" spans="1:10" s="2" customFormat="1" ht="48" customHeight="1" x14ac:dyDescent="0.25">
      <c r="A8" s="90" t="s">
        <v>23</v>
      </c>
      <c r="B8" s="91"/>
      <c r="C8" s="92" t="s">
        <v>24</v>
      </c>
      <c r="D8" s="93"/>
      <c r="E8" s="94"/>
      <c r="F8" s="7">
        <v>3921050.63</v>
      </c>
      <c r="G8" s="95">
        <f>BM.02!$I$26</f>
        <v>375933.19</v>
      </c>
      <c r="H8" s="96"/>
      <c r="I8" s="97" t="s">
        <v>85</v>
      </c>
      <c r="J8" s="98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78" t="s">
        <v>26</v>
      </c>
      <c r="F10" s="78"/>
      <c r="G10" s="78"/>
      <c r="H10" s="79" t="s">
        <v>27</v>
      </c>
      <c r="I10" s="78"/>
      <c r="J10" s="80"/>
    </row>
    <row r="11" spans="1:10" s="2" customFormat="1" x14ac:dyDescent="0.25">
      <c r="A11" s="81" t="s">
        <v>28</v>
      </c>
      <c r="B11" s="82" t="s">
        <v>29</v>
      </c>
      <c r="C11" s="83" t="s">
        <v>30</v>
      </c>
      <c r="D11" s="84" t="s">
        <v>31</v>
      </c>
      <c r="E11" s="17"/>
      <c r="F11" s="15" t="s">
        <v>32</v>
      </c>
      <c r="G11" s="14" t="s">
        <v>33</v>
      </c>
      <c r="H11" s="18"/>
      <c r="I11" s="15" t="s">
        <v>34</v>
      </c>
      <c r="J11" s="15" t="s">
        <v>35</v>
      </c>
    </row>
    <row r="12" spans="1:10" s="2" customFormat="1" x14ac:dyDescent="0.25">
      <c r="A12" s="81"/>
      <c r="B12" s="82"/>
      <c r="C12" s="83"/>
      <c r="D12" s="84"/>
      <c r="E12" s="17" t="s">
        <v>36</v>
      </c>
      <c r="F12" s="15" t="s">
        <v>37</v>
      </c>
      <c r="G12" s="14" t="s">
        <v>38</v>
      </c>
      <c r="H12" s="18" t="s">
        <v>36</v>
      </c>
      <c r="I12" s="15" t="s">
        <v>37</v>
      </c>
      <c r="J12" s="15" t="s">
        <v>39</v>
      </c>
    </row>
    <row r="13" spans="1:10" s="2" customFormat="1" x14ac:dyDescent="0.25">
      <c r="A13" s="19"/>
      <c r="B13" s="15"/>
      <c r="C13" s="16"/>
      <c r="D13" s="20"/>
      <c r="E13" s="17"/>
      <c r="F13" s="15" t="s">
        <v>40</v>
      </c>
      <c r="G13" s="14" t="s">
        <v>40</v>
      </c>
      <c r="H13" s="21"/>
      <c r="I13" s="21" t="s">
        <v>41</v>
      </c>
      <c r="J13" s="21" t="s">
        <v>40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f>SUM(H15:H18)</f>
        <v>1327560.76</v>
      </c>
      <c r="I14" s="27">
        <f>SUM(I15:I18)</f>
        <v>138087.75</v>
      </c>
      <c r="J14" s="27">
        <f>SUM(J15:J18)</f>
        <v>561454.49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62246.1</v>
      </c>
      <c r="F15" s="32">
        <f>'[1]Memória 02'!E6</f>
        <v>6686.65</v>
      </c>
      <c r="G15" s="31">
        <f>F15+[1]BM.01!G15</f>
        <v>27187.25</v>
      </c>
      <c r="H15" s="33">
        <f>ROUND(E15*D15,2)</f>
        <v>19918.75</v>
      </c>
      <c r="I15" s="34">
        <f>ROUND(D15*F15,2)</f>
        <v>2139.73</v>
      </c>
      <c r="J15" s="33">
        <f>ROUND(D15*G15,2)</f>
        <v>8699.92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191.35</v>
      </c>
      <c r="E16" s="36">
        <v>5975.63</v>
      </c>
      <c r="F16" s="32">
        <f>'[1]Memória 02'!E7</f>
        <v>641.91999999999996</v>
      </c>
      <c r="G16" s="31">
        <f>F16+[1]BM.01!G16</f>
        <v>2609.98</v>
      </c>
      <c r="H16" s="33">
        <f t="shared" ref="H16:H18" si="0">ROUND(E16*D16,2)</f>
        <v>1143436.8</v>
      </c>
      <c r="I16" s="34">
        <f t="shared" ref="I16:I18" si="1">ROUND(D16*F16,2)</f>
        <v>122831.39</v>
      </c>
      <c r="J16" s="33">
        <f t="shared" ref="J16:J18" si="2">ROUND(D16*G16,2)</f>
        <v>499419.67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0.85</v>
      </c>
      <c r="E17" s="36">
        <v>179268.77</v>
      </c>
      <c r="F17" s="32">
        <f>'[1]Memória 02'!E8</f>
        <v>1553.1</v>
      </c>
      <c r="G17" s="31">
        <f>F17+[1]BM.01!G17</f>
        <v>6319.35</v>
      </c>
      <c r="H17" s="33">
        <f t="shared" si="0"/>
        <v>152378.45000000001</v>
      </c>
      <c r="I17" s="34">
        <f t="shared" si="1"/>
        <v>1320.14</v>
      </c>
      <c r="J17" s="33">
        <f t="shared" si="2"/>
        <v>5371.45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0.76</v>
      </c>
      <c r="E18" s="36">
        <v>15561.53</v>
      </c>
      <c r="F18" s="32">
        <f>'[1]Memória 02'!E9</f>
        <v>15521.7</v>
      </c>
      <c r="G18" s="31">
        <f>F18+[1]BM.01!G18</f>
        <v>63109.8</v>
      </c>
      <c r="H18" s="33">
        <f t="shared" si="0"/>
        <v>11826.76</v>
      </c>
      <c r="I18" s="34">
        <f t="shared" si="1"/>
        <v>11796.49</v>
      </c>
      <c r="J18" s="33">
        <f t="shared" si="2"/>
        <v>47963.45</v>
      </c>
    </row>
    <row r="19" spans="1:11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5"/>
      <c r="H19" s="27">
        <f>H20</f>
        <v>60944.95</v>
      </c>
      <c r="I19" s="27">
        <f>SUM(I20:I20)</f>
        <v>0</v>
      </c>
      <c r="J19" s="27">
        <f>SUM(J20:J20)</f>
        <v>0</v>
      </c>
    </row>
    <row r="20" spans="1:11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25.35</v>
      </c>
      <c r="E20" s="36">
        <v>2404.14</v>
      </c>
      <c r="F20" s="32">
        <f>'[1]Memória 02'!E11</f>
        <v>0</v>
      </c>
      <c r="G20" s="31">
        <f>F20+[1]BM.01!G20</f>
        <v>0</v>
      </c>
      <c r="H20" s="33">
        <f>ROUND(E20*D20,2)</f>
        <v>60944.95</v>
      </c>
      <c r="I20" s="34">
        <f>ROUND(D20*F20,2)</f>
        <v>0</v>
      </c>
      <c r="J20" s="33">
        <f>ROUND(D20*G20,2)</f>
        <v>0</v>
      </c>
    </row>
    <row r="21" spans="1:11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5"/>
      <c r="H21" s="27">
        <f>SUM(H22:H23)</f>
        <v>2531042.2999999998</v>
      </c>
      <c r="I21" s="27">
        <f>SUM(I22:I23)</f>
        <v>237845.44</v>
      </c>
      <c r="J21" s="27">
        <f>SUM(J22:J23)</f>
        <v>967106.76</v>
      </c>
    </row>
    <row r="22" spans="1:11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4982.49</v>
      </c>
      <c r="E22" s="36">
        <v>31.12</v>
      </c>
      <c r="F22" s="32">
        <f>'[1]Memória 02'!E13</f>
        <v>3.34</v>
      </c>
      <c r="G22" s="31">
        <f>F22+[1]BM.01!G22</f>
        <v>13.59</v>
      </c>
      <c r="H22" s="33">
        <f>ROUND(E22*D22,2)</f>
        <v>155055.09</v>
      </c>
      <c r="I22" s="34">
        <f t="shared" ref="I22:I23" si="3">ROUND(D22*F22,2)</f>
        <v>16641.52</v>
      </c>
      <c r="J22" s="33">
        <f t="shared" ref="J22:J23" si="4">ROUND(D22*G22,2)</f>
        <v>67712.039999999994</v>
      </c>
    </row>
    <row r="23" spans="1:11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6626.84</v>
      </c>
      <c r="E23" s="36">
        <v>358.54</v>
      </c>
      <c r="F23" s="32">
        <f>'[1]Memória 02'!E14</f>
        <v>33.380000000000003</v>
      </c>
      <c r="G23" s="31">
        <f>F23+[1]BM.01!G23</f>
        <v>135.72</v>
      </c>
      <c r="H23" s="33">
        <f>ROUND(E23*D23,2)</f>
        <v>2375987.21</v>
      </c>
      <c r="I23" s="34">
        <f t="shared" si="3"/>
        <v>221203.92</v>
      </c>
      <c r="J23" s="33">
        <f t="shared" si="4"/>
        <v>899394.72</v>
      </c>
    </row>
    <row r="24" spans="1:11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5"/>
      <c r="H24" s="27">
        <f>H25</f>
        <v>1478.61</v>
      </c>
      <c r="I24" s="27">
        <f>SUM(I25:I25)</f>
        <v>0</v>
      </c>
      <c r="J24" s="27">
        <f>SUM(J25:J25)</f>
        <v>0</v>
      </c>
    </row>
    <row r="25" spans="1:11" s="2" customFormat="1" ht="30" customHeight="1" x14ac:dyDescent="0.25">
      <c r="A25" s="28" t="s">
        <v>67</v>
      </c>
      <c r="B25" s="35" t="s">
        <v>68</v>
      </c>
      <c r="C25" s="28" t="s">
        <v>69</v>
      </c>
      <c r="D25" s="36">
        <v>328.58</v>
      </c>
      <c r="E25" s="36">
        <v>4.5</v>
      </c>
      <c r="F25" s="32">
        <f>'[1]Memória 02'!E16</f>
        <v>0</v>
      </c>
      <c r="G25" s="31">
        <f>F25+[1]BM.01!G25</f>
        <v>0</v>
      </c>
      <c r="H25" s="33">
        <f>ROUND(E25*D25,2)</f>
        <v>1478.61</v>
      </c>
      <c r="I25" s="34">
        <f>ROUND(D25*F25,2)</f>
        <v>0</v>
      </c>
      <c r="J25" s="33">
        <f>ROUND(D25*G25,2)</f>
        <v>0</v>
      </c>
    </row>
    <row r="26" spans="1:11" s="2" customFormat="1" ht="30" customHeight="1" x14ac:dyDescent="0.25">
      <c r="A26" s="71" t="s">
        <v>70</v>
      </c>
      <c r="B26" s="72"/>
      <c r="C26" s="72"/>
      <c r="D26" s="72"/>
      <c r="E26" s="72"/>
      <c r="F26" s="72"/>
      <c r="G26" s="73"/>
      <c r="H26" s="38">
        <f>H14+H19+H21+H24</f>
        <v>3921026.6199999996</v>
      </c>
      <c r="I26" s="38">
        <f>I14+I19+I21+I24</f>
        <v>375933.19</v>
      </c>
      <c r="J26" s="38">
        <f>J14+J19+J21+J24</f>
        <v>1528561.25</v>
      </c>
      <c r="K26" s="39">
        <f>J26/H26</f>
        <v>0.38983699886230311</v>
      </c>
    </row>
    <row r="27" spans="1:11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1" ht="22.5" customHeight="1" x14ac:dyDescent="0.25">
      <c r="A28" s="74" t="s">
        <v>71</v>
      </c>
      <c r="B28" s="74"/>
      <c r="C28" s="74"/>
      <c r="D28" s="75">
        <f>I26</f>
        <v>375933.19</v>
      </c>
      <c r="E28" s="75"/>
      <c r="F28" s="76"/>
      <c r="G28" s="76"/>
      <c r="H28" s="76"/>
      <c r="I28" s="76"/>
      <c r="J28" s="76"/>
      <c r="K28" s="119"/>
    </row>
    <row r="29" spans="1:11" ht="8.25" customHeight="1" x14ac:dyDescent="0.25">
      <c r="C29" s="44"/>
      <c r="E29" s="45"/>
      <c r="F29" s="45"/>
    </row>
    <row r="30" spans="1:11" ht="17.25" customHeight="1" x14ac:dyDescent="0.25">
      <c r="C30" s="46"/>
      <c r="D30" s="46"/>
      <c r="E30" s="46"/>
      <c r="G30" s="77"/>
      <c r="H30" s="77"/>
      <c r="I30" s="77"/>
      <c r="J30" s="77"/>
    </row>
    <row r="31" spans="1:11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9F26-0257-4F38-B544-A6FB3D5EF465}">
  <dimension ref="A1:G18"/>
  <sheetViews>
    <sheetView tabSelected="1" view="pageBreakPreview" topLeftCell="B1" zoomScaleNormal="100" zoomScaleSheetLayoutView="100" workbookViewId="0">
      <selection activeCell="B13" sqref="B13"/>
    </sheetView>
  </sheetViews>
  <sheetFormatPr defaultRowHeight="15" x14ac:dyDescent="0.25"/>
  <cols>
    <col min="2" max="2" width="51.7109375" style="70" customWidth="1"/>
    <col min="3" max="3" width="9.140625" style="63"/>
    <col min="4" max="4" width="105.5703125" customWidth="1"/>
    <col min="5" max="5" width="9.42578125" style="50" customWidth="1"/>
  </cols>
  <sheetData>
    <row r="1" spans="1:7" ht="26.25" x14ac:dyDescent="0.25">
      <c r="A1" s="116" t="s">
        <v>86</v>
      </c>
      <c r="B1" s="117"/>
      <c r="C1" s="117"/>
      <c r="D1" s="118"/>
    </row>
    <row r="3" spans="1:7" x14ac:dyDescent="0.25">
      <c r="A3" s="51" t="s">
        <v>28</v>
      </c>
      <c r="B3" s="52" t="s">
        <v>73</v>
      </c>
      <c r="C3" s="51" t="s">
        <v>74</v>
      </c>
      <c r="D3" s="51" t="s">
        <v>75</v>
      </c>
    </row>
    <row r="4" spans="1:7" x14ac:dyDescent="0.25">
      <c r="A4" s="53"/>
      <c r="B4" s="54"/>
      <c r="C4" s="55"/>
      <c r="D4" s="53"/>
    </row>
    <row r="5" spans="1:7" x14ac:dyDescent="0.25">
      <c r="A5" s="56" t="s">
        <v>42</v>
      </c>
      <c r="B5" s="57" t="s">
        <v>43</v>
      </c>
      <c r="C5" s="58"/>
      <c r="D5" s="59"/>
    </row>
    <row r="6" spans="1:7" ht="60" x14ac:dyDescent="0.25">
      <c r="A6" s="60" t="s">
        <v>44</v>
      </c>
      <c r="B6" s="61" t="str">
        <f>[1]BM.01!B15</f>
        <v>PINTURA DE LIGACAO EXCLUSIVE LIGANTE</v>
      </c>
      <c r="C6" s="62" t="s">
        <v>46</v>
      </c>
      <c r="D6" s="54" t="s">
        <v>87</v>
      </c>
      <c r="E6" s="50">
        <f>2284.23+1662.31+1205.82+1534.29</f>
        <v>6686.65</v>
      </c>
      <c r="G6" s="63"/>
    </row>
    <row r="7" spans="1:7" x14ac:dyDescent="0.25">
      <c r="A7" s="60" t="s">
        <v>47</v>
      </c>
      <c r="B7" s="61" t="str">
        <f>[1]BM.01!B16</f>
        <v>CBUQ COM BRITA COMERCIAL EXCL LIGANTE</v>
      </c>
      <c r="C7" s="62" t="s">
        <v>49</v>
      </c>
      <c r="D7" s="64" t="s">
        <v>77</v>
      </c>
      <c r="E7" s="50">
        <f>(E6)*0.04*2.4</f>
        <v>641.91840000000002</v>
      </c>
    </row>
    <row r="8" spans="1:7" x14ac:dyDescent="0.25">
      <c r="A8" s="60" t="s">
        <v>50</v>
      </c>
      <c r="B8" s="61" t="str">
        <f>[1]BM.01!B17</f>
        <v>TRANSPORTE DE MATERIAIS ASFALTICO A QUENTE</v>
      </c>
      <c r="C8" s="62" t="s">
        <v>52</v>
      </c>
      <c r="D8" s="53" t="s">
        <v>78</v>
      </c>
      <c r="E8" s="50">
        <f>E13*465</f>
        <v>1554.646125</v>
      </c>
    </row>
    <row r="9" spans="1:7" x14ac:dyDescent="0.25">
      <c r="A9" s="60" t="s">
        <v>53</v>
      </c>
      <c r="B9" s="61" t="str">
        <f>[1]BM.01!B18</f>
        <v>TRANSPORTE DE MATERIAIS ASFALTICO A FRIO</v>
      </c>
      <c r="C9" s="62" t="s">
        <v>52</v>
      </c>
      <c r="D9" s="54" t="s">
        <v>79</v>
      </c>
      <c r="E9" s="50">
        <f>E14*465</f>
        <v>15521.586912000001</v>
      </c>
    </row>
    <row r="10" spans="1:7" x14ac:dyDescent="0.25">
      <c r="A10" s="56" t="s">
        <v>55</v>
      </c>
      <c r="B10" s="57" t="s">
        <v>56</v>
      </c>
      <c r="C10" s="66"/>
      <c r="D10" s="66"/>
    </row>
    <row r="11" spans="1:7" x14ac:dyDescent="0.25">
      <c r="A11" s="60" t="s">
        <v>57</v>
      </c>
      <c r="B11" s="65" t="str">
        <f>[1]BM.01!B20</f>
        <v>SINALIZACAO HORIZONTAL COM TINTA 2 ANOS DURACAO</v>
      </c>
      <c r="C11" s="67" t="s">
        <v>46</v>
      </c>
      <c r="D11" s="54"/>
    </row>
    <row r="12" spans="1:7" x14ac:dyDescent="0.25">
      <c r="A12" s="56" t="s">
        <v>59</v>
      </c>
      <c r="B12" s="57" t="s">
        <v>80</v>
      </c>
      <c r="C12" s="59"/>
      <c r="D12" s="59"/>
    </row>
    <row r="13" spans="1:7" x14ac:dyDescent="0.25">
      <c r="A13" s="60" t="s">
        <v>61</v>
      </c>
      <c r="B13" s="65" t="str">
        <f>[1]BM.01!B22</f>
        <v>EMULSAO ASFALTICA RR-2C EXCLUSIVE TRANSPORTE</v>
      </c>
      <c r="C13" s="55" t="s">
        <v>49</v>
      </c>
      <c r="D13" s="53" t="s">
        <v>81</v>
      </c>
      <c r="E13" s="50">
        <f>E6*0.0005</f>
        <v>3.3433250000000001</v>
      </c>
      <c r="F13" s="68"/>
    </row>
    <row r="14" spans="1:7" x14ac:dyDescent="0.25">
      <c r="A14" s="60" t="s">
        <v>63</v>
      </c>
      <c r="B14" s="65" t="str">
        <f>[1]BM.01!B23</f>
        <v xml:space="preserve">CIMENTO ASFALTICO CAP 50/70 EXCLUSIVE TRANSPORTE </v>
      </c>
      <c r="C14" s="55" t="s">
        <v>49</v>
      </c>
      <c r="D14" s="54" t="s">
        <v>82</v>
      </c>
      <c r="E14" s="50">
        <f>E7*0.052</f>
        <v>33.379756800000003</v>
      </c>
      <c r="F14">
        <f>E7*0.06</f>
        <v>38.515104000000001</v>
      </c>
    </row>
    <row r="15" spans="1:7" x14ac:dyDescent="0.25">
      <c r="A15" s="69" t="str">
        <f>[1]BM.01!A24</f>
        <v>4.0</v>
      </c>
      <c r="B15" s="57" t="str">
        <f>[1]BM.01!B24</f>
        <v>PLACA DA OBRA</v>
      </c>
      <c r="C15" s="59"/>
      <c r="D15" s="59"/>
      <c r="F15" s="50">
        <f>F14-E14</f>
        <v>5.1353471999999982</v>
      </c>
    </row>
    <row r="16" spans="1:7" x14ac:dyDescent="0.25">
      <c r="A16" s="60" t="s">
        <v>67</v>
      </c>
      <c r="B16" s="65" t="str">
        <f>[1]BM.01!B25</f>
        <v>PLACA INDICATIVA DE OBRA</v>
      </c>
      <c r="C16" s="67" t="s">
        <v>83</v>
      </c>
      <c r="D16" s="53"/>
      <c r="F16">
        <f>F15*[1]BM.01!D23</f>
        <v>34031.124238847988</v>
      </c>
    </row>
    <row r="18" spans="1:1" x14ac:dyDescent="0.25">
      <c r="A18" s="70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BM.01</vt:lpstr>
      <vt:lpstr>Memória 01</vt:lpstr>
      <vt:lpstr>BM.02</vt:lpstr>
      <vt:lpstr>Memória 02</vt:lpstr>
      <vt:lpstr>BM.01!Area_de_impressao</vt:lpstr>
      <vt:lpstr>BM.02!Area_de_impressao</vt:lpstr>
      <vt:lpstr>'Memória 01'!Area_de_impressao</vt:lpstr>
      <vt:lpstr>'Memória 02'!Area_de_impressao</vt:lpstr>
      <vt:lpstr>BM.01!Titulos_de_impressao</vt:lpstr>
      <vt:lpstr>BM.02!Titulos_de_impressao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2025-02-19T12:15:42Z</dcterms:created>
  <dcterms:modified xsi:type="dcterms:W3CDTF">2025-02-19T12:25:26Z</dcterms:modified>
</cp:coreProperties>
</file>