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Prefeitura\Largo da Estação\"/>
    </mc:Choice>
  </mc:AlternateContent>
  <xr:revisionPtr revIDLastSave="0" documentId="13_ncr:1_{C0EA9BD2-F82E-4D9B-A464-82DD08CACF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" sheetId="1" r:id="rId1"/>
    <sheet name="CRONOGRAMA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15" i="1"/>
  <c r="N24" i="1"/>
  <c r="N32" i="1"/>
  <c r="N34" i="1"/>
  <c r="N38" i="1"/>
  <c r="N46" i="1"/>
  <c r="N52" i="1"/>
  <c r="N58" i="1"/>
  <c r="N64" i="1"/>
  <c r="N76" i="1"/>
  <c r="N88" i="1"/>
  <c r="N94" i="1"/>
  <c r="N102" i="1"/>
  <c r="N105" i="1"/>
  <c r="N106" i="1"/>
  <c r="N107" i="1"/>
  <c r="N108" i="1"/>
  <c r="N113" i="1"/>
  <c r="N119" i="1"/>
  <c r="N135" i="1"/>
  <c r="N147" i="1"/>
  <c r="N148" i="1"/>
  <c r="N158" i="1"/>
  <c r="N159" i="1"/>
  <c r="N160" i="1"/>
  <c r="N162" i="1"/>
  <c r="N165" i="1"/>
  <c r="N169" i="1"/>
  <c r="N171" i="1"/>
  <c r="N175" i="1"/>
  <c r="N178" i="1"/>
  <c r="N179" i="1"/>
  <c r="N181" i="1"/>
  <c r="N183" i="1"/>
  <c r="N185" i="1"/>
  <c r="N190" i="1"/>
  <c r="N193" i="1"/>
  <c r="N196" i="1"/>
  <c r="N197" i="1"/>
  <c r="N201" i="1"/>
  <c r="N210" i="1"/>
  <c r="N216" i="1"/>
  <c r="N219" i="1"/>
  <c r="N228" i="1"/>
  <c r="N235" i="1"/>
  <c r="N240" i="1"/>
  <c r="N247" i="1"/>
  <c r="N259" i="1"/>
  <c r="N262" i="1"/>
  <c r="N266" i="1"/>
  <c r="N275" i="1"/>
  <c r="N277" i="1"/>
  <c r="N283" i="1"/>
  <c r="N284" i="1"/>
  <c r="N291" i="1"/>
  <c r="N295" i="1"/>
  <c r="N300" i="1"/>
  <c r="N309" i="1"/>
  <c r="E137" i="1"/>
  <c r="N137" i="1" s="1"/>
  <c r="B15" i="11" l="1"/>
  <c r="T3" i="1"/>
  <c r="E313" i="1"/>
  <c r="E312" i="1"/>
  <c r="E311" i="1"/>
  <c r="E310" i="1"/>
  <c r="E308" i="1"/>
  <c r="E307" i="1"/>
  <c r="E306" i="1"/>
  <c r="E305" i="1"/>
  <c r="N305" i="1" s="1"/>
  <c r="E304" i="1"/>
  <c r="E303" i="1"/>
  <c r="E302" i="1"/>
  <c r="E301" i="1"/>
  <c r="E299" i="1"/>
  <c r="E298" i="1"/>
  <c r="E297" i="1"/>
  <c r="E296" i="1"/>
  <c r="E294" i="1"/>
  <c r="E293" i="1"/>
  <c r="E292" i="1"/>
  <c r="E290" i="1"/>
  <c r="E289" i="1"/>
  <c r="E288" i="1"/>
  <c r="E287" i="1"/>
  <c r="E286" i="1"/>
  <c r="E285" i="1"/>
  <c r="E282" i="1"/>
  <c r="E281" i="1"/>
  <c r="E280" i="1"/>
  <c r="E279" i="1"/>
  <c r="E278" i="1"/>
  <c r="E276" i="1"/>
  <c r="E274" i="1"/>
  <c r="E273" i="1"/>
  <c r="E272" i="1"/>
  <c r="E271" i="1"/>
  <c r="E270" i="1"/>
  <c r="E269" i="1"/>
  <c r="E268" i="1"/>
  <c r="E267" i="1"/>
  <c r="E265" i="1"/>
  <c r="E264" i="1"/>
  <c r="E263" i="1"/>
  <c r="E261" i="1"/>
  <c r="E260" i="1"/>
  <c r="E258" i="1"/>
  <c r="E257" i="1"/>
  <c r="E256" i="1"/>
  <c r="E255" i="1"/>
  <c r="N255" i="1" s="1"/>
  <c r="E254" i="1"/>
  <c r="E253" i="1"/>
  <c r="E252" i="1"/>
  <c r="E251" i="1"/>
  <c r="E250" i="1"/>
  <c r="E249" i="1"/>
  <c r="E248" i="1"/>
  <c r="E246" i="1"/>
  <c r="E245" i="1"/>
  <c r="E244" i="1"/>
  <c r="E243" i="1"/>
  <c r="E242" i="1"/>
  <c r="E241" i="1"/>
  <c r="E239" i="1"/>
  <c r="E238" i="1"/>
  <c r="E237" i="1"/>
  <c r="N237" i="1" s="1"/>
  <c r="E236" i="1"/>
  <c r="E234" i="1"/>
  <c r="E233" i="1"/>
  <c r="E232" i="1"/>
  <c r="E231" i="1"/>
  <c r="E230" i="1"/>
  <c r="E229" i="1"/>
  <c r="E227" i="1"/>
  <c r="E226" i="1"/>
  <c r="E225" i="1"/>
  <c r="E224" i="1"/>
  <c r="E223" i="1"/>
  <c r="E222" i="1"/>
  <c r="E221" i="1"/>
  <c r="E220" i="1"/>
  <c r="E218" i="1"/>
  <c r="E217" i="1"/>
  <c r="E215" i="1"/>
  <c r="E214" i="1"/>
  <c r="E213" i="1"/>
  <c r="E212" i="1"/>
  <c r="E211" i="1"/>
  <c r="E209" i="1"/>
  <c r="E208" i="1"/>
  <c r="E207" i="1"/>
  <c r="E206" i="1"/>
  <c r="E205" i="1"/>
  <c r="E204" i="1"/>
  <c r="E203" i="1"/>
  <c r="E202" i="1"/>
  <c r="E200" i="1"/>
  <c r="E199" i="1"/>
  <c r="N199" i="1" s="1"/>
  <c r="E198" i="1"/>
  <c r="E195" i="1"/>
  <c r="E194" i="1"/>
  <c r="E192" i="1"/>
  <c r="E191" i="1"/>
  <c r="E189" i="1"/>
  <c r="E188" i="1"/>
  <c r="E187" i="1"/>
  <c r="E186" i="1"/>
  <c r="E184" i="1"/>
  <c r="E182" i="1"/>
  <c r="E180" i="1"/>
  <c r="E177" i="1"/>
  <c r="E176" i="1"/>
  <c r="E174" i="1"/>
  <c r="E173" i="1"/>
  <c r="N173" i="1" s="1"/>
  <c r="E172" i="1"/>
  <c r="E170" i="1"/>
  <c r="E168" i="1"/>
  <c r="E167" i="1"/>
  <c r="E166" i="1"/>
  <c r="E164" i="1"/>
  <c r="E163" i="1"/>
  <c r="E161" i="1"/>
  <c r="E157" i="1"/>
  <c r="E156" i="1"/>
  <c r="E155" i="1"/>
  <c r="E154" i="1"/>
  <c r="E153" i="1"/>
  <c r="E152" i="1"/>
  <c r="E151" i="1"/>
  <c r="E150" i="1"/>
  <c r="E149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8" i="1"/>
  <c r="E117" i="1"/>
  <c r="E116" i="1"/>
  <c r="E115" i="1"/>
  <c r="E114" i="1"/>
  <c r="E112" i="1"/>
  <c r="E111" i="1"/>
  <c r="E110" i="1"/>
  <c r="E109" i="1"/>
  <c r="E104" i="1"/>
  <c r="E103" i="1"/>
  <c r="E101" i="1"/>
  <c r="E100" i="1"/>
  <c r="E99" i="1"/>
  <c r="E98" i="1"/>
  <c r="E97" i="1"/>
  <c r="E96" i="1"/>
  <c r="E95" i="1"/>
  <c r="E93" i="1"/>
  <c r="E92" i="1"/>
  <c r="E91" i="1"/>
  <c r="E90" i="1"/>
  <c r="E89" i="1"/>
  <c r="E87" i="1"/>
  <c r="E86" i="1"/>
  <c r="E85" i="1"/>
  <c r="E84" i="1"/>
  <c r="N84" i="1" s="1"/>
  <c r="E83" i="1"/>
  <c r="E82" i="1"/>
  <c r="E81" i="1"/>
  <c r="E80" i="1"/>
  <c r="N80" i="1" s="1"/>
  <c r="E79" i="1"/>
  <c r="E78" i="1"/>
  <c r="E77" i="1"/>
  <c r="E75" i="1"/>
  <c r="N75" i="1" s="1"/>
  <c r="E74" i="1"/>
  <c r="E73" i="1"/>
  <c r="E72" i="1"/>
  <c r="E71" i="1"/>
  <c r="N71" i="1" s="1"/>
  <c r="E70" i="1"/>
  <c r="E69" i="1"/>
  <c r="E68" i="1"/>
  <c r="E67" i="1"/>
  <c r="N67" i="1" s="1"/>
  <c r="E66" i="1"/>
  <c r="E65" i="1"/>
  <c r="E63" i="1"/>
  <c r="E62" i="1"/>
  <c r="N62" i="1" s="1"/>
  <c r="E61" i="1"/>
  <c r="E60" i="1"/>
  <c r="E59" i="1"/>
  <c r="E57" i="1"/>
  <c r="N57" i="1" s="1"/>
  <c r="E56" i="1"/>
  <c r="E55" i="1"/>
  <c r="E54" i="1"/>
  <c r="E53" i="1"/>
  <c r="N53" i="1" s="1"/>
  <c r="E51" i="1"/>
  <c r="E50" i="1"/>
  <c r="E49" i="1"/>
  <c r="E48" i="1"/>
  <c r="N48" i="1" s="1"/>
  <c r="E47" i="1"/>
  <c r="E45" i="1"/>
  <c r="E44" i="1"/>
  <c r="E43" i="1"/>
  <c r="N43" i="1" s="1"/>
  <c r="E42" i="1"/>
  <c r="E41" i="1"/>
  <c r="E40" i="1"/>
  <c r="E39" i="1"/>
  <c r="N39" i="1" s="1"/>
  <c r="E37" i="1"/>
  <c r="E36" i="1"/>
  <c r="E35" i="1"/>
  <c r="E33" i="1"/>
  <c r="N33" i="1" s="1"/>
  <c r="E31" i="1"/>
  <c r="E30" i="1"/>
  <c r="E29" i="1"/>
  <c r="E28" i="1"/>
  <c r="N28" i="1" s="1"/>
  <c r="E27" i="1"/>
  <c r="E26" i="1"/>
  <c r="E25" i="1"/>
  <c r="G137" i="1"/>
  <c r="E138" i="1"/>
  <c r="E139" i="1"/>
  <c r="E140" i="1"/>
  <c r="E141" i="1"/>
  <c r="E142" i="1"/>
  <c r="E143" i="1"/>
  <c r="E144" i="1"/>
  <c r="E145" i="1"/>
  <c r="E146" i="1"/>
  <c r="E136" i="1"/>
  <c r="B25" i="11"/>
  <c r="B23" i="11"/>
  <c r="B21" i="11"/>
  <c r="B19" i="11"/>
  <c r="B17" i="11"/>
  <c r="B13" i="11"/>
  <c r="G312" i="1"/>
  <c r="G305" i="1"/>
  <c r="G301" i="1"/>
  <c r="G286" i="1"/>
  <c r="G280" i="1"/>
  <c r="G255" i="1"/>
  <c r="G237" i="1"/>
  <c r="G218" i="1"/>
  <c r="G199" i="1"/>
  <c r="G173" i="1"/>
  <c r="G132" i="1"/>
  <c r="G101" i="1"/>
  <c r="G84" i="1"/>
  <c r="G80" i="1"/>
  <c r="G75" i="1"/>
  <c r="G71" i="1"/>
  <c r="G67" i="1"/>
  <c r="G62" i="1"/>
  <c r="G57" i="1"/>
  <c r="G53" i="1"/>
  <c r="G48" i="1"/>
  <c r="G43" i="1"/>
  <c r="G39" i="1"/>
  <c r="G33" i="1"/>
  <c r="G30" i="1"/>
  <c r="G28" i="1"/>
  <c r="F311" i="1"/>
  <c r="H311" i="1" s="1"/>
  <c r="F310" i="1"/>
  <c r="H310" i="1" s="1"/>
  <c r="F306" i="1"/>
  <c r="H306" i="1" s="1"/>
  <c r="F305" i="1"/>
  <c r="H305" i="1" s="1"/>
  <c r="F302" i="1"/>
  <c r="H302" i="1" s="1"/>
  <c r="F297" i="1"/>
  <c r="H297" i="1" s="1"/>
  <c r="F292" i="1"/>
  <c r="H292" i="1" s="1"/>
  <c r="F290" i="1"/>
  <c r="H290" i="1" s="1"/>
  <c r="F287" i="1"/>
  <c r="H287" i="1" s="1"/>
  <c r="F281" i="1"/>
  <c r="H281" i="1" s="1"/>
  <c r="F276" i="1"/>
  <c r="H276" i="1" s="1"/>
  <c r="F274" i="1"/>
  <c r="H274" i="1" s="1"/>
  <c r="F271" i="1"/>
  <c r="H271" i="1" s="1"/>
  <c r="F270" i="1"/>
  <c r="H270" i="1" s="1"/>
  <c r="F267" i="1"/>
  <c r="H267" i="1" s="1"/>
  <c r="F265" i="1"/>
  <c r="H265" i="1" s="1"/>
  <c r="F261" i="1"/>
  <c r="H261" i="1" s="1"/>
  <c r="F256" i="1"/>
  <c r="H256" i="1" s="1"/>
  <c r="F255" i="1"/>
  <c r="H255" i="1" s="1"/>
  <c r="F252" i="1"/>
  <c r="H252" i="1" s="1"/>
  <c r="F248" i="1"/>
  <c r="H248" i="1" s="1"/>
  <c r="F246" i="1"/>
  <c r="H246" i="1" s="1"/>
  <c r="F243" i="1"/>
  <c r="H243" i="1" s="1"/>
  <c r="F238" i="1"/>
  <c r="H238" i="1" s="1"/>
  <c r="F237" i="1"/>
  <c r="H237" i="1" s="1"/>
  <c r="F233" i="1"/>
  <c r="H233" i="1" s="1"/>
  <c r="F232" i="1"/>
  <c r="H232" i="1" s="1"/>
  <c r="F229" i="1"/>
  <c r="H229" i="1" s="1"/>
  <c r="F227" i="1"/>
  <c r="H227" i="1" s="1"/>
  <c r="F224" i="1"/>
  <c r="H224" i="1" s="1"/>
  <c r="F220" i="1"/>
  <c r="H220" i="1" s="1"/>
  <c r="F214" i="1"/>
  <c r="H214" i="1" s="1"/>
  <c r="F213" i="1"/>
  <c r="H213" i="1" s="1"/>
  <c r="F209" i="1"/>
  <c r="H209" i="1" s="1"/>
  <c r="F205" i="1"/>
  <c r="H205" i="1" s="1"/>
  <c r="F200" i="1"/>
  <c r="H200" i="1" s="1"/>
  <c r="F199" i="1"/>
  <c r="H199" i="1" s="1"/>
  <c r="F194" i="1"/>
  <c r="H194" i="1" s="1"/>
  <c r="F192" i="1"/>
  <c r="H192" i="1" s="1"/>
  <c r="F188" i="1"/>
  <c r="H188" i="1" s="1"/>
  <c r="F187" i="1"/>
  <c r="H187" i="1" s="1"/>
  <c r="F182" i="1"/>
  <c r="H182" i="1" s="1"/>
  <c r="F174" i="1"/>
  <c r="H174" i="1" s="1"/>
  <c r="F173" i="1"/>
  <c r="H173" i="1" s="1"/>
  <c r="F168" i="1"/>
  <c r="H168" i="1" s="1"/>
  <c r="F163" i="1"/>
  <c r="H163" i="1" s="1"/>
  <c r="F161" i="1"/>
  <c r="H161" i="1" s="1"/>
  <c r="F155" i="1"/>
  <c r="H155" i="1" s="1"/>
  <c r="F151" i="1"/>
  <c r="H151" i="1" s="1"/>
  <c r="F133" i="1"/>
  <c r="H133" i="1" s="1"/>
  <c r="F131" i="1"/>
  <c r="H131" i="1" s="1"/>
  <c r="F129" i="1"/>
  <c r="H129" i="1" s="1"/>
  <c r="F125" i="1"/>
  <c r="H125" i="1" s="1"/>
  <c r="F121" i="1"/>
  <c r="H121" i="1" s="1"/>
  <c r="F116" i="1"/>
  <c r="H116" i="1" s="1"/>
  <c r="F111" i="1"/>
  <c r="H111" i="1" s="1"/>
  <c r="F103" i="1"/>
  <c r="H103" i="1" s="1"/>
  <c r="F98" i="1"/>
  <c r="H98" i="1" s="1"/>
  <c r="F93" i="1"/>
  <c r="H93" i="1" s="1"/>
  <c r="F89" i="1"/>
  <c r="H89" i="1" s="1"/>
  <c r="F87" i="1"/>
  <c r="H87" i="1" s="1"/>
  <c r="F84" i="1"/>
  <c r="H84" i="1" s="1"/>
  <c r="F80" i="1"/>
  <c r="H80" i="1" s="1"/>
  <c r="F75" i="1"/>
  <c r="H75" i="1" s="1"/>
  <c r="F71" i="1"/>
  <c r="H71" i="1" s="1"/>
  <c r="F70" i="1"/>
  <c r="H70" i="1" s="1"/>
  <c r="F69" i="1"/>
  <c r="H69" i="1" s="1"/>
  <c r="F67" i="1"/>
  <c r="H67" i="1" s="1"/>
  <c r="F62" i="1"/>
  <c r="H62" i="1" s="1"/>
  <c r="F57" i="1"/>
  <c r="H57" i="1" s="1"/>
  <c r="F55" i="1"/>
  <c r="H55" i="1" s="1"/>
  <c r="F53" i="1"/>
  <c r="H53" i="1" s="1"/>
  <c r="F48" i="1"/>
  <c r="H48" i="1" s="1"/>
  <c r="F43" i="1"/>
  <c r="H43" i="1" s="1"/>
  <c r="F39" i="1"/>
  <c r="H39" i="1" s="1"/>
  <c r="F33" i="1"/>
  <c r="H33" i="1" s="1"/>
  <c r="F31" i="1"/>
  <c r="H31" i="1" s="1"/>
  <c r="F28" i="1"/>
  <c r="H28" i="1" s="1"/>
  <c r="F30" i="1" l="1"/>
  <c r="H30" i="1" s="1"/>
  <c r="N30" i="1"/>
  <c r="F45" i="1"/>
  <c r="H45" i="1" s="1"/>
  <c r="N45" i="1"/>
  <c r="F60" i="1"/>
  <c r="H60" i="1" s="1"/>
  <c r="N60" i="1"/>
  <c r="F82" i="1"/>
  <c r="H82" i="1" s="1"/>
  <c r="N82" i="1"/>
  <c r="F96" i="1"/>
  <c r="H96" i="1" s="1"/>
  <c r="N96" i="1"/>
  <c r="G114" i="1"/>
  <c r="N114" i="1"/>
  <c r="G127" i="1"/>
  <c r="N127" i="1"/>
  <c r="F166" i="1"/>
  <c r="H166" i="1" s="1"/>
  <c r="N166" i="1"/>
  <c r="G186" i="1"/>
  <c r="N186" i="1"/>
  <c r="F203" i="1"/>
  <c r="H203" i="1" s="1"/>
  <c r="N203" i="1"/>
  <c r="G222" i="1"/>
  <c r="N222" i="1"/>
  <c r="G241" i="1"/>
  <c r="N241" i="1"/>
  <c r="G254" i="1"/>
  <c r="N254" i="1"/>
  <c r="F269" i="1"/>
  <c r="H269" i="1" s="1"/>
  <c r="N269" i="1"/>
  <c r="G304" i="1"/>
  <c r="N304" i="1"/>
  <c r="F146" i="1"/>
  <c r="H146" i="1" s="1"/>
  <c r="N146" i="1"/>
  <c r="F142" i="1"/>
  <c r="H142" i="1" s="1"/>
  <c r="N142" i="1"/>
  <c r="G138" i="1"/>
  <c r="N138" i="1"/>
  <c r="G27" i="1"/>
  <c r="N27" i="1"/>
  <c r="G31" i="1"/>
  <c r="N31" i="1"/>
  <c r="G37" i="1"/>
  <c r="N37" i="1"/>
  <c r="G42" i="1"/>
  <c r="N42" i="1"/>
  <c r="G47" i="1"/>
  <c r="N47" i="1"/>
  <c r="G51" i="1"/>
  <c r="N51" i="1"/>
  <c r="G56" i="1"/>
  <c r="N56" i="1"/>
  <c r="G61" i="1"/>
  <c r="N61" i="1"/>
  <c r="G66" i="1"/>
  <c r="N66" i="1"/>
  <c r="G70" i="1"/>
  <c r="N70" i="1"/>
  <c r="G74" i="1"/>
  <c r="N74" i="1"/>
  <c r="G79" i="1"/>
  <c r="N79" i="1"/>
  <c r="G83" i="1"/>
  <c r="N83" i="1"/>
  <c r="G87" i="1"/>
  <c r="N87" i="1"/>
  <c r="G92" i="1"/>
  <c r="N92" i="1"/>
  <c r="G97" i="1"/>
  <c r="N97" i="1"/>
  <c r="F101" i="1"/>
  <c r="H101" i="1" s="1"/>
  <c r="N101" i="1"/>
  <c r="G110" i="1"/>
  <c r="N110" i="1"/>
  <c r="F115" i="1"/>
  <c r="H115" i="1" s="1"/>
  <c r="N115" i="1"/>
  <c r="G120" i="1"/>
  <c r="N120" i="1"/>
  <c r="F124" i="1"/>
  <c r="H124" i="1" s="1"/>
  <c r="N124" i="1"/>
  <c r="G128" i="1"/>
  <c r="N128" i="1"/>
  <c r="F132" i="1"/>
  <c r="H132" i="1" s="1"/>
  <c r="N132" i="1"/>
  <c r="G150" i="1"/>
  <c r="N150" i="1"/>
  <c r="G154" i="1"/>
  <c r="N154" i="1"/>
  <c r="G161" i="1"/>
  <c r="N161" i="1"/>
  <c r="G167" i="1"/>
  <c r="N167" i="1"/>
  <c r="F180" i="1"/>
  <c r="H180" i="1" s="1"/>
  <c r="N180" i="1"/>
  <c r="G187" i="1"/>
  <c r="N187" i="1"/>
  <c r="G192" i="1"/>
  <c r="N192" i="1"/>
  <c r="F204" i="1"/>
  <c r="H204" i="1" s="1"/>
  <c r="N204" i="1"/>
  <c r="G208" i="1"/>
  <c r="N208" i="1"/>
  <c r="G213" i="1"/>
  <c r="N213" i="1"/>
  <c r="F218" i="1"/>
  <c r="H218" i="1" s="1"/>
  <c r="N218" i="1"/>
  <c r="F223" i="1"/>
  <c r="H223" i="1" s="1"/>
  <c r="N223" i="1"/>
  <c r="G227" i="1"/>
  <c r="N227" i="1"/>
  <c r="G232" i="1"/>
  <c r="N232" i="1"/>
  <c r="F242" i="1"/>
  <c r="H242" i="1" s="1"/>
  <c r="N242" i="1"/>
  <c r="G246" i="1"/>
  <c r="N246" i="1"/>
  <c r="G251" i="1"/>
  <c r="N251" i="1"/>
  <c r="F260" i="1"/>
  <c r="H260" i="1" s="1"/>
  <c r="N260" i="1"/>
  <c r="G265" i="1"/>
  <c r="N265" i="1"/>
  <c r="G270" i="1"/>
  <c r="N270" i="1"/>
  <c r="G274" i="1"/>
  <c r="N274" i="1"/>
  <c r="F280" i="1"/>
  <c r="H280" i="1" s="1"/>
  <c r="N280" i="1"/>
  <c r="F286" i="1"/>
  <c r="H286" i="1" s="1"/>
  <c r="N286" i="1"/>
  <c r="G290" i="1"/>
  <c r="N290" i="1"/>
  <c r="G296" i="1"/>
  <c r="N296" i="1"/>
  <c r="F301" i="1"/>
  <c r="H301" i="1" s="1"/>
  <c r="N301" i="1"/>
  <c r="G310" i="1"/>
  <c r="N310" i="1"/>
  <c r="F136" i="1"/>
  <c r="H136" i="1" s="1"/>
  <c r="N136" i="1"/>
  <c r="G139" i="1"/>
  <c r="N139" i="1"/>
  <c r="G36" i="1"/>
  <c r="N36" i="1"/>
  <c r="G50" i="1"/>
  <c r="N50" i="1"/>
  <c r="F65" i="1"/>
  <c r="H65" i="1" s="1"/>
  <c r="N65" i="1"/>
  <c r="F78" i="1"/>
  <c r="H78" i="1" s="1"/>
  <c r="N78" i="1"/>
  <c r="G91" i="1"/>
  <c r="N91" i="1"/>
  <c r="F109" i="1"/>
  <c r="H109" i="1" s="1"/>
  <c r="N109" i="1"/>
  <c r="F118" i="1"/>
  <c r="H118" i="1" s="1"/>
  <c r="N118" i="1"/>
  <c r="G131" i="1"/>
  <c r="N131" i="1"/>
  <c r="G157" i="1"/>
  <c r="N157" i="1"/>
  <c r="G177" i="1"/>
  <c r="N177" i="1"/>
  <c r="G198" i="1"/>
  <c r="N198" i="1"/>
  <c r="F212" i="1"/>
  <c r="H212" i="1" s="1"/>
  <c r="N212" i="1"/>
  <c r="G226" i="1"/>
  <c r="N226" i="1"/>
  <c r="G236" i="1"/>
  <c r="N236" i="1"/>
  <c r="F250" i="1"/>
  <c r="H250" i="1" s="1"/>
  <c r="N250" i="1"/>
  <c r="G258" i="1"/>
  <c r="N258" i="1"/>
  <c r="F273" i="1"/>
  <c r="H273" i="1" s="1"/>
  <c r="N273" i="1"/>
  <c r="F285" i="1"/>
  <c r="H285" i="1" s="1"/>
  <c r="N285" i="1"/>
  <c r="F294" i="1"/>
  <c r="H294" i="1" s="1"/>
  <c r="N294" i="1"/>
  <c r="F313" i="1"/>
  <c r="H313" i="1" s="1"/>
  <c r="N313" i="1"/>
  <c r="G145" i="1"/>
  <c r="N145" i="1"/>
  <c r="G141" i="1"/>
  <c r="N141" i="1"/>
  <c r="G89" i="1"/>
  <c r="N89" i="1"/>
  <c r="G93" i="1"/>
  <c r="N93" i="1"/>
  <c r="G98" i="1"/>
  <c r="N98" i="1"/>
  <c r="G103" i="1"/>
  <c r="N103" i="1"/>
  <c r="G111" i="1"/>
  <c r="N111" i="1"/>
  <c r="G116" i="1"/>
  <c r="N116" i="1"/>
  <c r="G121" i="1"/>
  <c r="N121" i="1"/>
  <c r="G125" i="1"/>
  <c r="N125" i="1"/>
  <c r="G129" i="1"/>
  <c r="N129" i="1"/>
  <c r="G133" i="1"/>
  <c r="N133" i="1"/>
  <c r="G151" i="1"/>
  <c r="N151" i="1"/>
  <c r="G155" i="1"/>
  <c r="N155" i="1"/>
  <c r="G163" i="1"/>
  <c r="N163" i="1"/>
  <c r="G168" i="1"/>
  <c r="N168" i="1"/>
  <c r="G174" i="1"/>
  <c r="N174" i="1"/>
  <c r="G182" i="1"/>
  <c r="N182" i="1"/>
  <c r="G188" i="1"/>
  <c r="N188" i="1"/>
  <c r="G194" i="1"/>
  <c r="N194" i="1"/>
  <c r="G200" i="1"/>
  <c r="N200" i="1"/>
  <c r="G205" i="1"/>
  <c r="N205" i="1"/>
  <c r="G209" i="1"/>
  <c r="N209" i="1"/>
  <c r="G214" i="1"/>
  <c r="N214" i="1"/>
  <c r="G220" i="1"/>
  <c r="N220" i="1"/>
  <c r="G224" i="1"/>
  <c r="N224" i="1"/>
  <c r="G229" i="1"/>
  <c r="N229" i="1"/>
  <c r="G233" i="1"/>
  <c r="N233" i="1"/>
  <c r="G238" i="1"/>
  <c r="N238" i="1"/>
  <c r="G243" i="1"/>
  <c r="N243" i="1"/>
  <c r="G248" i="1"/>
  <c r="N248" i="1"/>
  <c r="G252" i="1"/>
  <c r="N252" i="1"/>
  <c r="G256" i="1"/>
  <c r="N256" i="1"/>
  <c r="G261" i="1"/>
  <c r="N261" i="1"/>
  <c r="G267" i="1"/>
  <c r="N267" i="1"/>
  <c r="G271" i="1"/>
  <c r="N271" i="1"/>
  <c r="G276" i="1"/>
  <c r="N276" i="1"/>
  <c r="G281" i="1"/>
  <c r="N281" i="1"/>
  <c r="G287" i="1"/>
  <c r="N287" i="1"/>
  <c r="G292" i="1"/>
  <c r="N292" i="1"/>
  <c r="G297" i="1"/>
  <c r="N297" i="1"/>
  <c r="G302" i="1"/>
  <c r="N302" i="1"/>
  <c r="G306" i="1"/>
  <c r="N306" i="1"/>
  <c r="G311" i="1"/>
  <c r="N311" i="1"/>
  <c r="G143" i="1"/>
  <c r="N143" i="1"/>
  <c r="G26" i="1"/>
  <c r="N26" i="1"/>
  <c r="F41" i="1"/>
  <c r="H41" i="1" s="1"/>
  <c r="N41" i="1"/>
  <c r="G55" i="1"/>
  <c r="N55" i="1"/>
  <c r="G69" i="1"/>
  <c r="N69" i="1"/>
  <c r="F73" i="1"/>
  <c r="H73" i="1" s="1"/>
  <c r="N73" i="1"/>
  <c r="G86" i="1"/>
  <c r="N86" i="1"/>
  <c r="G100" i="1"/>
  <c r="N100" i="1"/>
  <c r="G123" i="1"/>
  <c r="N123" i="1"/>
  <c r="G149" i="1"/>
  <c r="N149" i="1"/>
  <c r="G153" i="1"/>
  <c r="N153" i="1"/>
  <c r="G172" i="1"/>
  <c r="N172" i="1"/>
  <c r="F191" i="1"/>
  <c r="H191" i="1" s="1"/>
  <c r="N191" i="1"/>
  <c r="G207" i="1"/>
  <c r="N207" i="1"/>
  <c r="G217" i="1"/>
  <c r="N217" i="1"/>
  <c r="F231" i="1"/>
  <c r="H231" i="1" s="1"/>
  <c r="N231" i="1"/>
  <c r="G245" i="1"/>
  <c r="N245" i="1"/>
  <c r="G264" i="1"/>
  <c r="N264" i="1"/>
  <c r="G279" i="1"/>
  <c r="N279" i="1"/>
  <c r="F289" i="1"/>
  <c r="H289" i="1" s="1"/>
  <c r="N289" i="1"/>
  <c r="G299" i="1"/>
  <c r="N299" i="1"/>
  <c r="F308" i="1"/>
  <c r="H308" i="1" s="1"/>
  <c r="N308" i="1"/>
  <c r="G142" i="1"/>
  <c r="F144" i="1"/>
  <c r="H144" i="1" s="1"/>
  <c r="N144" i="1"/>
  <c r="F140" i="1"/>
  <c r="H140" i="1" s="1"/>
  <c r="N140" i="1"/>
  <c r="G25" i="1"/>
  <c r="N25" i="1"/>
  <c r="G29" i="1"/>
  <c r="N29" i="1"/>
  <c r="F35" i="1"/>
  <c r="H35" i="1" s="1"/>
  <c r="N35" i="1"/>
  <c r="G40" i="1"/>
  <c r="N40" i="1"/>
  <c r="G44" i="1"/>
  <c r="N44" i="1"/>
  <c r="F49" i="1"/>
  <c r="H49" i="1" s="1"/>
  <c r="N49" i="1"/>
  <c r="G54" i="1"/>
  <c r="N54" i="1"/>
  <c r="G59" i="1"/>
  <c r="N59" i="1"/>
  <c r="G63" i="1"/>
  <c r="N63" i="1"/>
  <c r="G68" i="1"/>
  <c r="N68" i="1"/>
  <c r="G72" i="1"/>
  <c r="N72" i="1"/>
  <c r="G77" i="1"/>
  <c r="N77" i="1"/>
  <c r="F81" i="1"/>
  <c r="H81" i="1" s="1"/>
  <c r="N81" i="1"/>
  <c r="G85" i="1"/>
  <c r="N85" i="1"/>
  <c r="G90" i="1"/>
  <c r="N90" i="1"/>
  <c r="G95" i="1"/>
  <c r="N95" i="1"/>
  <c r="F99" i="1"/>
  <c r="H99" i="1" s="1"/>
  <c r="N99" i="1"/>
  <c r="G104" i="1"/>
  <c r="N104" i="1"/>
  <c r="G112" i="1"/>
  <c r="N112" i="1"/>
  <c r="F117" i="1"/>
  <c r="H117" i="1" s="1"/>
  <c r="N117" i="1"/>
  <c r="G122" i="1"/>
  <c r="N122" i="1"/>
  <c r="G126" i="1"/>
  <c r="N126" i="1"/>
  <c r="G130" i="1"/>
  <c r="N130" i="1"/>
  <c r="G134" i="1"/>
  <c r="N134" i="1"/>
  <c r="F152" i="1"/>
  <c r="H152" i="1" s="1"/>
  <c r="N152" i="1"/>
  <c r="G156" i="1"/>
  <c r="N156" i="1"/>
  <c r="G164" i="1"/>
  <c r="N164" i="1"/>
  <c r="G170" i="1"/>
  <c r="N170" i="1"/>
  <c r="G176" i="1"/>
  <c r="N176" i="1"/>
  <c r="G184" i="1"/>
  <c r="N184" i="1"/>
  <c r="G189" i="1"/>
  <c r="N189" i="1"/>
  <c r="G195" i="1"/>
  <c r="N195" i="1"/>
  <c r="G202" i="1"/>
  <c r="N202" i="1"/>
  <c r="G206" i="1"/>
  <c r="N206" i="1"/>
  <c r="G211" i="1"/>
  <c r="N211" i="1"/>
  <c r="F215" i="1"/>
  <c r="H215" i="1" s="1"/>
  <c r="N215" i="1"/>
  <c r="G221" i="1"/>
  <c r="N221" i="1"/>
  <c r="G225" i="1"/>
  <c r="N225" i="1"/>
  <c r="G230" i="1"/>
  <c r="N230" i="1"/>
  <c r="F234" i="1"/>
  <c r="H234" i="1" s="1"/>
  <c r="N234" i="1"/>
  <c r="G239" i="1"/>
  <c r="N239" i="1"/>
  <c r="G244" i="1"/>
  <c r="N244" i="1"/>
  <c r="G249" i="1"/>
  <c r="N249" i="1"/>
  <c r="G253" i="1"/>
  <c r="N253" i="1"/>
  <c r="F257" i="1"/>
  <c r="H257" i="1" s="1"/>
  <c r="N257" i="1"/>
  <c r="G263" i="1"/>
  <c r="N263" i="1"/>
  <c r="G268" i="1"/>
  <c r="N268" i="1"/>
  <c r="F272" i="1"/>
  <c r="H272" i="1" s="1"/>
  <c r="N272" i="1"/>
  <c r="G278" i="1"/>
  <c r="N278" i="1"/>
  <c r="G282" i="1"/>
  <c r="G277" i="1" s="1"/>
  <c r="N282" i="1"/>
  <c r="G288" i="1"/>
  <c r="N288" i="1"/>
  <c r="G293" i="1"/>
  <c r="N293" i="1"/>
  <c r="F298" i="1"/>
  <c r="H298" i="1" s="1"/>
  <c r="N298" i="1"/>
  <c r="G303" i="1"/>
  <c r="N303" i="1"/>
  <c r="G307" i="1"/>
  <c r="N307" i="1"/>
  <c r="F312" i="1"/>
  <c r="H312" i="1" s="1"/>
  <c r="N312" i="1"/>
  <c r="F264" i="1"/>
  <c r="H264" i="1" s="1"/>
  <c r="F299" i="1"/>
  <c r="H299" i="1" s="1"/>
  <c r="G166" i="1"/>
  <c r="G159" i="1" s="1"/>
  <c r="F186" i="1"/>
  <c r="H186" i="1" s="1"/>
  <c r="F222" i="1"/>
  <c r="H222" i="1" s="1"/>
  <c r="G294" i="1"/>
  <c r="G273" i="1"/>
  <c r="F207" i="1"/>
  <c r="H207" i="1" s="1"/>
  <c r="F241" i="1"/>
  <c r="H241" i="1" s="1"/>
  <c r="G109" i="1"/>
  <c r="F36" i="1"/>
  <c r="H36" i="1" s="1"/>
  <c r="F50" i="1"/>
  <c r="H50" i="1" s="1"/>
  <c r="F91" i="1"/>
  <c r="H91" i="1" s="1"/>
  <c r="F128" i="1"/>
  <c r="H128" i="1" s="1"/>
  <c r="F167" i="1"/>
  <c r="H167" i="1" s="1"/>
  <c r="F177" i="1"/>
  <c r="H177" i="1" s="1"/>
  <c r="F208" i="1"/>
  <c r="H208" i="1" s="1"/>
  <c r="F226" i="1"/>
  <c r="H226" i="1" s="1"/>
  <c r="F251" i="1"/>
  <c r="H251" i="1" s="1"/>
  <c r="F258" i="1"/>
  <c r="H258" i="1" s="1"/>
  <c r="F296" i="1"/>
  <c r="H296" i="1" s="1"/>
  <c r="F304" i="1"/>
  <c r="H304" i="1" s="1"/>
  <c r="G73" i="1"/>
  <c r="G118" i="1"/>
  <c r="G146" i="1"/>
  <c r="G204" i="1"/>
  <c r="G223" i="1"/>
  <c r="G242" i="1"/>
  <c r="G260" i="1"/>
  <c r="G285" i="1"/>
  <c r="F114" i="1"/>
  <c r="H114" i="1" s="1"/>
  <c r="F127" i="1"/>
  <c r="H127" i="1" s="1"/>
  <c r="F153" i="1"/>
  <c r="H153" i="1" s="1"/>
  <c r="G45" i="1"/>
  <c r="G82" i="1"/>
  <c r="G203" i="1"/>
  <c r="G313" i="1"/>
  <c r="F86" i="1"/>
  <c r="H86" i="1" s="1"/>
  <c r="F110" i="1"/>
  <c r="H110" i="1" s="1"/>
  <c r="F150" i="1"/>
  <c r="H150" i="1" s="1"/>
  <c r="F157" i="1"/>
  <c r="H157" i="1" s="1"/>
  <c r="F245" i="1"/>
  <c r="H245" i="1" s="1"/>
  <c r="F279" i="1"/>
  <c r="H279" i="1" s="1"/>
  <c r="G65" i="1"/>
  <c r="G96" i="1"/>
  <c r="G191" i="1"/>
  <c r="G212" i="1"/>
  <c r="G231" i="1"/>
  <c r="G250" i="1"/>
  <c r="G269" i="1"/>
  <c r="F51" i="1"/>
  <c r="H51" i="1" s="1"/>
  <c r="G115" i="1"/>
  <c r="G124" i="1"/>
  <c r="G180" i="1"/>
  <c r="F37" i="1"/>
  <c r="H37" i="1" s="1"/>
  <c r="F47" i="1"/>
  <c r="H47" i="1" s="1"/>
  <c r="F61" i="1"/>
  <c r="H61" i="1" s="1"/>
  <c r="F74" i="1"/>
  <c r="H74" i="1" s="1"/>
  <c r="F83" i="1"/>
  <c r="H83" i="1" s="1"/>
  <c r="F97" i="1"/>
  <c r="H97" i="1" s="1"/>
  <c r="F137" i="1"/>
  <c r="H137" i="1" s="1"/>
  <c r="G117" i="1"/>
  <c r="F27" i="1"/>
  <c r="H27" i="1" s="1"/>
  <c r="F42" i="1"/>
  <c r="H42" i="1" s="1"/>
  <c r="F56" i="1"/>
  <c r="H56" i="1" s="1"/>
  <c r="F66" i="1"/>
  <c r="H66" i="1" s="1"/>
  <c r="F79" i="1"/>
  <c r="H79" i="1" s="1"/>
  <c r="F92" i="1"/>
  <c r="H92" i="1" s="1"/>
  <c r="F120" i="1"/>
  <c r="H120" i="1" s="1"/>
  <c r="F145" i="1"/>
  <c r="H145" i="1" s="1"/>
  <c r="F154" i="1"/>
  <c r="H154" i="1" s="1"/>
  <c r="G152" i="1"/>
  <c r="F26" i="1"/>
  <c r="H26" i="1" s="1"/>
  <c r="F100" i="1"/>
  <c r="H100" i="1" s="1"/>
  <c r="F123" i="1"/>
  <c r="H123" i="1" s="1"/>
  <c r="F149" i="1"/>
  <c r="H149" i="1" s="1"/>
  <c r="F172" i="1"/>
  <c r="H172" i="1" s="1"/>
  <c r="F198" i="1"/>
  <c r="H198" i="1" s="1"/>
  <c r="F217" i="1"/>
  <c r="H217" i="1" s="1"/>
  <c r="F236" i="1"/>
  <c r="H236" i="1" s="1"/>
  <c r="F254" i="1"/>
  <c r="H254" i="1" s="1"/>
  <c r="G41" i="1"/>
  <c r="G60" i="1"/>
  <c r="G78" i="1"/>
  <c r="G215" i="1"/>
  <c r="G289" i="1"/>
  <c r="G308" i="1"/>
  <c r="G35" i="1"/>
  <c r="G272" i="1"/>
  <c r="G234" i="1"/>
  <c r="G257" i="1"/>
  <c r="G298" i="1"/>
  <c r="F156" i="1"/>
  <c r="H156" i="1" s="1"/>
  <c r="F164" i="1"/>
  <c r="H164" i="1" s="1"/>
  <c r="F170" i="1"/>
  <c r="H170" i="1" s="1"/>
  <c r="F176" i="1"/>
  <c r="H176" i="1" s="1"/>
  <c r="F184" i="1"/>
  <c r="H184" i="1" s="1"/>
  <c r="F189" i="1"/>
  <c r="H189" i="1" s="1"/>
  <c r="F195" i="1"/>
  <c r="H195" i="1" s="1"/>
  <c r="F202" i="1"/>
  <c r="H202" i="1" s="1"/>
  <c r="F206" i="1"/>
  <c r="H206" i="1" s="1"/>
  <c r="F211" i="1"/>
  <c r="H211" i="1" s="1"/>
  <c r="F221" i="1"/>
  <c r="H221" i="1" s="1"/>
  <c r="F225" i="1"/>
  <c r="H225" i="1" s="1"/>
  <c r="F230" i="1"/>
  <c r="H230" i="1" s="1"/>
  <c r="F239" i="1"/>
  <c r="H239" i="1" s="1"/>
  <c r="F244" i="1"/>
  <c r="H244" i="1" s="1"/>
  <c r="F249" i="1"/>
  <c r="H249" i="1" s="1"/>
  <c r="F253" i="1"/>
  <c r="H253" i="1" s="1"/>
  <c r="F263" i="1"/>
  <c r="H263" i="1" s="1"/>
  <c r="F268" i="1"/>
  <c r="H268" i="1" s="1"/>
  <c r="F278" i="1"/>
  <c r="H278" i="1" s="1"/>
  <c r="F282" i="1"/>
  <c r="H282" i="1" s="1"/>
  <c r="F288" i="1"/>
  <c r="H288" i="1" s="1"/>
  <c r="F293" i="1"/>
  <c r="H293" i="1" s="1"/>
  <c r="F303" i="1"/>
  <c r="H303" i="1" s="1"/>
  <c r="F307" i="1"/>
  <c r="H307" i="1" s="1"/>
  <c r="G81" i="1"/>
  <c r="G99" i="1"/>
  <c r="G49" i="1"/>
  <c r="F25" i="1"/>
  <c r="H25" i="1" s="1"/>
  <c r="F29" i="1"/>
  <c r="H29" i="1" s="1"/>
  <c r="F40" i="1"/>
  <c r="H40" i="1" s="1"/>
  <c r="F44" i="1"/>
  <c r="H44" i="1" s="1"/>
  <c r="F54" i="1"/>
  <c r="H54" i="1" s="1"/>
  <c r="F59" i="1"/>
  <c r="H59" i="1" s="1"/>
  <c r="F63" i="1"/>
  <c r="H63" i="1" s="1"/>
  <c r="F68" i="1"/>
  <c r="H68" i="1" s="1"/>
  <c r="F72" i="1"/>
  <c r="H72" i="1" s="1"/>
  <c r="F77" i="1"/>
  <c r="H77" i="1" s="1"/>
  <c r="F85" i="1"/>
  <c r="H85" i="1" s="1"/>
  <c r="F90" i="1"/>
  <c r="H90" i="1" s="1"/>
  <c r="F95" i="1"/>
  <c r="H95" i="1" s="1"/>
  <c r="F104" i="1"/>
  <c r="H104" i="1" s="1"/>
  <c r="F112" i="1"/>
  <c r="H112" i="1" s="1"/>
  <c r="F122" i="1"/>
  <c r="H122" i="1" s="1"/>
  <c r="F126" i="1"/>
  <c r="H126" i="1" s="1"/>
  <c r="F130" i="1"/>
  <c r="H130" i="1" s="1"/>
  <c r="F134" i="1"/>
  <c r="H134" i="1" s="1"/>
  <c r="G136" i="1"/>
  <c r="F143" i="1"/>
  <c r="H143" i="1" s="1"/>
  <c r="F139" i="1"/>
  <c r="H139" i="1" s="1"/>
  <c r="F138" i="1"/>
  <c r="H138" i="1" s="1"/>
  <c r="F141" i="1"/>
  <c r="H141" i="1" s="1"/>
  <c r="G140" i="1"/>
  <c r="G144" i="1"/>
  <c r="G178" i="1" l="1"/>
  <c r="G283" i="1"/>
  <c r="H277" i="1"/>
  <c r="C23" i="11" s="1"/>
  <c r="P24" i="11" s="1"/>
  <c r="H178" i="1"/>
  <c r="C19" i="11" s="1"/>
  <c r="J20" i="11" s="1"/>
  <c r="H283" i="1"/>
  <c r="C25" i="11" s="1"/>
  <c r="S26" i="11" s="1"/>
  <c r="S28" i="11" s="1"/>
  <c r="H196" i="1"/>
  <c r="C21" i="11" s="1"/>
  <c r="P22" i="11" s="1"/>
  <c r="H159" i="1"/>
  <c r="C17" i="11" s="1"/>
  <c r="I18" i="11" s="1"/>
  <c r="G196" i="1"/>
  <c r="G106" i="1"/>
  <c r="N24" i="11"/>
  <c r="N28" i="11" s="1"/>
  <c r="Q146" i="1"/>
  <c r="H106" i="1"/>
  <c r="C15" i="11" s="1"/>
  <c r="L20" i="11" l="1"/>
  <c r="Q24" i="11"/>
  <c r="M24" i="11"/>
  <c r="Q26" i="11"/>
  <c r="K20" i="11"/>
  <c r="O26" i="11"/>
  <c r="R26" i="11"/>
  <c r="R28" i="11" s="1"/>
  <c r="O20" i="11"/>
  <c r="L22" i="11"/>
  <c r="L28" i="11" s="1"/>
  <c r="M22" i="11"/>
  <c r="J18" i="11"/>
  <c r="J28" i="11" s="1"/>
  <c r="K18" i="11"/>
  <c r="P26" i="11"/>
  <c r="P28" i="11" s="1"/>
  <c r="H16" i="11"/>
  <c r="G16" i="11"/>
  <c r="F16" i="11"/>
  <c r="I16" i="11"/>
  <c r="I28" i="11" s="1"/>
  <c r="M28" i="11" l="1"/>
  <c r="Q28" i="11"/>
  <c r="O28" i="11"/>
  <c r="K28" i="11"/>
  <c r="E23" i="1" l="1"/>
  <c r="E22" i="1"/>
  <c r="E21" i="1"/>
  <c r="E20" i="1"/>
  <c r="F20" i="1"/>
  <c r="H20" i="1" s="1"/>
  <c r="E19" i="1"/>
  <c r="E18" i="1"/>
  <c r="E17" i="1"/>
  <c r="G17" i="1"/>
  <c r="E16" i="1"/>
  <c r="E15" i="1"/>
  <c r="F16" i="1" l="1"/>
  <c r="H16" i="1" s="1"/>
  <c r="N16" i="1"/>
  <c r="G22" i="1"/>
  <c r="N22" i="1"/>
  <c r="G20" i="1"/>
  <c r="N20" i="1"/>
  <c r="G19" i="1"/>
  <c r="N19" i="1"/>
  <c r="G23" i="1"/>
  <c r="N23" i="1"/>
  <c r="F17" i="1"/>
  <c r="H17" i="1" s="1"/>
  <c r="N17" i="1"/>
  <c r="G15" i="1"/>
  <c r="N15" i="1"/>
  <c r="G18" i="1"/>
  <c r="N18" i="1"/>
  <c r="G21" i="1"/>
  <c r="N21" i="1"/>
  <c r="F18" i="1"/>
  <c r="H18" i="1" s="1"/>
  <c r="G16" i="1"/>
  <c r="G13" i="1" s="1"/>
  <c r="G314" i="1" s="1"/>
  <c r="F22" i="1"/>
  <c r="F19" i="1"/>
  <c r="F21" i="1"/>
  <c r="F15" i="1"/>
  <c r="F23" i="1"/>
  <c r="H23" i="1" l="1"/>
  <c r="H19" i="1"/>
  <c r="H15" i="1"/>
  <c r="H22" i="1"/>
  <c r="H21" i="1"/>
  <c r="H13" i="1" l="1"/>
  <c r="H314" i="1" l="1"/>
  <c r="C13" i="11"/>
  <c r="F14" i="11" l="1"/>
  <c r="F28" i="11" s="1"/>
  <c r="F29" i="11" s="1"/>
  <c r="G14" i="11"/>
  <c r="G28" i="11" s="1"/>
  <c r="C27" i="11"/>
  <c r="H14" i="11"/>
  <c r="H28" i="11" s="1"/>
  <c r="T2" i="1"/>
  <c r="T4" i="1" s="1"/>
  <c r="T146" i="1"/>
  <c r="T149" i="1" s="1"/>
  <c r="D17" i="11" l="1"/>
  <c r="D19" i="11"/>
  <c r="D21" i="11"/>
  <c r="D25" i="11"/>
  <c r="D23" i="11"/>
  <c r="D15" i="11"/>
  <c r="D13" i="11"/>
  <c r="G29" i="11"/>
  <c r="H29" i="11" s="1"/>
  <c r="I29" i="11" s="1"/>
  <c r="J29" i="11" s="1"/>
  <c r="K29" i="11" s="1"/>
  <c r="L29" i="11" s="1"/>
  <c r="M29" i="11" s="1"/>
  <c r="N29" i="11" s="1"/>
  <c r="O29" i="11" s="1"/>
  <c r="P29" i="11" s="1"/>
  <c r="Q29" i="11" s="1"/>
  <c r="R29" i="11" s="1"/>
  <c r="S29" i="11" s="1"/>
  <c r="D27" i="11" l="1"/>
</calcChain>
</file>

<file path=xl/sharedStrings.xml><?xml version="1.0" encoding="utf-8"?>
<sst xmlns="http://schemas.openxmlformats.org/spreadsheetml/2006/main" count="896" uniqueCount="550">
  <si>
    <t>DEMOLIÇÃO     DE     ARGAMASSAS,     DE FORMA MANUAL,     SEM
REAPROVEITAMENTO. AF_12/2017</t>
  </si>
  <si>
    <t>PISO   EM   PEDRA   ARDÓSIA ASSENTADO SOBRE ARGAMASSA 1:3
(CIMENTO E AREIA). AF_09/2020</t>
  </si>
  <si>
    <t>ELETRODUTO    FLEXÍVEL    CORRUGADO,    PEAD,    DN 50 1½) -
FORNECIMENTO E INSTALAÇÃO.</t>
  </si>
  <si>
    <t>TOMADA   BAIXA   DE   EMBUTIR   (1   MÓDULO),   2P+T   20 A,   INCLUINDO
SUPORTE E PLACA - FORNECIMENTO E INSTALAÇÃO.</t>
  </si>
  <si>
    <t>Item</t>
  </si>
  <si>
    <t>Discriminação dos Serviços</t>
  </si>
  <si>
    <t>Unid.</t>
  </si>
  <si>
    <t>Quant.</t>
  </si>
  <si>
    <t>%</t>
  </si>
  <si>
    <t>1.0</t>
  </si>
  <si>
    <t>RESTAURAÇÃO DE PRÉDIOS</t>
  </si>
  <si>
    <t>1.1</t>
  </si>
  <si>
    <t>SERVIÇOS PRELIMINARES</t>
  </si>
  <si>
    <t>1.1.1</t>
  </si>
  <si>
    <t>Remoção de telhas, de fibrocimento, metálica e cerâmica, de forma manual</t>
  </si>
  <si>
    <t>m²</t>
  </si>
  <si>
    <t>1.1.2</t>
  </si>
  <si>
    <t>Remoção de trama de madeira para cobertura, de forma manual</t>
  </si>
  <si>
    <t>1.1.3</t>
  </si>
  <si>
    <t>Remoção de tesouras de madeira, com vão menor que 8m, de forma manual</t>
  </si>
  <si>
    <t>un</t>
  </si>
  <si>
    <t>1.1.4</t>
  </si>
  <si>
    <t>m³</t>
  </si>
  <si>
    <t>1.1.5</t>
  </si>
  <si>
    <t>Remoção de portas, de forma manual, sem reaproveitamento</t>
  </si>
  <si>
    <t>1.1.6</t>
  </si>
  <si>
    <t>Remoção de janelas, de forma manual, sem reaproveitamento</t>
  </si>
  <si>
    <t>1.1.7</t>
  </si>
  <si>
    <t>1.1.8</t>
  </si>
  <si>
    <t>Demolição de piso de alta resistência</t>
  </si>
  <si>
    <t>1.1.9</t>
  </si>
  <si>
    <t>Placa de obra em chapa aço galvanizado, instalada</t>
  </si>
  <si>
    <t>1.2</t>
  </si>
  <si>
    <t>INFRAESTRUTURA</t>
  </si>
  <si>
    <t>1.2.1</t>
  </si>
  <si>
    <t>1.2.2</t>
  </si>
  <si>
    <t>Reaterro manual de valas com compactação mecanizada.</t>
  </si>
  <si>
    <t>1.2.3</t>
  </si>
  <si>
    <t>1.2.4</t>
  </si>
  <si>
    <t>Concreto Armado fck=21,0MPa, usinado, bombeado, adensado e lançado, para Uso Geral, com formas planas em compensado resinado 12mm (05 usos)</t>
  </si>
  <si>
    <t>1.2.5</t>
  </si>
  <si>
    <t>1.2.6</t>
  </si>
  <si>
    <t>Impermeabilização de alicerce e viga baldrame com 2 demãos de tinta asfáltica tipo Neutrol da Vedacit ou similar, exceto argamassa impermeabilização</t>
  </si>
  <si>
    <t>1.2.7</t>
  </si>
  <si>
    <t>m</t>
  </si>
  <si>
    <t>1.3</t>
  </si>
  <si>
    <t>SUPERESTRUTURA</t>
  </si>
  <si>
    <t>1.3.1</t>
  </si>
  <si>
    <t>1.4</t>
  </si>
  <si>
    <t>ELEVAÇÃO</t>
  </si>
  <si>
    <t>1.4.1</t>
  </si>
  <si>
    <t>Alvenaria  de  vedação  de  blocos  cerâmicos  furados  na  horizontal  de  9x19x19 cm (espessura 9cm) e argamassa de assentamento com preparo em betoneira</t>
  </si>
  <si>
    <t>1.4.2</t>
  </si>
  <si>
    <t>1.4.3</t>
  </si>
  <si>
    <t>1.5</t>
  </si>
  <si>
    <t>COBERTA</t>
  </si>
  <si>
    <t>1.5.1</t>
  </si>
  <si>
    <t>Trama de madeira composta por ripas, caibros e terças para telhados de até 2 águas para telha cerâmica capa-canal, incluso transporte vertical</t>
  </si>
  <si>
    <t>1.5.2</t>
  </si>
  <si>
    <t>unid</t>
  </si>
  <si>
    <t>1.5.3</t>
  </si>
  <si>
    <t>1.5.4</t>
  </si>
  <si>
    <t>Rufo de concreto armado fck=20mpa l=30cm e h=5cm</t>
  </si>
  <si>
    <t>1.5.5</t>
  </si>
  <si>
    <t>1.5.6</t>
  </si>
  <si>
    <t>1.5.7</t>
  </si>
  <si>
    <t>kg</t>
  </si>
  <si>
    <t>1.6</t>
  </si>
  <si>
    <t>PAVIMENTAÇÃO</t>
  </si>
  <si>
    <t>1.6.1</t>
  </si>
  <si>
    <t>1.6.2</t>
  </si>
  <si>
    <t>1.6.3</t>
  </si>
  <si>
    <t>1.6.4</t>
  </si>
  <si>
    <t>1.6.5</t>
  </si>
  <si>
    <t>1.7</t>
  </si>
  <si>
    <t>REVESTIMENTO</t>
  </si>
  <si>
    <t>1.7.1</t>
  </si>
  <si>
    <t>Chapisco de aderência no traço 1:3</t>
  </si>
  <si>
    <t>1.7.2</t>
  </si>
  <si>
    <t>1.7.3</t>
  </si>
  <si>
    <t>1.7.4</t>
  </si>
  <si>
    <t>1.7.5</t>
  </si>
  <si>
    <t>1.8</t>
  </si>
  <si>
    <t>PINTURA</t>
  </si>
  <si>
    <t>1.8.1</t>
  </si>
  <si>
    <t>Aplicação de fundo selador acrílico em paredes, uma demão</t>
  </si>
  <si>
    <t>1.8.2</t>
  </si>
  <si>
    <t>1.8.3</t>
  </si>
  <si>
    <t>1.8.4</t>
  </si>
  <si>
    <t>Aplicação manual de pintura com tinta látex acrílica em paredes, duas demãos.</t>
  </si>
  <si>
    <t>1.8.5</t>
  </si>
  <si>
    <t>1.9</t>
  </si>
  <si>
    <t>INSTALAÇÕES HIDROSSÁNITARIAS</t>
  </si>
  <si>
    <t>1.9.1</t>
  </si>
  <si>
    <t>Ponto de consumo terminal de água fria com tubulação de pvc, dn 25 mm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</si>
  <si>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</si>
  <si>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</si>
  <si>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</si>
  <si>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</si>
  <si>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</si>
  <si>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</si>
  <si>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</si>
  <si>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</si>
  <si>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1.10</t>
  </si>
  <si>
    <t>INSTALAÇÕES ELÉTRICAS</t>
  </si>
  <si>
    <t>1.10.1</t>
  </si>
  <si>
    <t>Entrada de energia elétrica trifásica demanda entre 19 e 26,6 kw - Rev 01</t>
  </si>
  <si>
    <t>1.10.2</t>
  </si>
  <si>
    <t>PONTO    DE    ILUMINAÇÃO    RESIDENCIAL    INCLUINDO    INTERRUPTOR SIMPLES,  CAIXA  ELÉTRICA,  ELETRODUTO,  CABO,  RASGO,  QUEBRA  E CHUMBAMENTO (EXCLUINDO LUMINÁRIA E LÂMPADA). AF_01/2016</t>
  </si>
  <si>
    <t>1.10.3</t>
  </si>
  <si>
    <t>1.10.4</t>
  </si>
  <si>
    <t>LUMINÁRIA ARANDELA TIPO MEIA LUA, DE SOBREPOR, COM 1 LÂMPADA LED DE 6 W, SEM REATOR - FORNECIMENTO E INSTALAÇÃO. AF_02/2020</t>
  </si>
  <si>
    <t>1.10.5</t>
  </si>
  <si>
    <t>LUMINÁRIA TIPO PLAFON, DE SOBREPOR, 18 W</t>
  </si>
  <si>
    <t>1.10.6</t>
  </si>
  <si>
    <t>1.10.7</t>
  </si>
  <si>
    <t>QUADRO    DE    DISTRIBUIÇÃO    DE    ENERGIA    EM    CHAPA    DE    AÇO GALVANIZADO,  DE  EMBUTIR,  COM  BARRAMENTO  TRIFÁSICO,  PARA  18 DISJUNTORES DIN 100A - FORNECIMENTO E INSTALAÇÃO. AF_10/2020</t>
  </si>
  <si>
    <t>1.10.8</t>
  </si>
  <si>
    <t>1.10.9</t>
  </si>
  <si>
    <t>Entrada de energia elétrica monofásica demanda entre 0 e 3,8 kw - Rev 01</t>
  </si>
  <si>
    <t>1.11</t>
  </si>
  <si>
    <t>ESQUADRIAS / VIDROS</t>
  </si>
  <si>
    <t>1.11.1</t>
  </si>
  <si>
    <t>1.11.2</t>
  </si>
  <si>
    <t>1.11.3</t>
  </si>
  <si>
    <t>1.11.4</t>
  </si>
  <si>
    <t>1.11.5</t>
  </si>
  <si>
    <t>1.12</t>
  </si>
  <si>
    <t>LOUÇAS E METAIS</t>
  </si>
  <si>
    <t>1.12.1</t>
  </si>
  <si>
    <t>Lavatório louça branca suspenso, 29,5 x 39cm ou equivalente, padrão popular, incluso sifão flexível em pvc, válvula e engate flexível 30cm em plástico e torneira cromada de mesa, padrão popular - fornecimento e instalação</t>
  </si>
  <si>
    <t>1.12.2</t>
  </si>
  <si>
    <t>1.12.3</t>
  </si>
  <si>
    <t>Balcão em granito cinza andorinha, e=2cm</t>
  </si>
  <si>
    <t>1.12.4</t>
  </si>
  <si>
    <t>1.12.5</t>
  </si>
  <si>
    <t>VASO SANITÁRIO SIFONADO COM CAIXA ACOPLADA LOUÇA BRANCA - PADRÃO MÉDIO, INCLUSO ENGATE FLEXÍVEL EM METAL CROMADO, 1/2 X 40CM - FORNECIMENTO E INSTALAÇÃO. AF_01/2020</t>
  </si>
  <si>
    <t>1.12.6</t>
  </si>
  <si>
    <t>1.12.7</t>
  </si>
  <si>
    <t>BARRA DE APOIO RETA, EM ACO INOX POLIDO, COMPRIMENTO 70 CM, FIXADA NA PAREDE - FORNECIMENTO E INSTALAÇÃO. AF_01/2020</t>
  </si>
  <si>
    <t>1.13</t>
  </si>
  <si>
    <t>SERVIÇOS FINAIS</t>
  </si>
  <si>
    <t>1.13.1</t>
  </si>
  <si>
    <t>Limpeza geral</t>
  </si>
  <si>
    <t>1.13.2</t>
  </si>
  <si>
    <t>2.0</t>
  </si>
  <si>
    <t>CONSTRUÇÃO DE PRAÇAS E EQUPAMENTOS PÚBLICOS</t>
  </si>
  <si>
    <t>2.1</t>
  </si>
  <si>
    <t>MOVIMENTAÇAO DE TERRA</t>
  </si>
  <si>
    <t>2.1.1</t>
  </si>
  <si>
    <t>Escavação manual de vala com profundidade menor ou igual a 1,30 m</t>
  </si>
  <si>
    <t>2.1.2</t>
  </si>
  <si>
    <t>Compactação mecânica de solo para execução de radier, piso de concreto ou laje sobre solo, com compactador de solos tipo placa vibratória. af_09/2021</t>
  </si>
  <si>
    <t>2.1.3</t>
  </si>
  <si>
    <t>Aterro manual de valas com solo argilo-arenoso e compactação mecanizada</t>
  </si>
  <si>
    <t>2.1.4</t>
  </si>
  <si>
    <t>Locação de praças com piquetes de madeira</t>
  </si>
  <si>
    <t>2.2</t>
  </si>
  <si>
    <t>ELEVAÇÃO E FECHAMENTO</t>
  </si>
  <si>
    <t>2.2.1</t>
  </si>
  <si>
    <t>2.2.2</t>
  </si>
  <si>
    <t>Alvenaria  de  vedação  de  blocos  cerâmicos  furados  19x19x39  cm  (espessura 19cm) e argamassa de assentamento com preparo em betoneira</t>
  </si>
  <si>
    <t>2.2.3</t>
  </si>
  <si>
    <t>2.2.4</t>
  </si>
  <si>
    <t>2.2.5</t>
  </si>
  <si>
    <t>Enrocamento com pedra bruta arrumada manualmente</t>
  </si>
  <si>
    <t>2.3</t>
  </si>
  <si>
    <t>INSTALAÇÕES HIDRAULICAS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</si>
  <si>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</si>
  <si>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</si>
  <si>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</si>
  <si>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</si>
  <si>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</si>
  <si>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</si>
  <si>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</si>
  <si>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</si>
  <si>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</si>
  <si>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</si>
  <si>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</si>
  <si>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</si>
  <si>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</si>
  <si>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</si>
  <si>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</si>
  <si>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</si>
  <si>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</si>
  <si>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Plantio de grama em placas</t>
  </si>
  <si>
    <t>2.4.8</t>
  </si>
  <si>
    <t>2.4.9</t>
  </si>
  <si>
    <t>Execução de passeio (calçada) ou piso de concreto com concreto moldado in loco, usinado, acabamento convencional, espessura 10 cm, armado</t>
  </si>
  <si>
    <t>Perfil Metálico Viga I-Trilho ornamental (imitaçao linha ferrea)</t>
  </si>
  <si>
    <t>Revestimento em Pedra Natural para piso forma irregular, Cor Bege -com a plicação de lona sobre base escavada ( ESPELHO D`AGUA)</t>
  </si>
  <si>
    <t>2.5</t>
  </si>
  <si>
    <t>EQUIPAMENTOS</t>
  </si>
  <si>
    <t>2.5.1</t>
  </si>
  <si>
    <t>2.5.2</t>
  </si>
  <si>
    <t>2.5.3</t>
  </si>
  <si>
    <t>2.5.4</t>
  </si>
  <si>
    <t>Escorregadeira em aço carbono c/2,00m de pista (Sergipark ou similar)</t>
  </si>
  <si>
    <t>2.5.5</t>
  </si>
  <si>
    <t>Equipamento de ginástica - roda de ombro - galvanizado - Rev 01</t>
  </si>
  <si>
    <t>2.5.6</t>
  </si>
  <si>
    <t>Equipamento de ginástica - abdominal duplo - galvanizado - Rev 01</t>
  </si>
  <si>
    <t>2.5.7</t>
  </si>
  <si>
    <t>2.5.8</t>
  </si>
  <si>
    <t>2.5.9</t>
  </si>
  <si>
    <t>3.0</t>
  </si>
  <si>
    <t>QUADRA DE AREIA</t>
  </si>
  <si>
    <t>3.1</t>
  </si>
  <si>
    <t>ESCAVAÇOES E RETIRADAS</t>
  </si>
  <si>
    <t>3.1.1</t>
  </si>
  <si>
    <t>3.2</t>
  </si>
  <si>
    <t>3.2.1</t>
  </si>
  <si>
    <t>3.2.2</t>
  </si>
  <si>
    <t>3.3</t>
  </si>
  <si>
    <t>REVESTIMENTOS E PINTURA</t>
  </si>
  <si>
    <t>3.3.1</t>
  </si>
  <si>
    <t>3.3.2</t>
  </si>
  <si>
    <t>3.3.3</t>
  </si>
  <si>
    <t>Pintura hidracor</t>
  </si>
  <si>
    <t>3.4</t>
  </si>
  <si>
    <t>3.4.1</t>
  </si>
  <si>
    <t>3.5</t>
  </si>
  <si>
    <t>3.5.1</t>
  </si>
  <si>
    <t>Poste oficial para volei em aço galvanizado d=3", c/esticador e catraca</t>
  </si>
  <si>
    <t>par</t>
  </si>
  <si>
    <t>3.5.2</t>
  </si>
  <si>
    <t>Rede para volei profissional, em nylon e com medidor de altura</t>
  </si>
  <si>
    <t>3.5.3</t>
  </si>
  <si>
    <t>cj</t>
  </si>
  <si>
    <t>3.6</t>
  </si>
  <si>
    <t>ILUMINAÇÃO</t>
  </si>
  <si>
    <t>3.6.1</t>
  </si>
  <si>
    <t>3.6.2</t>
  </si>
  <si>
    <t>4.0</t>
  </si>
  <si>
    <t>QUADRA DE ESPORTES</t>
  </si>
  <si>
    <t>4.1</t>
  </si>
  <si>
    <t>4.1.1</t>
  </si>
  <si>
    <t>4.2</t>
  </si>
  <si>
    <t>4.2.1</t>
  </si>
  <si>
    <t>4.3</t>
  </si>
  <si>
    <t>4.3.1</t>
  </si>
  <si>
    <t>4.4</t>
  </si>
  <si>
    <t>4.4.1</t>
  </si>
  <si>
    <t>4.4.2</t>
  </si>
  <si>
    <t>Execução de passeio (calçada) ou piso de concreto com concreto moldado in loco, usinado, acabamento convencional, espessura 8 cm, armado</t>
  </si>
  <si>
    <t>4.4.3</t>
  </si>
  <si>
    <t>4.4.4</t>
  </si>
  <si>
    <t>Piso  alta  resistência  12  mm,  cor  cinza,  com  juntas  plásticas,  polimento  até  o esmeril 400 e enceramento, exclusive argamassa de regularização, aplicado</t>
  </si>
  <si>
    <t>4.5</t>
  </si>
  <si>
    <t>4.5.1</t>
  </si>
  <si>
    <t>4.5.2</t>
  </si>
  <si>
    <t>4.6</t>
  </si>
  <si>
    <t>4.6.1</t>
  </si>
  <si>
    <t>4.6.2</t>
  </si>
  <si>
    <t>5.0</t>
  </si>
  <si>
    <t>QUIOSQUES</t>
  </si>
  <si>
    <t>5.1</t>
  </si>
  <si>
    <t>5.1.1</t>
  </si>
  <si>
    <t>Locação de obra - execução de gabarito</t>
  </si>
  <si>
    <t>5.1.2</t>
  </si>
  <si>
    <t>5.1.3</t>
  </si>
  <si>
    <t>Barracão para escritório de obra porte médio s=43,56m2 com materiais novos</t>
  </si>
  <si>
    <t>5.2</t>
  </si>
  <si>
    <t>5.2.1</t>
  </si>
  <si>
    <t>5.2.2</t>
  </si>
  <si>
    <t>5.2.3</t>
  </si>
  <si>
    <t>5.2.4</t>
  </si>
  <si>
    <t>Forma plana para fundações, em compensado resinado 12mm, 07 usos</t>
  </si>
  <si>
    <t>5.2.5</t>
  </si>
  <si>
    <t>Kg</t>
  </si>
  <si>
    <t>5.2.6</t>
  </si>
  <si>
    <t>5.2.7</t>
  </si>
  <si>
    <t>5.2.8</t>
  </si>
  <si>
    <t>5.3</t>
  </si>
  <si>
    <t>5.3.1</t>
  </si>
  <si>
    <t>5.3.2</t>
  </si>
  <si>
    <t>5.3.3</t>
  </si>
  <si>
    <t>5.3.4</t>
  </si>
  <si>
    <t>5.3.5</t>
  </si>
  <si>
    <t>5.4</t>
  </si>
  <si>
    <t>5.4.1</t>
  </si>
  <si>
    <t>5.4.2</t>
  </si>
  <si>
    <t>5.5</t>
  </si>
  <si>
    <t>5.5.1</t>
  </si>
  <si>
    <t>5.5.2</t>
  </si>
  <si>
    <t>5.5.3</t>
  </si>
  <si>
    <t>5.5.4</t>
  </si>
  <si>
    <t>5.5.5</t>
  </si>
  <si>
    <t>5.5.6</t>
  </si>
  <si>
    <t>Forro em placas de gesso, para ambientes comerciais</t>
  </si>
  <si>
    <t>5.5.7</t>
  </si>
  <si>
    <t>Acabamentos para forro (moldura de gesso)</t>
  </si>
  <si>
    <t>5.5.8</t>
  </si>
  <si>
    <t>Pergola em madeira</t>
  </si>
  <si>
    <t>5.6</t>
  </si>
  <si>
    <t>5.6.1</t>
  </si>
  <si>
    <t>Camada separadora para execução de radier, em lona plástica</t>
  </si>
  <si>
    <t>5.6.2</t>
  </si>
  <si>
    <t>5.6.3</t>
  </si>
  <si>
    <t>5.6.4</t>
  </si>
  <si>
    <t>5.6.5</t>
  </si>
  <si>
    <t>5.6.6</t>
  </si>
  <si>
    <t>5.7</t>
  </si>
  <si>
    <t>5.7.1</t>
  </si>
  <si>
    <t>5.7.2</t>
  </si>
  <si>
    <t>5.7.3</t>
  </si>
  <si>
    <t>5.7.4</t>
  </si>
  <si>
    <t>5.8</t>
  </si>
  <si>
    <t>5.8.1</t>
  </si>
  <si>
    <t>5.8.2</t>
  </si>
  <si>
    <t>Aplicação de fundo selador acrílico em teto, uma demão</t>
  </si>
  <si>
    <t>5.8.3</t>
  </si>
  <si>
    <t>5.8.4</t>
  </si>
  <si>
    <t>Aplicação e lixamento de massa látex em teto, uma demão</t>
  </si>
  <si>
    <t>5.8.5</t>
  </si>
  <si>
    <t>Aplicação manual de pintura com tinta látex acrílica em teto, duas demãos.</t>
  </si>
  <si>
    <t>5.8.6</t>
  </si>
  <si>
    <t>5.9</t>
  </si>
  <si>
    <t>5.9.1</t>
  </si>
  <si>
    <t>Caixa d´água em polietileno, 1000 litros - fornecimento e instalação</t>
  </si>
  <si>
    <t>5.9.2</t>
  </si>
  <si>
    <t>5.9.3</t>
  </si>
  <si>
    <t>5.9.4</t>
  </si>
  <si>
    <t>Ponto de esgoto com tubo de pvc rígido soldável de Ø 100 mm (vaso sanitário)</t>
  </si>
  <si>
    <t>5.9.5</t>
  </si>
  <si>
    <t>5.9.6</t>
  </si>
  <si>
    <t>5.9.7</t>
  </si>
  <si>
    <t>5.9.8</t>
  </si>
  <si>
    <t>5.9.9</t>
  </si>
  <si>
    <t>5.10</t>
  </si>
  <si>
    <t>5.10.1</t>
  </si>
  <si>
    <t>Luminária externa tipo arandela, ref:CWA-224,Tecnolux ou similar, p/fixação em parede, fabricada em aluminio com difusor em vidro alcalino prensado, inclusive lâmpada fluorescente compacta 26w - Rev 01</t>
  </si>
  <si>
    <t>5.10.2</t>
  </si>
  <si>
    <t>Luminária Painel Led embutir 18w quadrada, 6000k da G-light ou similar</t>
  </si>
  <si>
    <t>5.11</t>
  </si>
  <si>
    <t>5.11.1</t>
  </si>
  <si>
    <t>5.11.2</t>
  </si>
  <si>
    <t>5.11.3</t>
  </si>
  <si>
    <t>5.12</t>
  </si>
  <si>
    <t>5.12.1</t>
  </si>
  <si>
    <t>5.12.2</t>
  </si>
  <si>
    <t>5.12.3</t>
  </si>
  <si>
    <t>5.12.4</t>
  </si>
  <si>
    <t>Torneira plástica 3/4 para tanque - fornecimento e instalação</t>
  </si>
  <si>
    <t>5.12.5</t>
  </si>
  <si>
    <t>5.12.6</t>
  </si>
  <si>
    <t>Toalheiro plastico tipo dispenser para papel toalha interfolhado</t>
  </si>
  <si>
    <t>5.12.7</t>
  </si>
  <si>
    <t>5.12.8</t>
  </si>
  <si>
    <t>Papeleira de parede em metal cromado sem tampa, incluso fixação</t>
  </si>
  <si>
    <t>5.13</t>
  </si>
  <si>
    <t>5.13.1</t>
  </si>
  <si>
    <t>6.0</t>
  </si>
  <si>
    <t>PAISAGISMO</t>
  </si>
  <si>
    <t>6.1</t>
  </si>
  <si>
    <t>Planta - Agave (agave angustifolia), fornecimento e plantio</t>
  </si>
  <si>
    <t>6.2</t>
  </si>
  <si>
    <t>Plantio de Palmeira Imperial, com altura de muda &lt;= 2m</t>
  </si>
  <si>
    <t>6.3</t>
  </si>
  <si>
    <t>6.4</t>
  </si>
  <si>
    <t>6.5</t>
  </si>
  <si>
    <t>7.1</t>
  </si>
  <si>
    <t>ELETRODUTOS</t>
  </si>
  <si>
    <t>7.1.1</t>
  </si>
  <si>
    <t>ELETRODUTO   FLEXÍVEL   CORRUGADO,   PVC,   DN   32   MM   (1"),   PARA CIRCUITOS  TERMINAIS,  INSTALADO  EM  PAREDE  -  FORNECIMENTO  E INSTALAÇÃO.</t>
  </si>
  <si>
    <t>7.1.2</t>
  </si>
  <si>
    <t>7.1.3</t>
  </si>
  <si>
    <t>7.1.4</t>
  </si>
  <si>
    <t>und</t>
  </si>
  <si>
    <t>7.1.5</t>
  </si>
  <si>
    <t>7.1.6</t>
  </si>
  <si>
    <t>7.2</t>
  </si>
  <si>
    <t>CONDUTORES</t>
  </si>
  <si>
    <t>7.2.1</t>
  </si>
  <si>
    <t>7.2.2</t>
  </si>
  <si>
    <t>7.2.3</t>
  </si>
  <si>
    <t>7.3</t>
  </si>
  <si>
    <t>INTERRUPTORES, TOMADAS E OUTROS</t>
  </si>
  <si>
    <t>7.3.1</t>
  </si>
  <si>
    <t>7.3.2</t>
  </si>
  <si>
    <t>7.3.3</t>
  </si>
  <si>
    <t>7.3.4</t>
  </si>
  <si>
    <t>7.4</t>
  </si>
  <si>
    <t>ENTRADA DE ENERGIA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</si>
  <si>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</si>
  <si>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</si>
  <si>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</si>
  <si>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</si>
  <si>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</si>
  <si>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</si>
  <si>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</si>
  <si>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</si>
  <si>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ATERRAMENTO COMPLETO C/ HASTE COPPERWELD 5/8"X 2.40M</t>
  </si>
  <si>
    <t>7.4.9</t>
  </si>
  <si>
    <t>Poste   em   aço   carbono,   para   iluminação   pública,   cônico,   contínuo,   reto, h=8.00m, d=148mm (base) e d=60mm (topo)ref.1008/B, incl base concreto</t>
  </si>
  <si>
    <t>Poste circular de concreto 12/200 - Fornecimento</t>
  </si>
  <si>
    <t>REFLETOR DE LED HOLOTE 100W</t>
  </si>
  <si>
    <t>REFLETOR DE LED HOLOTE 50W</t>
  </si>
  <si>
    <t>Total</t>
  </si>
  <si>
    <r>
      <rPr>
        <sz val="10"/>
        <rFont val="Arial"/>
        <family val="2"/>
      </rPr>
      <t>DEMOLIÇÃO  DE  ALVENARIA  DE  BLOCO  FURADO,  DE  FORMA  MANUAL,
SEM REAPROVEITAMENTO. AF_12/2017</t>
    </r>
  </si>
  <si>
    <r>
      <rPr>
        <sz val="10"/>
        <rFont val="Arial"/>
        <family val="2"/>
      </rPr>
      <t>Escavação manual para bloco de coroamento ou sapata, com previsão de
fôrma</t>
    </r>
  </si>
  <si>
    <r>
      <rPr>
        <sz val="10"/>
        <rFont val="Arial"/>
        <family val="2"/>
      </rPr>
      <t>Lastro de concreto magro, aplicado em pisos, lajes sobre solo ou radiers,
espessura de 5 cm</t>
    </r>
  </si>
  <si>
    <r>
      <rPr>
        <sz val="10"/>
        <rFont val="Arial"/>
        <family val="2"/>
      </rPr>
      <t>ALVENARIA DE VEDAÇÃO DE BLOCOS CERÂMICOS FURADOS NA HORIZONTAL DE 14X9X19CM (ESPESSURA 14CM, BLOCO DEITADO) DE PAREDES COM ÁREA LÍQUIDA MAIOR OU IGUAL A 6M² SEM VÃOS E ARGAMASSA DE ASSENTAMENTO COM PREPARO EM BETONEIRA.
AF_06/2014</t>
    </r>
  </si>
  <si>
    <r>
      <rPr>
        <sz val="10"/>
        <rFont val="Arial"/>
        <family val="2"/>
      </rPr>
      <t>LOCACAO CONVENCIONAL DE OBRA, UTILIZANDO GABARITO DE TÁBUAS CORRIDAS PONTALETADAS A CADA 2,00M -  2 UTILIZAÇÕES.
AF_10/2018</t>
    </r>
  </si>
  <si>
    <r>
      <rPr>
        <sz val="10"/>
        <rFont val="Arial"/>
        <family val="2"/>
      </rPr>
      <t>ALVENARIA  DE  VEDAÇÃO  COM  ELEMENTO  VAZADO  DE  CONCRETO (COBOGÓ)  DE  7X50X50CM  E  ARGAMASSA  DE  ASSENTAMENTO  COM
PREPARO EM BETONEIRA. AF_05/2020</t>
    </r>
  </si>
  <si>
    <r>
      <rPr>
        <sz val="10"/>
        <rFont val="Arial"/>
        <family val="2"/>
      </rPr>
      <t>DIVISORIA SANITÁRIA, TIPO CABINE, EM GRANITO CINZA POLIDO, ESP =
3CM,  ASSENTADO  COM  ARGAMASSA  COLANTE  AC   III-E,  EXCLUSIVE FERRAGENS. AF_01/2021</t>
    </r>
  </si>
  <si>
    <r>
      <rPr>
        <sz val="10"/>
        <rFont val="Arial"/>
        <family val="2"/>
      </rPr>
      <t>FABRICAÇÃO  E  INSTALAÇÃO  DE  TESOURA  INTEIRA  EM  MADEIRA  NÃO APARELHADA, VÃO DE 6 M, PARA TELHA CERÂMICA OU DE CONCRETO,
INCLUSO IÇAMENTO. AF_07/2019</t>
    </r>
  </si>
  <si>
    <r>
      <rPr>
        <sz val="10"/>
        <rFont val="Arial"/>
        <family val="2"/>
      </rPr>
      <t>Telhamento com telha cerâmica capa-canal, tipo colonial, com até 2 águas,
incluso transporte vertical</t>
    </r>
  </si>
  <si>
    <r>
      <rPr>
        <sz val="10"/>
        <rFont val="Arial"/>
        <family val="2"/>
      </rPr>
      <t>IMPERMEABILIZAÇÃO DE SUPERFÍCIE COM MANTA ASFÁLTICA, UMA CAMADA, INCLUSIVE APLICAÇÃO DE PRIMER ASFÁLTICO, E=3MM.
AF_06/2018</t>
    </r>
  </si>
  <si>
    <r>
      <rPr>
        <sz val="10"/>
        <rFont val="Arial"/>
        <family val="2"/>
      </rPr>
      <t>CUMEEIRA PARA TELHA CERÂMICA EMBOÇADA COM ARGAMASSA TRAÇO 1:2:9 (CIMENTO, CAL E AREIA) PARA TELHADOS COM ATÉ 2
ÁGUAS, INCLUSO TRANSPORTE VERTICAL. AF_07/2019</t>
    </r>
  </si>
  <si>
    <r>
      <rPr>
        <sz val="10"/>
        <rFont val="Arial"/>
        <family val="2"/>
      </rPr>
      <t xml:space="preserve">ESTRUTURA TRELIÇADA DE COBERTURA, TIPO ARCO, COM LIGAÇÕES SOLDADAS, INCLUSOS PERFIS METÁLICOS, CHAPAS METÁLICAS, MÃO DE OBRA E TRANSPORTE COM GUINDASTE - FORNECIMENTO E
INSTALAÇÃO. AF_01/2020_P </t>
    </r>
    <r>
      <rPr>
        <b/>
        <sz val="10"/>
        <rFont val="Arial"/>
        <family val="2"/>
      </rPr>
      <t>(mão francesa decorativas coberta)</t>
    </r>
  </si>
  <si>
    <r>
      <rPr>
        <sz val="10"/>
        <rFont val="Arial"/>
        <family val="2"/>
      </rPr>
      <t>Lastro  de  concreto  magro,  aplicado  em  pisos,  lajes  sobre  solo  ou  radiers,
espessura de 5 cm</t>
    </r>
  </si>
  <si>
    <r>
      <rPr>
        <sz val="10"/>
        <rFont val="Arial"/>
        <family val="2"/>
      </rPr>
      <t>Contrapiso em  argamassa  traço 1:4 (cimento e  areia), preparo  mecânico com betoneira 400 l, aplicado em áreas secas sobre laje, aderido, acabamento não
reforçado, espessura 3cm</t>
    </r>
  </si>
  <si>
    <r>
      <rPr>
        <sz val="10"/>
        <rFont val="Arial"/>
        <family val="2"/>
      </rPr>
      <t>REVESTIMENTO CERÂMICO PARA PISO COM PLACAS TIPO ESMALTADA EXTRA  DE  DIMENSÕES  60X60  CM  APLICADA  EM  AMBIENTES  DE  ÁREA
MAIOR QUE 10 M2. AF_06/2014</t>
    </r>
  </si>
  <si>
    <r>
      <rPr>
        <sz val="10"/>
        <rFont val="Arial"/>
        <family val="2"/>
      </rPr>
      <t>Piso em granilite, marmorite ou granitina em ambientes internos, com espessura de 8 mm, incluso mistura em betoneira, colocação das juntas, aplicação do piso, 4 polimentos com politriz, estucamento, selador e cera.
af_06/2022</t>
    </r>
  </si>
  <si>
    <r>
      <rPr>
        <sz val="10"/>
        <rFont val="Arial"/>
        <family val="2"/>
      </rPr>
      <t>Massa única espessura de 20mm aplicada manualmente em faces internas de
paredes, com execução de taliscas.</t>
    </r>
  </si>
  <si>
    <r>
      <rPr>
        <sz val="10"/>
        <rFont val="Arial"/>
        <family val="2"/>
      </rPr>
      <t>Emboço, para recebimento de cerâmica, preparo mecânico com betoneira 400l, aplicado manualmente em faces internas de paredes, espessura de 20mm,
com execução de taliscas</t>
    </r>
  </si>
  <si>
    <r>
      <rPr>
        <sz val="10"/>
        <rFont val="Arial"/>
        <family val="2"/>
      </rPr>
      <t>Revestimento cerâmico para paredes internas (do piso ao teto) na, cor branca.
dimensões 33x45 cm, PEI 5.</t>
    </r>
  </si>
  <si>
    <r>
      <rPr>
        <sz val="10"/>
        <rFont val="Arial"/>
        <family val="2"/>
      </rPr>
      <t>MASSA ÚNICA, PARA RECEBIMENTO DE PINTURA, EM ARGAMASSA TRAÇO 1:2:8, PREPARO MECÂNICO COM BETONEIRA 400L, APLICADA MANUALMENTE EM TETO, ESPESSURA DE 10MM, COM EXECUÇÃO DE
TALISCAS. AF_03/2015</t>
    </r>
  </si>
  <si>
    <r>
      <rPr>
        <sz val="10"/>
        <rFont val="Arial"/>
        <family val="2"/>
      </rPr>
      <t>Emassamento de superfície, com aplicação de 02 demãos de massa acrílica,
lixamento e retoques - rev 01</t>
    </r>
  </si>
  <si>
    <r>
      <rPr>
        <sz val="10"/>
        <rFont val="Arial"/>
        <family val="2"/>
      </rPr>
      <t>APLICAÇÃO E LIXAMENTO DE MASSA LÁTEX EM PAREDES, DUAS
DEMÃOS. AF_06/2014</t>
    </r>
  </si>
  <si>
    <r>
      <rPr>
        <sz val="10"/>
        <rFont val="Arial"/>
        <family val="2"/>
      </rPr>
      <t>PINTURA VERNIZ (INCOLOR) ALQUÍDICO EM MADEIRA, USO INTERNO E
EXTERNO, 2 DEMÃOS. AF_01/2021</t>
    </r>
  </si>
  <si>
    <r>
      <rPr>
        <sz val="10"/>
        <rFont val="Arial"/>
        <family val="2"/>
      </rPr>
      <t>Registro de gaveta bruto, latão, roscável, 3/4", com acabamento e canopla
cromados. fornecido e instalado em ramal de água</t>
    </r>
  </si>
  <si>
    <r>
      <rPr>
        <sz val="10"/>
        <rFont val="Arial"/>
        <family val="2"/>
      </rPr>
      <t>Ponto de esgoto com tubo de pvc rígido soldável de Ø 50 mm (pias de cozinha,
máquinas de lavar, etc...)</t>
    </r>
  </si>
  <si>
    <r>
      <rPr>
        <sz val="10"/>
        <rFont val="Arial"/>
        <family val="2"/>
      </rPr>
      <t>Ponto de esgoto com tubo de pvc rígido soldável de Ø 40 mm (lavatórios,
mictórios, ralos sifonados, etc...)</t>
    </r>
  </si>
  <si>
    <r>
      <rPr>
        <sz val="10"/>
        <rFont val="Arial"/>
        <family val="2"/>
      </rPr>
      <t>Caixa de gordura pequena (capacidade: 19 l), circular, em pvc, diâmetro
interno= 0,3 m</t>
    </r>
  </si>
  <si>
    <r>
      <rPr>
        <sz val="10"/>
        <rFont val="Arial"/>
        <family val="2"/>
      </rPr>
      <t>Caixa enterrada hidráulica retangular, em alvenaria com blocos de concreto,
dimensões internas: 0,6x0,6x0,6 m para rede de esgoto</t>
    </r>
  </si>
  <si>
    <r>
      <rPr>
        <sz val="10"/>
        <rFont val="Arial"/>
        <family val="2"/>
      </rPr>
      <t>Caixa sifonada, pvc, dn 100 x 100 x 50 mm, junta elástica, fornecida e instalada
em ramal de descarga ou em ramal de esgoto sanitário</t>
    </r>
  </si>
  <si>
    <r>
      <rPr>
        <sz val="10"/>
        <rFont val="Arial"/>
        <family val="2"/>
      </rPr>
      <t>Tubo pvc, série r, água pluvial, dn 100 mm, fornecido e instalado em condutores
verticais de águas pluviais</t>
    </r>
  </si>
  <si>
    <r>
      <rPr>
        <sz val="10"/>
        <rFont val="Arial"/>
        <family val="2"/>
      </rPr>
      <t>Curva 90 graus, pvc, serie r, água pluvial, dn 100 mm, junta elástica, fornecido e
instalado em condutores verticais de águas pluviais</t>
    </r>
  </si>
  <si>
    <r>
      <rPr>
        <sz val="10"/>
        <rFont val="Arial"/>
        <family val="2"/>
      </rPr>
      <t>TUBO PVC, SERIE NORMAL, ESGOTO PREDIAL, DN 100 MM, FORNECIDO
E   INSTALADO   EM   RAMAL   DE   DESCARGA   OU   RAMAL   DE   ESGOTO SANITÁRIO. AF_12/2014</t>
    </r>
  </si>
  <si>
    <r>
      <rPr>
        <sz val="10"/>
        <rFont val="Arial"/>
        <family val="2"/>
      </rPr>
      <t>CAIXA   D´ÁGUA   EM   POLIETILENO,  1000   LITROS   -   FORNECIMENTO   E
INSTALAÇÃO. AF_06/2021</t>
    </r>
  </si>
  <si>
    <r>
      <rPr>
        <sz val="10"/>
        <rFont val="Arial"/>
        <family val="2"/>
      </rPr>
      <t>PONTO  DE  TOMADA  RESIDENCIAL  INCLUINDO  TOMADA  (2  MÓDULOS) 10A/250V,  CAIXA  ELÉTRICA,  ELETRODUTO,  CABO,  RASGO,  QUEBRA  E
CHUMBAMENTO. AF_01/2016</t>
    </r>
  </si>
  <si>
    <r>
      <rPr>
        <sz val="10"/>
        <rFont val="Arial"/>
        <family val="2"/>
      </rPr>
      <t>PONTO DE TOMADA RESIDENCIAL INCLUINDO TOMADA 20A/250V, CAIXA ELÉTRICA,  ELETRODUTO,  CABO,  RASGO,  QUEBRA  E  CHUMBAMENTO.
AF_01/2016</t>
    </r>
  </si>
  <si>
    <r>
      <rPr>
        <sz val="10"/>
        <rFont val="Arial"/>
        <family val="2"/>
      </rPr>
      <t>DISJUNTOR  MONOPOLAR  TIPO  NEMA,  CORRENTE  NOMINAL  DE  10  ATÉ
30A - FORNECIMENTO E INSTALAÇÃO. AF_10/2020</t>
    </r>
  </si>
  <si>
    <r>
      <rPr>
        <sz val="10"/>
        <rFont val="Arial"/>
        <family val="2"/>
      </rPr>
      <t>DISJUNTOR  MONOPOLAR  TIPO  NEMA,  CORRENTE  NOMINAL  DE  35  ATÉ
50A - FORNECIMENTO E INSTALAÇÃO. AF_10/2020</t>
    </r>
  </si>
  <si>
    <r>
      <rPr>
        <sz val="10"/>
        <rFont val="Arial"/>
        <family val="2"/>
      </rPr>
      <t>DISJUNTOR TRIPOLAR TIPO NEMA, CORRENTE NOMINAL DE 10 ATÉ 50A -
FORNECIMENTO E INSTALAÇÃO. AF_10/2020</t>
    </r>
  </si>
  <si>
    <r>
      <rPr>
        <sz val="10"/>
        <rFont val="Arial"/>
        <family val="2"/>
      </rPr>
      <t>JANELA  DE  MADEIRA  (IMBUIA/CEDRO  OU  EQUIV.)  DE  ABRIR  COM  4 FOLHAS   COM   BATENTE,   ALIZAR   E   FERRAGENS.   FORNECIMENTO   E
INSTALAÇÃO. AF_12/2019 (padrão histórico da ferrovia)</t>
    </r>
  </si>
  <si>
    <r>
      <rPr>
        <sz val="10"/>
        <rFont val="Arial"/>
        <family val="2"/>
      </rPr>
      <t>JANELA DE ALUMÍNIO DE CORRER COM 2 FOLHAS PARA VIDROS, COM VIDROS,   BATENTE,   ACABAMENTO   COM   ACETATO   OU   BRILHANTE   E FERRAGENS. EXCLUSIVE ALIZAR E CONTRAMARCO. FORNECIMENTO E
INSTALAÇÃO. AF_12/2019</t>
    </r>
  </si>
  <si>
    <r>
      <rPr>
        <sz val="10"/>
        <rFont val="Arial"/>
        <family val="2"/>
      </rPr>
      <t>Porta em madeira de lei, de abrir, tipo veneziana, exclusive batente e ferragens
(padrao historico estacção ferroviaria)</t>
    </r>
  </si>
  <si>
    <r>
      <rPr>
        <sz val="10"/>
        <rFont val="Arial"/>
        <family val="2"/>
      </rPr>
      <t>BATENTE   PARA   PORTA   DE   MADEIRA,   FIXAÇÃO   COM   ARGAMASSA,
PADRÃO MÉDIO - FORNECIMENTO E INSTALAÇÃO. AF_12/2019_P</t>
    </r>
  </si>
  <si>
    <r>
      <rPr>
        <sz val="10"/>
        <rFont val="Arial"/>
        <family val="2"/>
      </rPr>
      <t>FECHADURA   DE   EMBUTIR   COM   CILINDRO,   EXTERNA,   COMPLETA, ACABAMENTO   PADRÃO   MÉDIO,   INCLUSO   EXECUÇÃO   DE   FURO   -
FORNECIMENTO E INSTALAÇÃO. AF_12/2019</t>
    </r>
  </si>
  <si>
    <r>
      <rPr>
        <sz val="10"/>
        <rFont val="Arial"/>
        <family val="2"/>
      </rPr>
      <t>Pia de cozinha com bancada em granito cinza andorinha, e = 2cm, dim
3,10x0,60m, com 02 cubas de aço inox, sifão cromado, válvula cromada, torneira cromada 1/2", inclusive rodopia 10 cm, assentada</t>
    </r>
  </si>
  <si>
    <r>
      <rPr>
        <sz val="10"/>
        <rFont val="Arial"/>
        <family val="2"/>
      </rPr>
      <t>L  avatório com bancada em granito cinza andorinha, e = 2cm, dim 1.80x0.60, com 02 cubas de embutir de louça, sifão ajustável metalizado, válvula cromada,
torneira cromada, inclusive rodopia 10 cm, assentada</t>
    </r>
  </si>
  <si>
    <r>
      <rPr>
        <sz val="10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</si>
  <si>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r>
      <rPr>
        <sz val="10"/>
        <rFont val="Arial"/>
        <family val="2"/>
      </rPr>
      <t>Letreiro em ACM inclusive estrutura metalica(Revestimento metálico em alumínio composto (Alucobond), e=0,3mm, pintura Kaynar 500 composta por seis camadas, inclusive estrutura metálica auxiliar em perfil de viga "U" de 2" -
fornecimento e montagem)</t>
    </r>
  </si>
  <si>
    <r>
      <rPr>
        <sz val="10"/>
        <rFont val="Arial"/>
        <family val="2"/>
      </rPr>
      <t>Alambrado para quadra poliesportiva, estruturado por tubos de aco galvanizado, (montantes com diametro 2", travessas e escoras com diâmetro 1
¼) , com tela de arame galvanizado, fio 12 bwg e malha quadrada 5x5cm
(exceto mureta)</t>
    </r>
  </si>
  <si>
    <r>
      <rPr>
        <sz val="10"/>
        <rFont val="Arial"/>
        <family val="2"/>
      </rPr>
      <t>Banco  em  concreto  e  assento  em  perfil  metalico  pintado  tinta  PU,  conforme
projeto, 2,70 x 0,60</t>
    </r>
  </si>
  <si>
    <r>
      <rPr>
        <sz val="10"/>
        <rFont val="Arial"/>
        <family val="2"/>
      </rPr>
      <t>Tubo, pvc, soldável, dn 25mm, instalado em ramal de distribuição de água -
fornecimento e instalação</t>
    </r>
  </si>
  <si>
    <r>
      <rPr>
        <sz val="10"/>
        <rFont val="Arial"/>
        <family val="2"/>
      </rPr>
      <t>Tubo, pvc, soldável, dn 50mm, instalado em prumada de água - fornecimento e
instalação</t>
    </r>
  </si>
  <si>
    <r>
      <rPr>
        <sz val="10"/>
        <rFont val="Arial"/>
        <family val="2"/>
      </rPr>
      <t>Bucha de reducao de pvc, soldavel, longa, com 50 x 25 mm, para agua fria
predial</t>
    </r>
  </si>
  <si>
    <r>
      <rPr>
        <sz val="10"/>
        <rFont val="Arial"/>
        <family val="2"/>
      </rPr>
      <t>Curva  90  graus,  pvc,  soldável,  dn  50mm,  instalado  em  prumada  de  água  -
fornecimento e instalação</t>
    </r>
  </si>
  <si>
    <r>
      <rPr>
        <sz val="10"/>
        <rFont val="Arial"/>
        <family val="2"/>
      </rPr>
      <t>Joelho  90  graus,  pvc,  soldável,  dn  25mm,  instalado  em  prumada  de  água  -
fornecimento e instalação</t>
    </r>
  </si>
  <si>
    <r>
      <rPr>
        <sz val="10"/>
        <rFont val="Arial"/>
        <family val="2"/>
      </rPr>
      <t>Joelho  90  graus,  pvc,  soldável,  dn  50mm,  instalado  em  prumada  de  água  -
fornecimento e instalação</t>
    </r>
  </si>
  <si>
    <r>
      <rPr>
        <sz val="10"/>
        <rFont val="Arial"/>
        <family val="2"/>
      </rPr>
      <t>Joelho 90 graus com bucha de latão, pvc, soldável, dn 25mm, x 1/2 instalado
em ramal ou sub-ramal de água - fornecimento e instalação</t>
    </r>
  </si>
  <si>
    <r>
      <rPr>
        <sz val="10"/>
        <rFont val="Arial"/>
        <family val="2"/>
      </rPr>
      <t>Luva, pvc, soldável, dn 25mm, instalado em prumada de água - fornecimento e
instalação</t>
    </r>
  </si>
  <si>
    <r>
      <rPr>
        <sz val="10"/>
        <rFont val="Arial"/>
        <family val="2"/>
      </rPr>
      <t>Luva com bucha de latão, pvc, soldável, dn 25mm x 3/4 , instalado em prumada
de água - fornecimento e instalação</t>
    </r>
  </si>
  <si>
    <r>
      <rPr>
        <sz val="10"/>
        <rFont val="Arial"/>
        <family val="2"/>
      </rPr>
      <t>Te, pvc, soldável, dn 25mm, instalado em ramal de distribuição de água -
fornecimento e instalação</t>
    </r>
  </si>
  <si>
    <r>
      <rPr>
        <sz val="10"/>
        <rFont val="Arial"/>
        <family val="2"/>
      </rPr>
      <t>Te, pvc, soldável, dn 50mm, instalado em prumada de água - fornecimento e
instalação</t>
    </r>
  </si>
  <si>
    <r>
      <rPr>
        <sz val="10"/>
        <rFont val="Arial"/>
        <family val="2"/>
      </rPr>
      <t>Registro de pressão bruto, latão, roscável, 3/4", com acabamento e canopla
cromados. fornecido e instalado em ramal de água</t>
    </r>
  </si>
  <si>
    <r>
      <rPr>
        <sz val="10"/>
        <rFont val="Arial"/>
        <family val="2"/>
      </rPr>
      <t>Adaptador curto com bolsa e rosca para registro, pvc, soldável, dn 25mm x 3/4 , instalado em ramal ou sub-ramal de água - fornecimento e instalação</t>
    </r>
  </si>
  <si>
    <r>
      <rPr>
        <sz val="10"/>
        <rFont val="Arial"/>
        <family val="2"/>
      </rPr>
      <t>Conjunto   moto-bomba   com   motor   de   3   cv,   trifásico,   bomba   centrífuga, sucção=1 1/4", recalque=1", pr. máx. 42 mca, alt. sucção 8 mca. faixas hm (m) - q (m3/h) : (30-7,3)(26-10,0)(23-11,7)(20-13,2)(17-14,6)(14-15,9) inclusive chave
de partida direta</t>
    </r>
  </si>
  <si>
    <r>
      <rPr>
        <sz val="10"/>
        <rFont val="Arial"/>
        <family val="2"/>
      </rPr>
      <t>Assentamento de guia (meio-fio) em trecho reto, confeccionada em concreto pré-fabricado, dimensões 100x15x13x30 cm (comprimento x base inferior x
base superior x altura), para vias urbanas (uso viário)</t>
    </r>
  </si>
  <si>
    <r>
      <rPr>
        <sz val="10"/>
        <rFont val="Arial"/>
        <family val="2"/>
      </rPr>
      <t>Rampa padrão para acesso de deficientes a passeio público, em concreto simples Fck=25MPa, desempolada, pintada em novacor, 02 demãos e piso tátil
de alerta/direcional.</t>
    </r>
  </si>
  <si>
    <r>
      <rPr>
        <sz val="10"/>
        <rFont val="Arial"/>
        <family val="2"/>
      </rPr>
      <t>Piso em pedra  assentado sobre argamassa 1:3 (cimento e areia) - Tipo sao
tome</t>
    </r>
  </si>
  <si>
    <r>
      <rPr>
        <sz val="10"/>
        <rFont val="Arial"/>
        <family val="2"/>
      </rPr>
      <t>Execução de passeio em piso intertravado, com bloco retangular cor natural de
20 x 10 cm, espessura 6 cm</t>
    </r>
  </si>
  <si>
    <r>
      <rPr>
        <sz val="10"/>
        <rFont val="Arial"/>
        <family val="2"/>
      </rPr>
      <t>Execução de passeio em piso intertravado, com bloco retangular colorido de 20
x 10 cm, espessura 6 cm</t>
    </r>
  </si>
  <si>
    <r>
      <rPr>
        <sz val="10"/>
        <rFont val="Arial"/>
        <family val="2"/>
      </rPr>
      <t>Lastro com material granular (pedra britada n.2), aplicado em pisos ou lajes
sobre solo, espessura de *10 cm*</t>
    </r>
  </si>
  <si>
    <r>
      <rPr>
        <sz val="10"/>
        <rFont val="Arial"/>
        <family val="2"/>
      </rPr>
      <t>Concreto simples fck= 21 MPA, dosado com pedrisco (pó de pedra granítica),
fabricado na obra, sem lançamento e adensamento</t>
    </r>
  </si>
  <si>
    <r>
      <rPr>
        <sz val="10"/>
        <rFont val="Arial"/>
        <family val="2"/>
      </rPr>
      <t>Brinquedo - Gira-gira (carrossel ø=1,70m), em tubo de ferro galvanizado de 1
1/2" e assento em chapa galvanizada e=1/4", sergipark ou similar</t>
    </r>
  </si>
  <si>
    <r>
      <rPr>
        <sz val="10"/>
        <rFont val="Arial"/>
        <family val="2"/>
      </rPr>
      <t>Brinquedo - Balanço Duplo, modelo M117, da Lúdico Brinquedos Inteligentes ou
similar</t>
    </r>
  </si>
  <si>
    <r>
      <rPr>
        <sz val="10"/>
        <rFont val="Arial"/>
        <family val="2"/>
      </rPr>
      <t>Brinquedo escada horizontal em tubo de ferro galv. ø=2", dim. 0,82 x 3,98 x 1,80m, inclusive aplicação de zarcão e pintada com esmalte sintético, ref.
Sergipark ou similar</t>
    </r>
  </si>
  <si>
    <r>
      <rPr>
        <sz val="10"/>
        <rFont val="Arial"/>
        <family val="2"/>
      </rPr>
      <t>Equipamento de ginástica - simulador de caminhada duplo - galvanizado - Rev
01</t>
    </r>
  </si>
  <si>
    <r>
      <rPr>
        <sz val="10"/>
        <rFont val="Arial"/>
        <family val="2"/>
      </rPr>
      <t>Multiexercitador com seis funcoes, em tubo de aco carbono, pintura no processo eletrostatico - equipamento de ginastica para academia ao ar livre /
academia da terceira idade - ati</t>
    </r>
  </si>
  <si>
    <r>
      <rPr>
        <sz val="10"/>
        <rFont val="Arial"/>
        <family val="2"/>
      </rPr>
      <t>Fornecimento e execução, Perfil Metálico (metalon 50x100mm) pintura
automotiva, caramachão</t>
    </r>
  </si>
  <si>
    <r>
      <rPr>
        <sz val="10"/>
        <rFont val="Arial"/>
        <family val="2"/>
      </rPr>
      <t>Alambrado    para    quadra    poliesportiva,    estruturado    por    tubos    de    aco galvanizado, (montantes com diametro 2", travessas e escoras com diâmetro 1
¼) ,  com  tela  de  arame  galvanizado,  fio  12  bwg  e  malha  quadrada  5x5cm
(exceto mureta)</t>
    </r>
  </si>
  <si>
    <r>
      <rPr>
        <sz val="10"/>
        <rFont val="Arial"/>
        <family val="2"/>
      </rPr>
      <t>C   olchão de areia</t>
    </r>
  </si>
  <si>
    <r>
      <rPr>
        <sz val="10"/>
        <rFont val="Arial"/>
        <family val="2"/>
      </rPr>
      <t>Fita de demarcação para campo de futebol de areia, com 06 fitas com 8m de
comprimento e 5cm de largura</t>
    </r>
  </si>
  <si>
    <r>
      <rPr>
        <sz val="10"/>
        <rFont val="Arial"/>
        <family val="2"/>
      </rPr>
      <t>Poste reto telecônico flangeado, galvanizado, ref. PT - 100B/80L, h= 8 metros, da Metal light ou similar, com 03 projetores ref.: IE-532/2 da Metal light ou
similar, inclusive lâmpada e reator</t>
    </r>
  </si>
  <si>
    <r>
      <rPr>
        <sz val="10"/>
        <rFont val="Arial"/>
        <family val="2"/>
      </rPr>
      <t>Refletor Slim  LED  200W  de  potência,  branco  Frio,  6500k,  Autovolt,  marca G-
light ou similar</t>
    </r>
  </si>
  <si>
    <r>
      <rPr>
        <sz val="10"/>
        <rFont val="Arial"/>
        <family val="2"/>
      </rPr>
      <t>Pintura  de  piso  com  tinta  epóxi,  aplicação  manual,  2  demãos,  incluso  primer
epóxi</t>
    </r>
  </si>
  <si>
    <r>
      <rPr>
        <sz val="10"/>
        <rFont val="Arial"/>
        <family val="2"/>
      </rPr>
      <t>Traves oficial para futebol de salão 3x2m em aço galv.3", com requadro e redes
de polietileno fio 4mm (conjunto p/futsal)</t>
    </r>
  </si>
  <si>
    <r>
      <rPr>
        <sz val="10"/>
        <rFont val="Arial"/>
        <family val="2"/>
      </rPr>
      <t>Estrutura metálica fixa, p/ tabela em aço com aro e cesta p/ basquete, padrão
oficial, em tubo galvanizado d=5" - instalada</t>
    </r>
  </si>
  <si>
    <r>
      <rPr>
        <sz val="10"/>
        <rFont val="Arial"/>
        <family val="2"/>
      </rPr>
      <t>Armação de bloco, viga baldrame ou sapata utilizando aço ca-50 de 10mm -
montagem</t>
    </r>
  </si>
  <si>
    <r>
      <rPr>
        <sz val="10"/>
        <rFont val="Arial"/>
        <family val="2"/>
      </rPr>
      <t>Concreto fck = 25mpa, traço 1:2,3:2,7 (em massa seca de cimento/ areia
média/ brita 1) - preparo mecânico com betoneira 400 l</t>
    </r>
  </si>
  <si>
    <r>
      <rPr>
        <sz val="10"/>
        <rFont val="Arial"/>
        <family val="2"/>
      </rPr>
      <t>Lançamento com uso de baldes, adensamento e acabamento de concreto em
estruturas</t>
    </r>
  </si>
  <si>
    <r>
      <rPr>
        <sz val="10"/>
        <rFont val="Arial"/>
        <family val="2"/>
      </rPr>
      <t>Armação de pilar ou viga de uma estrutura convencional de concreto armado
utilizando aço CA-60 de 5,0 mm</t>
    </r>
  </si>
  <si>
    <r>
      <rPr>
        <sz val="10"/>
        <rFont val="Arial"/>
        <family val="2"/>
      </rPr>
      <t>Armação  de  pilar ou viga  de  uma estrutura convencional de  concreto armado
utilizando aço CA-50 de 10,0 mm</t>
    </r>
  </si>
  <si>
    <r>
      <rPr>
        <sz val="10"/>
        <rFont val="Arial"/>
        <family val="2"/>
      </rPr>
      <t>Forma plana para estruturas, em compensado plastificado de 12mm, 07 usos,
inclusive escoramento - Revisada 07.2015</t>
    </r>
  </si>
  <si>
    <r>
      <rPr>
        <sz val="10"/>
        <rFont val="Arial"/>
        <family val="2"/>
      </rPr>
      <t>Lançamento com uso de baldes, adensamento e acabamento de concreto em
estruturas.</t>
    </r>
  </si>
  <si>
    <r>
      <rPr>
        <sz val="10"/>
        <rFont val="Arial"/>
        <family val="2"/>
      </rPr>
      <t>Calha em chapa de aço galvanizado número 24, desenvolvimento de 100 cm,
incluso transporte vertical</t>
    </r>
  </si>
  <si>
    <r>
      <rPr>
        <sz val="10"/>
        <rFont val="Arial"/>
        <family val="2"/>
      </rPr>
      <t>Fornecimento e instalação de tela aço soldada nervurada CA-60, Q-92, malha
15x15cm, ferro 4.2mm (1.48 kg/m2), painel 2,45x6,0m</t>
    </r>
  </si>
  <si>
    <r>
      <rPr>
        <sz val="10"/>
        <rFont val="Arial"/>
        <family val="2"/>
      </rPr>
      <t>Revestimento cerâmico para piso com placas tipo esmaltada imitação de pedra
marmore de dimensões 45x45 cm, PEI 5</t>
    </r>
  </si>
  <si>
    <r>
      <rPr>
        <sz val="10"/>
        <rFont val="Arial"/>
        <family val="2"/>
      </rPr>
      <t>Rodapé cerâmico de 7cm de altura com placas tipo esmaltada imitação de
pedra marmore de dimensões 45x45 cm, PEI 5</t>
    </r>
  </si>
  <si>
    <r>
      <rPr>
        <sz val="10"/>
        <rFont val="Arial"/>
        <family val="2"/>
      </rPr>
      <t>Janela  de  alumínio  de  correr  com  4  folhas  para  vidros,  com  vidros,  batente, acabamento   com   acetato   ou   brilhante   e   ferragens.   exclusive   alizar   e
contramarco. fornecimento e instalação</t>
    </r>
  </si>
  <si>
    <r>
      <rPr>
        <sz val="10"/>
        <rFont val="Arial"/>
        <family val="2"/>
      </rPr>
      <t>Janela  de  alumínio  tipo  maxim-ar,  com  vidros,  batente  e  ferragens.  exclusive
alizar, acabamento e contramarco. fornecimento e instalação</t>
    </r>
  </si>
  <si>
    <r>
      <rPr>
        <sz val="10"/>
        <rFont val="Arial"/>
        <family val="2"/>
      </rPr>
      <t>Porta de alumínio de abrir com lambri, com guarnição, fixação com parafusos -
fornecimento e instalação</t>
    </r>
  </si>
  <si>
    <r>
      <rPr>
        <sz val="10"/>
        <rFont val="Arial"/>
        <family val="2"/>
      </rPr>
      <t>Pia de cozinha com bancada em granito cinza andorinha, e = 2cm, dim 2.00x0.60, com 01 cuba de aço inox, sifão cromado, válvula cromada, torneira
em aço inox, assentada</t>
    </r>
  </si>
  <si>
    <r>
      <rPr>
        <sz val="10"/>
        <rFont val="Arial"/>
        <family val="2"/>
      </rPr>
      <t>Vaso sanitário sifonado com caixa acoplada louça branca - padrão médio,
incluso engate flexível em metal cromado, 1/2  x 40cm - fornecimento e instalação</t>
    </r>
  </si>
  <si>
    <r>
      <rPr>
        <sz val="10"/>
        <rFont val="Arial"/>
        <family val="2"/>
      </rPr>
      <t>Saboneteira plastica tipo dispenser para sabonete liquido com reservatorio 800
a 1500 ml, incluso fixação</t>
    </r>
  </si>
  <si>
    <r>
      <rPr>
        <sz val="10"/>
        <rFont val="Arial"/>
        <family val="2"/>
      </rPr>
      <t xml:space="preserve">Planta - Flamboyant (delonix regia), fornecimento e plantio </t>
    </r>
  </si>
  <si>
    <r>
      <rPr>
        <sz val="10"/>
        <rFont val="Arial"/>
        <family val="2"/>
      </rPr>
      <t xml:space="preserve">Planta - Palmeira cica (cyca revoluta) h=1,00m, fornecimento e plantio </t>
    </r>
  </si>
  <si>
    <r>
      <rPr>
        <sz val="10"/>
        <rFont val="Arial"/>
        <family val="2"/>
      </rPr>
      <t xml:space="preserve">Planta - Ipê amarelo (tabebuia chrysotricha) h=1,00m, fornecimento e plantio </t>
    </r>
  </si>
  <si>
    <r>
      <rPr>
        <sz val="10"/>
        <rFont val="Arial"/>
        <family val="2"/>
      </rPr>
      <t>ELETRODUTO  FLEXÍVEL  CORRUGADO,  PVC,  DN  20  MM  (1/2"),  PARA
CIRCUITOS  TERMINAIS,  INSTALADO  EM  PAREDE  -  FORNECIMENTO  E INSTALAÇÃO.</t>
    </r>
  </si>
  <si>
    <r>
      <rPr>
        <sz val="10"/>
        <rFont val="Arial"/>
        <family val="2"/>
      </rPr>
      <t>CAIXA  RETANGULAR  4"  X 4"  MÉDIA  (1,30  M  DO  PISO),  PVC,  INSTALADA
EM PAREDE - FORNECIMENTO E INSTALAÇÃO.</t>
    </r>
  </si>
  <si>
    <r>
      <rPr>
        <sz val="10"/>
        <rFont val="Arial"/>
        <family val="2"/>
      </rPr>
      <t>CAIXA    RETANGULAR    4"    X    2",    PVC,    INSTALADA    EM    PAREDE    -
FORNECIMENTO E INSTALAÇÃO.</t>
    </r>
  </si>
  <si>
    <r>
      <rPr>
        <sz val="10"/>
        <rFont val="Arial"/>
        <family val="2"/>
      </rPr>
      <t>CAIXA OCTOGONAL 4" X 4", PVC, INSTALADA EM LAJE - FORNECIMENTO
E INSTALAÇÃO.</t>
    </r>
  </si>
  <si>
    <r>
      <rPr>
        <sz val="10"/>
        <rFont val="Arial"/>
        <family val="2"/>
      </rPr>
      <t>CABO  DE  COBRE  FLEXÍVEL  ISOLADO,  4  MM²,  ANTI-CHAMA  450/750  V,
PARA CIRCUITOS TERMINAIS - FORNECIMENTO E INSTALAÇÃO.</t>
    </r>
  </si>
  <si>
    <r>
      <rPr>
        <sz val="10"/>
        <rFont val="Arial"/>
        <family val="2"/>
      </rPr>
      <t>CABO  DE  COBRE  FLEXÍVEL  ISOLADO,  2,5  MM²,  ANTI-CHAMA  450/750  V,
PARA CIRCUITOS TERMINAIS - FORNECIMENTO E INSTALAÇÃO.</t>
    </r>
  </si>
  <si>
    <r>
      <rPr>
        <sz val="10"/>
        <rFont val="Arial"/>
        <family val="2"/>
      </rPr>
      <t>CABO  DE  COBRE  FLEXÍVEL  ISOLADO,  1,5  MM²,  ANTI-CHAMA  450/750  V,
PARA CIRCUITOS TERMINAIS - FORNECIMENTO E INSTALAÇÃO.</t>
    </r>
  </si>
  <si>
    <r>
      <rPr>
        <sz val="10"/>
        <rFont val="Arial"/>
        <family val="2"/>
      </rPr>
      <t>TOMADA  BAIXA  DE  EMBUTIR   (2  MÓDULOS),  2P+T  20   A,  INCLUINDO
SUPORTE E PLACA - FORNECIMENTO E INSTALAÇÃO.</t>
    </r>
  </si>
  <si>
    <r>
      <rPr>
        <sz val="10"/>
        <rFont val="Arial"/>
        <family val="2"/>
      </rPr>
      <t>INTERRUPTOR SIMPLES (1 MÓDULO), 10A/250V, INCLUINDO SUPORTE E
PLACA FORNECIMENTO E INSTALAÇÃO.</t>
    </r>
  </si>
  <si>
    <r>
      <rPr>
        <sz val="10"/>
        <rFont val="Arial"/>
        <family val="2"/>
      </rPr>
      <t>RELÉ FOTOELÉTRICO PARA COMANDO DE ILUMINAÇÃO EXTERNA 1000
W - FORNECIMENTO UN E INSTALAÇÃO. AF_08/2020</t>
    </r>
  </si>
  <si>
    <r>
      <rPr>
        <sz val="10"/>
        <rFont val="Arial"/>
        <family val="2"/>
      </rPr>
      <t>ARMAÇÃO SECUNDÁRIA, COM 1 ESTRIBO E 1 ISOLADOR -
FORNECIMENTO E INSTALAÇÃO UN. AF_07/2020</t>
    </r>
  </si>
  <si>
    <r>
      <rPr>
        <sz val="10"/>
        <rFont val="Arial"/>
        <family val="2"/>
      </rPr>
      <t>DISJUNTOR   MONOPOLAR  TIPO   DIN,  CORRENTE   NOMINAL  DE   16A  -
FORNECIMENTO E INSTALAÇÃO</t>
    </r>
  </si>
  <si>
    <r>
      <rPr>
        <sz val="10"/>
        <rFont val="Arial"/>
        <family val="2"/>
      </rPr>
      <t>DISJUNTOR   MONOPOLAR  TIPO   DIN,  CORRENTE   NOMINAL  DE   32A  -
FORNECIMENTO E INSTALAÇÃO.</t>
    </r>
  </si>
  <si>
    <r>
      <rPr>
        <sz val="10"/>
        <rFont val="Arial"/>
        <family val="2"/>
      </rPr>
      <t>DISJUNTOR   MONOPOLAR  TIPO   DIN,  CORRENTE   NOMINAL  DE   40A  -
FORNECIMENTO E INSTALAÇÃO.</t>
    </r>
  </si>
  <si>
    <r>
      <rPr>
        <sz val="10"/>
        <rFont val="Arial"/>
        <family val="2"/>
      </rPr>
      <t>DISJUNTOR MONOPOLAR TIPO DIN, CORRENTE NOMINAL DE 20A -
FORNECIMENTO E INSTALAÇÃO. AF_10/2020</t>
    </r>
  </si>
  <si>
    <r>
      <rPr>
        <sz val="10"/>
        <rFont val="Arial"/>
        <family val="2"/>
      </rPr>
      <t>DISJUNTOR MONOPOLAR TIPO DIN, CORRENTE NOMINAL DE 10A -
FORNECIMENTO E INSTALAÇÃO. AF_10/2020</t>
    </r>
  </si>
  <si>
    <r>
      <rPr>
        <sz val="10"/>
        <rFont val="Arial"/>
        <family val="2"/>
      </rPr>
      <t>DISJUNTOR MONOPOLAR TIPO DIN, CORRENTE NOMINAL DE 50A -
FORNECIMENTO E INSTALAÇÃO. AF_10/2020</t>
    </r>
  </si>
  <si>
    <t>PLANILHA ORÇAMENTARIA</t>
  </si>
  <si>
    <t>P.Unit C/BDI</t>
  </si>
  <si>
    <t>P.Unit.
S/BDI</t>
  </si>
  <si>
    <t>Total 
S/BDI</t>
  </si>
  <si>
    <t>Total 
C/BDI</t>
  </si>
  <si>
    <t>ITEM</t>
  </si>
  <si>
    <t>DISCRIMINAÇÃO</t>
  </si>
  <si>
    <t>1ª Mês</t>
  </si>
  <si>
    <t>1ª QUINZ</t>
  </si>
  <si>
    <t>2ªQUINZ</t>
  </si>
  <si>
    <t>2ª Mês</t>
  </si>
  <si>
    <t>3ª Mês</t>
  </si>
  <si>
    <t>4ª Mês</t>
  </si>
  <si>
    <t>5ª Mês</t>
  </si>
  <si>
    <t>6ª Mês</t>
  </si>
  <si>
    <t>7ª Mês</t>
  </si>
  <si>
    <t>R$</t>
  </si>
  <si>
    <t>7.0</t>
  </si>
  <si>
    <t>TOTAL GERAL COM BDI</t>
  </si>
  <si>
    <t>TOTAL</t>
  </si>
  <si>
    <t>TOT.ACU</t>
  </si>
  <si>
    <t>VALOR 
C/BDI</t>
  </si>
  <si>
    <t>ENCARGOS SOCIAIS: 85,70%</t>
  </si>
  <si>
    <t>BDI - EDIFICIO: 27,35%</t>
  </si>
  <si>
    <t>BDI - PRAÇA: 28,29%</t>
  </si>
  <si>
    <t>BDI - MATERIAIS: 12,64%</t>
  </si>
  <si>
    <t>BDI - ASFALTO: 26,16%</t>
  </si>
  <si>
    <t>Largo da estação - Etapa 01 (restauração de prédios da estação ferroviária e construção de praça)</t>
  </si>
  <si>
    <t>Estação - Sousa - PB</t>
  </si>
  <si>
    <t>CRONOGRAMA FISICO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</si>
</sst>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\.d\.yy;@"/>
    <numFmt numFmtId="165" formatCode="m\.dd\.yy;@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20"/>
      <color rgb="FF000000"/>
      <name val="Arial"/>
      <family val="2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6DFB3"/>
      </patternFill>
    </fill>
    <fill>
      <patternFill patternType="solid">
        <fgColor rgb="FFAEAAAA"/>
      </patternFill>
    </fill>
    <fill>
      <patternFill patternType="solid">
        <fgColor rgb="FFA5A5A5"/>
      </patternFill>
    </fill>
    <fill>
      <patternFill patternType="solid">
        <fgColor rgb="FFA8CF8E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right" vertical="top" wrapText="1" indent="3"/>
    </xf>
    <xf numFmtId="165" fontId="3" fillId="0" borderId="1" xfId="0" applyNumberFormat="1" applyFont="1" applyBorder="1" applyAlignment="1">
      <alignment horizontal="right" vertical="top" indent="2" shrinkToFit="1"/>
    </xf>
    <xf numFmtId="0" fontId="4" fillId="0" borderId="1" xfId="0" applyFont="1" applyBorder="1" applyAlignment="1">
      <alignment horizontal="right" vertical="center" wrapText="1" indent="3"/>
    </xf>
    <xf numFmtId="0" fontId="5" fillId="4" borderId="1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vertical="top" wrapText="1"/>
    </xf>
    <xf numFmtId="1" fontId="6" fillId="3" borderId="1" xfId="0" applyNumberFormat="1" applyFont="1" applyFill="1" applyBorder="1" applyAlignment="1">
      <alignment horizontal="center" vertical="top" shrinkToFit="1"/>
    </xf>
    <xf numFmtId="0" fontId="3" fillId="0" borderId="6" xfId="0" applyFont="1" applyBorder="1" applyAlignment="1">
      <alignment horizontal="justify" vertical="top" wrapText="1"/>
    </xf>
    <xf numFmtId="0" fontId="5" fillId="3" borderId="5" xfId="0" applyFont="1" applyFill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5" fillId="4" borderId="5" xfId="0" applyFont="1" applyFill="1" applyBorder="1" applyAlignment="1">
      <alignment horizontal="justify" vertical="top" wrapText="1"/>
    </xf>
    <xf numFmtId="0" fontId="5" fillId="3" borderId="6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43" fontId="3" fillId="0" borderId="0" xfId="1" applyFont="1" applyAlignment="1">
      <alignment horizontal="left" vertical="top"/>
    </xf>
    <xf numFmtId="43" fontId="3" fillId="0" borderId="6" xfId="1" applyFont="1" applyBorder="1" applyAlignment="1">
      <alignment wrapText="1"/>
    </xf>
    <xf numFmtId="43" fontId="3" fillId="0" borderId="7" xfId="1" applyFont="1" applyBorder="1" applyAlignment="1">
      <alignment wrapText="1"/>
    </xf>
    <xf numFmtId="43" fontId="5" fillId="3" borderId="6" xfId="1" applyFont="1" applyFill="1" applyBorder="1" applyAlignment="1">
      <alignment vertical="top" wrapText="1"/>
    </xf>
    <xf numFmtId="43" fontId="6" fillId="3" borderId="7" xfId="1" applyFont="1" applyFill="1" applyBorder="1" applyAlignment="1">
      <alignment horizontal="right" vertical="top" shrinkToFit="1"/>
    </xf>
    <xf numFmtId="43" fontId="6" fillId="2" borderId="7" xfId="1" applyFont="1" applyFill="1" applyBorder="1" applyAlignment="1">
      <alignment horizontal="right" vertical="top" shrinkToFit="1"/>
    </xf>
    <xf numFmtId="43" fontId="3" fillId="0" borderId="1" xfId="1" applyFont="1" applyBorder="1" applyAlignment="1">
      <alignment horizontal="left" wrapText="1"/>
    </xf>
    <xf numFmtId="43" fontId="3" fillId="0" borderId="1" xfId="1" applyFont="1" applyBorder="1" applyAlignment="1">
      <alignment horizontal="right" vertical="top" shrinkToFit="1"/>
    </xf>
    <xf numFmtId="43" fontId="3" fillId="0" borderId="7" xfId="1" applyFont="1" applyBorder="1" applyAlignment="1">
      <alignment horizontal="right" vertical="top" shrinkToFit="1"/>
    </xf>
    <xf numFmtId="43" fontId="3" fillId="0" borderId="1" xfId="1" applyFont="1" applyBorder="1" applyAlignment="1">
      <alignment horizontal="right" vertical="center" shrinkToFit="1"/>
    </xf>
    <xf numFmtId="43" fontId="3" fillId="0" borderId="7" xfId="1" applyFont="1" applyBorder="1" applyAlignment="1">
      <alignment horizontal="right" vertical="center" shrinkToFit="1"/>
    </xf>
    <xf numFmtId="43" fontId="5" fillId="4" borderId="6" xfId="1" applyFont="1" applyFill="1" applyBorder="1" applyAlignment="1">
      <alignment vertical="top" wrapText="1"/>
    </xf>
    <xf numFmtId="43" fontId="6" fillId="4" borderId="7" xfId="1" applyFont="1" applyFill="1" applyBorder="1" applyAlignment="1">
      <alignment horizontal="right" vertical="top" shrinkToFit="1"/>
    </xf>
    <xf numFmtId="43" fontId="6" fillId="5" borderId="7" xfId="1" applyFont="1" applyFill="1" applyBorder="1" applyAlignment="1">
      <alignment horizontal="right" vertical="top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43" fontId="5" fillId="2" borderId="10" xfId="1" applyFont="1" applyFill="1" applyBorder="1" applyAlignment="1">
      <alignment horizontal="center" vertical="center" wrapText="1"/>
    </xf>
    <xf numFmtId="43" fontId="5" fillId="2" borderId="9" xfId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justify" vertical="top" wrapText="1"/>
    </xf>
    <xf numFmtId="0" fontId="3" fillId="6" borderId="1" xfId="0" applyFont="1" applyFill="1" applyBorder="1" applyAlignment="1">
      <alignment horizontal="left" wrapText="1"/>
    </xf>
    <xf numFmtId="43" fontId="3" fillId="6" borderId="1" xfId="1" applyFont="1" applyFill="1" applyBorder="1" applyAlignment="1">
      <alignment horizontal="left" wrapText="1"/>
    </xf>
    <xf numFmtId="43" fontId="3" fillId="6" borderId="7" xfId="1" applyFont="1" applyFill="1" applyBorder="1" applyAlignment="1">
      <alignment wrapText="1"/>
    </xf>
    <xf numFmtId="0" fontId="5" fillId="6" borderId="1" xfId="0" applyFont="1" applyFill="1" applyBorder="1" applyAlignment="1">
      <alignment horizontal="justify" vertical="top" wrapText="1"/>
    </xf>
    <xf numFmtId="0" fontId="4" fillId="6" borderId="1" xfId="0" applyFont="1" applyFill="1" applyBorder="1" applyAlignment="1">
      <alignment horizontal="right" vertical="top" wrapText="1" indent="3"/>
    </xf>
    <xf numFmtId="0" fontId="5" fillId="6" borderId="1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justify" vertical="top" wrapText="1"/>
    </xf>
    <xf numFmtId="0" fontId="3" fillId="6" borderId="2" xfId="0" applyFont="1" applyFill="1" applyBorder="1" applyAlignment="1">
      <alignment horizontal="left" wrapText="1"/>
    </xf>
    <xf numFmtId="43" fontId="3" fillId="6" borderId="2" xfId="1" applyFont="1" applyFill="1" applyBorder="1" applyAlignment="1">
      <alignment horizontal="left" wrapText="1"/>
    </xf>
    <xf numFmtId="43" fontId="3" fillId="6" borderId="4" xfId="1" applyFont="1" applyFill="1" applyBorder="1" applyAlignment="1">
      <alignment wrapText="1"/>
    </xf>
    <xf numFmtId="43" fontId="3" fillId="6" borderId="7" xfId="1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 vertical="center" wrapText="1"/>
    </xf>
    <xf numFmtId="43" fontId="3" fillId="6" borderId="1" xfId="1" applyFont="1" applyFill="1" applyBorder="1" applyAlignment="1">
      <alignment horizontal="left" vertical="center" wrapText="1"/>
    </xf>
    <xf numFmtId="43" fontId="3" fillId="6" borderId="7" xfId="1" applyFont="1" applyFill="1" applyBorder="1" applyAlignment="1">
      <alignment vertical="center" wrapText="1"/>
    </xf>
    <xf numFmtId="43" fontId="3" fillId="6" borderId="7" xfId="1" applyFont="1" applyFill="1" applyBorder="1" applyAlignment="1">
      <alignment horizontal="left" vertical="center" wrapText="1"/>
    </xf>
    <xf numFmtId="43" fontId="3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center" vertical="top"/>
    </xf>
    <xf numFmtId="10" fontId="8" fillId="0" borderId="11" xfId="2" applyNumberFormat="1" applyFont="1" applyBorder="1" applyAlignment="1">
      <alignment horizontal="left" vertical="top"/>
    </xf>
    <xf numFmtId="10" fontId="8" fillId="0" borderId="0" xfId="0" applyNumberFormat="1" applyFont="1" applyAlignment="1">
      <alignment horizontal="left" vertical="top"/>
    </xf>
    <xf numFmtId="43" fontId="8" fillId="0" borderId="11" xfId="0" applyNumberFormat="1" applyFont="1" applyBorder="1" applyAlignment="1">
      <alignment horizontal="left" vertical="top"/>
    </xf>
    <xf numFmtId="0" fontId="7" fillId="0" borderId="1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8" fillId="0" borderId="11" xfId="0" applyFont="1" applyBorder="1" applyAlignment="1">
      <alignment horizontal="justify" vertical="top"/>
    </xf>
    <xf numFmtId="43" fontId="8" fillId="0" borderId="11" xfId="0" applyNumberFormat="1" applyFont="1" applyBorder="1" applyAlignment="1">
      <alignment horizontal="center" vertical="top"/>
    </xf>
    <xf numFmtId="10" fontId="8" fillId="0" borderId="13" xfId="2" applyNumberFormat="1" applyFont="1" applyBorder="1" applyAlignment="1">
      <alignment horizontal="center" vertical="top"/>
    </xf>
    <xf numFmtId="10" fontId="8" fillId="0" borderId="12" xfId="2" applyNumberFormat="1" applyFont="1" applyBorder="1" applyAlignment="1">
      <alignment horizontal="center" vertical="top"/>
    </xf>
    <xf numFmtId="0" fontId="8" fillId="0" borderId="11" xfId="0" applyFont="1" applyBorder="1" applyAlignment="1">
      <alignment horizontal="center" vertical="center"/>
    </xf>
    <xf numFmtId="43" fontId="8" fillId="0" borderId="11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left" vertical="top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4"/>
  <sheetViews>
    <sheetView showGridLines="0" tabSelected="1" topLeftCell="B10" zoomScaleNormal="100" workbookViewId="0">
      <selection activeCell="F144" sqref="F144"/>
    </sheetView>
  </sheetViews>
  <sheetFormatPr defaultRowHeight="12.75" x14ac:dyDescent="0.2"/>
  <cols>
    <col min="1" max="1" width="14.5" style="1" customWidth="1"/>
    <col min="2" max="2" width="93.83203125" style="26" customWidth="1"/>
    <col min="3" max="3" width="7.83203125" style="1" customWidth="1"/>
    <col min="4" max="4" width="10.6640625" style="27" bestFit="1" customWidth="1"/>
    <col min="5" max="5" width="14.33203125" style="27" customWidth="1"/>
    <col min="6" max="6" width="8.6640625" style="27" customWidth="1"/>
    <col min="7" max="7" width="13.1640625" style="27" customWidth="1"/>
    <col min="8" max="8" width="14.5" style="27" customWidth="1"/>
    <col min="9" max="9" width="9.33203125" style="1" customWidth="1"/>
    <col min="10" max="10" width="12" style="27" customWidth="1"/>
    <col min="11" max="16" width="9.33203125" style="1" customWidth="1"/>
    <col min="17" max="17" width="15.1640625" style="1" customWidth="1"/>
    <col min="18" max="19" width="9.33203125" style="1" customWidth="1"/>
    <col min="20" max="20" width="15.1640625" style="1" customWidth="1"/>
    <col min="21" max="16384" width="9.33203125" style="1"/>
  </cols>
  <sheetData>
    <row r="1" spans="1:20" x14ac:dyDescent="0.2">
      <c r="Q1" s="1">
        <v>-14</v>
      </c>
    </row>
    <row r="2" spans="1:20" x14ac:dyDescent="0.2">
      <c r="B2" s="26" t="s">
        <v>542</v>
      </c>
      <c r="T2" s="63">
        <f>H314</f>
        <v>6023877.6798147196</v>
      </c>
    </row>
    <row r="3" spans="1:20" x14ac:dyDescent="0.2">
      <c r="B3" s="26" t="s">
        <v>543</v>
      </c>
      <c r="T3" s="63">
        <f>T148</f>
        <v>7500626.9030776909</v>
      </c>
    </row>
    <row r="4" spans="1:20" x14ac:dyDescent="0.2">
      <c r="B4" s="26" t="s">
        <v>544</v>
      </c>
      <c r="T4" s="63">
        <f>T3-T2</f>
        <v>1476749.2232629713</v>
      </c>
    </row>
    <row r="5" spans="1:20" x14ac:dyDescent="0.2">
      <c r="B5" s="26" t="s">
        <v>545</v>
      </c>
    </row>
    <row r="6" spans="1:20" x14ac:dyDescent="0.2">
      <c r="B6" s="26" t="s">
        <v>546</v>
      </c>
    </row>
    <row r="7" spans="1:20" x14ac:dyDescent="0.2">
      <c r="B7" s="74" t="s">
        <v>547</v>
      </c>
      <c r="C7" s="75"/>
      <c r="D7" s="75"/>
      <c r="E7" s="75"/>
      <c r="F7" s="75"/>
      <c r="G7" s="75"/>
      <c r="H7" s="75"/>
    </row>
    <row r="8" spans="1:20" x14ac:dyDescent="0.2">
      <c r="B8" s="75" t="s">
        <v>548</v>
      </c>
      <c r="C8" s="75"/>
      <c r="D8" s="75"/>
      <c r="E8" s="75"/>
      <c r="F8" s="75"/>
      <c r="G8" s="75"/>
      <c r="H8" s="75"/>
    </row>
    <row r="10" spans="1:20" ht="26.25" x14ac:dyDescent="0.4">
      <c r="A10" s="73" t="s">
        <v>520</v>
      </c>
      <c r="B10" s="73"/>
      <c r="C10" s="73"/>
      <c r="D10" s="73"/>
      <c r="E10" s="73"/>
      <c r="F10" s="73"/>
      <c r="G10" s="73"/>
      <c r="H10" s="73"/>
    </row>
    <row r="11" spans="1:20" ht="25.5" x14ac:dyDescent="0.2">
      <c r="A11" s="41" t="s">
        <v>4</v>
      </c>
      <c r="B11" s="42" t="s">
        <v>5</v>
      </c>
      <c r="C11" s="41" t="s">
        <v>6</v>
      </c>
      <c r="D11" s="43" t="s">
        <v>7</v>
      </c>
      <c r="E11" s="44" t="s">
        <v>522</v>
      </c>
      <c r="F11" s="44" t="s">
        <v>521</v>
      </c>
      <c r="G11" s="44" t="s">
        <v>523</v>
      </c>
      <c r="H11" s="45" t="s">
        <v>524</v>
      </c>
      <c r="J11" s="27" t="s">
        <v>521</v>
      </c>
      <c r="M11" s="1" t="s">
        <v>522</v>
      </c>
    </row>
    <row r="12" spans="1:20" x14ac:dyDescent="0.2">
      <c r="A12" s="2"/>
      <c r="B12" s="18"/>
      <c r="C12" s="3"/>
      <c r="D12" s="28"/>
      <c r="E12" s="28"/>
      <c r="F12" s="28"/>
      <c r="G12" s="28"/>
      <c r="H12" s="29"/>
    </row>
    <row r="13" spans="1:20" x14ac:dyDescent="0.2">
      <c r="A13" s="4" t="s">
        <v>9</v>
      </c>
      <c r="B13" s="19" t="s">
        <v>10</v>
      </c>
      <c r="C13" s="6"/>
      <c r="D13" s="30"/>
      <c r="E13" s="30"/>
      <c r="F13" s="30"/>
      <c r="G13" s="31">
        <f>SUM(G15:G104)</f>
        <v>1122190.4684999997</v>
      </c>
      <c r="H13" s="32">
        <f>SUM(H15:H104)</f>
        <v>1429109.5616347499</v>
      </c>
    </row>
    <row r="14" spans="1:20" x14ac:dyDescent="0.2">
      <c r="A14" s="46" t="s">
        <v>11</v>
      </c>
      <c r="B14" s="47" t="s">
        <v>12</v>
      </c>
      <c r="C14" s="48"/>
      <c r="D14" s="49"/>
      <c r="E14" s="50"/>
      <c r="F14" s="50"/>
      <c r="G14" s="50"/>
      <c r="H14" s="50"/>
    </row>
    <row r="15" spans="1:20" x14ac:dyDescent="0.2">
      <c r="A15" s="7" t="s">
        <v>13</v>
      </c>
      <c r="B15" s="20" t="s">
        <v>14</v>
      </c>
      <c r="C15" s="7" t="s">
        <v>15</v>
      </c>
      <c r="D15" s="34">
        <v>1232</v>
      </c>
      <c r="E15" s="35">
        <f>ROUND(M15+M15*$Q$1/100,2)</f>
        <v>2.08</v>
      </c>
      <c r="F15" s="35">
        <f>E15*27.35%+E15</f>
        <v>2.6488800000000001</v>
      </c>
      <c r="G15" s="35">
        <f>D15*E15</f>
        <v>2562.56</v>
      </c>
      <c r="H15" s="35">
        <f>D15*F15</f>
        <v>3263.4201600000001</v>
      </c>
      <c r="J15" s="27">
        <v>3.0818699999999999</v>
      </c>
      <c r="M15" s="1">
        <v>2.42</v>
      </c>
      <c r="N15" s="88">
        <f>E15/M15</f>
        <v>0.85950413223140498</v>
      </c>
      <c r="O15" s="88">
        <f>F15/J15</f>
        <v>0.85950413223140498</v>
      </c>
    </row>
    <row r="16" spans="1:20" x14ac:dyDescent="0.2">
      <c r="A16" s="7" t="s">
        <v>16</v>
      </c>
      <c r="B16" s="20" t="s">
        <v>17</v>
      </c>
      <c r="C16" s="7" t="s">
        <v>15</v>
      </c>
      <c r="D16" s="34">
        <v>1232</v>
      </c>
      <c r="E16" s="35">
        <f t="shared" ref="E16:E23" si="0">ROUND(M16+M16*$Q$1/100,2)</f>
        <v>4.4800000000000004</v>
      </c>
      <c r="F16" s="35">
        <f t="shared" ref="F16:F79" si="1">E16*27.35%+E16</f>
        <v>5.7052800000000001</v>
      </c>
      <c r="G16" s="35">
        <f t="shared" ref="G16:G23" si="2">D16*E16</f>
        <v>5519.3600000000006</v>
      </c>
      <c r="H16" s="35">
        <f t="shared" ref="H16:H23" si="3">D16*F16</f>
        <v>7028.9049599999998</v>
      </c>
      <c r="J16" s="27">
        <v>6.63</v>
      </c>
      <c r="M16" s="1">
        <v>5.21</v>
      </c>
      <c r="N16" s="88">
        <f t="shared" ref="N16:N79" si="4">E16/M16</f>
        <v>0.8598848368522074</v>
      </c>
      <c r="O16" s="88">
        <f t="shared" ref="O16:O79" si="5">F16/J16</f>
        <v>0.86052488687782813</v>
      </c>
    </row>
    <row r="17" spans="1:15" x14ac:dyDescent="0.2">
      <c r="A17" s="7" t="s">
        <v>18</v>
      </c>
      <c r="B17" s="20" t="s">
        <v>19</v>
      </c>
      <c r="C17" s="7" t="s">
        <v>20</v>
      </c>
      <c r="D17" s="34">
        <v>12</v>
      </c>
      <c r="E17" s="35">
        <f t="shared" si="0"/>
        <v>49.62</v>
      </c>
      <c r="F17" s="35">
        <f t="shared" si="1"/>
        <v>63.191069999999996</v>
      </c>
      <c r="G17" s="35">
        <f t="shared" si="2"/>
        <v>595.43999999999994</v>
      </c>
      <c r="H17" s="35">
        <f t="shared" si="3"/>
        <v>758.29283999999996</v>
      </c>
      <c r="J17" s="27">
        <v>73.48</v>
      </c>
      <c r="M17" s="1">
        <v>57.7</v>
      </c>
      <c r="N17" s="88">
        <f t="shared" si="4"/>
        <v>0.85996533795493924</v>
      </c>
      <c r="O17" s="88">
        <f t="shared" si="5"/>
        <v>0.8599764561785519</v>
      </c>
    </row>
    <row r="18" spans="1:15" ht="25.5" x14ac:dyDescent="0.2">
      <c r="A18" s="7" t="s">
        <v>21</v>
      </c>
      <c r="B18" s="21" t="s">
        <v>399</v>
      </c>
      <c r="C18" s="7" t="s">
        <v>22</v>
      </c>
      <c r="D18" s="34">
        <v>52.14</v>
      </c>
      <c r="E18" s="35">
        <f t="shared" si="0"/>
        <v>34.49</v>
      </c>
      <c r="F18" s="35">
        <f t="shared" si="1"/>
        <v>43.923015000000007</v>
      </c>
      <c r="G18" s="35">
        <f t="shared" si="2"/>
        <v>1798.3086000000001</v>
      </c>
      <c r="H18" s="35">
        <f t="shared" si="3"/>
        <v>2290.1460021000003</v>
      </c>
      <c r="J18" s="27">
        <v>51.07</v>
      </c>
      <c r="M18" s="1">
        <v>40.1</v>
      </c>
      <c r="N18" s="88">
        <f t="shared" si="4"/>
        <v>0.86009975062344146</v>
      </c>
      <c r="O18" s="88">
        <f t="shared" si="5"/>
        <v>0.86005512042294907</v>
      </c>
    </row>
    <row r="19" spans="1:15" x14ac:dyDescent="0.2">
      <c r="A19" s="7" t="s">
        <v>23</v>
      </c>
      <c r="B19" s="20" t="s">
        <v>24</v>
      </c>
      <c r="C19" s="7" t="s">
        <v>15</v>
      </c>
      <c r="D19" s="34">
        <v>119.99</v>
      </c>
      <c r="E19" s="35">
        <f t="shared" si="0"/>
        <v>5.6</v>
      </c>
      <c r="F19" s="35">
        <f t="shared" si="1"/>
        <v>7.1315999999999997</v>
      </c>
      <c r="G19" s="35">
        <f t="shared" si="2"/>
        <v>671.94399999999996</v>
      </c>
      <c r="H19" s="35">
        <f t="shared" si="3"/>
        <v>855.72068399999989</v>
      </c>
      <c r="J19" s="27">
        <v>8.2899999999999991</v>
      </c>
      <c r="M19" s="1">
        <v>6.51</v>
      </c>
      <c r="N19" s="88">
        <f t="shared" si="4"/>
        <v>0.86021505376344087</v>
      </c>
      <c r="O19" s="88">
        <f t="shared" si="5"/>
        <v>0.8602653799758746</v>
      </c>
    </row>
    <row r="20" spans="1:15" x14ac:dyDescent="0.2">
      <c r="A20" s="7" t="s">
        <v>25</v>
      </c>
      <c r="B20" s="20" t="s">
        <v>26</v>
      </c>
      <c r="C20" s="7" t="s">
        <v>15</v>
      </c>
      <c r="D20" s="34">
        <v>33.380000000000003</v>
      </c>
      <c r="E20" s="35">
        <f t="shared" si="0"/>
        <v>23.44</v>
      </c>
      <c r="F20" s="35">
        <f t="shared" si="1"/>
        <v>29.850840000000002</v>
      </c>
      <c r="G20" s="35">
        <f t="shared" si="2"/>
        <v>782.42720000000008</v>
      </c>
      <c r="H20" s="35">
        <f t="shared" si="3"/>
        <v>996.42103920000011</v>
      </c>
      <c r="J20" s="27">
        <v>34.72</v>
      </c>
      <c r="M20" s="1">
        <v>27.26</v>
      </c>
      <c r="N20" s="88">
        <f t="shared" si="4"/>
        <v>0.85986793837123987</v>
      </c>
      <c r="O20" s="88">
        <f t="shared" si="5"/>
        <v>0.85975921658986187</v>
      </c>
    </row>
    <row r="21" spans="1:15" ht="25.5" x14ac:dyDescent="0.2">
      <c r="A21" s="7" t="s">
        <v>27</v>
      </c>
      <c r="B21" s="20" t="s">
        <v>0</v>
      </c>
      <c r="C21" s="7" t="s">
        <v>15</v>
      </c>
      <c r="D21" s="34">
        <v>441.77</v>
      </c>
      <c r="E21" s="35">
        <f t="shared" si="0"/>
        <v>2</v>
      </c>
      <c r="F21" s="35">
        <f t="shared" si="1"/>
        <v>2.5470000000000002</v>
      </c>
      <c r="G21" s="35">
        <f t="shared" si="2"/>
        <v>883.54</v>
      </c>
      <c r="H21" s="35">
        <f t="shared" si="3"/>
        <v>1125.1881900000001</v>
      </c>
      <c r="J21" s="27">
        <v>2.97</v>
      </c>
      <c r="M21" s="1">
        <v>2.33</v>
      </c>
      <c r="N21" s="88">
        <f t="shared" si="4"/>
        <v>0.85836909871244638</v>
      </c>
      <c r="O21" s="88">
        <f t="shared" si="5"/>
        <v>0.85757575757575755</v>
      </c>
    </row>
    <row r="22" spans="1:15" x14ac:dyDescent="0.2">
      <c r="A22" s="7" t="s">
        <v>28</v>
      </c>
      <c r="B22" s="20" t="s">
        <v>29</v>
      </c>
      <c r="C22" s="7" t="s">
        <v>15</v>
      </c>
      <c r="D22" s="34">
        <v>882.28</v>
      </c>
      <c r="E22" s="35">
        <f t="shared" si="0"/>
        <v>14.99</v>
      </c>
      <c r="F22" s="35">
        <f t="shared" si="1"/>
        <v>19.089765</v>
      </c>
      <c r="G22" s="35">
        <f t="shared" si="2"/>
        <v>13225.377199999999</v>
      </c>
      <c r="H22" s="35">
        <f t="shared" si="3"/>
        <v>16842.517864199999</v>
      </c>
      <c r="J22" s="27">
        <v>22.2</v>
      </c>
      <c r="M22" s="1">
        <v>17.43</v>
      </c>
      <c r="N22" s="88">
        <f t="shared" si="4"/>
        <v>0.86001147446930581</v>
      </c>
      <c r="O22" s="88">
        <f t="shared" si="5"/>
        <v>0.85989932432432437</v>
      </c>
    </row>
    <row r="23" spans="1:15" x14ac:dyDescent="0.2">
      <c r="A23" s="7" t="s">
        <v>30</v>
      </c>
      <c r="B23" s="20" t="s">
        <v>31</v>
      </c>
      <c r="C23" s="7" t="s">
        <v>15</v>
      </c>
      <c r="D23" s="34">
        <v>6</v>
      </c>
      <c r="E23" s="35">
        <f t="shared" si="0"/>
        <v>306.82</v>
      </c>
      <c r="F23" s="35">
        <f t="shared" si="1"/>
        <v>390.73527000000001</v>
      </c>
      <c r="G23" s="35">
        <f t="shared" si="2"/>
        <v>1840.92</v>
      </c>
      <c r="H23" s="35">
        <f t="shared" si="3"/>
        <v>2344.4116199999999</v>
      </c>
      <c r="J23" s="27">
        <v>454.35</v>
      </c>
      <c r="M23" s="1">
        <v>356.77</v>
      </c>
      <c r="N23" s="88">
        <f t="shared" si="4"/>
        <v>0.85999383356223902</v>
      </c>
      <c r="O23" s="88">
        <f t="shared" si="5"/>
        <v>0.85998738857708812</v>
      </c>
    </row>
    <row r="24" spans="1:15" x14ac:dyDescent="0.2">
      <c r="A24" s="46" t="s">
        <v>32</v>
      </c>
      <c r="B24" s="47" t="s">
        <v>33</v>
      </c>
      <c r="C24" s="48"/>
      <c r="D24" s="49"/>
      <c r="E24" s="50"/>
      <c r="F24" s="50"/>
      <c r="G24" s="50"/>
      <c r="H24" s="50"/>
      <c r="N24" s="88" t="e">
        <f t="shared" si="4"/>
        <v>#DIV/0!</v>
      </c>
      <c r="O24" s="88" t="e">
        <f t="shared" si="5"/>
        <v>#DIV/0!</v>
      </c>
    </row>
    <row r="25" spans="1:15" ht="25.5" x14ac:dyDescent="0.2">
      <c r="A25" s="7" t="s">
        <v>34</v>
      </c>
      <c r="B25" s="21" t="s">
        <v>400</v>
      </c>
      <c r="C25" s="7" t="s">
        <v>22</v>
      </c>
      <c r="D25" s="34">
        <v>21</v>
      </c>
      <c r="E25" s="35">
        <f t="shared" ref="E25:E31" si="6">ROUND(M25+M25*$Q$1/100,2)</f>
        <v>60.23</v>
      </c>
      <c r="F25" s="35">
        <f t="shared" si="1"/>
        <v>76.702905000000001</v>
      </c>
      <c r="G25" s="35">
        <f t="shared" ref="G25:G31" si="7">D25*E25</f>
        <v>1264.83</v>
      </c>
      <c r="H25" s="35">
        <f t="shared" ref="H25:H31" si="8">D25*F25</f>
        <v>1610.7610050000001</v>
      </c>
      <c r="J25" s="27">
        <v>89.2</v>
      </c>
      <c r="M25" s="1">
        <v>70.040000000000006</v>
      </c>
      <c r="N25" s="88">
        <f t="shared" si="4"/>
        <v>0.85993717875499698</v>
      </c>
      <c r="O25" s="88">
        <f t="shared" si="5"/>
        <v>0.85989803811659193</v>
      </c>
    </row>
    <row r="26" spans="1:15" x14ac:dyDescent="0.2">
      <c r="A26" s="7" t="s">
        <v>35</v>
      </c>
      <c r="B26" s="20" t="s">
        <v>36</v>
      </c>
      <c r="C26" s="7" t="s">
        <v>22</v>
      </c>
      <c r="D26" s="34">
        <v>19.93</v>
      </c>
      <c r="E26" s="35">
        <f t="shared" si="6"/>
        <v>20.37</v>
      </c>
      <c r="F26" s="35">
        <f t="shared" si="1"/>
        <v>25.941195</v>
      </c>
      <c r="G26" s="35">
        <f t="shared" si="7"/>
        <v>405.97410000000002</v>
      </c>
      <c r="H26" s="35">
        <f t="shared" si="8"/>
        <v>517.00801635000005</v>
      </c>
      <c r="J26" s="27">
        <v>30.17</v>
      </c>
      <c r="M26" s="1">
        <v>23.69</v>
      </c>
      <c r="N26" s="88">
        <f t="shared" si="4"/>
        <v>0.85985647952722666</v>
      </c>
      <c r="O26" s="88">
        <f t="shared" si="5"/>
        <v>0.85983410672853822</v>
      </c>
    </row>
    <row r="27" spans="1:15" ht="25.5" x14ac:dyDescent="0.2">
      <c r="A27" s="7" t="s">
        <v>37</v>
      </c>
      <c r="B27" s="21" t="s">
        <v>401</v>
      </c>
      <c r="C27" s="7" t="s">
        <v>15</v>
      </c>
      <c r="D27" s="34">
        <v>14.4</v>
      </c>
      <c r="E27" s="35">
        <f t="shared" si="6"/>
        <v>23.4</v>
      </c>
      <c r="F27" s="35">
        <f t="shared" si="1"/>
        <v>29.799899999999997</v>
      </c>
      <c r="G27" s="35">
        <f t="shared" si="7"/>
        <v>336.96</v>
      </c>
      <c r="H27" s="35">
        <f t="shared" si="8"/>
        <v>429.11855999999995</v>
      </c>
      <c r="J27" s="27">
        <v>34.65</v>
      </c>
      <c r="M27" s="1">
        <v>27.21</v>
      </c>
      <c r="N27" s="88">
        <f t="shared" si="4"/>
        <v>0.85997794928335158</v>
      </c>
      <c r="O27" s="88">
        <f t="shared" si="5"/>
        <v>0.86002597402597403</v>
      </c>
    </row>
    <row r="28" spans="1:15" ht="25.5" x14ac:dyDescent="0.2">
      <c r="A28" s="9" t="s">
        <v>38</v>
      </c>
      <c r="B28" s="20" t="s">
        <v>39</v>
      </c>
      <c r="C28" s="9" t="s">
        <v>22</v>
      </c>
      <c r="D28" s="36">
        <v>5.4</v>
      </c>
      <c r="E28" s="35">
        <f t="shared" si="6"/>
        <v>2042</v>
      </c>
      <c r="F28" s="35">
        <f t="shared" si="1"/>
        <v>2600.4870000000001</v>
      </c>
      <c r="G28" s="35">
        <f t="shared" si="7"/>
        <v>11026.800000000001</v>
      </c>
      <c r="H28" s="35">
        <f t="shared" si="8"/>
        <v>14042.629800000001</v>
      </c>
      <c r="J28" s="27">
        <v>3023.82</v>
      </c>
      <c r="M28" s="1">
        <v>2374.42</v>
      </c>
      <c r="N28" s="88">
        <f t="shared" si="4"/>
        <v>0.8599994946134214</v>
      </c>
      <c r="O28" s="88">
        <f t="shared" si="5"/>
        <v>0.86000059527352812</v>
      </c>
    </row>
    <row r="29" spans="1:15" ht="63.75" x14ac:dyDescent="0.2">
      <c r="A29" s="9" t="s">
        <v>40</v>
      </c>
      <c r="B29" s="21" t="s">
        <v>402</v>
      </c>
      <c r="C29" s="9" t="s">
        <v>15</v>
      </c>
      <c r="D29" s="36">
        <v>25.38</v>
      </c>
      <c r="E29" s="35">
        <f t="shared" si="6"/>
        <v>97.27</v>
      </c>
      <c r="F29" s="35">
        <f t="shared" si="1"/>
        <v>123.873345</v>
      </c>
      <c r="G29" s="35">
        <f t="shared" si="7"/>
        <v>2468.7125999999998</v>
      </c>
      <c r="H29" s="35">
        <f t="shared" si="8"/>
        <v>3143.9054960999997</v>
      </c>
      <c r="J29" s="27">
        <v>144.03</v>
      </c>
      <c r="M29" s="1">
        <v>113.1</v>
      </c>
      <c r="N29" s="88">
        <f t="shared" si="4"/>
        <v>0.86003536693191862</v>
      </c>
      <c r="O29" s="88">
        <f t="shared" si="5"/>
        <v>0.8600523849198084</v>
      </c>
    </row>
    <row r="30" spans="1:15" ht="25.5" x14ac:dyDescent="0.2">
      <c r="A30" s="9" t="s">
        <v>41</v>
      </c>
      <c r="B30" s="20" t="s">
        <v>42</v>
      </c>
      <c r="C30" s="9" t="s">
        <v>15</v>
      </c>
      <c r="D30" s="36">
        <v>40.19</v>
      </c>
      <c r="E30" s="35">
        <f t="shared" si="6"/>
        <v>23.27</v>
      </c>
      <c r="F30" s="35">
        <f t="shared" si="1"/>
        <v>29.634345</v>
      </c>
      <c r="G30" s="35">
        <f t="shared" si="7"/>
        <v>935.22129999999993</v>
      </c>
      <c r="H30" s="35">
        <f t="shared" si="8"/>
        <v>1191.00432555</v>
      </c>
      <c r="J30" s="27">
        <v>34.46</v>
      </c>
      <c r="M30" s="1">
        <v>27.06</v>
      </c>
      <c r="N30" s="88">
        <f t="shared" si="4"/>
        <v>0.85994087213599413</v>
      </c>
      <c r="O30" s="88">
        <f t="shared" si="5"/>
        <v>0.85996358096343584</v>
      </c>
    </row>
    <row r="31" spans="1:15" ht="38.25" x14ac:dyDescent="0.2">
      <c r="A31" s="9" t="s">
        <v>43</v>
      </c>
      <c r="B31" s="21" t="s">
        <v>403</v>
      </c>
      <c r="C31" s="9" t="s">
        <v>44</v>
      </c>
      <c r="D31" s="36">
        <v>130.9</v>
      </c>
      <c r="E31" s="35">
        <f t="shared" si="6"/>
        <v>41.91</v>
      </c>
      <c r="F31" s="35">
        <f t="shared" si="1"/>
        <v>53.372384999999994</v>
      </c>
      <c r="G31" s="35">
        <f t="shared" si="7"/>
        <v>5486.0190000000002</v>
      </c>
      <c r="H31" s="35">
        <f t="shared" si="8"/>
        <v>6986.4451964999998</v>
      </c>
      <c r="J31" s="27">
        <v>62.06</v>
      </c>
      <c r="M31" s="1">
        <v>48.73</v>
      </c>
      <c r="N31" s="88">
        <f t="shared" si="4"/>
        <v>0.86004514672686228</v>
      </c>
      <c r="O31" s="88">
        <f t="shared" si="5"/>
        <v>0.86001264904930697</v>
      </c>
    </row>
    <row r="32" spans="1:15" x14ac:dyDescent="0.2">
      <c r="A32" s="46" t="s">
        <v>45</v>
      </c>
      <c r="B32" s="47" t="s">
        <v>46</v>
      </c>
      <c r="C32" s="48"/>
      <c r="D32" s="49"/>
      <c r="E32" s="50"/>
      <c r="F32" s="50"/>
      <c r="G32" s="50"/>
      <c r="H32" s="50"/>
      <c r="N32" s="88" t="e">
        <f t="shared" si="4"/>
        <v>#DIV/0!</v>
      </c>
      <c r="O32" s="88" t="e">
        <f t="shared" si="5"/>
        <v>#DIV/0!</v>
      </c>
    </row>
    <row r="33" spans="1:15" ht="25.5" x14ac:dyDescent="0.2">
      <c r="A33" s="9" t="s">
        <v>47</v>
      </c>
      <c r="B33" s="20" t="s">
        <v>39</v>
      </c>
      <c r="C33" s="9" t="s">
        <v>22</v>
      </c>
      <c r="D33" s="36">
        <v>8.7100000000000009</v>
      </c>
      <c r="E33" s="35">
        <f>ROUND(M33+M33*$Q$1/100,2)</f>
        <v>2042</v>
      </c>
      <c r="F33" s="35">
        <f t="shared" si="1"/>
        <v>2600.4870000000001</v>
      </c>
      <c r="G33" s="35">
        <f>D33*E33</f>
        <v>17785.820000000003</v>
      </c>
      <c r="H33" s="35">
        <f>D33*F33</f>
        <v>22650.241770000004</v>
      </c>
      <c r="J33" s="27">
        <v>3023.82</v>
      </c>
      <c r="M33" s="1">
        <v>2374.42</v>
      </c>
      <c r="N33" s="88">
        <f t="shared" si="4"/>
        <v>0.8599994946134214</v>
      </c>
      <c r="O33" s="88">
        <f t="shared" si="5"/>
        <v>0.86000059527352812</v>
      </c>
    </row>
    <row r="34" spans="1:15" x14ac:dyDescent="0.2">
      <c r="A34" s="46" t="s">
        <v>48</v>
      </c>
      <c r="B34" s="47" t="s">
        <v>49</v>
      </c>
      <c r="C34" s="48"/>
      <c r="D34" s="49"/>
      <c r="E34" s="50"/>
      <c r="F34" s="50"/>
      <c r="G34" s="50"/>
      <c r="H34" s="50"/>
      <c r="N34" s="88" t="e">
        <f t="shared" si="4"/>
        <v>#DIV/0!</v>
      </c>
      <c r="O34" s="88" t="e">
        <f t="shared" si="5"/>
        <v>#DIV/0!</v>
      </c>
    </row>
    <row r="35" spans="1:15" ht="25.5" x14ac:dyDescent="0.2">
      <c r="A35" s="9" t="s">
        <v>50</v>
      </c>
      <c r="B35" s="20" t="s">
        <v>51</v>
      </c>
      <c r="C35" s="9" t="s">
        <v>15</v>
      </c>
      <c r="D35" s="36">
        <v>252.14</v>
      </c>
      <c r="E35" s="35">
        <f t="shared" ref="E35:E37" si="9">ROUND(M35+M35*$Q$1/100,2)</f>
        <v>59.45</v>
      </c>
      <c r="F35" s="35">
        <f t="shared" si="1"/>
        <v>75.709575000000001</v>
      </c>
      <c r="G35" s="35">
        <f t="shared" ref="G35:G37" si="10">D35*E35</f>
        <v>14989.723</v>
      </c>
      <c r="H35" s="35">
        <f t="shared" ref="H35:H37" si="11">D35*F35</f>
        <v>19089.412240499998</v>
      </c>
      <c r="J35" s="27">
        <v>88.04</v>
      </c>
      <c r="M35" s="1">
        <v>69.13</v>
      </c>
      <c r="N35" s="88">
        <f t="shared" si="4"/>
        <v>0.85997396210039068</v>
      </c>
      <c r="O35" s="88">
        <f t="shared" si="5"/>
        <v>0.85994519536574276</v>
      </c>
    </row>
    <row r="36" spans="1:15" ht="38.25" x14ac:dyDescent="0.2">
      <c r="A36" s="9" t="s">
        <v>52</v>
      </c>
      <c r="B36" s="21" t="s">
        <v>404</v>
      </c>
      <c r="C36" s="9" t="s">
        <v>15</v>
      </c>
      <c r="D36" s="36">
        <v>9.7200000000000006</v>
      </c>
      <c r="E36" s="35">
        <f t="shared" si="9"/>
        <v>159.56</v>
      </c>
      <c r="F36" s="35">
        <f t="shared" si="1"/>
        <v>203.19965999999999</v>
      </c>
      <c r="G36" s="35">
        <f t="shared" si="10"/>
        <v>1550.9232000000002</v>
      </c>
      <c r="H36" s="35">
        <f t="shared" si="11"/>
        <v>1975.1006952</v>
      </c>
      <c r="J36" s="27">
        <v>236.29</v>
      </c>
      <c r="M36" s="1">
        <v>185.54</v>
      </c>
      <c r="N36" s="88">
        <f t="shared" si="4"/>
        <v>0.85997628543710258</v>
      </c>
      <c r="O36" s="88">
        <f t="shared" si="5"/>
        <v>0.85995877946591059</v>
      </c>
    </row>
    <row r="37" spans="1:15" ht="38.25" x14ac:dyDescent="0.2">
      <c r="A37" s="9" t="s">
        <v>53</v>
      </c>
      <c r="B37" s="21" t="s">
        <v>405</v>
      </c>
      <c r="C37" s="9" t="s">
        <v>15</v>
      </c>
      <c r="D37" s="36">
        <v>16.5</v>
      </c>
      <c r="E37" s="35">
        <f t="shared" si="9"/>
        <v>492.52</v>
      </c>
      <c r="F37" s="35">
        <f t="shared" si="1"/>
        <v>627.22421999999995</v>
      </c>
      <c r="G37" s="35">
        <f t="shared" si="10"/>
        <v>8126.58</v>
      </c>
      <c r="H37" s="35">
        <f t="shared" si="11"/>
        <v>10349.199629999999</v>
      </c>
      <c r="J37" s="27">
        <v>729.33</v>
      </c>
      <c r="M37" s="1">
        <v>572.70000000000005</v>
      </c>
      <c r="N37" s="88">
        <f t="shared" si="4"/>
        <v>0.85999650777021119</v>
      </c>
      <c r="O37" s="88">
        <f t="shared" si="5"/>
        <v>0.86000057587100476</v>
      </c>
    </row>
    <row r="38" spans="1:15" x14ac:dyDescent="0.2">
      <c r="A38" s="46" t="s">
        <v>54</v>
      </c>
      <c r="B38" s="47" t="s">
        <v>55</v>
      </c>
      <c r="C38" s="48"/>
      <c r="D38" s="49"/>
      <c r="E38" s="50"/>
      <c r="F38" s="50"/>
      <c r="G38" s="50"/>
      <c r="H38" s="50"/>
      <c r="N38" s="88" t="e">
        <f t="shared" si="4"/>
        <v>#DIV/0!</v>
      </c>
      <c r="O38" s="88" t="e">
        <f t="shared" si="5"/>
        <v>#DIV/0!</v>
      </c>
    </row>
    <row r="39" spans="1:15" ht="25.5" x14ac:dyDescent="0.2">
      <c r="A39" s="9" t="s">
        <v>56</v>
      </c>
      <c r="B39" s="20" t="s">
        <v>57</v>
      </c>
      <c r="C39" s="9" t="s">
        <v>15</v>
      </c>
      <c r="D39" s="36">
        <v>1232</v>
      </c>
      <c r="E39" s="35">
        <f t="shared" ref="E39:E45" si="12">ROUND(M39+M39*$Q$1/100,2)</f>
        <v>56.03</v>
      </c>
      <c r="F39" s="35">
        <f t="shared" si="1"/>
        <v>71.354205000000007</v>
      </c>
      <c r="G39" s="35">
        <f t="shared" ref="G39:G45" si="13">D39*E39</f>
        <v>69028.960000000006</v>
      </c>
      <c r="H39" s="35">
        <f t="shared" ref="H39:H45" si="14">D39*F39</f>
        <v>87908.380560000005</v>
      </c>
      <c r="J39" s="27">
        <v>82.97</v>
      </c>
      <c r="M39" s="1">
        <v>65.150000000000006</v>
      </c>
      <c r="N39" s="88">
        <f t="shared" si="4"/>
        <v>0.86001534919416722</v>
      </c>
      <c r="O39" s="88">
        <f t="shared" si="5"/>
        <v>0.86000006026274567</v>
      </c>
    </row>
    <row r="40" spans="1:15" ht="38.25" x14ac:dyDescent="0.2">
      <c r="A40" s="9" t="s">
        <v>58</v>
      </c>
      <c r="B40" s="21" t="s">
        <v>406</v>
      </c>
      <c r="C40" s="9" t="s">
        <v>59</v>
      </c>
      <c r="D40" s="36">
        <v>12</v>
      </c>
      <c r="E40" s="35">
        <f t="shared" si="12"/>
        <v>1002.9</v>
      </c>
      <c r="F40" s="35">
        <f t="shared" si="1"/>
        <v>1277.1931500000001</v>
      </c>
      <c r="G40" s="35">
        <f t="shared" si="13"/>
        <v>12034.8</v>
      </c>
      <c r="H40" s="35">
        <f t="shared" si="14"/>
        <v>15326.317800000001</v>
      </c>
      <c r="J40" s="27">
        <v>1485.1</v>
      </c>
      <c r="M40" s="1">
        <v>1166.1600000000001</v>
      </c>
      <c r="N40" s="88">
        <f t="shared" si="4"/>
        <v>0.86000205803663299</v>
      </c>
      <c r="O40" s="88">
        <f t="shared" si="5"/>
        <v>0.86000481449060684</v>
      </c>
    </row>
    <row r="41" spans="1:15" ht="25.5" x14ac:dyDescent="0.2">
      <c r="A41" s="7" t="s">
        <v>60</v>
      </c>
      <c r="B41" s="21" t="s">
        <v>407</v>
      </c>
      <c r="C41" s="7" t="s">
        <v>15</v>
      </c>
      <c r="D41" s="34">
        <v>1232</v>
      </c>
      <c r="E41" s="35">
        <f t="shared" si="12"/>
        <v>31.07</v>
      </c>
      <c r="F41" s="35">
        <f t="shared" si="1"/>
        <v>39.567644999999999</v>
      </c>
      <c r="G41" s="35">
        <f t="shared" si="13"/>
        <v>38278.239999999998</v>
      </c>
      <c r="H41" s="35">
        <f t="shared" si="14"/>
        <v>48747.338640000002</v>
      </c>
      <c r="J41" s="27">
        <v>46.01</v>
      </c>
      <c r="M41" s="1">
        <v>36.130000000000003</v>
      </c>
      <c r="N41" s="88">
        <f t="shared" si="4"/>
        <v>0.85995017990589528</v>
      </c>
      <c r="O41" s="88">
        <f t="shared" si="5"/>
        <v>0.85997924364268641</v>
      </c>
    </row>
    <row r="42" spans="1:15" x14ac:dyDescent="0.2">
      <c r="A42" s="7" t="s">
        <v>61</v>
      </c>
      <c r="B42" s="20" t="s">
        <v>62</v>
      </c>
      <c r="C42" s="7" t="s">
        <v>44</v>
      </c>
      <c r="D42" s="34">
        <v>26</v>
      </c>
      <c r="E42" s="35">
        <f t="shared" si="12"/>
        <v>31.61</v>
      </c>
      <c r="F42" s="35">
        <f t="shared" si="1"/>
        <v>40.255335000000002</v>
      </c>
      <c r="G42" s="35">
        <f t="shared" si="13"/>
        <v>821.86</v>
      </c>
      <c r="H42" s="35">
        <f t="shared" si="14"/>
        <v>1046.6387100000002</v>
      </c>
      <c r="J42" s="27">
        <v>46.8</v>
      </c>
      <c r="M42" s="1">
        <v>36.75</v>
      </c>
      <c r="N42" s="88">
        <f t="shared" si="4"/>
        <v>0.86013605442176866</v>
      </c>
      <c r="O42" s="88">
        <f t="shared" si="5"/>
        <v>0.86015673076923083</v>
      </c>
    </row>
    <row r="43" spans="1:15" ht="38.25" x14ac:dyDescent="0.2">
      <c r="A43" s="9" t="s">
        <v>63</v>
      </c>
      <c r="B43" s="21" t="s">
        <v>408</v>
      </c>
      <c r="C43" s="9" t="s">
        <v>15</v>
      </c>
      <c r="D43" s="36">
        <v>77.14</v>
      </c>
      <c r="E43" s="35">
        <f t="shared" si="12"/>
        <v>87.77</v>
      </c>
      <c r="F43" s="35">
        <f t="shared" si="1"/>
        <v>111.77509499999999</v>
      </c>
      <c r="G43" s="35">
        <f t="shared" si="13"/>
        <v>6770.5778</v>
      </c>
      <c r="H43" s="35">
        <f t="shared" si="14"/>
        <v>8622.3308282999988</v>
      </c>
      <c r="J43" s="27">
        <v>129.97</v>
      </c>
      <c r="M43" s="1">
        <v>102.06</v>
      </c>
      <c r="N43" s="88">
        <f t="shared" si="4"/>
        <v>0.85998432294728588</v>
      </c>
      <c r="O43" s="88">
        <f t="shared" si="5"/>
        <v>0.86000688620450871</v>
      </c>
    </row>
    <row r="44" spans="1:15" ht="38.25" x14ac:dyDescent="0.2">
      <c r="A44" s="9" t="s">
        <v>64</v>
      </c>
      <c r="B44" s="21" t="s">
        <v>409</v>
      </c>
      <c r="C44" s="9" t="s">
        <v>44</v>
      </c>
      <c r="D44" s="36">
        <v>140.32</v>
      </c>
      <c r="E44" s="35">
        <f t="shared" si="12"/>
        <v>16.559999999999999</v>
      </c>
      <c r="F44" s="35">
        <f t="shared" si="1"/>
        <v>21.08916</v>
      </c>
      <c r="G44" s="35">
        <f t="shared" si="13"/>
        <v>2323.6991999999996</v>
      </c>
      <c r="H44" s="35">
        <f t="shared" si="14"/>
        <v>2959.2309311999998</v>
      </c>
      <c r="J44" s="27">
        <v>24.51</v>
      </c>
      <c r="M44" s="1">
        <v>19.25</v>
      </c>
      <c r="N44" s="88">
        <f t="shared" si="4"/>
        <v>0.86025974025974017</v>
      </c>
      <c r="O44" s="88">
        <f t="shared" si="5"/>
        <v>0.86043084455324348</v>
      </c>
    </row>
    <row r="45" spans="1:15" ht="51" x14ac:dyDescent="0.2">
      <c r="A45" s="9" t="s">
        <v>65</v>
      </c>
      <c r="B45" s="21" t="s">
        <v>410</v>
      </c>
      <c r="C45" s="9" t="s">
        <v>66</v>
      </c>
      <c r="D45" s="36">
        <v>1944</v>
      </c>
      <c r="E45" s="35">
        <f t="shared" si="12"/>
        <v>17.489999999999998</v>
      </c>
      <c r="F45" s="35">
        <f t="shared" si="1"/>
        <v>22.273514999999996</v>
      </c>
      <c r="G45" s="35">
        <f t="shared" si="13"/>
        <v>34000.559999999998</v>
      </c>
      <c r="H45" s="35">
        <f t="shared" si="14"/>
        <v>43299.713159999992</v>
      </c>
      <c r="J45" s="27">
        <v>25.9</v>
      </c>
      <c r="M45" s="1">
        <v>20.34</v>
      </c>
      <c r="N45" s="88">
        <f t="shared" si="4"/>
        <v>0.85988200589970498</v>
      </c>
      <c r="O45" s="88">
        <f t="shared" si="5"/>
        <v>0.85998127413127401</v>
      </c>
    </row>
    <row r="46" spans="1:15" x14ac:dyDescent="0.2">
      <c r="A46" s="46" t="s">
        <v>67</v>
      </c>
      <c r="B46" s="47" t="s">
        <v>68</v>
      </c>
      <c r="C46" s="48"/>
      <c r="D46" s="49"/>
      <c r="E46" s="50"/>
      <c r="F46" s="50"/>
      <c r="G46" s="50"/>
      <c r="H46" s="50"/>
      <c r="N46" s="88" t="e">
        <f t="shared" si="4"/>
        <v>#DIV/0!</v>
      </c>
      <c r="O46" s="88" t="e">
        <f t="shared" si="5"/>
        <v>#DIV/0!</v>
      </c>
    </row>
    <row r="47" spans="1:15" ht="25.5" x14ac:dyDescent="0.2">
      <c r="A47" s="7" t="s">
        <v>69</v>
      </c>
      <c r="B47" s="21" t="s">
        <v>411</v>
      </c>
      <c r="C47" s="7" t="s">
        <v>15</v>
      </c>
      <c r="D47" s="34">
        <v>882.28</v>
      </c>
      <c r="E47" s="35">
        <f t="shared" ref="E47:E51" si="15">ROUND(M47+M47*$Q$1/100,2)</f>
        <v>23.4</v>
      </c>
      <c r="F47" s="35">
        <f t="shared" si="1"/>
        <v>29.799899999999997</v>
      </c>
      <c r="G47" s="35">
        <f t="shared" ref="G47:G51" si="16">D47*E47</f>
        <v>20645.351999999999</v>
      </c>
      <c r="H47" s="35">
        <f t="shared" ref="H47:H51" si="17">D47*F47</f>
        <v>26291.855771999995</v>
      </c>
      <c r="J47" s="27">
        <v>34.65</v>
      </c>
      <c r="M47" s="1">
        <v>27.21</v>
      </c>
      <c r="N47" s="88">
        <f t="shared" si="4"/>
        <v>0.85997794928335158</v>
      </c>
      <c r="O47" s="88">
        <f t="shared" si="5"/>
        <v>0.86002597402597403</v>
      </c>
    </row>
    <row r="48" spans="1:15" ht="25.5" x14ac:dyDescent="0.2">
      <c r="A48" s="7" t="s">
        <v>70</v>
      </c>
      <c r="B48" s="20" t="s">
        <v>1</v>
      </c>
      <c r="C48" s="7" t="s">
        <v>15</v>
      </c>
      <c r="D48" s="34">
        <v>470.35</v>
      </c>
      <c r="E48" s="35">
        <f t="shared" si="15"/>
        <v>73.36</v>
      </c>
      <c r="F48" s="35">
        <f t="shared" si="1"/>
        <v>93.423959999999994</v>
      </c>
      <c r="G48" s="35">
        <f t="shared" si="16"/>
        <v>34504.876000000004</v>
      </c>
      <c r="H48" s="35">
        <f t="shared" si="17"/>
        <v>43941.959585999997</v>
      </c>
      <c r="J48" s="27">
        <v>108.63</v>
      </c>
      <c r="M48" s="1">
        <v>85.3</v>
      </c>
      <c r="N48" s="88">
        <f t="shared" si="4"/>
        <v>0.86002344665885111</v>
      </c>
      <c r="O48" s="88">
        <f t="shared" si="5"/>
        <v>0.860019884009942</v>
      </c>
    </row>
    <row r="49" spans="1:15" ht="38.25" x14ac:dyDescent="0.2">
      <c r="A49" s="9" t="s">
        <v>71</v>
      </c>
      <c r="B49" s="21" t="s">
        <v>412</v>
      </c>
      <c r="C49" s="9" t="s">
        <v>15</v>
      </c>
      <c r="D49" s="36">
        <v>882.28</v>
      </c>
      <c r="E49" s="35">
        <f t="shared" si="15"/>
        <v>30.04</v>
      </c>
      <c r="F49" s="35">
        <f t="shared" si="1"/>
        <v>38.255939999999995</v>
      </c>
      <c r="G49" s="35">
        <f t="shared" si="16"/>
        <v>26503.691199999997</v>
      </c>
      <c r="H49" s="35">
        <f t="shared" si="17"/>
        <v>33752.450743199995</v>
      </c>
      <c r="J49" s="27">
        <v>44.48</v>
      </c>
      <c r="M49" s="1">
        <v>34.93</v>
      </c>
      <c r="N49" s="88">
        <f t="shared" si="4"/>
        <v>0.8600057257371887</v>
      </c>
      <c r="O49" s="88">
        <f t="shared" si="5"/>
        <v>0.86007059352517978</v>
      </c>
    </row>
    <row r="50" spans="1:15" ht="38.25" x14ac:dyDescent="0.2">
      <c r="A50" s="9" t="s">
        <v>72</v>
      </c>
      <c r="B50" s="21" t="s">
        <v>413</v>
      </c>
      <c r="C50" s="9" t="s">
        <v>15</v>
      </c>
      <c r="D50" s="36">
        <v>440.59</v>
      </c>
      <c r="E50" s="35">
        <f t="shared" si="15"/>
        <v>75.38</v>
      </c>
      <c r="F50" s="35">
        <f t="shared" si="1"/>
        <v>95.996430000000004</v>
      </c>
      <c r="G50" s="35">
        <f t="shared" si="16"/>
        <v>33211.674199999994</v>
      </c>
      <c r="H50" s="35">
        <f t="shared" si="17"/>
        <v>42295.067093699996</v>
      </c>
      <c r="J50" s="27">
        <v>111.62</v>
      </c>
      <c r="M50" s="1">
        <v>87.65</v>
      </c>
      <c r="N50" s="88">
        <f t="shared" si="4"/>
        <v>0.86001140901312023</v>
      </c>
      <c r="O50" s="88">
        <f t="shared" si="5"/>
        <v>0.86002893746640385</v>
      </c>
    </row>
    <row r="51" spans="1:15" ht="51" x14ac:dyDescent="0.2">
      <c r="A51" s="7" t="s">
        <v>73</v>
      </c>
      <c r="B51" s="21" t="s">
        <v>414</v>
      </c>
      <c r="C51" s="7" t="s">
        <v>15</v>
      </c>
      <c r="D51" s="34">
        <v>441.69</v>
      </c>
      <c r="E51" s="35">
        <f t="shared" si="15"/>
        <v>77.87</v>
      </c>
      <c r="F51" s="35">
        <f t="shared" si="1"/>
        <v>99.167445000000015</v>
      </c>
      <c r="G51" s="35">
        <f t="shared" si="16"/>
        <v>34394.400300000001</v>
      </c>
      <c r="H51" s="35">
        <f t="shared" si="17"/>
        <v>43801.268782050007</v>
      </c>
      <c r="J51" s="27">
        <v>115.32</v>
      </c>
      <c r="M51" s="1">
        <v>90.55</v>
      </c>
      <c r="N51" s="88">
        <f t="shared" si="4"/>
        <v>0.85996686913307574</v>
      </c>
      <c r="O51" s="88">
        <f t="shared" si="5"/>
        <v>0.85993275234131128</v>
      </c>
    </row>
    <row r="52" spans="1:15" x14ac:dyDescent="0.2">
      <c r="A52" s="46" t="s">
        <v>74</v>
      </c>
      <c r="B52" s="47" t="s">
        <v>75</v>
      </c>
      <c r="C52" s="48"/>
      <c r="D52" s="49"/>
      <c r="E52" s="50"/>
      <c r="F52" s="50"/>
      <c r="G52" s="50"/>
      <c r="H52" s="50"/>
      <c r="N52" s="88" t="e">
        <f t="shared" si="4"/>
        <v>#DIV/0!</v>
      </c>
      <c r="O52" s="88" t="e">
        <f t="shared" si="5"/>
        <v>#DIV/0!</v>
      </c>
    </row>
    <row r="53" spans="1:15" x14ac:dyDescent="0.2">
      <c r="A53" s="7" t="s">
        <v>76</v>
      </c>
      <c r="B53" s="20" t="s">
        <v>77</v>
      </c>
      <c r="C53" s="7" t="s">
        <v>15</v>
      </c>
      <c r="D53" s="34">
        <v>855.07</v>
      </c>
      <c r="E53" s="35">
        <f t="shared" ref="E53:E57" si="18">ROUND(M53+M53*$Q$1/100,2)</f>
        <v>2.98</v>
      </c>
      <c r="F53" s="35">
        <f t="shared" si="1"/>
        <v>3.7950300000000001</v>
      </c>
      <c r="G53" s="35">
        <f t="shared" ref="G53:G57" si="19">D53*E53</f>
        <v>2548.1086</v>
      </c>
      <c r="H53" s="35">
        <f t="shared" ref="H53:H57" si="20">D53*F53</f>
        <v>3245.0163021000003</v>
      </c>
      <c r="J53" s="27">
        <v>4.41</v>
      </c>
      <c r="M53" s="1">
        <v>3.46</v>
      </c>
      <c r="N53" s="88">
        <f t="shared" si="4"/>
        <v>0.86127167630057799</v>
      </c>
      <c r="O53" s="88">
        <f t="shared" si="5"/>
        <v>0.86055102040816323</v>
      </c>
    </row>
    <row r="54" spans="1:15" ht="25.5" x14ac:dyDescent="0.2">
      <c r="A54" s="7" t="s">
        <v>78</v>
      </c>
      <c r="B54" s="21" t="s">
        <v>415</v>
      </c>
      <c r="C54" s="7" t="s">
        <v>15</v>
      </c>
      <c r="D54" s="34">
        <v>922.13</v>
      </c>
      <c r="E54" s="35">
        <f t="shared" si="18"/>
        <v>25.54</v>
      </c>
      <c r="F54" s="35">
        <f t="shared" si="1"/>
        <v>32.525190000000002</v>
      </c>
      <c r="G54" s="35">
        <f t="shared" si="19"/>
        <v>23551.200199999999</v>
      </c>
      <c r="H54" s="35">
        <f t="shared" si="20"/>
        <v>29992.4534547</v>
      </c>
      <c r="J54" s="27">
        <v>37.82</v>
      </c>
      <c r="M54" s="1">
        <v>29.7</v>
      </c>
      <c r="N54" s="88">
        <f t="shared" si="4"/>
        <v>0.85993265993265988</v>
      </c>
      <c r="O54" s="88">
        <f t="shared" si="5"/>
        <v>0.85999973558963516</v>
      </c>
    </row>
    <row r="55" spans="1:15" ht="38.25" x14ac:dyDescent="0.2">
      <c r="A55" s="9" t="s">
        <v>79</v>
      </c>
      <c r="B55" s="21" t="s">
        <v>416</v>
      </c>
      <c r="C55" s="9" t="s">
        <v>15</v>
      </c>
      <c r="D55" s="36">
        <v>91.94</v>
      </c>
      <c r="E55" s="35">
        <f t="shared" si="18"/>
        <v>24.7</v>
      </c>
      <c r="F55" s="35">
        <f t="shared" si="1"/>
        <v>31.455449999999999</v>
      </c>
      <c r="G55" s="35">
        <f t="shared" si="19"/>
        <v>2270.9179999999997</v>
      </c>
      <c r="H55" s="35">
        <f t="shared" si="20"/>
        <v>2892.0140729999998</v>
      </c>
      <c r="J55" s="27">
        <v>36.57</v>
      </c>
      <c r="M55" s="1">
        <v>28.72</v>
      </c>
      <c r="N55" s="88">
        <f t="shared" si="4"/>
        <v>0.86002785515320335</v>
      </c>
      <c r="O55" s="88">
        <f t="shared" si="5"/>
        <v>0.86014356029532402</v>
      </c>
    </row>
    <row r="56" spans="1:15" ht="25.5" x14ac:dyDescent="0.2">
      <c r="A56" s="7" t="s">
        <v>80</v>
      </c>
      <c r="B56" s="21" t="s">
        <v>417</v>
      </c>
      <c r="C56" s="7" t="s">
        <v>15</v>
      </c>
      <c r="D56" s="34">
        <v>3408.45</v>
      </c>
      <c r="E56" s="35">
        <f t="shared" si="18"/>
        <v>61.37</v>
      </c>
      <c r="F56" s="35">
        <f t="shared" si="1"/>
        <v>78.154695000000004</v>
      </c>
      <c r="G56" s="35">
        <f t="shared" si="19"/>
        <v>209176.57649999997</v>
      </c>
      <c r="H56" s="35">
        <f t="shared" si="20"/>
        <v>266386.37017274997</v>
      </c>
      <c r="J56" s="27">
        <v>90.88</v>
      </c>
      <c r="M56" s="1">
        <v>71.36</v>
      </c>
      <c r="N56" s="88">
        <f t="shared" si="4"/>
        <v>0.86000560538116588</v>
      </c>
      <c r="O56" s="88">
        <f t="shared" si="5"/>
        <v>0.85997683758802823</v>
      </c>
    </row>
    <row r="57" spans="1:15" ht="51" x14ac:dyDescent="0.2">
      <c r="A57" s="7" t="s">
        <v>81</v>
      </c>
      <c r="B57" s="22" t="s">
        <v>418</v>
      </c>
      <c r="C57" s="7" t="s">
        <v>15</v>
      </c>
      <c r="D57" s="34">
        <v>46.45</v>
      </c>
      <c r="E57" s="35">
        <f t="shared" si="18"/>
        <v>22.98</v>
      </c>
      <c r="F57" s="35">
        <f t="shared" si="1"/>
        <v>29.265030000000003</v>
      </c>
      <c r="G57" s="35">
        <f t="shared" si="19"/>
        <v>1067.421</v>
      </c>
      <c r="H57" s="35">
        <f t="shared" si="20"/>
        <v>1359.3606435000002</v>
      </c>
      <c r="J57" s="27">
        <v>34.03</v>
      </c>
      <c r="M57" s="1">
        <v>26.72</v>
      </c>
      <c r="N57" s="88">
        <f t="shared" si="4"/>
        <v>0.86002994011976053</v>
      </c>
      <c r="O57" s="88">
        <f t="shared" si="5"/>
        <v>0.8599773729062592</v>
      </c>
    </row>
    <row r="58" spans="1:15" x14ac:dyDescent="0.2">
      <c r="A58" s="46" t="s">
        <v>82</v>
      </c>
      <c r="B58" s="51" t="s">
        <v>83</v>
      </c>
      <c r="C58" s="48"/>
      <c r="D58" s="49"/>
      <c r="E58" s="50"/>
      <c r="F58" s="50"/>
      <c r="G58" s="50"/>
      <c r="H58" s="50"/>
      <c r="N58" s="88" t="e">
        <f t="shared" si="4"/>
        <v>#DIV/0!</v>
      </c>
      <c r="O58" s="88" t="e">
        <f t="shared" si="5"/>
        <v>#DIV/0!</v>
      </c>
    </row>
    <row r="59" spans="1:15" x14ac:dyDescent="0.2">
      <c r="A59" s="7" t="s">
        <v>84</v>
      </c>
      <c r="B59" s="23" t="s">
        <v>85</v>
      </c>
      <c r="C59" s="7" t="s">
        <v>15</v>
      </c>
      <c r="D59" s="34">
        <v>27837.41</v>
      </c>
      <c r="E59" s="35">
        <f t="shared" ref="E59:E63" si="21">ROUND(M59+M59*$Q$1/100,2)</f>
        <v>2.1800000000000002</v>
      </c>
      <c r="F59" s="35">
        <f t="shared" si="1"/>
        <v>2.77623</v>
      </c>
      <c r="G59" s="35">
        <f t="shared" ref="G59:G63" si="22">D59*E59</f>
        <v>60685.553800000002</v>
      </c>
      <c r="H59" s="35">
        <f t="shared" ref="H59:H63" si="23">D59*F59</f>
        <v>77283.052764299995</v>
      </c>
      <c r="J59" s="27">
        <v>3.22</v>
      </c>
      <c r="M59" s="1">
        <v>2.5299999999999998</v>
      </c>
      <c r="N59" s="88">
        <f t="shared" si="4"/>
        <v>0.86166007905138353</v>
      </c>
      <c r="O59" s="88">
        <f t="shared" si="5"/>
        <v>0.86218322981366458</v>
      </c>
    </row>
    <row r="60" spans="1:15" ht="25.5" x14ac:dyDescent="0.2">
      <c r="A60" s="7" t="s">
        <v>86</v>
      </c>
      <c r="B60" s="22" t="s">
        <v>419</v>
      </c>
      <c r="C60" s="7" t="s">
        <v>15</v>
      </c>
      <c r="D60" s="34">
        <v>1735.31</v>
      </c>
      <c r="E60" s="35">
        <f t="shared" si="21"/>
        <v>13.96</v>
      </c>
      <c r="F60" s="35">
        <f t="shared" si="1"/>
        <v>17.77806</v>
      </c>
      <c r="G60" s="35">
        <f t="shared" si="22"/>
        <v>24224.927599999999</v>
      </c>
      <c r="H60" s="35">
        <f t="shared" si="23"/>
        <v>30850.4452986</v>
      </c>
      <c r="J60" s="27">
        <v>20.67</v>
      </c>
      <c r="M60" s="1">
        <v>16.23</v>
      </c>
      <c r="N60" s="88">
        <f t="shared" si="4"/>
        <v>0.86013555144793596</v>
      </c>
      <c r="O60" s="88">
        <f t="shared" si="5"/>
        <v>0.86008998548621185</v>
      </c>
    </row>
    <row r="61" spans="1:15" ht="25.5" x14ac:dyDescent="0.2">
      <c r="A61" s="7" t="s">
        <v>87</v>
      </c>
      <c r="B61" s="22" t="s">
        <v>420</v>
      </c>
      <c r="C61" s="7" t="s">
        <v>15</v>
      </c>
      <c r="D61" s="34">
        <v>1705.8</v>
      </c>
      <c r="E61" s="35">
        <f t="shared" si="21"/>
        <v>11.32</v>
      </c>
      <c r="F61" s="35">
        <f t="shared" si="1"/>
        <v>14.41602</v>
      </c>
      <c r="G61" s="35">
        <f t="shared" si="22"/>
        <v>19309.655999999999</v>
      </c>
      <c r="H61" s="35">
        <f t="shared" si="23"/>
        <v>24590.846915999999</v>
      </c>
      <c r="J61" s="27">
        <v>16.760000000000002</v>
      </c>
      <c r="M61" s="1">
        <v>13.16</v>
      </c>
      <c r="N61" s="88">
        <f t="shared" si="4"/>
        <v>0.86018237082066873</v>
      </c>
      <c r="O61" s="88">
        <f t="shared" si="5"/>
        <v>0.86014439140811449</v>
      </c>
    </row>
    <row r="62" spans="1:15" x14ac:dyDescent="0.2">
      <c r="A62" s="7" t="s">
        <v>88</v>
      </c>
      <c r="B62" s="23" t="s">
        <v>89</v>
      </c>
      <c r="C62" s="7" t="s">
        <v>15</v>
      </c>
      <c r="D62" s="34">
        <v>27837.41</v>
      </c>
      <c r="E62" s="35">
        <f t="shared" si="21"/>
        <v>9.57</v>
      </c>
      <c r="F62" s="35">
        <f t="shared" si="1"/>
        <v>12.187395</v>
      </c>
      <c r="G62" s="35">
        <f t="shared" si="22"/>
        <v>266404.01370000001</v>
      </c>
      <c r="H62" s="35">
        <f t="shared" si="23"/>
        <v>339265.51144695003</v>
      </c>
      <c r="J62" s="27">
        <v>14.17</v>
      </c>
      <c r="M62" s="1">
        <v>11.13</v>
      </c>
      <c r="N62" s="88">
        <f t="shared" si="4"/>
        <v>0.85983827493261455</v>
      </c>
      <c r="O62" s="88">
        <f t="shared" si="5"/>
        <v>0.86008433309809462</v>
      </c>
    </row>
    <row r="63" spans="1:15" ht="25.5" x14ac:dyDescent="0.2">
      <c r="A63" s="7" t="s">
        <v>90</v>
      </c>
      <c r="B63" s="22" t="s">
        <v>421</v>
      </c>
      <c r="C63" s="7" t="s">
        <v>15</v>
      </c>
      <c r="D63" s="34">
        <v>163.58000000000001</v>
      </c>
      <c r="E63" s="35">
        <f t="shared" si="21"/>
        <v>13.79</v>
      </c>
      <c r="F63" s="35">
        <f t="shared" si="1"/>
        <v>17.561564999999998</v>
      </c>
      <c r="G63" s="35">
        <f t="shared" si="22"/>
        <v>2255.7682</v>
      </c>
      <c r="H63" s="35">
        <f t="shared" si="23"/>
        <v>2872.7208026999997</v>
      </c>
      <c r="J63" s="27">
        <v>20.43</v>
      </c>
      <c r="M63" s="1">
        <v>16.04</v>
      </c>
      <c r="N63" s="88">
        <f t="shared" si="4"/>
        <v>0.8597256857855361</v>
      </c>
      <c r="O63" s="88">
        <f t="shared" si="5"/>
        <v>0.85959691629955937</v>
      </c>
    </row>
    <row r="64" spans="1:15" x14ac:dyDescent="0.2">
      <c r="A64" s="46" t="s">
        <v>91</v>
      </c>
      <c r="B64" s="51" t="s">
        <v>92</v>
      </c>
      <c r="C64" s="48"/>
      <c r="D64" s="49"/>
      <c r="E64" s="50"/>
      <c r="F64" s="50"/>
      <c r="G64" s="50"/>
      <c r="H64" s="50"/>
      <c r="N64" s="88" t="e">
        <f t="shared" si="4"/>
        <v>#DIV/0!</v>
      </c>
      <c r="O64" s="88" t="e">
        <f t="shared" si="5"/>
        <v>#DIV/0!</v>
      </c>
    </row>
    <row r="65" spans="1:15" x14ac:dyDescent="0.2">
      <c r="A65" s="7" t="s">
        <v>93</v>
      </c>
      <c r="B65" s="23" t="s">
        <v>94</v>
      </c>
      <c r="C65" s="7" t="s">
        <v>20</v>
      </c>
      <c r="D65" s="34">
        <v>16</v>
      </c>
      <c r="E65" s="35">
        <f t="shared" ref="E65:E75" si="24">ROUND(M65+M65*$Q$1/100,2)</f>
        <v>95.65</v>
      </c>
      <c r="F65" s="35">
        <f t="shared" si="1"/>
        <v>121.810275</v>
      </c>
      <c r="G65" s="35">
        <f t="shared" ref="G65:G75" si="25">D65*E65</f>
        <v>1530.4</v>
      </c>
      <c r="H65" s="35">
        <f t="shared" ref="H65:H75" si="26">D65*F65</f>
        <v>1948.9644000000001</v>
      </c>
      <c r="J65" s="27">
        <v>141.63999999999999</v>
      </c>
      <c r="M65" s="1">
        <v>111.22</v>
      </c>
      <c r="N65" s="88">
        <f t="shared" si="4"/>
        <v>0.86000719295090822</v>
      </c>
      <c r="O65" s="88">
        <f t="shared" si="5"/>
        <v>0.85999911748093771</v>
      </c>
    </row>
    <row r="66" spans="1:15" ht="25.5" x14ac:dyDescent="0.2">
      <c r="A66" s="7" t="s">
        <v>95</v>
      </c>
      <c r="B66" s="22" t="s">
        <v>422</v>
      </c>
      <c r="C66" s="7" t="s">
        <v>20</v>
      </c>
      <c r="D66" s="34">
        <v>5</v>
      </c>
      <c r="E66" s="35">
        <f t="shared" si="24"/>
        <v>77.739999999999995</v>
      </c>
      <c r="F66" s="35">
        <f t="shared" si="1"/>
        <v>99.001890000000003</v>
      </c>
      <c r="G66" s="35">
        <f t="shared" si="25"/>
        <v>388.7</v>
      </c>
      <c r="H66" s="35">
        <f t="shared" si="26"/>
        <v>495.00945000000002</v>
      </c>
      <c r="J66" s="27">
        <v>115.12</v>
      </c>
      <c r="M66" s="1">
        <v>90.4</v>
      </c>
      <c r="N66" s="88">
        <f t="shared" si="4"/>
        <v>0.85995575221238929</v>
      </c>
      <c r="O66" s="88">
        <f t="shared" si="5"/>
        <v>0.85998862056984016</v>
      </c>
    </row>
    <row r="67" spans="1:15" ht="25.5" x14ac:dyDescent="0.2">
      <c r="A67" s="7" t="s">
        <v>96</v>
      </c>
      <c r="B67" s="22" t="s">
        <v>423</v>
      </c>
      <c r="C67" s="7" t="s">
        <v>20</v>
      </c>
      <c r="D67" s="34">
        <v>2</v>
      </c>
      <c r="E67" s="35">
        <f t="shared" si="24"/>
        <v>101.49</v>
      </c>
      <c r="F67" s="35">
        <f t="shared" si="1"/>
        <v>129.24751499999999</v>
      </c>
      <c r="G67" s="35">
        <f t="shared" si="25"/>
        <v>202.98</v>
      </c>
      <c r="H67" s="35">
        <f t="shared" si="26"/>
        <v>258.49502999999999</v>
      </c>
      <c r="J67" s="27">
        <v>150.29</v>
      </c>
      <c r="M67" s="1">
        <v>118.01</v>
      </c>
      <c r="N67" s="88">
        <f t="shared" si="4"/>
        <v>0.86001186340140656</v>
      </c>
      <c r="O67" s="88">
        <f t="shared" si="5"/>
        <v>0.85998745758200812</v>
      </c>
    </row>
    <row r="68" spans="1:15" ht="25.5" x14ac:dyDescent="0.2">
      <c r="A68" s="7" t="s">
        <v>97</v>
      </c>
      <c r="B68" s="22" t="s">
        <v>424</v>
      </c>
      <c r="C68" s="7" t="s">
        <v>20</v>
      </c>
      <c r="D68" s="34">
        <v>10</v>
      </c>
      <c r="E68" s="35">
        <f t="shared" si="24"/>
        <v>65.16</v>
      </c>
      <c r="F68" s="35">
        <f t="shared" si="1"/>
        <v>82.981259999999992</v>
      </c>
      <c r="G68" s="35">
        <f t="shared" si="25"/>
        <v>651.59999999999991</v>
      </c>
      <c r="H68" s="35">
        <f t="shared" si="26"/>
        <v>829.81259999999997</v>
      </c>
      <c r="J68" s="27">
        <v>96.49</v>
      </c>
      <c r="M68" s="1">
        <v>75.77</v>
      </c>
      <c r="N68" s="88">
        <f t="shared" si="4"/>
        <v>0.85997096476177903</v>
      </c>
      <c r="O68" s="88">
        <f t="shared" si="5"/>
        <v>0.85999854907244266</v>
      </c>
    </row>
    <row r="69" spans="1:15" ht="25.5" x14ac:dyDescent="0.2">
      <c r="A69" s="7" t="s">
        <v>98</v>
      </c>
      <c r="B69" s="22" t="s">
        <v>425</v>
      </c>
      <c r="C69" s="7" t="s">
        <v>20</v>
      </c>
      <c r="D69" s="34">
        <v>1</v>
      </c>
      <c r="E69" s="35">
        <f t="shared" si="24"/>
        <v>285.76</v>
      </c>
      <c r="F69" s="35">
        <f t="shared" si="1"/>
        <v>363.91535999999996</v>
      </c>
      <c r="G69" s="35">
        <f t="shared" si="25"/>
        <v>285.76</v>
      </c>
      <c r="H69" s="35">
        <f t="shared" si="26"/>
        <v>363.91535999999996</v>
      </c>
      <c r="J69" s="27">
        <v>423.16</v>
      </c>
      <c r="M69" s="1">
        <v>332.28</v>
      </c>
      <c r="N69" s="88">
        <f t="shared" si="4"/>
        <v>0.85999759239195861</v>
      </c>
      <c r="O69" s="88">
        <f t="shared" si="5"/>
        <v>0.85999470649399745</v>
      </c>
    </row>
    <row r="70" spans="1:15" ht="25.5" x14ac:dyDescent="0.2">
      <c r="A70" s="7" t="s">
        <v>99</v>
      </c>
      <c r="B70" s="22" t="s">
        <v>426</v>
      </c>
      <c r="C70" s="7" t="s">
        <v>20</v>
      </c>
      <c r="D70" s="34">
        <v>6</v>
      </c>
      <c r="E70" s="35">
        <f t="shared" si="24"/>
        <v>311.29000000000002</v>
      </c>
      <c r="F70" s="35">
        <f t="shared" si="1"/>
        <v>396.42781500000001</v>
      </c>
      <c r="G70" s="35">
        <f t="shared" si="25"/>
        <v>1867.7400000000002</v>
      </c>
      <c r="H70" s="35">
        <f t="shared" si="26"/>
        <v>2378.5668900000001</v>
      </c>
      <c r="J70" s="27">
        <v>460.97</v>
      </c>
      <c r="M70" s="1">
        <v>361.97</v>
      </c>
      <c r="N70" s="88">
        <f t="shared" si="4"/>
        <v>0.85998839682846639</v>
      </c>
      <c r="O70" s="88">
        <f t="shared" si="5"/>
        <v>0.85998614877323898</v>
      </c>
    </row>
    <row r="71" spans="1:15" ht="25.5" x14ac:dyDescent="0.2">
      <c r="A71" s="7" t="s">
        <v>100</v>
      </c>
      <c r="B71" s="22" t="s">
        <v>427</v>
      </c>
      <c r="C71" s="7" t="s">
        <v>20</v>
      </c>
      <c r="D71" s="34">
        <v>4</v>
      </c>
      <c r="E71" s="35">
        <f t="shared" si="24"/>
        <v>32.6</v>
      </c>
      <c r="F71" s="35">
        <f t="shared" si="1"/>
        <v>41.516100000000002</v>
      </c>
      <c r="G71" s="35">
        <f t="shared" si="25"/>
        <v>130.4</v>
      </c>
      <c r="H71" s="35">
        <f t="shared" si="26"/>
        <v>166.06440000000001</v>
      </c>
      <c r="J71" s="27">
        <v>48.28</v>
      </c>
      <c r="M71" s="1">
        <v>37.909999999999997</v>
      </c>
      <c r="N71" s="88">
        <f t="shared" si="4"/>
        <v>0.85993141651279359</v>
      </c>
      <c r="O71" s="88">
        <f t="shared" si="5"/>
        <v>0.85990265120132559</v>
      </c>
    </row>
    <row r="72" spans="1:15" ht="25.5" x14ac:dyDescent="0.2">
      <c r="A72" s="7" t="s">
        <v>101</v>
      </c>
      <c r="B72" s="22" t="s">
        <v>428</v>
      </c>
      <c r="C72" s="7" t="s">
        <v>44</v>
      </c>
      <c r="D72" s="34">
        <v>60</v>
      </c>
      <c r="E72" s="35">
        <f t="shared" si="24"/>
        <v>30.18</v>
      </c>
      <c r="F72" s="35">
        <f t="shared" si="1"/>
        <v>38.434229999999999</v>
      </c>
      <c r="G72" s="35">
        <f t="shared" si="25"/>
        <v>1810.8</v>
      </c>
      <c r="H72" s="35">
        <f t="shared" si="26"/>
        <v>2306.0538000000001</v>
      </c>
      <c r="J72" s="27">
        <v>44.69</v>
      </c>
      <c r="M72" s="1">
        <v>35.090000000000003</v>
      </c>
      <c r="N72" s="88">
        <f t="shared" si="4"/>
        <v>0.86007409518381295</v>
      </c>
      <c r="O72" s="88">
        <f t="shared" si="5"/>
        <v>0.86001857238755874</v>
      </c>
    </row>
    <row r="73" spans="1:15" ht="25.5" x14ac:dyDescent="0.2">
      <c r="A73" s="7" t="s">
        <v>102</v>
      </c>
      <c r="B73" s="22" t="s">
        <v>429</v>
      </c>
      <c r="C73" s="7" t="s">
        <v>20</v>
      </c>
      <c r="D73" s="34">
        <v>10</v>
      </c>
      <c r="E73" s="35">
        <f t="shared" si="24"/>
        <v>51.21</v>
      </c>
      <c r="F73" s="35">
        <f t="shared" si="1"/>
        <v>65.215935000000002</v>
      </c>
      <c r="G73" s="35">
        <f t="shared" si="25"/>
        <v>512.1</v>
      </c>
      <c r="H73" s="35">
        <f t="shared" si="26"/>
        <v>652.15935000000002</v>
      </c>
      <c r="J73" s="27">
        <v>75.84</v>
      </c>
      <c r="M73" s="1">
        <v>59.55</v>
      </c>
      <c r="N73" s="88">
        <f t="shared" si="4"/>
        <v>0.85994962216624693</v>
      </c>
      <c r="O73" s="88">
        <f t="shared" si="5"/>
        <v>0.85991475474683543</v>
      </c>
    </row>
    <row r="74" spans="1:15" ht="38.25" x14ac:dyDescent="0.2">
      <c r="A74" s="10">
        <v>40187</v>
      </c>
      <c r="B74" s="22" t="s">
        <v>430</v>
      </c>
      <c r="C74" s="9" t="s">
        <v>44</v>
      </c>
      <c r="D74" s="36">
        <v>60</v>
      </c>
      <c r="E74" s="35">
        <f t="shared" si="24"/>
        <v>27.96</v>
      </c>
      <c r="F74" s="35">
        <f t="shared" si="1"/>
        <v>35.607060000000004</v>
      </c>
      <c r="G74" s="35">
        <f t="shared" si="25"/>
        <v>1677.6000000000001</v>
      </c>
      <c r="H74" s="35">
        <f t="shared" si="26"/>
        <v>2136.4236000000001</v>
      </c>
      <c r="J74" s="27">
        <v>41.4</v>
      </c>
      <c r="M74" s="1">
        <v>32.51</v>
      </c>
      <c r="N74" s="88">
        <f t="shared" si="4"/>
        <v>0.86004306367271621</v>
      </c>
      <c r="O74" s="88">
        <f t="shared" si="5"/>
        <v>0.86007391304347836</v>
      </c>
    </row>
    <row r="75" spans="1:15" ht="25.5" x14ac:dyDescent="0.2">
      <c r="A75" s="11">
        <v>40552</v>
      </c>
      <c r="B75" s="22" t="s">
        <v>431</v>
      </c>
      <c r="C75" s="7" t="s">
        <v>20</v>
      </c>
      <c r="D75" s="34">
        <v>3</v>
      </c>
      <c r="E75" s="35">
        <f t="shared" si="24"/>
        <v>438.06</v>
      </c>
      <c r="F75" s="35">
        <f t="shared" si="1"/>
        <v>557.86941000000002</v>
      </c>
      <c r="G75" s="35">
        <f t="shared" si="25"/>
        <v>1314.18</v>
      </c>
      <c r="H75" s="35">
        <f t="shared" si="26"/>
        <v>1673.60823</v>
      </c>
      <c r="J75" s="27">
        <v>648.67999999999995</v>
      </c>
      <c r="M75" s="1">
        <v>509.37</v>
      </c>
      <c r="N75" s="88">
        <f t="shared" si="4"/>
        <v>0.86000353377701866</v>
      </c>
      <c r="O75" s="88">
        <f t="shared" si="5"/>
        <v>0.86000710673984104</v>
      </c>
    </row>
    <row r="76" spans="1:15" x14ac:dyDescent="0.2">
      <c r="A76" s="46" t="s">
        <v>103</v>
      </c>
      <c r="B76" s="51" t="s">
        <v>104</v>
      </c>
      <c r="C76" s="48"/>
      <c r="D76" s="49"/>
      <c r="E76" s="50"/>
      <c r="F76" s="50"/>
      <c r="G76" s="50"/>
      <c r="H76" s="50"/>
      <c r="N76" s="88" t="e">
        <f t="shared" si="4"/>
        <v>#DIV/0!</v>
      </c>
      <c r="O76" s="88" t="e">
        <f t="shared" si="5"/>
        <v>#DIV/0!</v>
      </c>
    </row>
    <row r="77" spans="1:15" x14ac:dyDescent="0.2">
      <c r="A77" s="7" t="s">
        <v>105</v>
      </c>
      <c r="B77" s="23" t="s">
        <v>106</v>
      </c>
      <c r="C77" s="7" t="s">
        <v>20</v>
      </c>
      <c r="D77" s="34">
        <v>1</v>
      </c>
      <c r="E77" s="35">
        <f t="shared" ref="E77:E87" si="27">ROUND(M77+M77*$Q$1/100,2)</f>
        <v>1763.93</v>
      </c>
      <c r="F77" s="35">
        <f t="shared" si="1"/>
        <v>2246.3648550000003</v>
      </c>
      <c r="G77" s="35">
        <f t="shared" ref="G77:G87" si="28">D77*E77</f>
        <v>1763.93</v>
      </c>
      <c r="H77" s="35">
        <f t="shared" ref="H77:H87" si="29">D77*F77</f>
        <v>2246.3648550000003</v>
      </c>
      <c r="J77" s="27">
        <v>2612.0500000000002</v>
      </c>
      <c r="M77" s="1">
        <v>2051.08</v>
      </c>
      <c r="N77" s="88">
        <f t="shared" si="4"/>
        <v>0.86000058505762822</v>
      </c>
      <c r="O77" s="88">
        <f t="shared" si="5"/>
        <v>0.86000071017017288</v>
      </c>
    </row>
    <row r="78" spans="1:15" ht="38.25" x14ac:dyDescent="0.2">
      <c r="A78" s="7" t="s">
        <v>107</v>
      </c>
      <c r="B78" s="23" t="s">
        <v>108</v>
      </c>
      <c r="C78" s="7" t="s">
        <v>20</v>
      </c>
      <c r="D78" s="34">
        <v>44</v>
      </c>
      <c r="E78" s="35">
        <f t="shared" si="27"/>
        <v>106.26</v>
      </c>
      <c r="F78" s="35">
        <f t="shared" si="1"/>
        <v>135.32211000000001</v>
      </c>
      <c r="G78" s="35">
        <f t="shared" si="28"/>
        <v>4675.4400000000005</v>
      </c>
      <c r="H78" s="35">
        <f t="shared" si="29"/>
        <v>5954.1728400000002</v>
      </c>
      <c r="J78" s="27">
        <v>157.35</v>
      </c>
      <c r="M78" s="1">
        <v>123.56</v>
      </c>
      <c r="N78" s="88">
        <f t="shared" si="4"/>
        <v>0.85998705082550986</v>
      </c>
      <c r="O78" s="88">
        <f t="shared" si="5"/>
        <v>0.86000705433746438</v>
      </c>
    </row>
    <row r="79" spans="1:15" ht="38.25" x14ac:dyDescent="0.2">
      <c r="A79" s="9" t="s">
        <v>109</v>
      </c>
      <c r="B79" s="22" t="s">
        <v>432</v>
      </c>
      <c r="C79" s="9" t="s">
        <v>20</v>
      </c>
      <c r="D79" s="36">
        <v>40</v>
      </c>
      <c r="E79" s="35">
        <f t="shared" si="27"/>
        <v>95.29</v>
      </c>
      <c r="F79" s="35">
        <f t="shared" si="1"/>
        <v>121.35181500000002</v>
      </c>
      <c r="G79" s="35">
        <f t="shared" si="28"/>
        <v>3811.6000000000004</v>
      </c>
      <c r="H79" s="35">
        <f t="shared" si="29"/>
        <v>4854.0726000000004</v>
      </c>
      <c r="J79" s="27">
        <v>141.1</v>
      </c>
      <c r="M79" s="1">
        <v>110.8</v>
      </c>
      <c r="N79" s="88">
        <f t="shared" si="4"/>
        <v>0.86001805054151637</v>
      </c>
      <c r="O79" s="88">
        <f t="shared" si="5"/>
        <v>0.86004121190644944</v>
      </c>
    </row>
    <row r="80" spans="1:15" ht="25.5" x14ac:dyDescent="0.2">
      <c r="A80" s="9" t="s">
        <v>110</v>
      </c>
      <c r="B80" s="23" t="s">
        <v>111</v>
      </c>
      <c r="C80" s="9" t="s">
        <v>20</v>
      </c>
      <c r="D80" s="36">
        <v>20</v>
      </c>
      <c r="E80" s="35">
        <f t="shared" si="27"/>
        <v>78.31</v>
      </c>
      <c r="F80" s="35">
        <f t="shared" ref="F80:F87" si="30">E80*27.35%+E80</f>
        <v>99.727785000000011</v>
      </c>
      <c r="G80" s="35">
        <f t="shared" si="28"/>
        <v>1566.2</v>
      </c>
      <c r="H80" s="35">
        <f t="shared" si="29"/>
        <v>1994.5557000000003</v>
      </c>
      <c r="J80" s="27">
        <v>115.96</v>
      </c>
      <c r="M80" s="1">
        <v>91.06</v>
      </c>
      <c r="N80" s="88">
        <f t="shared" ref="N80:N143" si="31">E80/M80</f>
        <v>0.85998242916758183</v>
      </c>
      <c r="O80" s="88">
        <f t="shared" ref="O80:O143" si="32">F80/J80</f>
        <v>0.860018842704381</v>
      </c>
    </row>
    <row r="81" spans="1:15" x14ac:dyDescent="0.2">
      <c r="A81" s="7" t="s">
        <v>112</v>
      </c>
      <c r="B81" s="23" t="s">
        <v>113</v>
      </c>
      <c r="C81" s="7" t="s">
        <v>20</v>
      </c>
      <c r="D81" s="34">
        <v>24</v>
      </c>
      <c r="E81" s="35">
        <f t="shared" si="27"/>
        <v>44.51</v>
      </c>
      <c r="F81" s="35">
        <f t="shared" si="30"/>
        <v>56.683484999999997</v>
      </c>
      <c r="G81" s="35">
        <f t="shared" si="28"/>
        <v>1068.24</v>
      </c>
      <c r="H81" s="35">
        <f t="shared" si="29"/>
        <v>1360.40364</v>
      </c>
      <c r="J81" s="27">
        <v>65.900000000000006</v>
      </c>
      <c r="M81" s="1">
        <v>51.75</v>
      </c>
      <c r="N81" s="88">
        <f t="shared" si="31"/>
        <v>0.86009661835748785</v>
      </c>
      <c r="O81" s="88">
        <f t="shared" si="32"/>
        <v>0.86014393019726842</v>
      </c>
    </row>
    <row r="82" spans="1:15" ht="38.25" x14ac:dyDescent="0.2">
      <c r="A82" s="9" t="s">
        <v>114</v>
      </c>
      <c r="B82" s="22" t="s">
        <v>433</v>
      </c>
      <c r="C82" s="9" t="s">
        <v>20</v>
      </c>
      <c r="D82" s="36">
        <v>15</v>
      </c>
      <c r="E82" s="35">
        <f t="shared" si="27"/>
        <v>119.76</v>
      </c>
      <c r="F82" s="35">
        <f t="shared" si="30"/>
        <v>152.51436000000001</v>
      </c>
      <c r="G82" s="35">
        <f t="shared" si="28"/>
        <v>1796.4</v>
      </c>
      <c r="H82" s="35">
        <f t="shared" si="29"/>
        <v>2287.7154</v>
      </c>
      <c r="J82" s="27">
        <v>177.33</v>
      </c>
      <c r="M82" s="1">
        <v>139.25</v>
      </c>
      <c r="N82" s="88">
        <f t="shared" si="31"/>
        <v>0.86003590664272889</v>
      </c>
      <c r="O82" s="88">
        <f t="shared" si="32"/>
        <v>0.86005954999154122</v>
      </c>
    </row>
    <row r="83" spans="1:15" ht="38.25" x14ac:dyDescent="0.2">
      <c r="A83" s="12" t="s">
        <v>115</v>
      </c>
      <c r="B83" s="23" t="s">
        <v>116</v>
      </c>
      <c r="C83" s="7" t="s">
        <v>20</v>
      </c>
      <c r="D83" s="34">
        <v>2</v>
      </c>
      <c r="E83" s="35">
        <f t="shared" si="27"/>
        <v>436.72</v>
      </c>
      <c r="F83" s="35">
        <f t="shared" si="30"/>
        <v>556.16291999999999</v>
      </c>
      <c r="G83" s="35">
        <f t="shared" si="28"/>
        <v>873.44</v>
      </c>
      <c r="H83" s="35">
        <f t="shared" si="29"/>
        <v>1112.32584</v>
      </c>
      <c r="J83" s="27">
        <v>646.70000000000005</v>
      </c>
      <c r="M83" s="1">
        <v>507.81</v>
      </c>
      <c r="N83" s="88">
        <f t="shared" si="31"/>
        <v>0.86000669541757746</v>
      </c>
      <c r="O83" s="88">
        <f t="shared" si="32"/>
        <v>0.86000142260708201</v>
      </c>
    </row>
    <row r="84" spans="1:15" ht="25.5" x14ac:dyDescent="0.2">
      <c r="A84" s="12" t="s">
        <v>117</v>
      </c>
      <c r="B84" s="22" t="s">
        <v>434</v>
      </c>
      <c r="C84" s="7" t="s">
        <v>20</v>
      </c>
      <c r="D84" s="34">
        <v>10</v>
      </c>
      <c r="E84" s="35">
        <f t="shared" si="27"/>
        <v>12.31</v>
      </c>
      <c r="F84" s="35">
        <f t="shared" si="30"/>
        <v>15.676785000000001</v>
      </c>
      <c r="G84" s="35">
        <f t="shared" si="28"/>
        <v>123.10000000000001</v>
      </c>
      <c r="H84" s="35">
        <f t="shared" si="29"/>
        <v>156.76785000000001</v>
      </c>
      <c r="J84" s="27">
        <v>18.22</v>
      </c>
      <c r="M84" s="1">
        <v>14.31</v>
      </c>
      <c r="N84" s="88">
        <f t="shared" si="31"/>
        <v>0.86023759608665273</v>
      </c>
      <c r="O84" s="88">
        <f t="shared" si="32"/>
        <v>0.86041630076838649</v>
      </c>
    </row>
    <row r="85" spans="1:15" ht="25.5" x14ac:dyDescent="0.2">
      <c r="A85" s="12" t="s">
        <v>118</v>
      </c>
      <c r="B85" s="22" t="s">
        <v>435</v>
      </c>
      <c r="C85" s="7" t="s">
        <v>20</v>
      </c>
      <c r="D85" s="34">
        <v>5</v>
      </c>
      <c r="E85" s="35">
        <f t="shared" si="27"/>
        <v>21.04</v>
      </c>
      <c r="F85" s="35">
        <f t="shared" si="30"/>
        <v>26.794439999999998</v>
      </c>
      <c r="G85" s="35">
        <f t="shared" si="28"/>
        <v>105.19999999999999</v>
      </c>
      <c r="H85" s="35">
        <f t="shared" si="29"/>
        <v>133.97219999999999</v>
      </c>
      <c r="J85" s="27">
        <v>31.16</v>
      </c>
      <c r="M85" s="1">
        <v>24.47</v>
      </c>
      <c r="N85" s="88">
        <f t="shared" si="31"/>
        <v>0.85982836125868412</v>
      </c>
      <c r="O85" s="88">
        <f t="shared" si="32"/>
        <v>0.85989858793324769</v>
      </c>
    </row>
    <row r="86" spans="1:15" ht="25.5" x14ac:dyDescent="0.2">
      <c r="A86" s="13">
        <v>40188</v>
      </c>
      <c r="B86" s="22" t="s">
        <v>436</v>
      </c>
      <c r="C86" s="7" t="s">
        <v>20</v>
      </c>
      <c r="D86" s="34">
        <v>2</v>
      </c>
      <c r="E86" s="35">
        <f t="shared" si="27"/>
        <v>72</v>
      </c>
      <c r="F86" s="35">
        <f t="shared" si="30"/>
        <v>91.692000000000007</v>
      </c>
      <c r="G86" s="35">
        <f t="shared" si="28"/>
        <v>144</v>
      </c>
      <c r="H86" s="35">
        <f t="shared" si="29"/>
        <v>183.38400000000001</v>
      </c>
      <c r="J86" s="27">
        <v>106.62</v>
      </c>
      <c r="M86" s="1">
        <v>83.72</v>
      </c>
      <c r="N86" s="88">
        <f t="shared" si="31"/>
        <v>0.86000955566172954</v>
      </c>
      <c r="O86" s="88">
        <f t="shared" si="32"/>
        <v>0.85998874507597078</v>
      </c>
    </row>
    <row r="87" spans="1:15" x14ac:dyDescent="0.2">
      <c r="A87" s="13">
        <v>40553</v>
      </c>
      <c r="B87" s="23" t="s">
        <v>119</v>
      </c>
      <c r="C87" s="7" t="s">
        <v>20</v>
      </c>
      <c r="D87" s="34">
        <v>1</v>
      </c>
      <c r="E87" s="35">
        <f t="shared" si="27"/>
        <v>1428.37</v>
      </c>
      <c r="F87" s="35">
        <f t="shared" si="30"/>
        <v>1819.0291949999998</v>
      </c>
      <c r="G87" s="35">
        <f t="shared" si="28"/>
        <v>1428.37</v>
      </c>
      <c r="H87" s="35">
        <f t="shared" si="29"/>
        <v>1819.0291949999998</v>
      </c>
      <c r="J87" s="27">
        <v>2115.14</v>
      </c>
      <c r="M87" s="1">
        <v>1660.89</v>
      </c>
      <c r="N87" s="88">
        <f t="shared" si="31"/>
        <v>0.86000276959943156</v>
      </c>
      <c r="O87" s="88">
        <f t="shared" si="32"/>
        <v>0.86000415811719322</v>
      </c>
    </row>
    <row r="88" spans="1:15" x14ac:dyDescent="0.2">
      <c r="A88" s="52" t="s">
        <v>120</v>
      </c>
      <c r="B88" s="51" t="s">
        <v>121</v>
      </c>
      <c r="C88" s="48"/>
      <c r="D88" s="49"/>
      <c r="E88" s="50"/>
      <c r="F88" s="50"/>
      <c r="G88" s="50"/>
      <c r="H88" s="50"/>
      <c r="N88" s="88" t="e">
        <f t="shared" si="31"/>
        <v>#DIV/0!</v>
      </c>
      <c r="O88" s="88" t="e">
        <f t="shared" si="32"/>
        <v>#DIV/0!</v>
      </c>
    </row>
    <row r="89" spans="1:15" ht="38.25" x14ac:dyDescent="0.2">
      <c r="A89" s="14" t="s">
        <v>122</v>
      </c>
      <c r="B89" s="22" t="s">
        <v>437</v>
      </c>
      <c r="C89" s="9" t="s">
        <v>15</v>
      </c>
      <c r="D89" s="36">
        <v>17.989999999999998</v>
      </c>
      <c r="E89" s="35">
        <f t="shared" ref="E89:E93" si="33">ROUND(M89+M89*$Q$1/100,2)</f>
        <v>579.42999999999995</v>
      </c>
      <c r="F89" s="35">
        <f t="shared" ref="F89:F93" si="34">E89*27.35%+E89</f>
        <v>737.90410499999996</v>
      </c>
      <c r="G89" s="35">
        <f t="shared" ref="G89:G93" si="35">D89*E89</f>
        <v>10423.945699999998</v>
      </c>
      <c r="H89" s="35">
        <f t="shared" ref="H89:H93" si="36">D89*F89</f>
        <v>13274.894848949998</v>
      </c>
      <c r="J89" s="27">
        <v>858.02</v>
      </c>
      <c r="M89" s="1">
        <v>673.75</v>
      </c>
      <c r="N89" s="88">
        <f t="shared" si="31"/>
        <v>0.86000742115027817</v>
      </c>
      <c r="O89" s="88">
        <f t="shared" si="32"/>
        <v>0.86000804759795801</v>
      </c>
    </row>
    <row r="90" spans="1:15" ht="51" x14ac:dyDescent="0.2">
      <c r="A90" s="12" t="s">
        <v>123</v>
      </c>
      <c r="B90" s="22" t="s">
        <v>438</v>
      </c>
      <c r="C90" s="7" t="s">
        <v>15</v>
      </c>
      <c r="D90" s="34">
        <v>2</v>
      </c>
      <c r="E90" s="35">
        <f t="shared" si="33"/>
        <v>674.88</v>
      </c>
      <c r="F90" s="35">
        <f t="shared" si="34"/>
        <v>859.45968000000005</v>
      </c>
      <c r="G90" s="35">
        <f t="shared" si="35"/>
        <v>1349.76</v>
      </c>
      <c r="H90" s="35">
        <f t="shared" si="36"/>
        <v>1718.9193600000001</v>
      </c>
      <c r="J90" s="27">
        <v>999.37</v>
      </c>
      <c r="M90" s="1">
        <v>784.74</v>
      </c>
      <c r="N90" s="88">
        <f t="shared" si="31"/>
        <v>0.86000458750669007</v>
      </c>
      <c r="O90" s="88">
        <f t="shared" si="32"/>
        <v>0.86000148093298778</v>
      </c>
    </row>
    <row r="91" spans="1:15" ht="25.5" x14ac:dyDescent="0.2">
      <c r="A91" s="12" t="s">
        <v>124</v>
      </c>
      <c r="B91" s="22" t="s">
        <v>439</v>
      </c>
      <c r="C91" s="7" t="s">
        <v>15</v>
      </c>
      <c r="D91" s="34">
        <v>63.8</v>
      </c>
      <c r="E91" s="35">
        <f t="shared" si="33"/>
        <v>614.1</v>
      </c>
      <c r="F91" s="35">
        <f t="shared" si="34"/>
        <v>782.05635000000007</v>
      </c>
      <c r="G91" s="35">
        <f t="shared" si="35"/>
        <v>39179.58</v>
      </c>
      <c r="H91" s="35">
        <f t="shared" si="36"/>
        <v>49895.19513</v>
      </c>
      <c r="J91" s="27">
        <v>909.37</v>
      </c>
      <c r="M91" s="1">
        <v>714.07</v>
      </c>
      <c r="N91" s="88">
        <f t="shared" si="31"/>
        <v>0.85999971991541446</v>
      </c>
      <c r="O91" s="88">
        <f t="shared" si="32"/>
        <v>0.85999796562455333</v>
      </c>
    </row>
    <row r="92" spans="1:15" ht="25.5" x14ac:dyDescent="0.2">
      <c r="A92" s="12" t="s">
        <v>125</v>
      </c>
      <c r="B92" s="22" t="s">
        <v>440</v>
      </c>
      <c r="C92" s="7" t="s">
        <v>20</v>
      </c>
      <c r="D92" s="34">
        <v>21</v>
      </c>
      <c r="E92" s="35">
        <f t="shared" si="33"/>
        <v>313.32</v>
      </c>
      <c r="F92" s="35">
        <f t="shared" si="34"/>
        <v>399.01301999999998</v>
      </c>
      <c r="G92" s="35">
        <f t="shared" si="35"/>
        <v>6579.72</v>
      </c>
      <c r="H92" s="35">
        <f t="shared" si="36"/>
        <v>8379.2734199999995</v>
      </c>
      <c r="J92" s="27">
        <v>463.96</v>
      </c>
      <c r="M92" s="1">
        <v>364.32</v>
      </c>
      <c r="N92" s="88">
        <f t="shared" si="31"/>
        <v>0.86001317523056653</v>
      </c>
      <c r="O92" s="88">
        <f t="shared" si="32"/>
        <v>0.86001599275799634</v>
      </c>
    </row>
    <row r="93" spans="1:15" ht="38.25" x14ac:dyDescent="0.2">
      <c r="A93" s="14" t="s">
        <v>126</v>
      </c>
      <c r="B93" s="22" t="s">
        <v>441</v>
      </c>
      <c r="C93" s="9" t="s">
        <v>20</v>
      </c>
      <c r="D93" s="36">
        <v>21</v>
      </c>
      <c r="E93" s="35">
        <f t="shared" si="33"/>
        <v>126.95</v>
      </c>
      <c r="F93" s="35">
        <f t="shared" si="34"/>
        <v>161.67082500000001</v>
      </c>
      <c r="G93" s="35">
        <f t="shared" si="35"/>
        <v>2665.9500000000003</v>
      </c>
      <c r="H93" s="35">
        <f t="shared" si="36"/>
        <v>3395.087325</v>
      </c>
      <c r="J93" s="27">
        <v>187.99</v>
      </c>
      <c r="M93" s="1">
        <v>147.62</v>
      </c>
      <c r="N93" s="88">
        <f t="shared" si="31"/>
        <v>0.85997832272049857</v>
      </c>
      <c r="O93" s="88">
        <f t="shared" si="32"/>
        <v>0.85999694132666626</v>
      </c>
    </row>
    <row r="94" spans="1:15" x14ac:dyDescent="0.2">
      <c r="A94" s="52" t="s">
        <v>127</v>
      </c>
      <c r="B94" s="51" t="s">
        <v>128</v>
      </c>
      <c r="C94" s="48"/>
      <c r="D94" s="49"/>
      <c r="E94" s="50"/>
      <c r="F94" s="50"/>
      <c r="G94" s="50"/>
      <c r="H94" s="50"/>
      <c r="N94" s="88" t="e">
        <f t="shared" si="31"/>
        <v>#DIV/0!</v>
      </c>
      <c r="O94" s="88" t="e">
        <f t="shared" si="32"/>
        <v>#DIV/0!</v>
      </c>
    </row>
    <row r="95" spans="1:15" ht="38.25" x14ac:dyDescent="0.2">
      <c r="A95" s="12" t="s">
        <v>129</v>
      </c>
      <c r="B95" s="23" t="s">
        <v>130</v>
      </c>
      <c r="C95" s="7" t="s">
        <v>20</v>
      </c>
      <c r="D95" s="34">
        <v>2</v>
      </c>
      <c r="E95" s="35">
        <f t="shared" ref="E95:E101" si="37">ROUND(M95+M95*$Q$1/100,2)</f>
        <v>190.52</v>
      </c>
      <c r="F95" s="35">
        <f t="shared" ref="F95:F101" si="38">E95*27.35%+E95</f>
        <v>242.62722000000002</v>
      </c>
      <c r="G95" s="35">
        <f t="shared" ref="G95:G101" si="39">D95*E95</f>
        <v>381.04</v>
      </c>
      <c r="H95" s="35">
        <f t="shared" ref="H95:H101" si="40">D95*F95</f>
        <v>485.25444000000005</v>
      </c>
      <c r="J95" s="27">
        <v>282.12</v>
      </c>
      <c r="M95" s="1">
        <v>221.53</v>
      </c>
      <c r="N95" s="88">
        <f t="shared" si="31"/>
        <v>0.86001895905746406</v>
      </c>
      <c r="O95" s="88">
        <f t="shared" si="32"/>
        <v>0.86001424925563597</v>
      </c>
    </row>
    <row r="96" spans="1:15" ht="38.25" x14ac:dyDescent="0.2">
      <c r="A96" s="14" t="s">
        <v>131</v>
      </c>
      <c r="B96" s="22" t="s">
        <v>442</v>
      </c>
      <c r="C96" s="9" t="s">
        <v>20</v>
      </c>
      <c r="D96" s="36">
        <v>1</v>
      </c>
      <c r="E96" s="35">
        <f t="shared" si="37"/>
        <v>2169.7600000000002</v>
      </c>
      <c r="F96" s="35">
        <f t="shared" si="38"/>
        <v>2763.1893600000003</v>
      </c>
      <c r="G96" s="35">
        <f t="shared" si="39"/>
        <v>2169.7600000000002</v>
      </c>
      <c r="H96" s="35">
        <f t="shared" si="40"/>
        <v>2763.1893600000003</v>
      </c>
      <c r="J96" s="27">
        <v>3213.02</v>
      </c>
      <c r="M96" s="1">
        <v>2522.98</v>
      </c>
      <c r="N96" s="88">
        <f t="shared" si="31"/>
        <v>0.85999889020126996</v>
      </c>
      <c r="O96" s="88">
        <f t="shared" si="32"/>
        <v>0.85999755992804283</v>
      </c>
    </row>
    <row r="97" spans="1:15" x14ac:dyDescent="0.2">
      <c r="A97" s="12" t="s">
        <v>132</v>
      </c>
      <c r="B97" s="23" t="s">
        <v>133</v>
      </c>
      <c r="C97" s="7" t="s">
        <v>15</v>
      </c>
      <c r="D97" s="34">
        <v>1.54</v>
      </c>
      <c r="E97" s="35">
        <f t="shared" si="37"/>
        <v>386.18</v>
      </c>
      <c r="F97" s="35">
        <f t="shared" si="38"/>
        <v>491.80023</v>
      </c>
      <c r="G97" s="35">
        <f t="shared" si="39"/>
        <v>594.71720000000005</v>
      </c>
      <c r="H97" s="35">
        <f t="shared" si="40"/>
        <v>757.37235420000002</v>
      </c>
      <c r="J97" s="27">
        <v>571.87</v>
      </c>
      <c r="M97" s="1">
        <v>449.05</v>
      </c>
      <c r="N97" s="88">
        <f t="shared" si="31"/>
        <v>0.85999331922948441</v>
      </c>
      <c r="O97" s="88">
        <f t="shared" si="32"/>
        <v>0.85998606326612692</v>
      </c>
    </row>
    <row r="98" spans="1:15" ht="38.25" x14ac:dyDescent="0.2">
      <c r="A98" s="14" t="s">
        <v>134</v>
      </c>
      <c r="B98" s="22" t="s">
        <v>443</v>
      </c>
      <c r="C98" s="9" t="s">
        <v>20</v>
      </c>
      <c r="D98" s="36">
        <v>2</v>
      </c>
      <c r="E98" s="35">
        <f t="shared" si="37"/>
        <v>1351.1</v>
      </c>
      <c r="F98" s="35">
        <f t="shared" si="38"/>
        <v>1720.6258499999999</v>
      </c>
      <c r="G98" s="35">
        <f t="shared" si="39"/>
        <v>2702.2</v>
      </c>
      <c r="H98" s="35">
        <f t="shared" si="40"/>
        <v>3441.2516999999998</v>
      </c>
      <c r="J98" s="27">
        <v>2000.73</v>
      </c>
      <c r="M98" s="1">
        <v>1571.05</v>
      </c>
      <c r="N98" s="88">
        <f t="shared" si="31"/>
        <v>0.85999809044906272</v>
      </c>
      <c r="O98" s="88">
        <f t="shared" si="32"/>
        <v>0.85999902535574513</v>
      </c>
    </row>
    <row r="99" spans="1:15" ht="38.25" x14ac:dyDescent="0.2">
      <c r="A99" s="12" t="s">
        <v>135</v>
      </c>
      <c r="B99" s="23" t="s">
        <v>136</v>
      </c>
      <c r="C99" s="7" t="s">
        <v>20</v>
      </c>
      <c r="D99" s="34">
        <v>6</v>
      </c>
      <c r="E99" s="35">
        <f t="shared" si="37"/>
        <v>422.29</v>
      </c>
      <c r="F99" s="35">
        <f t="shared" si="38"/>
        <v>537.78631500000006</v>
      </c>
      <c r="G99" s="35">
        <f t="shared" si="39"/>
        <v>2533.7400000000002</v>
      </c>
      <c r="H99" s="35">
        <f t="shared" si="40"/>
        <v>3226.7178900000004</v>
      </c>
      <c r="J99" s="27">
        <v>625.34</v>
      </c>
      <c r="M99" s="1">
        <v>491.04</v>
      </c>
      <c r="N99" s="88">
        <f t="shared" si="31"/>
        <v>0.85999103942652333</v>
      </c>
      <c r="O99" s="88">
        <f t="shared" si="32"/>
        <v>0.85999026929350442</v>
      </c>
    </row>
    <row r="100" spans="1:15" ht="51" x14ac:dyDescent="0.2">
      <c r="A100" s="12" t="s">
        <v>137</v>
      </c>
      <c r="B100" s="22" t="s">
        <v>444</v>
      </c>
      <c r="C100" s="7" t="s">
        <v>20</v>
      </c>
      <c r="D100" s="34">
        <v>2</v>
      </c>
      <c r="E100" s="35">
        <f t="shared" si="37"/>
        <v>617.44000000000005</v>
      </c>
      <c r="F100" s="35">
        <f t="shared" si="38"/>
        <v>786.30984000000012</v>
      </c>
      <c r="G100" s="35">
        <f t="shared" si="39"/>
        <v>1234.8800000000001</v>
      </c>
      <c r="H100" s="35">
        <f t="shared" si="40"/>
        <v>1572.6196800000002</v>
      </c>
      <c r="J100" s="27">
        <v>914.31</v>
      </c>
      <c r="M100" s="1">
        <v>717.95</v>
      </c>
      <c r="N100" s="88">
        <f t="shared" si="31"/>
        <v>0.86000417856396683</v>
      </c>
      <c r="O100" s="88">
        <f t="shared" si="32"/>
        <v>0.86000354365587184</v>
      </c>
    </row>
    <row r="101" spans="1:15" ht="25.5" x14ac:dyDescent="0.2">
      <c r="A101" s="14" t="s">
        <v>138</v>
      </c>
      <c r="B101" s="23" t="s">
        <v>139</v>
      </c>
      <c r="C101" s="9" t="s">
        <v>20</v>
      </c>
      <c r="D101" s="36">
        <v>4</v>
      </c>
      <c r="E101" s="35">
        <f t="shared" si="37"/>
        <v>279.48</v>
      </c>
      <c r="F101" s="35">
        <f t="shared" si="38"/>
        <v>355.91778000000005</v>
      </c>
      <c r="G101" s="35">
        <f t="shared" si="39"/>
        <v>1117.92</v>
      </c>
      <c r="H101" s="35">
        <f t="shared" si="40"/>
        <v>1423.6711200000002</v>
      </c>
      <c r="J101" s="27">
        <v>413.86</v>
      </c>
      <c r="M101" s="1">
        <v>324.98</v>
      </c>
      <c r="N101" s="88">
        <f t="shared" si="31"/>
        <v>0.8599913840851745</v>
      </c>
      <c r="O101" s="88">
        <f t="shared" si="32"/>
        <v>0.85999560237761574</v>
      </c>
    </row>
    <row r="102" spans="1:15" x14ac:dyDescent="0.2">
      <c r="A102" s="46" t="s">
        <v>140</v>
      </c>
      <c r="B102" s="51" t="s">
        <v>141</v>
      </c>
      <c r="C102" s="48"/>
      <c r="D102" s="49"/>
      <c r="E102" s="50"/>
      <c r="F102" s="50"/>
      <c r="G102" s="50"/>
      <c r="H102" s="50"/>
      <c r="N102" s="88" t="e">
        <f t="shared" si="31"/>
        <v>#DIV/0!</v>
      </c>
      <c r="O102" s="88" t="e">
        <f t="shared" si="32"/>
        <v>#DIV/0!</v>
      </c>
    </row>
    <row r="103" spans="1:15" x14ac:dyDescent="0.2">
      <c r="A103" s="7" t="s">
        <v>142</v>
      </c>
      <c r="B103" s="23" t="s">
        <v>143</v>
      </c>
      <c r="C103" s="7" t="s">
        <v>15</v>
      </c>
      <c r="D103" s="34">
        <v>1822.97</v>
      </c>
      <c r="E103" s="35">
        <f t="shared" ref="E103:E104" si="41">ROUND(M103+M103*$Q$1/100,2)</f>
        <v>1.87</v>
      </c>
      <c r="F103" s="35">
        <f t="shared" ref="F103:F104" si="42">E103*27.35%+E103</f>
        <v>2.3814450000000003</v>
      </c>
      <c r="G103" s="35">
        <f t="shared" ref="G103:G104" si="43">D103*E103</f>
        <v>3408.9539000000004</v>
      </c>
      <c r="H103" s="35">
        <f t="shared" ref="H103:H104" si="44">D103*F103</f>
        <v>4341.3027916500005</v>
      </c>
      <c r="J103" s="27">
        <v>2.78</v>
      </c>
      <c r="M103" s="1">
        <v>2.1800000000000002</v>
      </c>
      <c r="N103" s="88">
        <f t="shared" si="31"/>
        <v>0.85779816513761464</v>
      </c>
      <c r="O103" s="88">
        <f t="shared" si="32"/>
        <v>0.85663489208633103</v>
      </c>
    </row>
    <row r="104" spans="1:15" ht="51" x14ac:dyDescent="0.2">
      <c r="A104" s="7" t="s">
        <v>144</v>
      </c>
      <c r="B104" s="22" t="s">
        <v>445</v>
      </c>
      <c r="C104" s="7" t="s">
        <v>15</v>
      </c>
      <c r="D104" s="34">
        <v>8.86</v>
      </c>
      <c r="E104" s="35">
        <f t="shared" si="41"/>
        <v>434.52</v>
      </c>
      <c r="F104" s="35">
        <f t="shared" si="42"/>
        <v>553.36122</v>
      </c>
      <c r="G104" s="35">
        <f t="shared" si="43"/>
        <v>3849.8471999999997</v>
      </c>
      <c r="H104" s="35">
        <f t="shared" si="44"/>
        <v>4902.7804091999997</v>
      </c>
      <c r="J104" s="27">
        <v>643.44000000000005</v>
      </c>
      <c r="M104" s="1">
        <v>505.25</v>
      </c>
      <c r="N104" s="88">
        <f t="shared" si="31"/>
        <v>0.86000989609104406</v>
      </c>
      <c r="O104" s="88">
        <f t="shared" si="32"/>
        <v>0.86000438269302493</v>
      </c>
    </row>
    <row r="105" spans="1:15" x14ac:dyDescent="0.2">
      <c r="A105" s="8"/>
      <c r="B105" s="21"/>
      <c r="C105" s="3"/>
      <c r="D105" s="28"/>
      <c r="E105" s="28"/>
      <c r="F105" s="28"/>
      <c r="G105" s="28"/>
      <c r="H105" s="29"/>
      <c r="N105" s="88" t="e">
        <f t="shared" si="31"/>
        <v>#DIV/0!</v>
      </c>
      <c r="O105" s="88" t="e">
        <f t="shared" si="32"/>
        <v>#DIV/0!</v>
      </c>
    </row>
    <row r="106" spans="1:15" x14ac:dyDescent="0.2">
      <c r="A106" s="15" t="s">
        <v>145</v>
      </c>
      <c r="B106" s="24" t="s">
        <v>146</v>
      </c>
      <c r="C106" s="16"/>
      <c r="D106" s="38"/>
      <c r="E106" s="38"/>
      <c r="F106" s="38"/>
      <c r="G106" s="39">
        <f>SUM(G109:G157)</f>
        <v>2114497.4668000001</v>
      </c>
      <c r="H106" s="40">
        <f>SUM(H108:H157)</f>
        <v>2712688.8001577193</v>
      </c>
      <c r="N106" s="88" t="e">
        <f t="shared" si="31"/>
        <v>#DIV/0!</v>
      </c>
      <c r="O106" s="88" t="e">
        <f t="shared" si="32"/>
        <v>#DIV/0!</v>
      </c>
    </row>
    <row r="107" spans="1:15" x14ac:dyDescent="0.2">
      <c r="A107" s="8"/>
      <c r="B107" s="21"/>
      <c r="C107" s="3"/>
      <c r="D107" s="28"/>
      <c r="E107" s="28"/>
      <c r="F107" s="28"/>
      <c r="G107" s="28"/>
      <c r="H107" s="29"/>
      <c r="N107" s="88" t="e">
        <f t="shared" si="31"/>
        <v>#DIV/0!</v>
      </c>
      <c r="O107" s="88" t="e">
        <f t="shared" si="32"/>
        <v>#DIV/0!</v>
      </c>
    </row>
    <row r="108" spans="1:15" x14ac:dyDescent="0.2">
      <c r="A108" s="53" t="s">
        <v>147</v>
      </c>
      <c r="B108" s="51" t="s">
        <v>148</v>
      </c>
      <c r="C108" s="48"/>
      <c r="D108" s="49"/>
      <c r="E108" s="50"/>
      <c r="F108" s="50"/>
      <c r="G108" s="50"/>
      <c r="H108" s="50"/>
      <c r="N108" s="88" t="e">
        <f t="shared" si="31"/>
        <v>#DIV/0!</v>
      </c>
      <c r="O108" s="88" t="e">
        <f t="shared" si="32"/>
        <v>#DIV/0!</v>
      </c>
    </row>
    <row r="109" spans="1:15" x14ac:dyDescent="0.2">
      <c r="A109" s="7" t="s">
        <v>149</v>
      </c>
      <c r="B109" s="23" t="s">
        <v>150</v>
      </c>
      <c r="C109" s="7" t="s">
        <v>22</v>
      </c>
      <c r="D109" s="34">
        <v>472.75</v>
      </c>
      <c r="E109" s="35">
        <f t="shared" ref="E109:E112" si="45">ROUND(M109+M109*$Q$1/100,2)</f>
        <v>52.29</v>
      </c>
      <c r="F109" s="35">
        <f>E109*28.29%+E109</f>
        <v>67.082841000000002</v>
      </c>
      <c r="G109" s="35">
        <f t="shared" ref="G109:G112" si="46">D109*E109</f>
        <v>24720.0975</v>
      </c>
      <c r="H109" s="35">
        <f t="shared" ref="H109:H112" si="47">D109*F109</f>
        <v>31713.413082750001</v>
      </c>
      <c r="J109" s="27">
        <v>78</v>
      </c>
      <c r="M109" s="1">
        <v>60.8</v>
      </c>
      <c r="N109" s="88">
        <f t="shared" si="31"/>
        <v>0.86003289473684208</v>
      </c>
      <c r="O109" s="88">
        <f t="shared" si="32"/>
        <v>0.86003642307692307</v>
      </c>
    </row>
    <row r="110" spans="1:15" ht="25.5" x14ac:dyDescent="0.2">
      <c r="A110" s="9" t="s">
        <v>151</v>
      </c>
      <c r="B110" s="23" t="s">
        <v>152</v>
      </c>
      <c r="C110" s="9" t="s">
        <v>15</v>
      </c>
      <c r="D110" s="36">
        <v>21545.119999999999</v>
      </c>
      <c r="E110" s="35">
        <f t="shared" si="45"/>
        <v>0.49</v>
      </c>
      <c r="F110" s="35">
        <f t="shared" ref="F110:F112" si="48">E110*28.29%+E110</f>
        <v>0.62862099999999999</v>
      </c>
      <c r="G110" s="35">
        <f t="shared" si="46"/>
        <v>10557.1088</v>
      </c>
      <c r="H110" s="35">
        <f t="shared" si="47"/>
        <v>13543.714879519999</v>
      </c>
      <c r="J110" s="27">
        <v>0.73</v>
      </c>
      <c r="M110" s="1">
        <v>0.56999999999999995</v>
      </c>
      <c r="N110" s="88">
        <f t="shared" si="31"/>
        <v>0.85964912280701755</v>
      </c>
      <c r="O110" s="88">
        <f t="shared" si="32"/>
        <v>0.86112465753424661</v>
      </c>
    </row>
    <row r="111" spans="1:15" x14ac:dyDescent="0.2">
      <c r="A111" s="7" t="s">
        <v>153</v>
      </c>
      <c r="B111" s="23" t="s">
        <v>154</v>
      </c>
      <c r="C111" s="7" t="s">
        <v>22</v>
      </c>
      <c r="D111" s="34">
        <v>780</v>
      </c>
      <c r="E111" s="35">
        <f t="shared" si="45"/>
        <v>98.87</v>
      </c>
      <c r="F111" s="35">
        <f t="shared" si="48"/>
        <v>126.84032300000001</v>
      </c>
      <c r="G111" s="35">
        <f t="shared" si="46"/>
        <v>77118.600000000006</v>
      </c>
      <c r="H111" s="35">
        <f t="shared" si="47"/>
        <v>98935.451940000014</v>
      </c>
      <c r="J111" s="27">
        <v>147.5</v>
      </c>
      <c r="M111" s="1">
        <v>114.97</v>
      </c>
      <c r="N111" s="88">
        <f t="shared" si="31"/>
        <v>0.85996346873097329</v>
      </c>
      <c r="O111" s="88">
        <f t="shared" si="32"/>
        <v>0.85993439322033904</v>
      </c>
    </row>
    <row r="112" spans="1:15" x14ac:dyDescent="0.2">
      <c r="A112" s="7" t="s">
        <v>155</v>
      </c>
      <c r="B112" s="23" t="s">
        <v>156</v>
      </c>
      <c r="C112" s="7" t="s">
        <v>15</v>
      </c>
      <c r="D112" s="34">
        <v>31924.81</v>
      </c>
      <c r="E112" s="35">
        <f t="shared" si="45"/>
        <v>0.59</v>
      </c>
      <c r="F112" s="35">
        <f t="shared" si="48"/>
        <v>0.75691099999999989</v>
      </c>
      <c r="G112" s="35">
        <f t="shared" si="46"/>
        <v>18835.637900000002</v>
      </c>
      <c r="H112" s="35">
        <f t="shared" si="47"/>
        <v>24164.239861909999</v>
      </c>
      <c r="J112" s="27">
        <v>0.88</v>
      </c>
      <c r="M112" s="1">
        <v>0.69</v>
      </c>
      <c r="N112" s="88">
        <f t="shared" si="31"/>
        <v>0.85507246376811596</v>
      </c>
      <c r="O112" s="88">
        <f t="shared" si="32"/>
        <v>0.86012613636363622</v>
      </c>
    </row>
    <row r="113" spans="1:15" x14ac:dyDescent="0.2">
      <c r="A113" s="46" t="s">
        <v>157</v>
      </c>
      <c r="B113" s="51" t="s">
        <v>158</v>
      </c>
      <c r="C113" s="48"/>
      <c r="D113" s="49"/>
      <c r="E113" s="50"/>
      <c r="F113" s="50"/>
      <c r="G113" s="50"/>
      <c r="H113" s="50"/>
      <c r="N113" s="88" t="e">
        <f t="shared" si="31"/>
        <v>#DIV/0!</v>
      </c>
      <c r="O113" s="88" t="e">
        <f t="shared" si="32"/>
        <v>#DIV/0!</v>
      </c>
    </row>
    <row r="114" spans="1:15" ht="51" x14ac:dyDescent="0.2">
      <c r="A114" s="7" t="s">
        <v>159</v>
      </c>
      <c r="B114" s="22" t="s">
        <v>446</v>
      </c>
      <c r="C114" s="7" t="s">
        <v>15</v>
      </c>
      <c r="D114" s="34">
        <v>602.04999999999995</v>
      </c>
      <c r="E114" s="35">
        <f t="shared" ref="E114:E118" si="49">ROUND(M114+M114*$Q$1/100,2)</f>
        <v>154.6</v>
      </c>
      <c r="F114" s="35">
        <f t="shared" ref="F114:F118" si="50">E114*28.29%+E114</f>
        <v>198.33634000000001</v>
      </c>
      <c r="G114" s="35">
        <f t="shared" ref="G114:G118" si="51">D114*E114</f>
        <v>93076.93</v>
      </c>
      <c r="H114" s="35">
        <f t="shared" ref="H114:H118" si="52">D114*F114</f>
        <v>119408.393497</v>
      </c>
      <c r="J114" s="27">
        <v>230.63</v>
      </c>
      <c r="M114" s="1">
        <v>179.77</v>
      </c>
      <c r="N114" s="88">
        <f t="shared" si="31"/>
        <v>0.85998776214051276</v>
      </c>
      <c r="O114" s="88">
        <f t="shared" si="32"/>
        <v>0.85997632571651572</v>
      </c>
    </row>
    <row r="115" spans="1:15" ht="25.5" x14ac:dyDescent="0.2">
      <c r="A115" s="9" t="s">
        <v>160</v>
      </c>
      <c r="B115" s="23" t="s">
        <v>161</v>
      </c>
      <c r="C115" s="9" t="s">
        <v>15</v>
      </c>
      <c r="D115" s="36">
        <v>101.71</v>
      </c>
      <c r="E115" s="35">
        <f t="shared" si="49"/>
        <v>94.16</v>
      </c>
      <c r="F115" s="35">
        <f t="shared" si="50"/>
        <v>120.79786399999999</v>
      </c>
      <c r="G115" s="35">
        <f t="shared" si="51"/>
        <v>9577.0135999999984</v>
      </c>
      <c r="H115" s="35">
        <f t="shared" si="52"/>
        <v>12286.350747439998</v>
      </c>
      <c r="J115" s="27">
        <v>140.46</v>
      </c>
      <c r="M115" s="1">
        <v>109.49</v>
      </c>
      <c r="N115" s="88">
        <f t="shared" si="31"/>
        <v>0.85998721344415019</v>
      </c>
      <c r="O115" s="88">
        <f t="shared" si="32"/>
        <v>0.86001611846789106</v>
      </c>
    </row>
    <row r="116" spans="1:15" ht="25.5" x14ac:dyDescent="0.2">
      <c r="A116" s="9" t="s">
        <v>162</v>
      </c>
      <c r="B116" s="23" t="s">
        <v>51</v>
      </c>
      <c r="C116" s="9" t="s">
        <v>15</v>
      </c>
      <c r="D116" s="36">
        <v>17.29</v>
      </c>
      <c r="E116" s="35">
        <f t="shared" si="49"/>
        <v>59.45</v>
      </c>
      <c r="F116" s="35">
        <f t="shared" si="50"/>
        <v>76.268405000000001</v>
      </c>
      <c r="G116" s="35">
        <f t="shared" si="51"/>
        <v>1027.8905</v>
      </c>
      <c r="H116" s="35">
        <f t="shared" si="52"/>
        <v>1318.6807224499998</v>
      </c>
      <c r="J116" s="27">
        <v>88.69</v>
      </c>
      <c r="M116" s="1">
        <v>69.13</v>
      </c>
      <c r="N116" s="88">
        <f t="shared" si="31"/>
        <v>0.85997396210039068</v>
      </c>
      <c r="O116" s="88">
        <f t="shared" si="32"/>
        <v>0.85994368023452483</v>
      </c>
    </row>
    <row r="117" spans="1:15" ht="25.5" x14ac:dyDescent="0.2">
      <c r="A117" s="7" t="s">
        <v>163</v>
      </c>
      <c r="B117" s="22" t="s">
        <v>447</v>
      </c>
      <c r="C117" s="7" t="s">
        <v>20</v>
      </c>
      <c r="D117" s="34">
        <v>45</v>
      </c>
      <c r="E117" s="35">
        <f t="shared" si="49"/>
        <v>735.3</v>
      </c>
      <c r="F117" s="35">
        <f t="shared" si="50"/>
        <v>943.31636999999989</v>
      </c>
      <c r="G117" s="35">
        <f t="shared" si="51"/>
        <v>33088.5</v>
      </c>
      <c r="H117" s="35">
        <f t="shared" si="52"/>
        <v>42449.236649999992</v>
      </c>
      <c r="J117" s="27">
        <v>1096.8800000000001</v>
      </c>
      <c r="M117" s="1">
        <v>855</v>
      </c>
      <c r="N117" s="88">
        <f t="shared" si="31"/>
        <v>0.86</v>
      </c>
      <c r="O117" s="88">
        <f t="shared" si="32"/>
        <v>0.85999960797899477</v>
      </c>
    </row>
    <row r="118" spans="1:15" x14ac:dyDescent="0.2">
      <c r="A118" s="7" t="s">
        <v>164</v>
      </c>
      <c r="B118" s="23" t="s">
        <v>165</v>
      </c>
      <c r="C118" s="7" t="s">
        <v>22</v>
      </c>
      <c r="D118" s="34">
        <v>76</v>
      </c>
      <c r="E118" s="35">
        <f t="shared" si="49"/>
        <v>271.64</v>
      </c>
      <c r="F118" s="35">
        <f t="shared" si="50"/>
        <v>348.48695599999996</v>
      </c>
      <c r="G118" s="35">
        <f t="shared" si="51"/>
        <v>20644.64</v>
      </c>
      <c r="H118" s="35">
        <f t="shared" si="52"/>
        <v>26485.008655999998</v>
      </c>
      <c r="J118" s="27">
        <v>405.22</v>
      </c>
      <c r="M118" s="1">
        <v>315.86</v>
      </c>
      <c r="N118" s="88">
        <f t="shared" si="31"/>
        <v>0.86000126638384089</v>
      </c>
      <c r="O118" s="88">
        <f t="shared" si="32"/>
        <v>0.85999446226741016</v>
      </c>
    </row>
    <row r="119" spans="1:15" x14ac:dyDescent="0.2">
      <c r="A119" s="46" t="s">
        <v>166</v>
      </c>
      <c r="B119" s="51" t="s">
        <v>167</v>
      </c>
      <c r="C119" s="48"/>
      <c r="D119" s="49"/>
      <c r="E119" s="50"/>
      <c r="F119" s="50"/>
      <c r="G119" s="50"/>
      <c r="H119" s="50"/>
      <c r="N119" s="88" t="e">
        <f t="shared" si="31"/>
        <v>#DIV/0!</v>
      </c>
      <c r="O119" s="88" t="e">
        <f t="shared" si="32"/>
        <v>#DIV/0!</v>
      </c>
    </row>
    <row r="120" spans="1:15" ht="25.5" x14ac:dyDescent="0.2">
      <c r="A120" s="7" t="s">
        <v>168</v>
      </c>
      <c r="B120" s="22" t="s">
        <v>448</v>
      </c>
      <c r="C120" s="7" t="s">
        <v>44</v>
      </c>
      <c r="D120" s="34">
        <v>410</v>
      </c>
      <c r="E120" s="35">
        <f t="shared" ref="E120:E134" si="53">ROUND(M120+M120*$Q$1/100,2)</f>
        <v>8.9600000000000009</v>
      </c>
      <c r="F120" s="35">
        <f t="shared" ref="F120:F134" si="54">E120*28.29%+E120</f>
        <v>11.494784000000001</v>
      </c>
      <c r="G120" s="35">
        <f t="shared" ref="G120:G134" si="55">D120*E120</f>
        <v>3673.6000000000004</v>
      </c>
      <c r="H120" s="35">
        <f t="shared" ref="H120:H134" si="56">D120*F120</f>
        <v>4712.8614400000006</v>
      </c>
      <c r="J120" s="27">
        <v>13.27</v>
      </c>
      <c r="M120" s="1">
        <v>10.42</v>
      </c>
      <c r="N120" s="88">
        <f t="shared" si="31"/>
        <v>0.8598848368522074</v>
      </c>
      <c r="O120" s="88">
        <f t="shared" si="32"/>
        <v>0.86622336096458186</v>
      </c>
    </row>
    <row r="121" spans="1:15" ht="25.5" x14ac:dyDescent="0.2">
      <c r="A121" s="7" t="s">
        <v>169</v>
      </c>
      <c r="B121" s="22" t="s">
        <v>449</v>
      </c>
      <c r="C121" s="7" t="s">
        <v>44</v>
      </c>
      <c r="D121" s="34">
        <v>260</v>
      </c>
      <c r="E121" s="35">
        <f t="shared" si="53"/>
        <v>17.170000000000002</v>
      </c>
      <c r="F121" s="35">
        <f t="shared" si="54"/>
        <v>22.027393000000004</v>
      </c>
      <c r="G121" s="35">
        <f t="shared" si="55"/>
        <v>4464.2000000000007</v>
      </c>
      <c r="H121" s="35">
        <f t="shared" si="56"/>
        <v>5727.1221800000012</v>
      </c>
      <c r="J121" s="27">
        <v>25.43</v>
      </c>
      <c r="M121" s="1">
        <v>19.97</v>
      </c>
      <c r="N121" s="88">
        <f t="shared" si="31"/>
        <v>0.85978968452679028</v>
      </c>
      <c r="O121" s="88">
        <f t="shared" si="32"/>
        <v>0.86619712937475435</v>
      </c>
    </row>
    <row r="122" spans="1:15" ht="25.5" x14ac:dyDescent="0.2">
      <c r="A122" s="7" t="s">
        <v>170</v>
      </c>
      <c r="B122" s="22" t="s">
        <v>450</v>
      </c>
      <c r="C122" s="7" t="s">
        <v>20</v>
      </c>
      <c r="D122" s="34">
        <v>35</v>
      </c>
      <c r="E122" s="35">
        <f t="shared" si="53"/>
        <v>4.24</v>
      </c>
      <c r="F122" s="35">
        <f t="shared" si="54"/>
        <v>5.4394960000000001</v>
      </c>
      <c r="G122" s="35">
        <f t="shared" si="55"/>
        <v>148.4</v>
      </c>
      <c r="H122" s="35">
        <f t="shared" si="56"/>
        <v>190.38236000000001</v>
      </c>
      <c r="J122" s="27">
        <v>6.28</v>
      </c>
      <c r="M122" s="1">
        <v>4.93</v>
      </c>
      <c r="N122" s="88">
        <f t="shared" si="31"/>
        <v>0.86004056795131856</v>
      </c>
      <c r="O122" s="88">
        <f t="shared" si="32"/>
        <v>0.86616178343949046</v>
      </c>
    </row>
    <row r="123" spans="1:15" ht="25.5" x14ac:dyDescent="0.2">
      <c r="A123" s="7" t="s">
        <v>171</v>
      </c>
      <c r="B123" s="22" t="s">
        <v>451</v>
      </c>
      <c r="C123" s="7" t="s">
        <v>20</v>
      </c>
      <c r="D123" s="34">
        <v>45</v>
      </c>
      <c r="E123" s="35">
        <f t="shared" si="53"/>
        <v>18.64</v>
      </c>
      <c r="F123" s="35">
        <f t="shared" si="54"/>
        <v>23.913256000000001</v>
      </c>
      <c r="G123" s="35">
        <f t="shared" si="55"/>
        <v>838.80000000000007</v>
      </c>
      <c r="H123" s="35">
        <f t="shared" si="56"/>
        <v>1076.0965200000001</v>
      </c>
      <c r="J123" s="27">
        <v>27.6</v>
      </c>
      <c r="M123" s="1">
        <v>21.67</v>
      </c>
      <c r="N123" s="88">
        <f t="shared" si="31"/>
        <v>0.86017535763728648</v>
      </c>
      <c r="O123" s="88">
        <f t="shared" si="32"/>
        <v>0.86642231884057963</v>
      </c>
    </row>
    <row r="124" spans="1:15" ht="25.5" x14ac:dyDescent="0.2">
      <c r="A124" s="7" t="s">
        <v>172</v>
      </c>
      <c r="B124" s="22" t="s">
        <v>452</v>
      </c>
      <c r="C124" s="7" t="s">
        <v>20</v>
      </c>
      <c r="D124" s="34">
        <v>37</v>
      </c>
      <c r="E124" s="35">
        <f t="shared" si="53"/>
        <v>3.51</v>
      </c>
      <c r="F124" s="35">
        <f t="shared" si="54"/>
        <v>4.5029789999999998</v>
      </c>
      <c r="G124" s="35">
        <f t="shared" si="55"/>
        <v>129.87</v>
      </c>
      <c r="H124" s="35">
        <f t="shared" si="56"/>
        <v>166.61022299999999</v>
      </c>
      <c r="J124" s="27">
        <v>5.2</v>
      </c>
      <c r="M124" s="1">
        <v>4.08</v>
      </c>
      <c r="N124" s="88">
        <f t="shared" si="31"/>
        <v>0.86029411764705876</v>
      </c>
      <c r="O124" s="88">
        <f t="shared" si="32"/>
        <v>0.86595749999999994</v>
      </c>
    </row>
    <row r="125" spans="1:15" ht="25.5" x14ac:dyDescent="0.2">
      <c r="A125" s="7" t="s">
        <v>173</v>
      </c>
      <c r="B125" s="22" t="s">
        <v>453</v>
      </c>
      <c r="C125" s="7" t="s">
        <v>20</v>
      </c>
      <c r="D125" s="34">
        <v>27</v>
      </c>
      <c r="E125" s="35">
        <f t="shared" si="53"/>
        <v>10.59</v>
      </c>
      <c r="F125" s="35">
        <f t="shared" si="54"/>
        <v>13.585910999999999</v>
      </c>
      <c r="G125" s="35">
        <f t="shared" si="55"/>
        <v>285.93</v>
      </c>
      <c r="H125" s="35">
        <f t="shared" si="56"/>
        <v>366.81959699999999</v>
      </c>
      <c r="J125" s="27">
        <v>15.68</v>
      </c>
      <c r="M125" s="1">
        <v>12.31</v>
      </c>
      <c r="N125" s="88">
        <f t="shared" si="31"/>
        <v>0.86027619821283507</v>
      </c>
      <c r="O125" s="88">
        <f t="shared" si="32"/>
        <v>0.8664484056122449</v>
      </c>
    </row>
    <row r="126" spans="1:15" ht="25.5" x14ac:dyDescent="0.2">
      <c r="A126" s="7" t="s">
        <v>174</v>
      </c>
      <c r="B126" s="22" t="s">
        <v>454</v>
      </c>
      <c r="C126" s="7" t="s">
        <v>20</v>
      </c>
      <c r="D126" s="34">
        <v>20</v>
      </c>
      <c r="E126" s="35">
        <f t="shared" si="53"/>
        <v>9.8000000000000007</v>
      </c>
      <c r="F126" s="35">
        <f t="shared" si="54"/>
        <v>12.572420000000001</v>
      </c>
      <c r="G126" s="35">
        <f t="shared" si="55"/>
        <v>196</v>
      </c>
      <c r="H126" s="35">
        <f t="shared" si="56"/>
        <v>251.44840000000002</v>
      </c>
      <c r="J126" s="27">
        <v>14.52</v>
      </c>
      <c r="M126" s="1">
        <v>11.4</v>
      </c>
      <c r="N126" s="88">
        <f t="shared" si="31"/>
        <v>0.85964912280701755</v>
      </c>
      <c r="O126" s="88">
        <f t="shared" si="32"/>
        <v>0.86586914600550979</v>
      </c>
    </row>
    <row r="127" spans="1:15" ht="25.5" x14ac:dyDescent="0.2">
      <c r="A127" s="7" t="s">
        <v>175</v>
      </c>
      <c r="B127" s="22" t="s">
        <v>455</v>
      </c>
      <c r="C127" s="7" t="s">
        <v>20</v>
      </c>
      <c r="D127" s="34">
        <v>55</v>
      </c>
      <c r="E127" s="35">
        <f t="shared" si="53"/>
        <v>2.92</v>
      </c>
      <c r="F127" s="35">
        <f t="shared" si="54"/>
        <v>3.7460679999999997</v>
      </c>
      <c r="G127" s="35">
        <f t="shared" si="55"/>
        <v>160.6</v>
      </c>
      <c r="H127" s="35">
        <f t="shared" si="56"/>
        <v>206.03373999999999</v>
      </c>
      <c r="J127" s="27">
        <v>4.32</v>
      </c>
      <c r="M127" s="1">
        <v>3.39</v>
      </c>
      <c r="N127" s="88">
        <f t="shared" si="31"/>
        <v>0.86135693215339226</v>
      </c>
      <c r="O127" s="88">
        <f t="shared" si="32"/>
        <v>0.86714537037037021</v>
      </c>
    </row>
    <row r="128" spans="1:15" ht="25.5" x14ac:dyDescent="0.2">
      <c r="A128" s="7" t="s">
        <v>176</v>
      </c>
      <c r="B128" s="22" t="s">
        <v>456</v>
      </c>
      <c r="C128" s="7" t="s">
        <v>20</v>
      </c>
      <c r="D128" s="34">
        <v>18</v>
      </c>
      <c r="E128" s="35">
        <f t="shared" si="53"/>
        <v>9.9499999999999993</v>
      </c>
      <c r="F128" s="35">
        <f t="shared" si="54"/>
        <v>12.764854999999999</v>
      </c>
      <c r="G128" s="35">
        <f t="shared" si="55"/>
        <v>179.1</v>
      </c>
      <c r="H128" s="35">
        <f t="shared" si="56"/>
        <v>229.76738999999998</v>
      </c>
      <c r="J128" s="27">
        <v>14.73</v>
      </c>
      <c r="M128" s="1">
        <v>11.57</v>
      </c>
      <c r="N128" s="88">
        <f t="shared" si="31"/>
        <v>0.85998271391529812</v>
      </c>
      <c r="O128" s="88">
        <f t="shared" si="32"/>
        <v>0.8665889341479972</v>
      </c>
    </row>
    <row r="129" spans="1:17" ht="25.5" x14ac:dyDescent="0.2">
      <c r="A129" s="11">
        <v>40212</v>
      </c>
      <c r="B129" s="22" t="s">
        <v>457</v>
      </c>
      <c r="C129" s="7" t="s">
        <v>20</v>
      </c>
      <c r="D129" s="34">
        <v>21</v>
      </c>
      <c r="E129" s="35">
        <f t="shared" si="53"/>
        <v>7.61</v>
      </c>
      <c r="F129" s="35">
        <f t="shared" si="54"/>
        <v>9.7628690000000002</v>
      </c>
      <c r="G129" s="35">
        <f t="shared" si="55"/>
        <v>159.81</v>
      </c>
      <c r="H129" s="35">
        <f t="shared" si="56"/>
        <v>205.02024900000001</v>
      </c>
      <c r="J129" s="27">
        <v>11.27</v>
      </c>
      <c r="M129" s="1">
        <v>8.85</v>
      </c>
      <c r="N129" s="88">
        <f t="shared" si="31"/>
        <v>0.85988700564971754</v>
      </c>
      <c r="O129" s="88">
        <f t="shared" si="32"/>
        <v>0.86627054125998226</v>
      </c>
      <c r="P129" s="1">
        <v>-28</v>
      </c>
    </row>
    <row r="130" spans="1:17" ht="25.5" x14ac:dyDescent="0.2">
      <c r="A130" s="11">
        <v>40577</v>
      </c>
      <c r="B130" s="22" t="s">
        <v>458</v>
      </c>
      <c r="C130" s="7" t="s">
        <v>20</v>
      </c>
      <c r="D130" s="34">
        <v>33</v>
      </c>
      <c r="E130" s="35">
        <f t="shared" si="53"/>
        <v>17.440000000000001</v>
      </c>
      <c r="F130" s="35">
        <f t="shared" si="54"/>
        <v>22.373775999999999</v>
      </c>
      <c r="G130" s="35">
        <f t="shared" si="55"/>
        <v>575.5200000000001</v>
      </c>
      <c r="H130" s="35">
        <f t="shared" si="56"/>
        <v>738.334608</v>
      </c>
      <c r="J130" s="27">
        <v>25.83</v>
      </c>
      <c r="M130" s="1">
        <v>20.28</v>
      </c>
      <c r="N130" s="88">
        <f t="shared" si="31"/>
        <v>0.85996055226824464</v>
      </c>
      <c r="O130" s="88">
        <f t="shared" si="32"/>
        <v>0.86619341850561371</v>
      </c>
    </row>
    <row r="131" spans="1:17" ht="25.5" x14ac:dyDescent="0.2">
      <c r="A131" s="11">
        <v>40942</v>
      </c>
      <c r="B131" s="22" t="s">
        <v>422</v>
      </c>
      <c r="C131" s="7" t="s">
        <v>20</v>
      </c>
      <c r="D131" s="34">
        <v>9</v>
      </c>
      <c r="E131" s="35">
        <f t="shared" si="53"/>
        <v>77.739999999999995</v>
      </c>
      <c r="F131" s="35">
        <f t="shared" si="54"/>
        <v>99.732645999999988</v>
      </c>
      <c r="G131" s="35">
        <f t="shared" si="55"/>
        <v>699.66</v>
      </c>
      <c r="H131" s="35">
        <f t="shared" si="56"/>
        <v>897.59381399999984</v>
      </c>
      <c r="J131" s="27">
        <v>115.12</v>
      </c>
      <c r="M131" s="1">
        <v>90.4</v>
      </c>
      <c r="N131" s="88">
        <f t="shared" si="31"/>
        <v>0.85995575221238929</v>
      </c>
      <c r="O131" s="88">
        <f t="shared" si="32"/>
        <v>0.86633639680333552</v>
      </c>
      <c r="P131" s="63"/>
    </row>
    <row r="132" spans="1:17" ht="25.5" x14ac:dyDescent="0.2">
      <c r="A132" s="11">
        <v>41308</v>
      </c>
      <c r="B132" s="22" t="s">
        <v>459</v>
      </c>
      <c r="C132" s="7" t="s">
        <v>20</v>
      </c>
      <c r="D132" s="34">
        <v>8</v>
      </c>
      <c r="E132" s="35">
        <f t="shared" si="53"/>
        <v>73.69</v>
      </c>
      <c r="F132" s="35">
        <f t="shared" si="54"/>
        <v>94.536901</v>
      </c>
      <c r="G132" s="35">
        <f t="shared" si="55"/>
        <v>589.52</v>
      </c>
      <c r="H132" s="35">
        <f t="shared" si="56"/>
        <v>756.295208</v>
      </c>
      <c r="J132" s="27">
        <v>109.13</v>
      </c>
      <c r="M132" s="1">
        <v>85.69</v>
      </c>
      <c r="N132" s="88">
        <f t="shared" si="31"/>
        <v>0.85996032209125917</v>
      </c>
      <c r="O132" s="88">
        <f t="shared" si="32"/>
        <v>0.8662778429396133</v>
      </c>
    </row>
    <row r="133" spans="1:17" ht="25.5" x14ac:dyDescent="0.2">
      <c r="A133" s="10">
        <v>41673</v>
      </c>
      <c r="B133" s="22" t="s">
        <v>460</v>
      </c>
      <c r="C133" s="9" t="s">
        <v>20</v>
      </c>
      <c r="D133" s="36">
        <v>19</v>
      </c>
      <c r="E133" s="35">
        <f t="shared" si="53"/>
        <v>4.2699999999999996</v>
      </c>
      <c r="F133" s="35">
        <f t="shared" si="54"/>
        <v>5.4779829999999992</v>
      </c>
      <c r="G133" s="35">
        <f t="shared" si="55"/>
        <v>81.13</v>
      </c>
      <c r="H133" s="35">
        <f t="shared" si="56"/>
        <v>104.08167699999998</v>
      </c>
      <c r="J133" s="27">
        <v>6.33</v>
      </c>
      <c r="M133" s="1">
        <v>4.97</v>
      </c>
      <c r="N133" s="88">
        <f t="shared" si="31"/>
        <v>0.85915492957746475</v>
      </c>
      <c r="O133" s="88">
        <f t="shared" si="32"/>
        <v>0.86540015797788294</v>
      </c>
    </row>
    <row r="134" spans="1:17" ht="51" x14ac:dyDescent="0.2">
      <c r="A134" s="11">
        <v>42038</v>
      </c>
      <c r="B134" s="22" t="s">
        <v>461</v>
      </c>
      <c r="C134" s="7" t="s">
        <v>20</v>
      </c>
      <c r="D134" s="34">
        <v>2</v>
      </c>
      <c r="E134" s="35">
        <f t="shared" si="53"/>
        <v>2944.67</v>
      </c>
      <c r="F134" s="35">
        <f t="shared" si="54"/>
        <v>3777.7171429999999</v>
      </c>
      <c r="G134" s="35">
        <f t="shared" si="55"/>
        <v>5889.34</v>
      </c>
      <c r="H134" s="35">
        <f t="shared" si="56"/>
        <v>7555.4342859999997</v>
      </c>
      <c r="J134" s="27">
        <v>4360.5</v>
      </c>
      <c r="M134" s="1">
        <v>3424.03</v>
      </c>
      <c r="N134" s="88">
        <f t="shared" si="31"/>
        <v>0.86000122662476675</v>
      </c>
      <c r="O134" s="88">
        <f t="shared" si="32"/>
        <v>0.86634953399839465</v>
      </c>
    </row>
    <row r="135" spans="1:17" x14ac:dyDescent="0.2">
      <c r="A135" s="46" t="s">
        <v>177</v>
      </c>
      <c r="B135" s="51" t="s">
        <v>68</v>
      </c>
      <c r="C135" s="48"/>
      <c r="D135" s="49"/>
      <c r="E135" s="50"/>
      <c r="F135" s="50"/>
      <c r="G135" s="50"/>
      <c r="H135" s="50"/>
      <c r="N135" s="88" t="e">
        <f t="shared" si="31"/>
        <v>#DIV/0!</v>
      </c>
      <c r="O135" s="88" t="e">
        <f t="shared" si="32"/>
        <v>#DIV/0!</v>
      </c>
    </row>
    <row r="136" spans="1:17" ht="38.25" x14ac:dyDescent="0.2">
      <c r="A136" s="9" t="s">
        <v>178</v>
      </c>
      <c r="B136" s="22" t="s">
        <v>462</v>
      </c>
      <c r="C136" s="9" t="s">
        <v>44</v>
      </c>
      <c r="D136" s="36">
        <v>1290.9000000000001</v>
      </c>
      <c r="E136" s="37">
        <f>ROUND(M136+M136*$P$129/100,2)</f>
        <v>28.71</v>
      </c>
      <c r="F136" s="35">
        <f t="shared" ref="F136:F146" si="57">E136*28.29%+E136</f>
        <v>36.832059000000001</v>
      </c>
      <c r="G136" s="35">
        <f t="shared" ref="G136:G146" si="58">D136*E136</f>
        <v>37061.739000000001</v>
      </c>
      <c r="H136" s="35">
        <f t="shared" ref="H136:H146" si="59">D136*F136</f>
        <v>47546.504963100007</v>
      </c>
      <c r="J136" s="27">
        <v>51.16</v>
      </c>
      <c r="M136" s="1">
        <v>39.880000000000003</v>
      </c>
      <c r="N136" s="88">
        <f t="shared" si="31"/>
        <v>0.71990972918756269</v>
      </c>
      <c r="O136" s="88">
        <f t="shared" si="32"/>
        <v>0.71993860437842072</v>
      </c>
      <c r="P136" s="63"/>
      <c r="Q136" s="63"/>
    </row>
    <row r="137" spans="1:17" ht="38.25" x14ac:dyDescent="0.2">
      <c r="A137" s="9" t="s">
        <v>179</v>
      </c>
      <c r="B137" s="22" t="s">
        <v>463</v>
      </c>
      <c r="C137" s="9" t="s">
        <v>20</v>
      </c>
      <c r="D137" s="36">
        <v>19</v>
      </c>
      <c r="E137" s="37">
        <f>ROUND(M137+M137*$P$129/100,2)</f>
        <v>305.01</v>
      </c>
      <c r="F137" s="35">
        <f t="shared" si="57"/>
        <v>391.29732899999999</v>
      </c>
      <c r="G137" s="35">
        <f t="shared" si="58"/>
        <v>5795.19</v>
      </c>
      <c r="H137" s="35">
        <f t="shared" si="59"/>
        <v>7434.6492509999998</v>
      </c>
      <c r="J137" s="27">
        <v>543.46</v>
      </c>
      <c r="M137" s="1">
        <v>423.62</v>
      </c>
      <c r="N137" s="88">
        <f t="shared" si="31"/>
        <v>0.72000849818233315</v>
      </c>
      <c r="O137" s="88">
        <f t="shared" si="32"/>
        <v>0.72001127773893192</v>
      </c>
    </row>
    <row r="138" spans="1:17" ht="25.5" x14ac:dyDescent="0.2">
      <c r="A138" s="7" t="s">
        <v>180</v>
      </c>
      <c r="B138" s="22" t="s">
        <v>464</v>
      </c>
      <c r="C138" s="7" t="s">
        <v>15</v>
      </c>
      <c r="D138" s="34">
        <v>8402.2099999999991</v>
      </c>
      <c r="E138" s="37">
        <f>ROUND(M138+M138*$P$129/100,2)</f>
        <v>53.92</v>
      </c>
      <c r="F138" s="35">
        <f t="shared" si="57"/>
        <v>69.173968000000002</v>
      </c>
      <c r="G138" s="35">
        <f t="shared" si="58"/>
        <v>453047.16319999995</v>
      </c>
      <c r="H138" s="35">
        <f t="shared" si="59"/>
        <v>581214.20566927991</v>
      </c>
      <c r="J138" s="27">
        <v>96.08</v>
      </c>
      <c r="M138" s="1">
        <v>74.89</v>
      </c>
      <c r="N138" s="88">
        <f t="shared" si="31"/>
        <v>0.71998931766591001</v>
      </c>
      <c r="O138" s="88">
        <f t="shared" si="32"/>
        <v>0.71996219816819318</v>
      </c>
    </row>
    <row r="139" spans="1:17" ht="25.5" x14ac:dyDescent="0.2">
      <c r="A139" s="7" t="s">
        <v>181</v>
      </c>
      <c r="B139" s="22" t="s">
        <v>465</v>
      </c>
      <c r="C139" s="7" t="s">
        <v>15</v>
      </c>
      <c r="D139" s="34">
        <v>4941.1899999999996</v>
      </c>
      <c r="E139" s="37">
        <f>ROUND(M139+M139*$P$129/100,2)</f>
        <v>42.76</v>
      </c>
      <c r="F139" s="35">
        <f t="shared" si="57"/>
        <v>54.856803999999997</v>
      </c>
      <c r="G139" s="35">
        <f t="shared" si="58"/>
        <v>211285.28439999997</v>
      </c>
      <c r="H139" s="35">
        <f t="shared" si="59"/>
        <v>271057.89135675994</v>
      </c>
      <c r="J139" s="27">
        <v>76.19</v>
      </c>
      <c r="M139" s="1">
        <v>59.39</v>
      </c>
      <c r="N139" s="88">
        <f t="shared" si="31"/>
        <v>0.71998652971880783</v>
      </c>
      <c r="O139" s="88">
        <f t="shared" si="32"/>
        <v>0.72000005250032806</v>
      </c>
    </row>
    <row r="140" spans="1:17" ht="25.5" x14ac:dyDescent="0.2">
      <c r="A140" s="7" t="s">
        <v>182</v>
      </c>
      <c r="B140" s="22" t="s">
        <v>466</v>
      </c>
      <c r="C140" s="7" t="s">
        <v>15</v>
      </c>
      <c r="D140" s="34">
        <v>3439.47</v>
      </c>
      <c r="E140" s="37">
        <f>ROUND(M140+M140*$P$129/100,2)</f>
        <v>47.15</v>
      </c>
      <c r="F140" s="35">
        <f t="shared" si="57"/>
        <v>60.488734999999998</v>
      </c>
      <c r="G140" s="35">
        <f t="shared" si="58"/>
        <v>162171.01049999997</v>
      </c>
      <c r="H140" s="35">
        <f t="shared" si="59"/>
        <v>208049.18937044998</v>
      </c>
      <c r="J140" s="27">
        <v>84</v>
      </c>
      <c r="M140" s="1">
        <v>65.48</v>
      </c>
      <c r="N140" s="88">
        <f t="shared" si="31"/>
        <v>0.72006719609040926</v>
      </c>
      <c r="O140" s="88">
        <f t="shared" si="32"/>
        <v>0.72010398809523812</v>
      </c>
    </row>
    <row r="141" spans="1:17" ht="25.5" x14ac:dyDescent="0.2">
      <c r="A141" s="7" t="s">
        <v>183</v>
      </c>
      <c r="B141" s="22" t="s">
        <v>467</v>
      </c>
      <c r="C141" s="7" t="s">
        <v>22</v>
      </c>
      <c r="D141" s="34">
        <v>22.25</v>
      </c>
      <c r="E141" s="37">
        <f>ROUND(M141+M141*$P$129/100,2)</f>
        <v>116.04</v>
      </c>
      <c r="F141" s="35">
        <f t="shared" si="57"/>
        <v>148.867716</v>
      </c>
      <c r="G141" s="35">
        <f t="shared" si="58"/>
        <v>2581.8900000000003</v>
      </c>
      <c r="H141" s="35">
        <f t="shared" si="59"/>
        <v>3312.306681</v>
      </c>
      <c r="J141" s="27">
        <v>206.75</v>
      </c>
      <c r="M141" s="1">
        <v>161.16</v>
      </c>
      <c r="N141" s="88">
        <f t="shared" si="31"/>
        <v>0.72002978406552498</v>
      </c>
      <c r="O141" s="88">
        <f t="shared" si="32"/>
        <v>0.72003732043530833</v>
      </c>
    </row>
    <row r="142" spans="1:17" x14ac:dyDescent="0.2">
      <c r="A142" s="7" t="s">
        <v>184</v>
      </c>
      <c r="B142" s="23" t="s">
        <v>185</v>
      </c>
      <c r="C142" s="7" t="s">
        <v>15</v>
      </c>
      <c r="D142" s="34">
        <v>1258.9000000000001</v>
      </c>
      <c r="E142" s="37">
        <f>ROUND(M142+M142*$P$129/100,2)</f>
        <v>10.89</v>
      </c>
      <c r="F142" s="35">
        <f t="shared" si="57"/>
        <v>13.970781000000001</v>
      </c>
      <c r="G142" s="35">
        <f t="shared" si="58"/>
        <v>13709.421000000002</v>
      </c>
      <c r="H142" s="35">
        <f t="shared" si="59"/>
        <v>17587.816200900001</v>
      </c>
      <c r="J142" s="27">
        <v>19.399999999999999</v>
      </c>
      <c r="M142" s="1">
        <v>15.12</v>
      </c>
      <c r="N142" s="88">
        <f t="shared" si="31"/>
        <v>0.72023809523809534</v>
      </c>
      <c r="O142" s="88">
        <f t="shared" si="32"/>
        <v>0.72014335051546396</v>
      </c>
    </row>
    <row r="143" spans="1:17" ht="25.5" x14ac:dyDescent="0.2">
      <c r="A143" s="7" t="s">
        <v>186</v>
      </c>
      <c r="B143" s="22" t="s">
        <v>468</v>
      </c>
      <c r="C143" s="7" t="s">
        <v>22</v>
      </c>
      <c r="D143" s="34">
        <v>259.08</v>
      </c>
      <c r="E143" s="37">
        <f>ROUND(M143+M143*$P$129/100,2)</f>
        <v>399.16</v>
      </c>
      <c r="F143" s="35">
        <f t="shared" si="57"/>
        <v>512.08236399999998</v>
      </c>
      <c r="G143" s="35">
        <f t="shared" si="58"/>
        <v>103414.3728</v>
      </c>
      <c r="H143" s="35">
        <f t="shared" si="59"/>
        <v>132670.29886511998</v>
      </c>
      <c r="J143" s="27">
        <v>711.23</v>
      </c>
      <c r="M143" s="1">
        <v>554.39</v>
      </c>
      <c r="N143" s="88">
        <f t="shared" si="31"/>
        <v>0.71999855697252846</v>
      </c>
      <c r="O143" s="88">
        <f t="shared" si="32"/>
        <v>0.71999545013568045</v>
      </c>
    </row>
    <row r="144" spans="1:17" ht="25.5" x14ac:dyDescent="0.2">
      <c r="A144" s="9" t="s">
        <v>187</v>
      </c>
      <c r="B144" s="23" t="s">
        <v>188</v>
      </c>
      <c r="C144" s="9" t="s">
        <v>15</v>
      </c>
      <c r="D144" s="36">
        <v>8545.44</v>
      </c>
      <c r="E144" s="37">
        <f>ROUND(M144+M144*$P$129/100,2)</f>
        <v>75</v>
      </c>
      <c r="F144" s="35">
        <f t="shared" si="57"/>
        <v>96.217500000000001</v>
      </c>
      <c r="G144" s="35">
        <f t="shared" si="58"/>
        <v>640908</v>
      </c>
      <c r="H144" s="35">
        <f t="shared" si="59"/>
        <v>822220.87320000003</v>
      </c>
      <c r="J144" s="27">
        <v>133.63999999999999</v>
      </c>
      <c r="M144" s="1">
        <v>104.17</v>
      </c>
      <c r="N144" s="88">
        <f t="shared" ref="N144:N207" si="60">E144/M144</f>
        <v>0.71997696073725637</v>
      </c>
      <c r="O144" s="88">
        <f t="shared" ref="O144:O207" si="61">F144/J144</f>
        <v>0.71997530679437305</v>
      </c>
    </row>
    <row r="145" spans="1:20" x14ac:dyDescent="0.2">
      <c r="A145" s="11">
        <v>40213</v>
      </c>
      <c r="B145" s="23" t="s">
        <v>189</v>
      </c>
      <c r="C145" s="7" t="s">
        <v>44</v>
      </c>
      <c r="D145" s="34">
        <v>625</v>
      </c>
      <c r="E145" s="37">
        <f>ROUND(M145+M145*$P$129/100,2)</f>
        <v>66.91</v>
      </c>
      <c r="F145" s="35">
        <f t="shared" si="57"/>
        <v>85.838838999999993</v>
      </c>
      <c r="G145" s="35">
        <f t="shared" si="58"/>
        <v>41818.75</v>
      </c>
      <c r="H145" s="35">
        <f t="shared" si="59"/>
        <v>53649.274374999994</v>
      </c>
      <c r="J145" s="27">
        <v>119.22</v>
      </c>
      <c r="M145" s="1">
        <v>92.93</v>
      </c>
      <c r="N145" s="88">
        <f t="shared" si="60"/>
        <v>0.72000430431507578</v>
      </c>
      <c r="O145" s="88">
        <f t="shared" si="61"/>
        <v>0.72000368226807576</v>
      </c>
    </row>
    <row r="146" spans="1:20" ht="25.5" x14ac:dyDescent="0.2">
      <c r="A146" s="10">
        <v>40578</v>
      </c>
      <c r="B146" s="23" t="s">
        <v>190</v>
      </c>
      <c r="C146" s="9" t="s">
        <v>44</v>
      </c>
      <c r="D146" s="36">
        <v>447.75</v>
      </c>
      <c r="E146" s="37">
        <f>ROUND(M146+M146*$P$129/100,2)</f>
        <v>85.52</v>
      </c>
      <c r="F146" s="35">
        <f t="shared" si="57"/>
        <v>109.71360799999999</v>
      </c>
      <c r="G146" s="35">
        <f t="shared" si="58"/>
        <v>38291.58</v>
      </c>
      <c r="H146" s="35">
        <f t="shared" si="59"/>
        <v>49124.267981999998</v>
      </c>
      <c r="J146" s="27">
        <v>152.38</v>
      </c>
      <c r="M146" s="1">
        <v>118.78</v>
      </c>
      <c r="N146" s="88">
        <f t="shared" si="60"/>
        <v>0.71998652971880783</v>
      </c>
      <c r="O146" s="88">
        <f t="shared" si="61"/>
        <v>0.72000005250032806</v>
      </c>
      <c r="Q146" s="63">
        <f>SUM(H136:H146)</f>
        <v>2193867.2779146098</v>
      </c>
      <c r="T146" s="63">
        <f>H314</f>
        <v>6023877.6798147196</v>
      </c>
    </row>
    <row r="147" spans="1:20" x14ac:dyDescent="0.2">
      <c r="A147" s="8"/>
      <c r="B147" s="22"/>
      <c r="C147" s="8"/>
      <c r="D147" s="33"/>
      <c r="E147" s="29"/>
      <c r="F147" s="29"/>
      <c r="G147" s="29"/>
      <c r="H147" s="29"/>
      <c r="N147" s="88" t="e">
        <f t="shared" si="60"/>
        <v>#DIV/0!</v>
      </c>
      <c r="O147" s="88" t="e">
        <f t="shared" si="61"/>
        <v>#DIV/0!</v>
      </c>
    </row>
    <row r="148" spans="1:20" x14ac:dyDescent="0.2">
      <c r="A148" s="46" t="s">
        <v>191</v>
      </c>
      <c r="B148" s="51" t="s">
        <v>192</v>
      </c>
      <c r="C148" s="48"/>
      <c r="D148" s="49"/>
      <c r="E148" s="50"/>
      <c r="F148" s="50"/>
      <c r="G148" s="50"/>
      <c r="H148" s="50"/>
      <c r="N148" s="88" t="e">
        <f t="shared" si="60"/>
        <v>#DIV/0!</v>
      </c>
      <c r="O148" s="88" t="e">
        <f t="shared" si="61"/>
        <v>#DIV/0!</v>
      </c>
      <c r="T148" s="27">
        <v>7500626.9030776909</v>
      </c>
    </row>
    <row r="149" spans="1:20" ht="25.5" x14ac:dyDescent="0.2">
      <c r="A149" s="7" t="s">
        <v>193</v>
      </c>
      <c r="B149" s="22" t="s">
        <v>469</v>
      </c>
      <c r="C149" s="7" t="s">
        <v>20</v>
      </c>
      <c r="D149" s="34">
        <v>2</v>
      </c>
      <c r="E149" s="35">
        <f t="shared" ref="E149:E157" si="62">ROUND(M149+M149*$Q$1/100,2)</f>
        <v>3340.5</v>
      </c>
      <c r="F149" s="35">
        <f t="shared" ref="F149:F157" si="63">E149*28.29%+E149</f>
        <v>4285.5274499999996</v>
      </c>
      <c r="G149" s="35">
        <f t="shared" ref="G149:G157" si="64">D149*E149</f>
        <v>6681</v>
      </c>
      <c r="H149" s="35">
        <f t="shared" ref="H149:H157" si="65">D149*F149</f>
        <v>8571.0548999999992</v>
      </c>
      <c r="J149" s="27">
        <v>4375.28</v>
      </c>
      <c r="M149" s="1">
        <v>3884.3</v>
      </c>
      <c r="N149" s="88">
        <f t="shared" si="60"/>
        <v>0.86000051489328833</v>
      </c>
      <c r="O149" s="88">
        <f t="shared" si="61"/>
        <v>0.9794864442961364</v>
      </c>
      <c r="T149" s="63">
        <f>T146-T148</f>
        <v>-1476749.2232629713</v>
      </c>
    </row>
    <row r="150" spans="1:20" ht="25.5" x14ac:dyDescent="0.2">
      <c r="A150" s="7" t="s">
        <v>194</v>
      </c>
      <c r="B150" s="22" t="s">
        <v>470</v>
      </c>
      <c r="C150" s="7" t="s">
        <v>20</v>
      </c>
      <c r="D150" s="34">
        <v>4</v>
      </c>
      <c r="E150" s="35">
        <f t="shared" si="62"/>
        <v>1762.58</v>
      </c>
      <c r="F150" s="35">
        <f t="shared" si="63"/>
        <v>2261.213882</v>
      </c>
      <c r="G150" s="35">
        <f t="shared" si="64"/>
        <v>7050.32</v>
      </c>
      <c r="H150" s="35">
        <f t="shared" si="65"/>
        <v>9044.855528</v>
      </c>
      <c r="J150" s="27">
        <v>2308.5700000000002</v>
      </c>
      <c r="M150" s="1">
        <v>2049.5100000000002</v>
      </c>
      <c r="N150" s="88">
        <f t="shared" si="60"/>
        <v>0.86000068309010436</v>
      </c>
      <c r="O150" s="88">
        <f t="shared" si="61"/>
        <v>0.97948681738045629</v>
      </c>
    </row>
    <row r="151" spans="1:20" ht="38.25" x14ac:dyDescent="0.2">
      <c r="A151" s="9" t="s">
        <v>195</v>
      </c>
      <c r="B151" s="22" t="s">
        <v>471</v>
      </c>
      <c r="C151" s="9" t="s">
        <v>20</v>
      </c>
      <c r="D151" s="36">
        <v>2</v>
      </c>
      <c r="E151" s="35">
        <f t="shared" si="62"/>
        <v>2196.6999999999998</v>
      </c>
      <c r="F151" s="35">
        <f t="shared" si="63"/>
        <v>2818.1464299999998</v>
      </c>
      <c r="G151" s="35">
        <f t="shared" si="64"/>
        <v>4393.3999999999996</v>
      </c>
      <c r="H151" s="35">
        <f t="shared" si="65"/>
        <v>5636.2928599999996</v>
      </c>
      <c r="J151" s="27">
        <v>2877.16</v>
      </c>
      <c r="M151" s="1">
        <v>2554.3000000000002</v>
      </c>
      <c r="N151" s="88">
        <f t="shared" si="60"/>
        <v>0.86000078299338356</v>
      </c>
      <c r="O151" s="88">
        <f t="shared" si="61"/>
        <v>0.97948895090992505</v>
      </c>
    </row>
    <row r="152" spans="1:20" x14ac:dyDescent="0.2">
      <c r="A152" s="7" t="s">
        <v>196</v>
      </c>
      <c r="B152" s="23" t="s">
        <v>197</v>
      </c>
      <c r="C152" s="7" t="s">
        <v>20</v>
      </c>
      <c r="D152" s="34">
        <v>4</v>
      </c>
      <c r="E152" s="35">
        <f t="shared" si="62"/>
        <v>1453.4</v>
      </c>
      <c r="F152" s="35">
        <f t="shared" si="63"/>
        <v>1864.5668600000001</v>
      </c>
      <c r="G152" s="35">
        <f t="shared" si="64"/>
        <v>5813.6</v>
      </c>
      <c r="H152" s="35">
        <f t="shared" si="65"/>
        <v>7458.2674400000005</v>
      </c>
      <c r="J152" s="27">
        <v>1903.62</v>
      </c>
      <c r="M152" s="1">
        <v>1690</v>
      </c>
      <c r="N152" s="88">
        <f t="shared" si="60"/>
        <v>0.8600000000000001</v>
      </c>
      <c r="O152" s="88">
        <f t="shared" si="61"/>
        <v>0.97948480263918236</v>
      </c>
    </row>
    <row r="153" spans="1:20" x14ac:dyDescent="0.2">
      <c r="A153" s="7" t="s">
        <v>198</v>
      </c>
      <c r="B153" s="23" t="s">
        <v>199</v>
      </c>
      <c r="C153" s="7" t="s">
        <v>20</v>
      </c>
      <c r="D153" s="34">
        <v>4</v>
      </c>
      <c r="E153" s="35">
        <f t="shared" si="62"/>
        <v>1509.2</v>
      </c>
      <c r="F153" s="35">
        <f t="shared" si="63"/>
        <v>1936.1526800000001</v>
      </c>
      <c r="G153" s="35">
        <f t="shared" si="64"/>
        <v>6036.8</v>
      </c>
      <c r="H153" s="35">
        <f t="shared" si="65"/>
        <v>7744.6107200000006</v>
      </c>
      <c r="J153" s="27">
        <v>1976.7</v>
      </c>
      <c r="M153" s="1">
        <v>1754.88</v>
      </c>
      <c r="N153" s="88">
        <f t="shared" si="60"/>
        <v>0.86000182348650622</v>
      </c>
      <c r="O153" s="88">
        <f t="shared" si="61"/>
        <v>0.97948736783528112</v>
      </c>
    </row>
    <row r="154" spans="1:20" x14ac:dyDescent="0.2">
      <c r="A154" s="7" t="s">
        <v>200</v>
      </c>
      <c r="B154" s="23" t="s">
        <v>201</v>
      </c>
      <c r="C154" s="7" t="s">
        <v>20</v>
      </c>
      <c r="D154" s="34">
        <v>4</v>
      </c>
      <c r="E154" s="35">
        <f t="shared" si="62"/>
        <v>2945.4</v>
      </c>
      <c r="F154" s="35">
        <f t="shared" si="63"/>
        <v>3778.6536599999999</v>
      </c>
      <c r="G154" s="35">
        <f t="shared" si="64"/>
        <v>11781.6</v>
      </c>
      <c r="H154" s="35">
        <f t="shared" si="65"/>
        <v>15114.61464</v>
      </c>
      <c r="J154" s="27">
        <v>3857.78</v>
      </c>
      <c r="M154" s="1">
        <v>3424.88</v>
      </c>
      <c r="N154" s="88">
        <f t="shared" si="60"/>
        <v>0.86000093433930536</v>
      </c>
      <c r="O154" s="88">
        <f t="shared" si="61"/>
        <v>0.97948915179196316</v>
      </c>
    </row>
    <row r="155" spans="1:20" ht="25.5" x14ac:dyDescent="0.2">
      <c r="A155" s="7" t="s">
        <v>202</v>
      </c>
      <c r="B155" s="22" t="s">
        <v>472</v>
      </c>
      <c r="C155" s="7" t="s">
        <v>20</v>
      </c>
      <c r="D155" s="34">
        <v>4</v>
      </c>
      <c r="E155" s="35">
        <f t="shared" si="62"/>
        <v>3639.61</v>
      </c>
      <c r="F155" s="35">
        <f t="shared" si="63"/>
        <v>4669.2556690000001</v>
      </c>
      <c r="G155" s="35">
        <f t="shared" si="64"/>
        <v>14558.44</v>
      </c>
      <c r="H155" s="35">
        <f t="shared" si="65"/>
        <v>18677.022676000001</v>
      </c>
      <c r="J155" s="27">
        <v>4767.04</v>
      </c>
      <c r="M155" s="1">
        <v>4232.1000000000004</v>
      </c>
      <c r="N155" s="88">
        <f t="shared" si="60"/>
        <v>0.86000094515725045</v>
      </c>
      <c r="O155" s="88">
        <f t="shared" si="61"/>
        <v>0.97948741126569117</v>
      </c>
    </row>
    <row r="156" spans="1:20" ht="38.25" x14ac:dyDescent="0.2">
      <c r="A156" s="9" t="s">
        <v>203</v>
      </c>
      <c r="B156" s="22" t="s">
        <v>473</v>
      </c>
      <c r="C156" s="9" t="s">
        <v>20</v>
      </c>
      <c r="D156" s="36">
        <v>2</v>
      </c>
      <c r="E156" s="35">
        <f t="shared" si="62"/>
        <v>5516.22</v>
      </c>
      <c r="F156" s="35">
        <f t="shared" si="63"/>
        <v>7076.7586380000002</v>
      </c>
      <c r="G156" s="35">
        <f t="shared" si="64"/>
        <v>11032.44</v>
      </c>
      <c r="H156" s="35">
        <f t="shared" si="65"/>
        <v>14153.517276</v>
      </c>
      <c r="J156" s="27">
        <v>7224.97</v>
      </c>
      <c r="M156" s="1">
        <v>6414.21</v>
      </c>
      <c r="N156" s="88">
        <f t="shared" si="60"/>
        <v>0.8599999064576932</v>
      </c>
      <c r="O156" s="88">
        <f t="shared" si="61"/>
        <v>0.9794862314999232</v>
      </c>
    </row>
    <row r="157" spans="1:20" ht="25.5" x14ac:dyDescent="0.2">
      <c r="A157" s="7" t="s">
        <v>204</v>
      </c>
      <c r="B157" s="22" t="s">
        <v>474</v>
      </c>
      <c r="C157" s="7" t="s">
        <v>44</v>
      </c>
      <c r="D157" s="34">
        <v>502.36</v>
      </c>
      <c r="E157" s="35">
        <f t="shared" si="62"/>
        <v>60.41</v>
      </c>
      <c r="F157" s="35">
        <f t="shared" si="63"/>
        <v>77.499988999999999</v>
      </c>
      <c r="G157" s="35">
        <f t="shared" si="64"/>
        <v>30347.567599999998</v>
      </c>
      <c r="H157" s="35">
        <f t="shared" si="65"/>
        <v>38932.894474040004</v>
      </c>
      <c r="J157" s="27">
        <v>90.11</v>
      </c>
      <c r="M157" s="1">
        <v>70.239999999999995</v>
      </c>
      <c r="N157" s="88">
        <f t="shared" si="60"/>
        <v>0.86005125284738038</v>
      </c>
      <c r="O157" s="88">
        <f t="shared" si="61"/>
        <v>0.86005980468316501</v>
      </c>
    </row>
    <row r="158" spans="1:20" x14ac:dyDescent="0.2">
      <c r="A158" s="48"/>
      <c r="B158" s="54"/>
      <c r="C158" s="55"/>
      <c r="D158" s="56"/>
      <c r="E158" s="57"/>
      <c r="F158" s="50"/>
      <c r="G158" s="50"/>
      <c r="H158" s="50"/>
      <c r="N158" s="88" t="e">
        <f t="shared" si="60"/>
        <v>#DIV/0!</v>
      </c>
      <c r="O158" s="88" t="e">
        <f t="shared" si="61"/>
        <v>#DIV/0!</v>
      </c>
    </row>
    <row r="159" spans="1:20" x14ac:dyDescent="0.2">
      <c r="A159" s="4" t="s">
        <v>205</v>
      </c>
      <c r="B159" s="19" t="s">
        <v>206</v>
      </c>
      <c r="C159" s="6"/>
      <c r="D159" s="30"/>
      <c r="E159" s="30"/>
      <c r="F159" s="30"/>
      <c r="G159" s="31">
        <f>SUM(G161:G177)</f>
        <v>85525.779599999994</v>
      </c>
      <c r="H159" s="32">
        <f>SUM(H161:H177)</f>
        <v>109721.02264883999</v>
      </c>
      <c r="N159" s="88" t="e">
        <f t="shared" si="60"/>
        <v>#DIV/0!</v>
      </c>
      <c r="O159" s="88" t="e">
        <f t="shared" si="61"/>
        <v>#DIV/0!</v>
      </c>
    </row>
    <row r="160" spans="1:20" x14ac:dyDescent="0.2">
      <c r="A160" s="53" t="s">
        <v>207</v>
      </c>
      <c r="B160" s="51" t="s">
        <v>208</v>
      </c>
      <c r="C160" s="48"/>
      <c r="D160" s="49"/>
      <c r="E160" s="50"/>
      <c r="F160" s="50"/>
      <c r="G160" s="50"/>
      <c r="H160" s="50"/>
      <c r="N160" s="88" t="e">
        <f t="shared" si="60"/>
        <v>#DIV/0!</v>
      </c>
      <c r="O160" s="88" t="e">
        <f t="shared" si="61"/>
        <v>#DIV/0!</v>
      </c>
    </row>
    <row r="161" spans="1:15" x14ac:dyDescent="0.2">
      <c r="A161" s="7" t="s">
        <v>209</v>
      </c>
      <c r="B161" s="23" t="s">
        <v>150</v>
      </c>
      <c r="C161" s="7" t="s">
        <v>22</v>
      </c>
      <c r="D161" s="34">
        <v>18.7</v>
      </c>
      <c r="E161" s="35">
        <f>ROUND(M161+M161*$Q$1/100,2)</f>
        <v>52.29</v>
      </c>
      <c r="F161" s="35">
        <f>E161*28.29%+E161</f>
        <v>67.082841000000002</v>
      </c>
      <c r="G161" s="35">
        <f>D161*E161</f>
        <v>977.82299999999998</v>
      </c>
      <c r="H161" s="35">
        <f>D161*F161</f>
        <v>1254.4491267000001</v>
      </c>
      <c r="J161" s="27">
        <v>78</v>
      </c>
      <c r="M161" s="1">
        <v>60.8</v>
      </c>
      <c r="N161" s="88">
        <f t="shared" si="60"/>
        <v>0.86003289473684208</v>
      </c>
      <c r="O161" s="88">
        <f t="shared" si="61"/>
        <v>0.86003642307692307</v>
      </c>
    </row>
    <row r="162" spans="1:15" x14ac:dyDescent="0.2">
      <c r="A162" s="53" t="s">
        <v>210</v>
      </c>
      <c r="B162" s="51" t="s">
        <v>158</v>
      </c>
      <c r="C162" s="48"/>
      <c r="D162" s="49"/>
      <c r="E162" s="50"/>
      <c r="F162" s="50"/>
      <c r="G162" s="50"/>
      <c r="H162" s="50"/>
      <c r="N162" s="88" t="e">
        <f t="shared" si="60"/>
        <v>#DIV/0!</v>
      </c>
      <c r="O162" s="88" t="e">
        <f t="shared" si="61"/>
        <v>#DIV/0!</v>
      </c>
    </row>
    <row r="163" spans="1:15" ht="25.5" x14ac:dyDescent="0.2">
      <c r="A163" s="9" t="s">
        <v>211</v>
      </c>
      <c r="B163" s="23" t="s">
        <v>161</v>
      </c>
      <c r="C163" s="9" t="s">
        <v>15</v>
      </c>
      <c r="D163" s="36">
        <v>56.1</v>
      </c>
      <c r="E163" s="35">
        <f t="shared" ref="E163:E164" si="66">ROUND(M163+M163*$Q$1/100,2)</f>
        <v>94.16</v>
      </c>
      <c r="F163" s="35">
        <f t="shared" ref="F163:F164" si="67">E163*28.29%+E163</f>
        <v>120.79786399999999</v>
      </c>
      <c r="G163" s="35">
        <f t="shared" ref="G163:G164" si="68">D163*E163</f>
        <v>5282.3760000000002</v>
      </c>
      <c r="H163" s="35">
        <f t="shared" ref="H163:H164" si="69">D163*F163</f>
        <v>6776.7601703999999</v>
      </c>
      <c r="J163" s="27">
        <v>140.46</v>
      </c>
      <c r="M163" s="1">
        <v>109.49</v>
      </c>
      <c r="N163" s="88">
        <f t="shared" si="60"/>
        <v>0.85998721344415019</v>
      </c>
      <c r="O163" s="88">
        <f t="shared" si="61"/>
        <v>0.86001611846789106</v>
      </c>
    </row>
    <row r="164" spans="1:15" ht="51" x14ac:dyDescent="0.2">
      <c r="A164" s="7" t="s">
        <v>212</v>
      </c>
      <c r="B164" s="22" t="s">
        <v>475</v>
      </c>
      <c r="C164" s="7" t="s">
        <v>15</v>
      </c>
      <c r="D164" s="34">
        <v>261.8</v>
      </c>
      <c r="E164" s="35">
        <f t="shared" si="66"/>
        <v>154.6</v>
      </c>
      <c r="F164" s="35">
        <f t="shared" si="67"/>
        <v>198.33634000000001</v>
      </c>
      <c r="G164" s="35">
        <f t="shared" si="68"/>
        <v>40474.28</v>
      </c>
      <c r="H164" s="35">
        <f t="shared" si="69"/>
        <v>51924.453812000007</v>
      </c>
      <c r="J164" s="27">
        <v>230.63</v>
      </c>
      <c r="M164" s="1">
        <v>179.77</v>
      </c>
      <c r="N164" s="88">
        <f t="shared" si="60"/>
        <v>0.85998776214051276</v>
      </c>
      <c r="O164" s="88">
        <f t="shared" si="61"/>
        <v>0.85997632571651572</v>
      </c>
    </row>
    <row r="165" spans="1:15" x14ac:dyDescent="0.2">
      <c r="A165" s="53" t="s">
        <v>213</v>
      </c>
      <c r="B165" s="51" t="s">
        <v>214</v>
      </c>
      <c r="C165" s="48"/>
      <c r="D165" s="49"/>
      <c r="E165" s="50"/>
      <c r="F165" s="50"/>
      <c r="G165" s="50"/>
      <c r="H165" s="50"/>
      <c r="N165" s="88" t="e">
        <f t="shared" si="60"/>
        <v>#DIV/0!</v>
      </c>
      <c r="O165" s="88" t="e">
        <f t="shared" si="61"/>
        <v>#DIV/0!</v>
      </c>
    </row>
    <row r="166" spans="1:15" x14ac:dyDescent="0.2">
      <c r="A166" s="7" t="s">
        <v>215</v>
      </c>
      <c r="B166" s="23" t="s">
        <v>77</v>
      </c>
      <c r="C166" s="7" t="s">
        <v>15</v>
      </c>
      <c r="D166" s="34">
        <v>89.76</v>
      </c>
      <c r="E166" s="35">
        <f t="shared" ref="E166:E168" si="70">ROUND(M166+M166*$Q$1/100,2)</f>
        <v>2.98</v>
      </c>
      <c r="F166" s="35">
        <f t="shared" ref="F166:F168" si="71">E166*28.29%+E166</f>
        <v>3.8230420000000001</v>
      </c>
      <c r="G166" s="35">
        <f t="shared" ref="G166:G168" si="72">D166*E166</f>
        <v>267.48480000000001</v>
      </c>
      <c r="H166" s="35">
        <f t="shared" ref="H166:H168" si="73">D166*F166</f>
        <v>343.15624992000005</v>
      </c>
      <c r="J166" s="27">
        <v>4.4400000000000004</v>
      </c>
      <c r="M166" s="1">
        <v>3.46</v>
      </c>
      <c r="N166" s="88">
        <f t="shared" si="60"/>
        <v>0.86127167630057799</v>
      </c>
      <c r="O166" s="88">
        <f t="shared" si="61"/>
        <v>0.86104549549549547</v>
      </c>
    </row>
    <row r="167" spans="1:15" ht="25.5" x14ac:dyDescent="0.2">
      <c r="A167" s="7" t="s">
        <v>216</v>
      </c>
      <c r="B167" s="22" t="s">
        <v>415</v>
      </c>
      <c r="C167" s="7" t="s">
        <v>15</v>
      </c>
      <c r="D167" s="34">
        <v>89.76</v>
      </c>
      <c r="E167" s="35">
        <f t="shared" si="70"/>
        <v>25.54</v>
      </c>
      <c r="F167" s="35">
        <f t="shared" si="71"/>
        <v>32.765265999999997</v>
      </c>
      <c r="G167" s="35">
        <f t="shared" si="72"/>
        <v>2292.4704000000002</v>
      </c>
      <c r="H167" s="35">
        <f t="shared" si="73"/>
        <v>2941.0102761600001</v>
      </c>
      <c r="J167" s="27">
        <v>38.1</v>
      </c>
      <c r="M167" s="1">
        <v>29.7</v>
      </c>
      <c r="N167" s="88">
        <f t="shared" si="60"/>
        <v>0.85993265993265988</v>
      </c>
      <c r="O167" s="88">
        <f t="shared" si="61"/>
        <v>0.85998073490813642</v>
      </c>
    </row>
    <row r="168" spans="1:15" x14ac:dyDescent="0.2">
      <c r="A168" s="7" t="s">
        <v>217</v>
      </c>
      <c r="B168" s="23" t="s">
        <v>218</v>
      </c>
      <c r="C168" s="7" t="s">
        <v>15</v>
      </c>
      <c r="D168" s="34">
        <v>89.76</v>
      </c>
      <c r="E168" s="35">
        <f t="shared" si="70"/>
        <v>8.34</v>
      </c>
      <c r="F168" s="35">
        <f t="shared" si="71"/>
        <v>10.699386000000001</v>
      </c>
      <c r="G168" s="35">
        <f t="shared" si="72"/>
        <v>748.59840000000008</v>
      </c>
      <c r="H168" s="35">
        <f t="shared" si="73"/>
        <v>960.37688736000007</v>
      </c>
      <c r="J168" s="27">
        <v>12.44</v>
      </c>
      <c r="M168" s="1">
        <v>9.6999999999999993</v>
      </c>
      <c r="N168" s="88">
        <f t="shared" si="60"/>
        <v>0.85979381443298974</v>
      </c>
      <c r="O168" s="88">
        <f t="shared" si="61"/>
        <v>0.86007926045016081</v>
      </c>
    </row>
    <row r="169" spans="1:15" x14ac:dyDescent="0.2">
      <c r="A169" s="53" t="s">
        <v>219</v>
      </c>
      <c r="B169" s="51" t="s">
        <v>68</v>
      </c>
      <c r="C169" s="48"/>
      <c r="D169" s="49"/>
      <c r="E169" s="50"/>
      <c r="F169" s="50"/>
      <c r="G169" s="50"/>
      <c r="H169" s="50"/>
      <c r="N169" s="88" t="e">
        <f t="shared" si="60"/>
        <v>#DIV/0!</v>
      </c>
      <c r="O169" s="88" t="e">
        <f t="shared" si="61"/>
        <v>#DIV/0!</v>
      </c>
    </row>
    <row r="170" spans="1:15" x14ac:dyDescent="0.2">
      <c r="A170" s="7" t="s">
        <v>220</v>
      </c>
      <c r="B170" s="22" t="s">
        <v>476</v>
      </c>
      <c r="C170" s="7" t="s">
        <v>22</v>
      </c>
      <c r="D170" s="34">
        <v>84.3</v>
      </c>
      <c r="E170" s="35">
        <f>ROUND(M170+M170*$Q$1/100,2)</f>
        <v>109.59</v>
      </c>
      <c r="F170" s="35">
        <f>E170*28.29%+E170</f>
        <v>140.59301099999999</v>
      </c>
      <c r="G170" s="35">
        <f>D170*E170</f>
        <v>9238.4369999999999</v>
      </c>
      <c r="H170" s="35">
        <f>D170*F170</f>
        <v>11851.990827299998</v>
      </c>
      <c r="J170" s="27">
        <v>163.47999999999999</v>
      </c>
      <c r="M170" s="1">
        <v>127.43</v>
      </c>
      <c r="N170" s="88">
        <f t="shared" si="60"/>
        <v>0.86000156948913131</v>
      </c>
      <c r="O170" s="88">
        <f t="shared" si="61"/>
        <v>0.86000129067775877</v>
      </c>
    </row>
    <row r="171" spans="1:15" x14ac:dyDescent="0.2">
      <c r="A171" s="53" t="s">
        <v>221</v>
      </c>
      <c r="B171" s="51" t="s">
        <v>192</v>
      </c>
      <c r="C171" s="48"/>
      <c r="D171" s="49"/>
      <c r="E171" s="50"/>
      <c r="F171" s="50"/>
      <c r="G171" s="50"/>
      <c r="H171" s="50"/>
      <c r="N171" s="88" t="e">
        <f t="shared" si="60"/>
        <v>#DIV/0!</v>
      </c>
      <c r="O171" s="88" t="e">
        <f t="shared" si="61"/>
        <v>#DIV/0!</v>
      </c>
    </row>
    <row r="172" spans="1:15" x14ac:dyDescent="0.2">
      <c r="A172" s="7" t="s">
        <v>222</v>
      </c>
      <c r="B172" s="23" t="s">
        <v>223</v>
      </c>
      <c r="C172" s="7" t="s">
        <v>224</v>
      </c>
      <c r="D172" s="34">
        <v>1</v>
      </c>
      <c r="E172" s="35">
        <f t="shared" ref="E172:E174" si="74">ROUND(M172+M172*$Q$1/100,2)</f>
        <v>847.17</v>
      </c>
      <c r="F172" s="35">
        <f t="shared" ref="F172:F174" si="75">E172*28.29%+E172</f>
        <v>1086.8343929999999</v>
      </c>
      <c r="G172" s="35">
        <f t="shared" ref="G172:G174" si="76">D172*E172</f>
        <v>847.17</v>
      </c>
      <c r="H172" s="35">
        <f t="shared" ref="H172:H174" si="77">D172*F172</f>
        <v>1086.8343929999999</v>
      </c>
      <c r="J172" s="27">
        <v>1263.76</v>
      </c>
      <c r="M172" s="1">
        <v>985.08</v>
      </c>
      <c r="N172" s="88">
        <f t="shared" si="60"/>
        <v>0.8600012181751735</v>
      </c>
      <c r="O172" s="88">
        <f t="shared" si="61"/>
        <v>0.86000062749256179</v>
      </c>
    </row>
    <row r="173" spans="1:15" x14ac:dyDescent="0.2">
      <c r="A173" s="7" t="s">
        <v>225</v>
      </c>
      <c r="B173" s="23" t="s">
        <v>226</v>
      </c>
      <c r="C173" s="7" t="s">
        <v>20</v>
      </c>
      <c r="D173" s="34">
        <v>1</v>
      </c>
      <c r="E173" s="35">
        <f t="shared" si="74"/>
        <v>208.14</v>
      </c>
      <c r="F173" s="35">
        <f t="shared" si="75"/>
        <v>267.022806</v>
      </c>
      <c r="G173" s="35">
        <f t="shared" si="76"/>
        <v>208.14</v>
      </c>
      <c r="H173" s="35">
        <f t="shared" si="77"/>
        <v>267.022806</v>
      </c>
      <c r="J173" s="27">
        <v>310.49</v>
      </c>
      <c r="M173" s="1">
        <v>242.02</v>
      </c>
      <c r="N173" s="88">
        <f t="shared" si="60"/>
        <v>0.86001156929179401</v>
      </c>
      <c r="O173" s="88">
        <f t="shared" si="61"/>
        <v>0.86000452832619412</v>
      </c>
    </row>
    <row r="174" spans="1:15" ht="25.5" x14ac:dyDescent="0.2">
      <c r="A174" s="7" t="s">
        <v>227</v>
      </c>
      <c r="B174" s="22" t="s">
        <v>477</v>
      </c>
      <c r="C174" s="7" t="s">
        <v>228</v>
      </c>
      <c r="D174" s="34">
        <v>1</v>
      </c>
      <c r="E174" s="35">
        <f t="shared" si="74"/>
        <v>111.74</v>
      </c>
      <c r="F174" s="35">
        <f t="shared" si="75"/>
        <v>143.351246</v>
      </c>
      <c r="G174" s="35">
        <f t="shared" si="76"/>
        <v>111.74</v>
      </c>
      <c r="H174" s="35">
        <f t="shared" si="77"/>
        <v>143.351246</v>
      </c>
      <c r="J174" s="27">
        <v>166.69</v>
      </c>
      <c r="M174" s="1">
        <v>129.93</v>
      </c>
      <c r="N174" s="88">
        <f t="shared" si="60"/>
        <v>0.86000153929038703</v>
      </c>
      <c r="O174" s="88">
        <f t="shared" si="61"/>
        <v>0.85998707780910677</v>
      </c>
    </row>
    <row r="175" spans="1:15" x14ac:dyDescent="0.2">
      <c r="A175" s="53" t="s">
        <v>229</v>
      </c>
      <c r="B175" s="51" t="s">
        <v>230</v>
      </c>
      <c r="C175" s="48"/>
      <c r="D175" s="49"/>
      <c r="E175" s="50"/>
      <c r="F175" s="50"/>
      <c r="G175" s="50"/>
      <c r="H175" s="50"/>
      <c r="N175" s="88" t="e">
        <f t="shared" si="60"/>
        <v>#DIV/0!</v>
      </c>
      <c r="O175" s="88" t="e">
        <f t="shared" si="61"/>
        <v>#DIV/0!</v>
      </c>
    </row>
    <row r="176" spans="1:15" ht="38.25" x14ac:dyDescent="0.2">
      <c r="A176" s="9" t="s">
        <v>231</v>
      </c>
      <c r="B176" s="22" t="s">
        <v>478</v>
      </c>
      <c r="C176" s="9" t="s">
        <v>20</v>
      </c>
      <c r="D176" s="36">
        <v>10</v>
      </c>
      <c r="E176" s="35">
        <f t="shared" ref="E176:E177" si="78">ROUND(M176+M176*$Q$1/100,2)</f>
        <v>2176.19</v>
      </c>
      <c r="F176" s="35">
        <f t="shared" ref="F176:F177" si="79">E176*28.29%+E176</f>
        <v>2791.834151</v>
      </c>
      <c r="G176" s="35">
        <f t="shared" ref="G176:G177" si="80">D176*E176</f>
        <v>21761.9</v>
      </c>
      <c r="H176" s="35">
        <f t="shared" ref="H176:H177" si="81">D176*F176</f>
        <v>27918.341509999998</v>
      </c>
      <c r="J176" s="27">
        <v>3246.31</v>
      </c>
      <c r="M176" s="1">
        <v>2530.4499999999998</v>
      </c>
      <c r="N176" s="88">
        <f t="shared" si="60"/>
        <v>0.8600011855598807</v>
      </c>
      <c r="O176" s="88">
        <f t="shared" si="61"/>
        <v>0.86000232602554905</v>
      </c>
    </row>
    <row r="177" spans="1:15" ht="25.5" x14ac:dyDescent="0.2">
      <c r="A177" s="7" t="s">
        <v>232</v>
      </c>
      <c r="B177" s="22" t="s">
        <v>479</v>
      </c>
      <c r="C177" s="7" t="s">
        <v>20</v>
      </c>
      <c r="D177" s="34">
        <v>12</v>
      </c>
      <c r="E177" s="35">
        <f t="shared" si="78"/>
        <v>276.27999999999997</v>
      </c>
      <c r="F177" s="35">
        <f t="shared" si="79"/>
        <v>354.43961199999995</v>
      </c>
      <c r="G177" s="35">
        <f t="shared" si="80"/>
        <v>3315.3599999999997</v>
      </c>
      <c r="H177" s="35">
        <f t="shared" si="81"/>
        <v>4253.2753439999997</v>
      </c>
      <c r="J177" s="27">
        <v>412.13</v>
      </c>
      <c r="M177" s="1">
        <v>321.25</v>
      </c>
      <c r="N177" s="88">
        <f t="shared" si="60"/>
        <v>0.86001556420233449</v>
      </c>
      <c r="O177" s="88">
        <f t="shared" si="61"/>
        <v>0.86001895518404381</v>
      </c>
    </row>
    <row r="178" spans="1:15" x14ac:dyDescent="0.2">
      <c r="A178" s="4" t="s">
        <v>233</v>
      </c>
      <c r="B178" s="19" t="s">
        <v>234</v>
      </c>
      <c r="C178" s="6"/>
      <c r="D178" s="30"/>
      <c r="E178" s="30"/>
      <c r="F178" s="30"/>
      <c r="G178" s="31">
        <f>SUM(G180:G195)</f>
        <v>201824.7904</v>
      </c>
      <c r="H178" s="32">
        <f>SUM(H180:H195)</f>
        <v>258921.02360416</v>
      </c>
      <c r="N178" s="88" t="e">
        <f t="shared" si="60"/>
        <v>#DIV/0!</v>
      </c>
      <c r="O178" s="88" t="e">
        <f t="shared" si="61"/>
        <v>#DIV/0!</v>
      </c>
    </row>
    <row r="179" spans="1:15" x14ac:dyDescent="0.2">
      <c r="A179" s="46" t="s">
        <v>235</v>
      </c>
      <c r="B179" s="51" t="s">
        <v>208</v>
      </c>
      <c r="C179" s="48"/>
      <c r="D179" s="49"/>
      <c r="E179" s="50"/>
      <c r="F179" s="50"/>
      <c r="G179" s="50"/>
      <c r="H179" s="50"/>
      <c r="N179" s="88" t="e">
        <f t="shared" si="60"/>
        <v>#DIV/0!</v>
      </c>
      <c r="O179" s="88" t="e">
        <f t="shared" si="61"/>
        <v>#DIV/0!</v>
      </c>
    </row>
    <row r="180" spans="1:15" ht="25.5" x14ac:dyDescent="0.2">
      <c r="A180" s="9" t="s">
        <v>236</v>
      </c>
      <c r="B180" s="23" t="s">
        <v>152</v>
      </c>
      <c r="C180" s="9" t="s">
        <v>22</v>
      </c>
      <c r="D180" s="36">
        <v>496.76</v>
      </c>
      <c r="E180" s="35">
        <f>ROUND(M180+M180*$Q$1/100,2)</f>
        <v>0.43</v>
      </c>
      <c r="F180" s="35">
        <f>E180*28.29%+E180</f>
        <v>0.551647</v>
      </c>
      <c r="G180" s="35">
        <f>D180*E180</f>
        <v>213.60679999999999</v>
      </c>
      <c r="H180" s="35">
        <f>D180*F180</f>
        <v>274.03616371999999</v>
      </c>
      <c r="J180" s="27">
        <v>0.64</v>
      </c>
      <c r="M180" s="1">
        <v>0.5</v>
      </c>
      <c r="N180" s="88">
        <f t="shared" si="60"/>
        <v>0.86</v>
      </c>
      <c r="O180" s="88">
        <f t="shared" si="61"/>
        <v>0.86194843749999994</v>
      </c>
    </row>
    <row r="181" spans="1:15" x14ac:dyDescent="0.2">
      <c r="A181" s="46" t="s">
        <v>237</v>
      </c>
      <c r="B181" s="51" t="s">
        <v>158</v>
      </c>
      <c r="C181" s="48"/>
      <c r="D181" s="49"/>
      <c r="E181" s="50"/>
      <c r="F181" s="50"/>
      <c r="G181" s="50"/>
      <c r="H181" s="50"/>
      <c r="N181" s="88" t="e">
        <f t="shared" si="60"/>
        <v>#DIV/0!</v>
      </c>
      <c r="O181" s="88" t="e">
        <f t="shared" si="61"/>
        <v>#DIV/0!</v>
      </c>
    </row>
    <row r="182" spans="1:15" ht="51" x14ac:dyDescent="0.2">
      <c r="A182" s="7" t="s">
        <v>238</v>
      </c>
      <c r="B182" s="22" t="s">
        <v>475</v>
      </c>
      <c r="C182" s="7" t="s">
        <v>15</v>
      </c>
      <c r="D182" s="34">
        <v>369.2</v>
      </c>
      <c r="E182" s="35">
        <f>ROUND(M182+M182*$Q$1/100,2)</f>
        <v>154.6</v>
      </c>
      <c r="F182" s="35">
        <f>E182*28.29%+E182</f>
        <v>198.33634000000001</v>
      </c>
      <c r="G182" s="35">
        <f>D182*E182</f>
        <v>57078.32</v>
      </c>
      <c r="H182" s="35">
        <f>D182*F182</f>
        <v>73225.776727999997</v>
      </c>
      <c r="J182" s="27">
        <v>230.63</v>
      </c>
      <c r="M182" s="1">
        <v>179.77</v>
      </c>
      <c r="N182" s="88">
        <f t="shared" si="60"/>
        <v>0.85998776214051276</v>
      </c>
      <c r="O182" s="88">
        <f t="shared" si="61"/>
        <v>0.85997632571651572</v>
      </c>
    </row>
    <row r="183" spans="1:15" x14ac:dyDescent="0.2">
      <c r="A183" s="46" t="s">
        <v>239</v>
      </c>
      <c r="B183" s="51" t="s">
        <v>214</v>
      </c>
      <c r="C183" s="48"/>
      <c r="D183" s="49"/>
      <c r="E183" s="50"/>
      <c r="F183" s="50"/>
      <c r="G183" s="50"/>
      <c r="H183" s="50"/>
      <c r="N183" s="88" t="e">
        <f t="shared" si="60"/>
        <v>#DIV/0!</v>
      </c>
      <c r="O183" s="88" t="e">
        <f t="shared" si="61"/>
        <v>#DIV/0!</v>
      </c>
    </row>
    <row r="184" spans="1:15" ht="25.5" x14ac:dyDescent="0.2">
      <c r="A184" s="7" t="s">
        <v>240</v>
      </c>
      <c r="B184" s="22" t="s">
        <v>480</v>
      </c>
      <c r="C184" s="7" t="s">
        <v>15</v>
      </c>
      <c r="D184" s="34">
        <v>496.76</v>
      </c>
      <c r="E184" s="35">
        <f>ROUND(M184+M184*$Q$1/100,2)</f>
        <v>48.77</v>
      </c>
      <c r="F184" s="35">
        <f>E184*28.29%+E184</f>
        <v>62.567033000000002</v>
      </c>
      <c r="G184" s="35">
        <f>D184*E184</f>
        <v>24226.985200000003</v>
      </c>
      <c r="H184" s="35">
        <f>D184*F184</f>
        <v>31080.799313079999</v>
      </c>
      <c r="J184" s="27">
        <v>72.75</v>
      </c>
      <c r="M184" s="1">
        <v>56.71</v>
      </c>
      <c r="N184" s="88">
        <f t="shared" si="60"/>
        <v>0.85998941985540478</v>
      </c>
      <c r="O184" s="88">
        <f t="shared" si="61"/>
        <v>0.86002794501718216</v>
      </c>
    </row>
    <row r="185" spans="1:15" x14ac:dyDescent="0.2">
      <c r="A185" s="46" t="s">
        <v>241</v>
      </c>
      <c r="B185" s="51" t="s">
        <v>68</v>
      </c>
      <c r="C185" s="48"/>
      <c r="D185" s="49"/>
      <c r="E185" s="50"/>
      <c r="F185" s="50"/>
      <c r="G185" s="50"/>
      <c r="H185" s="50"/>
      <c r="N185" s="88" t="e">
        <f t="shared" si="60"/>
        <v>#DIV/0!</v>
      </c>
      <c r="O185" s="88" t="e">
        <f t="shared" si="61"/>
        <v>#DIV/0!</v>
      </c>
    </row>
    <row r="186" spans="1:15" ht="25.5" x14ac:dyDescent="0.2">
      <c r="A186" s="7" t="s">
        <v>242</v>
      </c>
      <c r="B186" s="22" t="s">
        <v>411</v>
      </c>
      <c r="C186" s="7" t="s">
        <v>22</v>
      </c>
      <c r="D186" s="34">
        <v>496.76</v>
      </c>
      <c r="E186" s="35">
        <f t="shared" ref="E186:E189" si="82">ROUND(M186+M186*$Q$1/100,2)</f>
        <v>23.4</v>
      </c>
      <c r="F186" s="35">
        <f>E186*28.29%+E186</f>
        <v>30.019859999999998</v>
      </c>
      <c r="G186" s="35">
        <f t="shared" ref="G186:G189" si="83">D186*E186</f>
        <v>11624.183999999999</v>
      </c>
      <c r="H186" s="35">
        <f t="shared" ref="H186:H189" si="84">D186*F186</f>
        <v>14912.665653599999</v>
      </c>
      <c r="J186" s="27">
        <v>34.909999999999997</v>
      </c>
      <c r="M186" s="1">
        <v>27.21</v>
      </c>
      <c r="N186" s="88">
        <f t="shared" si="60"/>
        <v>0.85997794928335158</v>
      </c>
      <c r="O186" s="88">
        <f t="shared" si="61"/>
        <v>0.85992151246061299</v>
      </c>
    </row>
    <row r="187" spans="1:15" ht="25.5" x14ac:dyDescent="0.2">
      <c r="A187" s="9" t="s">
        <v>243</v>
      </c>
      <c r="B187" s="23" t="s">
        <v>244</v>
      </c>
      <c r="C187" s="9" t="s">
        <v>15</v>
      </c>
      <c r="D187" s="36">
        <v>496.76</v>
      </c>
      <c r="E187" s="35">
        <f t="shared" si="82"/>
        <v>73.62</v>
      </c>
      <c r="F187" s="35">
        <f t="shared" ref="F187:F189" si="85">E187*28.29%+E187</f>
        <v>94.447098000000011</v>
      </c>
      <c r="G187" s="35">
        <f t="shared" si="83"/>
        <v>36571.4712</v>
      </c>
      <c r="H187" s="35">
        <f t="shared" si="84"/>
        <v>46917.540402480008</v>
      </c>
      <c r="J187" s="27">
        <v>109.83</v>
      </c>
      <c r="M187" s="1">
        <v>85.61</v>
      </c>
      <c r="N187" s="88">
        <f t="shared" si="60"/>
        <v>0.85994626795935059</v>
      </c>
      <c r="O187" s="88">
        <f t="shared" si="61"/>
        <v>0.85993897842119649</v>
      </c>
    </row>
    <row r="188" spans="1:15" ht="38.25" x14ac:dyDescent="0.2">
      <c r="A188" s="9" t="s">
        <v>245</v>
      </c>
      <c r="B188" s="22" t="s">
        <v>412</v>
      </c>
      <c r="C188" s="9" t="s">
        <v>15</v>
      </c>
      <c r="D188" s="36">
        <v>496.76</v>
      </c>
      <c r="E188" s="35">
        <f t="shared" si="82"/>
        <v>30.04</v>
      </c>
      <c r="F188" s="35">
        <f t="shared" si="85"/>
        <v>38.538315999999995</v>
      </c>
      <c r="G188" s="35">
        <f t="shared" si="83"/>
        <v>14922.670399999999</v>
      </c>
      <c r="H188" s="35">
        <f t="shared" si="84"/>
        <v>19144.293856159999</v>
      </c>
      <c r="J188" s="27">
        <v>44.81</v>
      </c>
      <c r="M188" s="1">
        <v>34.93</v>
      </c>
      <c r="N188" s="88">
        <f t="shared" si="60"/>
        <v>0.8600057257371887</v>
      </c>
      <c r="O188" s="88">
        <f t="shared" si="61"/>
        <v>0.8600382950234321</v>
      </c>
    </row>
    <row r="189" spans="1:15" ht="25.5" x14ac:dyDescent="0.2">
      <c r="A189" s="9" t="s">
        <v>246</v>
      </c>
      <c r="B189" s="23" t="s">
        <v>247</v>
      </c>
      <c r="C189" s="9" t="s">
        <v>15</v>
      </c>
      <c r="D189" s="36">
        <v>496.76</v>
      </c>
      <c r="E189" s="35">
        <f t="shared" si="82"/>
        <v>41.28</v>
      </c>
      <c r="F189" s="35">
        <f t="shared" si="85"/>
        <v>52.958112</v>
      </c>
      <c r="G189" s="35">
        <f t="shared" si="83"/>
        <v>20506.252799999998</v>
      </c>
      <c r="H189" s="35">
        <f t="shared" si="84"/>
        <v>26307.471717119999</v>
      </c>
      <c r="J189" s="27">
        <v>61.58</v>
      </c>
      <c r="M189" s="1">
        <v>48</v>
      </c>
      <c r="N189" s="88">
        <f t="shared" si="60"/>
        <v>0.86</v>
      </c>
      <c r="O189" s="88">
        <f t="shared" si="61"/>
        <v>0.8599888275414096</v>
      </c>
    </row>
    <row r="190" spans="1:15" x14ac:dyDescent="0.2">
      <c r="A190" s="46" t="s">
        <v>248</v>
      </c>
      <c r="B190" s="51" t="s">
        <v>192</v>
      </c>
      <c r="C190" s="48"/>
      <c r="D190" s="49"/>
      <c r="E190" s="50"/>
      <c r="F190" s="50"/>
      <c r="G190" s="50"/>
      <c r="H190" s="50"/>
      <c r="N190" s="88" t="e">
        <f t="shared" si="60"/>
        <v>#DIV/0!</v>
      </c>
      <c r="O190" s="88" t="e">
        <f t="shared" si="61"/>
        <v>#DIV/0!</v>
      </c>
    </row>
    <row r="191" spans="1:15" ht="25.5" x14ac:dyDescent="0.2">
      <c r="A191" s="7" t="s">
        <v>249</v>
      </c>
      <c r="B191" s="22" t="s">
        <v>481</v>
      </c>
      <c r="C191" s="7" t="s">
        <v>224</v>
      </c>
      <c r="D191" s="34">
        <v>1</v>
      </c>
      <c r="E191" s="35">
        <f t="shared" ref="E191:E192" si="86">ROUND(M191+M191*$Q$1/100,2)</f>
        <v>4490.66</v>
      </c>
      <c r="F191" s="35">
        <f t="shared" ref="F191:F192" si="87">E191*28.29%+E191</f>
        <v>5761.0677139999998</v>
      </c>
      <c r="G191" s="35">
        <f t="shared" ref="G191:G192" si="88">D191*E191</f>
        <v>4490.66</v>
      </c>
      <c r="H191" s="35">
        <f t="shared" ref="H191:H192" si="89">D191*F191</f>
        <v>5761.0677139999998</v>
      </c>
      <c r="J191" s="27">
        <v>5881.72</v>
      </c>
      <c r="M191" s="1">
        <v>5221.7</v>
      </c>
      <c r="N191" s="88">
        <f t="shared" si="60"/>
        <v>0.85999961698297489</v>
      </c>
      <c r="O191" s="88">
        <f t="shared" si="61"/>
        <v>0.97948690417088868</v>
      </c>
    </row>
    <row r="192" spans="1:15" ht="25.5" x14ac:dyDescent="0.2">
      <c r="A192" s="7" t="s">
        <v>250</v>
      </c>
      <c r="B192" s="22" t="s">
        <v>482</v>
      </c>
      <c r="C192" s="7" t="s">
        <v>224</v>
      </c>
      <c r="D192" s="34">
        <v>1</v>
      </c>
      <c r="E192" s="35">
        <f t="shared" si="86"/>
        <v>6008.26</v>
      </c>
      <c r="F192" s="35">
        <f t="shared" si="87"/>
        <v>7707.9967539999998</v>
      </c>
      <c r="G192" s="35">
        <f t="shared" si="88"/>
        <v>6008.26</v>
      </c>
      <c r="H192" s="35">
        <f t="shared" si="89"/>
        <v>7707.9967539999998</v>
      </c>
      <c r="J192" s="27">
        <v>7869.42</v>
      </c>
      <c r="M192" s="1">
        <v>6986.35</v>
      </c>
      <c r="N192" s="88">
        <f t="shared" si="60"/>
        <v>0.85999985686374147</v>
      </c>
      <c r="O192" s="88">
        <f t="shared" si="61"/>
        <v>0.97948727530110224</v>
      </c>
    </row>
    <row r="193" spans="1:15" x14ac:dyDescent="0.2">
      <c r="A193" s="46" t="s">
        <v>251</v>
      </c>
      <c r="B193" s="51" t="s">
        <v>230</v>
      </c>
      <c r="C193" s="48"/>
      <c r="D193" s="49"/>
      <c r="E193" s="50"/>
      <c r="F193" s="50"/>
      <c r="G193" s="50"/>
      <c r="H193" s="50"/>
      <c r="N193" s="88" t="e">
        <f t="shared" si="60"/>
        <v>#DIV/0!</v>
      </c>
      <c r="O193" s="88" t="e">
        <f t="shared" si="61"/>
        <v>#DIV/0!</v>
      </c>
    </row>
    <row r="194" spans="1:15" ht="38.25" x14ac:dyDescent="0.2">
      <c r="A194" s="9" t="s">
        <v>252</v>
      </c>
      <c r="B194" s="22" t="s">
        <v>478</v>
      </c>
      <c r="C194" s="9" t="s">
        <v>20</v>
      </c>
      <c r="D194" s="36">
        <v>10</v>
      </c>
      <c r="E194" s="35">
        <f t="shared" ref="E194:E195" si="90">ROUND(M194+M194*$Q$1/100,2)</f>
        <v>2176.19</v>
      </c>
      <c r="F194" s="35">
        <f t="shared" ref="F194:F195" si="91">E194*28.29%+E194</f>
        <v>2791.834151</v>
      </c>
      <c r="G194" s="35">
        <f t="shared" ref="G194:G195" si="92">D194*E194</f>
        <v>21761.9</v>
      </c>
      <c r="H194" s="35">
        <f t="shared" ref="H194:H195" si="93">D194*F194</f>
        <v>27918.341509999998</v>
      </c>
      <c r="J194" s="27">
        <v>3246.31</v>
      </c>
      <c r="M194" s="1">
        <v>2530.4499999999998</v>
      </c>
      <c r="N194" s="88">
        <f t="shared" si="60"/>
        <v>0.8600011855598807</v>
      </c>
      <c r="O194" s="88">
        <f t="shared" si="61"/>
        <v>0.86000232602554905</v>
      </c>
    </row>
    <row r="195" spans="1:15" ht="25.5" x14ac:dyDescent="0.2">
      <c r="A195" s="7" t="s">
        <v>253</v>
      </c>
      <c r="B195" s="22" t="s">
        <v>479</v>
      </c>
      <c r="C195" s="7" t="s">
        <v>20</v>
      </c>
      <c r="D195" s="34">
        <v>16</v>
      </c>
      <c r="E195" s="35">
        <f t="shared" si="90"/>
        <v>276.27999999999997</v>
      </c>
      <c r="F195" s="35">
        <f t="shared" si="91"/>
        <v>354.43961199999995</v>
      </c>
      <c r="G195" s="35">
        <f t="shared" si="92"/>
        <v>4420.4799999999996</v>
      </c>
      <c r="H195" s="35">
        <f t="shared" si="93"/>
        <v>5671.0337919999993</v>
      </c>
      <c r="J195" s="27">
        <v>412.13</v>
      </c>
      <c r="M195" s="1">
        <v>321.25</v>
      </c>
      <c r="N195" s="88">
        <f t="shared" si="60"/>
        <v>0.86001556420233449</v>
      </c>
      <c r="O195" s="88">
        <f t="shared" si="61"/>
        <v>0.86001895518404381</v>
      </c>
    </row>
    <row r="196" spans="1:15" x14ac:dyDescent="0.2">
      <c r="A196" s="4" t="s">
        <v>254</v>
      </c>
      <c r="B196" s="19" t="s">
        <v>255</v>
      </c>
      <c r="C196" s="6"/>
      <c r="D196" s="30"/>
      <c r="E196" s="30"/>
      <c r="F196" s="30"/>
      <c r="G196" s="31">
        <f>SUM(G198:G276)</f>
        <v>1027079.3275000001</v>
      </c>
      <c r="H196" s="32">
        <f>SUM(H198:H276)</f>
        <v>1307985.5235712498</v>
      </c>
      <c r="N196" s="88" t="e">
        <f t="shared" si="60"/>
        <v>#DIV/0!</v>
      </c>
      <c r="O196" s="88" t="e">
        <f t="shared" si="61"/>
        <v>#DIV/0!</v>
      </c>
    </row>
    <row r="197" spans="1:15" x14ac:dyDescent="0.2">
      <c r="A197" s="46" t="s">
        <v>256</v>
      </c>
      <c r="B197" s="51" t="s">
        <v>12</v>
      </c>
      <c r="C197" s="48"/>
      <c r="D197" s="49"/>
      <c r="E197" s="50"/>
      <c r="F197" s="50"/>
      <c r="G197" s="50"/>
      <c r="H197" s="50"/>
      <c r="N197" s="88" t="e">
        <f t="shared" si="60"/>
        <v>#DIV/0!</v>
      </c>
      <c r="O197" s="88" t="e">
        <f t="shared" si="61"/>
        <v>#DIV/0!</v>
      </c>
    </row>
    <row r="198" spans="1:15" x14ac:dyDescent="0.2">
      <c r="A198" s="7" t="s">
        <v>257</v>
      </c>
      <c r="B198" s="23" t="s">
        <v>258</v>
      </c>
      <c r="C198" s="7" t="s">
        <v>15</v>
      </c>
      <c r="D198" s="34">
        <v>296.39999999999998</v>
      </c>
      <c r="E198" s="35">
        <f t="shared" ref="E198:E200" si="94">ROUND(M198+M198*$Q$1/100,2)</f>
        <v>5.24</v>
      </c>
      <c r="F198" s="35">
        <f>E198*27.35%+E198</f>
        <v>6.6731400000000001</v>
      </c>
      <c r="G198" s="35">
        <f t="shared" ref="G198:G200" si="95">D198*E198</f>
        <v>1553.136</v>
      </c>
      <c r="H198" s="35">
        <f t="shared" ref="H198:H200" si="96">D198*F198</f>
        <v>1977.918696</v>
      </c>
      <c r="J198" s="27">
        <v>7.76</v>
      </c>
      <c r="M198" s="1">
        <v>6.09</v>
      </c>
      <c r="N198" s="88">
        <f t="shared" si="60"/>
        <v>0.86042692939244669</v>
      </c>
      <c r="O198" s="88">
        <f t="shared" si="61"/>
        <v>0.85994072164948454</v>
      </c>
    </row>
    <row r="199" spans="1:15" ht="25.5" x14ac:dyDescent="0.2">
      <c r="A199" s="9" t="s">
        <v>259</v>
      </c>
      <c r="B199" s="23" t="s">
        <v>152</v>
      </c>
      <c r="C199" s="9" t="s">
        <v>22</v>
      </c>
      <c r="D199" s="36">
        <v>296.39999999999998</v>
      </c>
      <c r="E199" s="35">
        <f t="shared" si="94"/>
        <v>0.43</v>
      </c>
      <c r="F199" s="35">
        <f t="shared" ref="F199:F200" si="97">E199*27.35%+E199</f>
        <v>0.54760500000000001</v>
      </c>
      <c r="G199" s="35">
        <f t="shared" si="95"/>
        <v>127.45199999999998</v>
      </c>
      <c r="H199" s="35">
        <f t="shared" si="96"/>
        <v>162.31012199999998</v>
      </c>
      <c r="J199" s="27">
        <v>0.64</v>
      </c>
      <c r="M199" s="1">
        <v>0.5</v>
      </c>
      <c r="N199" s="88">
        <f t="shared" si="60"/>
        <v>0.86</v>
      </c>
      <c r="O199" s="88">
        <f t="shared" si="61"/>
        <v>0.85563281250000001</v>
      </c>
    </row>
    <row r="200" spans="1:15" x14ac:dyDescent="0.2">
      <c r="A200" s="7" t="s">
        <v>260</v>
      </c>
      <c r="B200" s="23" t="s">
        <v>261</v>
      </c>
      <c r="C200" s="7" t="s">
        <v>20</v>
      </c>
      <c r="D200" s="34">
        <v>1</v>
      </c>
      <c r="E200" s="35">
        <f t="shared" si="94"/>
        <v>18471.060000000001</v>
      </c>
      <c r="F200" s="35">
        <f t="shared" si="97"/>
        <v>23522.894910000003</v>
      </c>
      <c r="G200" s="35">
        <f t="shared" si="95"/>
        <v>18471.060000000001</v>
      </c>
      <c r="H200" s="35">
        <f t="shared" si="96"/>
        <v>23522.894910000003</v>
      </c>
      <c r="J200" s="27">
        <v>27352.21</v>
      </c>
      <c r="M200" s="1">
        <v>21477.98</v>
      </c>
      <c r="N200" s="88">
        <f t="shared" si="60"/>
        <v>0.85999986963392283</v>
      </c>
      <c r="O200" s="88">
        <f t="shared" si="61"/>
        <v>0.85999979197293397</v>
      </c>
    </row>
    <row r="201" spans="1:15" x14ac:dyDescent="0.2">
      <c r="A201" s="46" t="s">
        <v>262</v>
      </c>
      <c r="B201" s="51" t="s">
        <v>33</v>
      </c>
      <c r="C201" s="48"/>
      <c r="D201" s="49"/>
      <c r="E201" s="50"/>
      <c r="F201" s="50"/>
      <c r="G201" s="50"/>
      <c r="H201" s="50"/>
      <c r="N201" s="88" t="e">
        <f t="shared" si="60"/>
        <v>#DIV/0!</v>
      </c>
      <c r="O201" s="88" t="e">
        <f t="shared" si="61"/>
        <v>#DIV/0!</v>
      </c>
    </row>
    <row r="202" spans="1:15" ht="25.5" x14ac:dyDescent="0.2">
      <c r="A202" s="7" t="s">
        <v>263</v>
      </c>
      <c r="B202" s="22" t="s">
        <v>400</v>
      </c>
      <c r="C202" s="7" t="s">
        <v>22</v>
      </c>
      <c r="D202" s="34">
        <v>270</v>
      </c>
      <c r="E202" s="35">
        <f t="shared" ref="E202:E209" si="98">ROUND(M202+M202*$Q$1/100,2)</f>
        <v>60.23</v>
      </c>
      <c r="F202" s="35">
        <f t="shared" ref="F202:F209" si="99">E202*27.35%+E202</f>
        <v>76.702905000000001</v>
      </c>
      <c r="G202" s="35">
        <f t="shared" ref="G202:G209" si="100">D202*E202</f>
        <v>16262.099999999999</v>
      </c>
      <c r="H202" s="35">
        <f t="shared" ref="H202:H209" si="101">D202*F202</f>
        <v>20709.784350000002</v>
      </c>
      <c r="J202" s="27">
        <v>89.2</v>
      </c>
      <c r="M202" s="1">
        <v>70.040000000000006</v>
      </c>
      <c r="N202" s="88">
        <f t="shared" si="60"/>
        <v>0.85993717875499698</v>
      </c>
      <c r="O202" s="88">
        <f t="shared" si="61"/>
        <v>0.85989803811659193</v>
      </c>
    </row>
    <row r="203" spans="1:15" x14ac:dyDescent="0.2">
      <c r="A203" s="7" t="s">
        <v>264</v>
      </c>
      <c r="B203" s="23" t="s">
        <v>36</v>
      </c>
      <c r="C203" s="7" t="s">
        <v>22</v>
      </c>
      <c r="D203" s="34">
        <v>207.9</v>
      </c>
      <c r="E203" s="35">
        <f t="shared" si="98"/>
        <v>20.37</v>
      </c>
      <c r="F203" s="35">
        <f t="shared" si="99"/>
        <v>25.941195</v>
      </c>
      <c r="G203" s="35">
        <f t="shared" si="100"/>
        <v>4234.9230000000007</v>
      </c>
      <c r="H203" s="35">
        <f t="shared" si="101"/>
        <v>5393.1744404999999</v>
      </c>
      <c r="J203" s="27">
        <v>30.17</v>
      </c>
      <c r="M203" s="1">
        <v>23.69</v>
      </c>
      <c r="N203" s="88">
        <f t="shared" si="60"/>
        <v>0.85985647952722666</v>
      </c>
      <c r="O203" s="88">
        <f t="shared" si="61"/>
        <v>0.85983410672853822</v>
      </c>
    </row>
    <row r="204" spans="1:15" ht="25.5" x14ac:dyDescent="0.2">
      <c r="A204" s="7" t="s">
        <v>265</v>
      </c>
      <c r="B204" s="22" t="s">
        <v>401</v>
      </c>
      <c r="C204" s="7" t="s">
        <v>15</v>
      </c>
      <c r="D204" s="34">
        <v>180</v>
      </c>
      <c r="E204" s="35">
        <f t="shared" si="98"/>
        <v>23.4</v>
      </c>
      <c r="F204" s="35">
        <f t="shared" si="99"/>
        <v>29.799899999999997</v>
      </c>
      <c r="G204" s="35">
        <f t="shared" si="100"/>
        <v>4212</v>
      </c>
      <c r="H204" s="35">
        <f t="shared" si="101"/>
        <v>5363.982</v>
      </c>
      <c r="J204" s="27">
        <v>34.65</v>
      </c>
      <c r="M204" s="1">
        <v>27.21</v>
      </c>
      <c r="N204" s="88">
        <f t="shared" si="60"/>
        <v>0.85997794928335158</v>
      </c>
      <c r="O204" s="88">
        <f t="shared" si="61"/>
        <v>0.86002597402597403</v>
      </c>
    </row>
    <row r="205" spans="1:15" x14ac:dyDescent="0.2">
      <c r="A205" s="7" t="s">
        <v>266</v>
      </c>
      <c r="B205" s="23" t="s">
        <v>267</v>
      </c>
      <c r="C205" s="7" t="s">
        <v>15</v>
      </c>
      <c r="D205" s="34">
        <v>378</v>
      </c>
      <c r="E205" s="35">
        <f t="shared" si="98"/>
        <v>59</v>
      </c>
      <c r="F205" s="35">
        <f t="shared" si="99"/>
        <v>75.136499999999998</v>
      </c>
      <c r="G205" s="35">
        <f t="shared" si="100"/>
        <v>22302</v>
      </c>
      <c r="H205" s="35">
        <f t="shared" si="101"/>
        <v>28401.596999999998</v>
      </c>
      <c r="J205" s="27">
        <v>87.36</v>
      </c>
      <c r="M205" s="1">
        <v>68.599999999999994</v>
      </c>
      <c r="N205" s="88">
        <f t="shared" si="60"/>
        <v>0.86005830903790093</v>
      </c>
      <c r="O205" s="88">
        <f t="shared" si="61"/>
        <v>0.86007898351648349</v>
      </c>
    </row>
    <row r="206" spans="1:15" ht="25.5" x14ac:dyDescent="0.2">
      <c r="A206" s="7" t="s">
        <v>268</v>
      </c>
      <c r="B206" s="22" t="s">
        <v>483</v>
      </c>
      <c r="C206" s="7" t="s">
        <v>269</v>
      </c>
      <c r="D206" s="34">
        <v>724.5</v>
      </c>
      <c r="E206" s="35">
        <f t="shared" si="98"/>
        <v>11.5</v>
      </c>
      <c r="F206" s="35">
        <f t="shared" si="99"/>
        <v>14.645250000000001</v>
      </c>
      <c r="G206" s="35">
        <f t="shared" si="100"/>
        <v>8331.75</v>
      </c>
      <c r="H206" s="35">
        <f t="shared" si="101"/>
        <v>10610.483625000001</v>
      </c>
      <c r="J206" s="27">
        <v>17.03</v>
      </c>
      <c r="M206" s="1">
        <v>13.37</v>
      </c>
      <c r="N206" s="88">
        <f t="shared" si="60"/>
        <v>0.8601346297681377</v>
      </c>
      <c r="O206" s="88">
        <f t="shared" si="61"/>
        <v>0.85996770405167355</v>
      </c>
    </row>
    <row r="207" spans="1:15" ht="25.5" x14ac:dyDescent="0.2">
      <c r="A207" s="7" t="s">
        <v>270</v>
      </c>
      <c r="B207" s="22" t="s">
        <v>484</v>
      </c>
      <c r="C207" s="7" t="s">
        <v>22</v>
      </c>
      <c r="D207" s="34">
        <v>103.5</v>
      </c>
      <c r="E207" s="35">
        <f t="shared" si="98"/>
        <v>468.8</v>
      </c>
      <c r="F207" s="35">
        <f t="shared" si="99"/>
        <v>597.01679999999999</v>
      </c>
      <c r="G207" s="35">
        <f t="shared" si="100"/>
        <v>48520.800000000003</v>
      </c>
      <c r="H207" s="35">
        <f t="shared" si="101"/>
        <v>61791.238799999999</v>
      </c>
      <c r="J207" s="27">
        <v>694.21</v>
      </c>
      <c r="M207" s="1">
        <v>545.12</v>
      </c>
      <c r="N207" s="88">
        <f t="shared" si="60"/>
        <v>0.8599941297329029</v>
      </c>
      <c r="O207" s="88">
        <f t="shared" si="61"/>
        <v>0.85999452615202887</v>
      </c>
    </row>
    <row r="208" spans="1:15" ht="25.5" x14ac:dyDescent="0.2">
      <c r="A208" s="7" t="s">
        <v>271</v>
      </c>
      <c r="B208" s="22" t="s">
        <v>485</v>
      </c>
      <c r="C208" s="7" t="s">
        <v>22</v>
      </c>
      <c r="D208" s="34">
        <v>51.8</v>
      </c>
      <c r="E208" s="35">
        <f t="shared" si="98"/>
        <v>180.74</v>
      </c>
      <c r="F208" s="35">
        <f t="shared" si="99"/>
        <v>230.17239000000001</v>
      </c>
      <c r="G208" s="35">
        <f t="shared" si="100"/>
        <v>9362.3320000000003</v>
      </c>
      <c r="H208" s="35">
        <f t="shared" si="101"/>
        <v>11922.929802000001</v>
      </c>
      <c r="J208" s="27">
        <v>267.64</v>
      </c>
      <c r="M208" s="1">
        <v>210.16</v>
      </c>
      <c r="N208" s="88">
        <f t="shared" ref="N208:N271" si="102">E208/M208</f>
        <v>0.86001141987057483</v>
      </c>
      <c r="O208" s="88">
        <f t="shared" ref="O208:O271" si="103">F208/J208</f>
        <v>0.86000743536093271</v>
      </c>
    </row>
    <row r="209" spans="1:15" ht="25.5" x14ac:dyDescent="0.2">
      <c r="A209" s="9" t="s">
        <v>272</v>
      </c>
      <c r="B209" s="23" t="s">
        <v>42</v>
      </c>
      <c r="C209" s="9" t="s">
        <v>15</v>
      </c>
      <c r="D209" s="36">
        <v>630</v>
      </c>
      <c r="E209" s="35">
        <f t="shared" si="98"/>
        <v>23.27</v>
      </c>
      <c r="F209" s="35">
        <f t="shared" si="99"/>
        <v>29.634345</v>
      </c>
      <c r="G209" s="35">
        <f t="shared" si="100"/>
        <v>14660.1</v>
      </c>
      <c r="H209" s="35">
        <f t="shared" si="101"/>
        <v>18669.637350000001</v>
      </c>
      <c r="J209" s="27">
        <v>34.46</v>
      </c>
      <c r="M209" s="1">
        <v>27.06</v>
      </c>
      <c r="N209" s="88">
        <f t="shared" si="102"/>
        <v>0.85994087213599413</v>
      </c>
      <c r="O209" s="88">
        <f t="shared" si="103"/>
        <v>0.85996358096343584</v>
      </c>
    </row>
    <row r="210" spans="1:15" x14ac:dyDescent="0.2">
      <c r="A210" s="46" t="s">
        <v>273</v>
      </c>
      <c r="B210" s="51" t="s">
        <v>46</v>
      </c>
      <c r="C210" s="48"/>
      <c r="D210" s="49"/>
      <c r="E210" s="50"/>
      <c r="F210" s="50"/>
      <c r="G210" s="50"/>
      <c r="H210" s="50"/>
      <c r="N210" s="88" t="e">
        <f t="shared" si="102"/>
        <v>#DIV/0!</v>
      </c>
      <c r="O210" s="88" t="e">
        <f t="shared" si="103"/>
        <v>#DIV/0!</v>
      </c>
    </row>
    <row r="211" spans="1:15" ht="25.5" x14ac:dyDescent="0.2">
      <c r="A211" s="7" t="s">
        <v>274</v>
      </c>
      <c r="B211" s="22" t="s">
        <v>486</v>
      </c>
      <c r="C211" s="7" t="s">
        <v>269</v>
      </c>
      <c r="D211" s="34">
        <v>701.4</v>
      </c>
      <c r="E211" s="35">
        <f t="shared" ref="E211:E215" si="104">ROUND(M211+M211*$Q$1/100,2)</f>
        <v>11.94</v>
      </c>
      <c r="F211" s="35">
        <f t="shared" ref="F211:F215" si="105">E211*27.35%+E211</f>
        <v>15.205589999999999</v>
      </c>
      <c r="G211" s="35">
        <f t="shared" ref="G211:G215" si="106">D211*E211</f>
        <v>8374.7159999999985</v>
      </c>
      <c r="H211" s="35">
        <f t="shared" ref="H211:H215" si="107">D211*F211</f>
        <v>10665.200825999998</v>
      </c>
      <c r="J211" s="27">
        <v>17.68</v>
      </c>
      <c r="M211" s="1">
        <v>13.88</v>
      </c>
      <c r="N211" s="88">
        <f t="shared" si="102"/>
        <v>0.86023054755043216</v>
      </c>
      <c r="O211" s="88">
        <f t="shared" si="103"/>
        <v>0.8600446832579185</v>
      </c>
    </row>
    <row r="212" spans="1:15" ht="25.5" x14ac:dyDescent="0.2">
      <c r="A212" s="7" t="s">
        <v>275</v>
      </c>
      <c r="B212" s="22" t="s">
        <v>487</v>
      </c>
      <c r="C212" s="7" t="s">
        <v>269</v>
      </c>
      <c r="D212" s="34">
        <v>2338</v>
      </c>
      <c r="E212" s="35">
        <f t="shared" si="104"/>
        <v>10.38</v>
      </c>
      <c r="F212" s="35">
        <f t="shared" si="105"/>
        <v>13.21893</v>
      </c>
      <c r="G212" s="35">
        <f t="shared" si="106"/>
        <v>24268.440000000002</v>
      </c>
      <c r="H212" s="35">
        <f t="shared" si="107"/>
        <v>30905.858339999999</v>
      </c>
      <c r="J212" s="27">
        <v>15.37</v>
      </c>
      <c r="M212" s="1">
        <v>12.07</v>
      </c>
      <c r="N212" s="88">
        <f t="shared" si="102"/>
        <v>0.85998342999171506</v>
      </c>
      <c r="O212" s="88">
        <f t="shared" si="103"/>
        <v>0.86004749512036438</v>
      </c>
    </row>
    <row r="213" spans="1:15" ht="25.5" x14ac:dyDescent="0.2">
      <c r="A213" s="7" t="s">
        <v>276</v>
      </c>
      <c r="B213" s="22" t="s">
        <v>488</v>
      </c>
      <c r="C213" s="7" t="s">
        <v>15</v>
      </c>
      <c r="D213" s="34">
        <v>555.5</v>
      </c>
      <c r="E213" s="35">
        <f t="shared" si="104"/>
        <v>47.52</v>
      </c>
      <c r="F213" s="35">
        <f t="shared" si="105"/>
        <v>60.516720000000007</v>
      </c>
      <c r="G213" s="35">
        <f t="shared" si="106"/>
        <v>26397.360000000001</v>
      </c>
      <c r="H213" s="35">
        <f t="shared" si="107"/>
        <v>33617.037960000001</v>
      </c>
      <c r="J213" s="27">
        <v>70.37</v>
      </c>
      <c r="M213" s="1">
        <v>55.26</v>
      </c>
      <c r="N213" s="88">
        <f t="shared" si="102"/>
        <v>0.85993485342019549</v>
      </c>
      <c r="O213" s="88">
        <f t="shared" si="103"/>
        <v>0.85997896831035958</v>
      </c>
    </row>
    <row r="214" spans="1:15" ht="25.5" x14ac:dyDescent="0.2">
      <c r="A214" s="7" t="s">
        <v>277</v>
      </c>
      <c r="B214" s="22" t="s">
        <v>484</v>
      </c>
      <c r="C214" s="7" t="s">
        <v>22</v>
      </c>
      <c r="D214" s="34">
        <v>33.4</v>
      </c>
      <c r="E214" s="35">
        <f t="shared" si="104"/>
        <v>399.13</v>
      </c>
      <c r="F214" s="35">
        <f t="shared" si="105"/>
        <v>508.292055</v>
      </c>
      <c r="G214" s="35">
        <f t="shared" si="106"/>
        <v>13330.941999999999</v>
      </c>
      <c r="H214" s="35">
        <f t="shared" si="107"/>
        <v>16976.954636999999</v>
      </c>
      <c r="J214" s="27">
        <v>591.04</v>
      </c>
      <c r="M214" s="1">
        <v>464.11</v>
      </c>
      <c r="N214" s="88">
        <f t="shared" si="102"/>
        <v>0.8599900885565922</v>
      </c>
      <c r="O214" s="88">
        <f t="shared" si="103"/>
        <v>0.85999603241743372</v>
      </c>
    </row>
    <row r="215" spans="1:15" ht="25.5" x14ac:dyDescent="0.2">
      <c r="A215" s="7" t="s">
        <v>278</v>
      </c>
      <c r="B215" s="22" t="s">
        <v>489</v>
      </c>
      <c r="C215" s="7" t="s">
        <v>22</v>
      </c>
      <c r="D215" s="34">
        <v>33.4</v>
      </c>
      <c r="E215" s="35">
        <f t="shared" si="104"/>
        <v>180.74</v>
      </c>
      <c r="F215" s="35">
        <f t="shared" si="105"/>
        <v>230.17239000000001</v>
      </c>
      <c r="G215" s="35">
        <f t="shared" si="106"/>
        <v>6036.7160000000003</v>
      </c>
      <c r="H215" s="35">
        <f t="shared" si="107"/>
        <v>7687.757826</v>
      </c>
      <c r="J215" s="27">
        <v>267.64</v>
      </c>
      <c r="M215" s="1">
        <v>210.16</v>
      </c>
      <c r="N215" s="88">
        <f t="shared" si="102"/>
        <v>0.86001141987057483</v>
      </c>
      <c r="O215" s="88">
        <f t="shared" si="103"/>
        <v>0.86000743536093271</v>
      </c>
    </row>
    <row r="216" spans="1:15" x14ac:dyDescent="0.2">
      <c r="A216" s="46" t="s">
        <v>279</v>
      </c>
      <c r="B216" s="51" t="s">
        <v>49</v>
      </c>
      <c r="C216" s="48"/>
      <c r="D216" s="49"/>
      <c r="E216" s="50"/>
      <c r="F216" s="50"/>
      <c r="G216" s="50"/>
      <c r="H216" s="50"/>
      <c r="N216" s="88" t="e">
        <f t="shared" si="102"/>
        <v>#DIV/0!</v>
      </c>
      <c r="O216" s="88" t="e">
        <f t="shared" si="103"/>
        <v>#DIV/0!</v>
      </c>
    </row>
    <row r="217" spans="1:15" ht="25.5" x14ac:dyDescent="0.2">
      <c r="A217" s="9" t="s">
        <v>280</v>
      </c>
      <c r="B217" s="23" t="s">
        <v>51</v>
      </c>
      <c r="C217" s="9" t="s">
        <v>15</v>
      </c>
      <c r="D217" s="36">
        <v>817.5</v>
      </c>
      <c r="E217" s="35">
        <f t="shared" ref="E217:E218" si="108">ROUND(M217+M217*$Q$1/100,2)</f>
        <v>59.45</v>
      </c>
      <c r="F217" s="35">
        <f t="shared" ref="F217:F218" si="109">E217*27.35%+E217</f>
        <v>75.709575000000001</v>
      </c>
      <c r="G217" s="35">
        <f t="shared" ref="G217:G218" si="110">D217*E217</f>
        <v>48600.375</v>
      </c>
      <c r="H217" s="35">
        <f t="shared" ref="H217:H218" si="111">D217*F217</f>
        <v>61892.577562500002</v>
      </c>
      <c r="J217" s="27">
        <v>88.04</v>
      </c>
      <c r="M217" s="1">
        <v>69.13</v>
      </c>
      <c r="N217" s="88">
        <f t="shared" si="102"/>
        <v>0.85997396210039068</v>
      </c>
      <c r="O217" s="88">
        <f t="shared" si="103"/>
        <v>0.85994519536574276</v>
      </c>
    </row>
    <row r="218" spans="1:15" ht="25.5" x14ac:dyDescent="0.2">
      <c r="A218" s="9" t="s">
        <v>281</v>
      </c>
      <c r="B218" s="23" t="s">
        <v>161</v>
      </c>
      <c r="C218" s="9" t="s">
        <v>15</v>
      </c>
      <c r="D218" s="36">
        <v>32.5</v>
      </c>
      <c r="E218" s="35">
        <f t="shared" si="108"/>
        <v>65</v>
      </c>
      <c r="F218" s="35">
        <f t="shared" si="109"/>
        <v>82.777500000000003</v>
      </c>
      <c r="G218" s="35">
        <f t="shared" si="110"/>
        <v>2112.5</v>
      </c>
      <c r="H218" s="35">
        <f t="shared" si="111"/>
        <v>2690.2687500000002</v>
      </c>
      <c r="J218" s="27">
        <v>96.25</v>
      </c>
      <c r="M218" s="1">
        <v>75.58</v>
      </c>
      <c r="N218" s="88">
        <f t="shared" si="102"/>
        <v>0.86001587721619477</v>
      </c>
      <c r="O218" s="88">
        <f t="shared" si="103"/>
        <v>0.86002597402597403</v>
      </c>
    </row>
    <row r="219" spans="1:15" x14ac:dyDescent="0.2">
      <c r="A219" s="46" t="s">
        <v>282</v>
      </c>
      <c r="B219" s="51" t="s">
        <v>55</v>
      </c>
      <c r="C219" s="48"/>
      <c r="D219" s="49"/>
      <c r="E219" s="50"/>
      <c r="F219" s="50"/>
      <c r="G219" s="50"/>
      <c r="H219" s="50"/>
      <c r="N219" s="88" t="e">
        <f t="shared" si="102"/>
        <v>#DIV/0!</v>
      </c>
      <c r="O219" s="88" t="e">
        <f t="shared" si="103"/>
        <v>#DIV/0!</v>
      </c>
    </row>
    <row r="220" spans="1:15" ht="25.5" x14ac:dyDescent="0.2">
      <c r="A220" s="9" t="s">
        <v>283</v>
      </c>
      <c r="B220" s="23" t="s">
        <v>57</v>
      </c>
      <c r="C220" s="9" t="s">
        <v>15</v>
      </c>
      <c r="D220" s="36">
        <v>120</v>
      </c>
      <c r="E220" s="35">
        <f t="shared" ref="E220:E227" si="112">ROUND(M220+M220*$Q$1/100,2)</f>
        <v>56.03</v>
      </c>
      <c r="F220" s="35">
        <f t="shared" ref="F220:F227" si="113">E220*27.35%+E220</f>
        <v>71.354205000000007</v>
      </c>
      <c r="G220" s="35">
        <f t="shared" ref="G220:G227" si="114">D220*E220</f>
        <v>6723.6</v>
      </c>
      <c r="H220" s="35">
        <f t="shared" ref="H220:H227" si="115">D220*F220</f>
        <v>8562.5046000000002</v>
      </c>
      <c r="J220" s="27">
        <v>82.97</v>
      </c>
      <c r="M220" s="1">
        <v>65.150000000000006</v>
      </c>
      <c r="N220" s="88">
        <f t="shared" si="102"/>
        <v>0.86001534919416722</v>
      </c>
      <c r="O220" s="88">
        <f t="shared" si="103"/>
        <v>0.86000006026274567</v>
      </c>
    </row>
    <row r="221" spans="1:15" ht="25.5" x14ac:dyDescent="0.2">
      <c r="A221" s="9" t="s">
        <v>284</v>
      </c>
      <c r="B221" s="23" t="s">
        <v>57</v>
      </c>
      <c r="C221" s="9" t="s">
        <v>15</v>
      </c>
      <c r="D221" s="36">
        <v>120</v>
      </c>
      <c r="E221" s="35">
        <f t="shared" si="112"/>
        <v>56.03</v>
      </c>
      <c r="F221" s="35">
        <f t="shared" si="113"/>
        <v>71.354205000000007</v>
      </c>
      <c r="G221" s="35">
        <f t="shared" si="114"/>
        <v>6723.6</v>
      </c>
      <c r="H221" s="35">
        <f t="shared" si="115"/>
        <v>8562.5046000000002</v>
      </c>
      <c r="J221" s="27">
        <v>82.97</v>
      </c>
      <c r="M221" s="1">
        <v>65.150000000000006</v>
      </c>
      <c r="N221" s="88">
        <f t="shared" si="102"/>
        <v>0.86001534919416722</v>
      </c>
      <c r="O221" s="88">
        <f t="shared" si="103"/>
        <v>0.86000006026274567</v>
      </c>
    </row>
    <row r="222" spans="1:15" ht="25.5" x14ac:dyDescent="0.2">
      <c r="A222" s="7" t="s">
        <v>285</v>
      </c>
      <c r="B222" s="22" t="s">
        <v>407</v>
      </c>
      <c r="C222" s="7" t="s">
        <v>15</v>
      </c>
      <c r="D222" s="34">
        <v>120</v>
      </c>
      <c r="E222" s="35">
        <f t="shared" si="112"/>
        <v>31.07</v>
      </c>
      <c r="F222" s="35">
        <f t="shared" si="113"/>
        <v>39.567644999999999</v>
      </c>
      <c r="G222" s="35">
        <f t="shared" si="114"/>
        <v>3728.4</v>
      </c>
      <c r="H222" s="35">
        <f t="shared" si="115"/>
        <v>4748.1174000000001</v>
      </c>
      <c r="J222" s="27">
        <v>46.01</v>
      </c>
      <c r="M222" s="1">
        <v>36.130000000000003</v>
      </c>
      <c r="N222" s="88">
        <f t="shared" si="102"/>
        <v>0.85995017990589528</v>
      </c>
      <c r="O222" s="88">
        <f t="shared" si="103"/>
        <v>0.85997924364268641</v>
      </c>
    </row>
    <row r="223" spans="1:15" x14ac:dyDescent="0.2">
      <c r="A223" s="7" t="s">
        <v>286</v>
      </c>
      <c r="B223" s="23" t="s">
        <v>62</v>
      </c>
      <c r="C223" s="7" t="s">
        <v>44</v>
      </c>
      <c r="D223" s="34">
        <v>100</v>
      </c>
      <c r="E223" s="35">
        <f t="shared" si="112"/>
        <v>31.61</v>
      </c>
      <c r="F223" s="35">
        <f t="shared" si="113"/>
        <v>40.255335000000002</v>
      </c>
      <c r="G223" s="35">
        <f t="shared" si="114"/>
        <v>3161</v>
      </c>
      <c r="H223" s="35">
        <f t="shared" si="115"/>
        <v>4025.5335000000005</v>
      </c>
      <c r="J223" s="27">
        <v>46.8</v>
      </c>
      <c r="M223" s="1">
        <v>36.75</v>
      </c>
      <c r="N223" s="88">
        <f t="shared" si="102"/>
        <v>0.86013605442176866</v>
      </c>
      <c r="O223" s="88">
        <f t="shared" si="103"/>
        <v>0.86015673076923083</v>
      </c>
    </row>
    <row r="224" spans="1:15" ht="25.5" x14ac:dyDescent="0.2">
      <c r="A224" s="7" t="s">
        <v>287</v>
      </c>
      <c r="B224" s="22" t="s">
        <v>490</v>
      </c>
      <c r="C224" s="7" t="s">
        <v>44</v>
      </c>
      <c r="D224" s="34">
        <v>37</v>
      </c>
      <c r="E224" s="35">
        <f t="shared" si="112"/>
        <v>136.82</v>
      </c>
      <c r="F224" s="35">
        <f t="shared" si="113"/>
        <v>174.24027000000001</v>
      </c>
      <c r="G224" s="35">
        <f t="shared" si="114"/>
        <v>5062.34</v>
      </c>
      <c r="H224" s="35">
        <f t="shared" si="115"/>
        <v>6446.8899900000006</v>
      </c>
      <c r="J224" s="27">
        <v>202.6</v>
      </c>
      <c r="M224" s="1">
        <v>159.09</v>
      </c>
      <c r="N224" s="88">
        <f t="shared" si="102"/>
        <v>0.86001634295053109</v>
      </c>
      <c r="O224" s="88">
        <f t="shared" si="103"/>
        <v>0.86002107601184608</v>
      </c>
    </row>
    <row r="225" spans="1:15" x14ac:dyDescent="0.2">
      <c r="A225" s="7" t="s">
        <v>288</v>
      </c>
      <c r="B225" s="23" t="s">
        <v>289</v>
      </c>
      <c r="C225" s="7" t="s">
        <v>15</v>
      </c>
      <c r="D225" s="34">
        <v>225.7</v>
      </c>
      <c r="E225" s="35">
        <f t="shared" si="112"/>
        <v>27.43</v>
      </c>
      <c r="F225" s="35">
        <f t="shared" si="113"/>
        <v>34.932105</v>
      </c>
      <c r="G225" s="35">
        <f t="shared" si="114"/>
        <v>6190.951</v>
      </c>
      <c r="H225" s="35">
        <f t="shared" si="115"/>
        <v>7884.1760984999992</v>
      </c>
      <c r="J225" s="27">
        <v>40.619999999999997</v>
      </c>
      <c r="M225" s="1">
        <v>31.9</v>
      </c>
      <c r="N225" s="88">
        <f t="shared" si="102"/>
        <v>0.85987460815047023</v>
      </c>
      <c r="O225" s="88">
        <f t="shared" si="103"/>
        <v>0.85997304283604137</v>
      </c>
    </row>
    <row r="226" spans="1:15" x14ac:dyDescent="0.2">
      <c r="A226" s="7" t="s">
        <v>290</v>
      </c>
      <c r="B226" s="23" t="s">
        <v>291</v>
      </c>
      <c r="C226" s="7" t="s">
        <v>44</v>
      </c>
      <c r="D226" s="34">
        <v>226.9</v>
      </c>
      <c r="E226" s="35">
        <f t="shared" si="112"/>
        <v>2.19</v>
      </c>
      <c r="F226" s="35">
        <f t="shared" si="113"/>
        <v>2.7889650000000001</v>
      </c>
      <c r="G226" s="35">
        <f t="shared" si="114"/>
        <v>496.911</v>
      </c>
      <c r="H226" s="35">
        <f t="shared" si="115"/>
        <v>632.81615850000003</v>
      </c>
      <c r="J226" s="27">
        <v>3.25</v>
      </c>
      <c r="M226" s="1">
        <v>2.5499999999999998</v>
      </c>
      <c r="N226" s="88">
        <f t="shared" si="102"/>
        <v>0.85882352941176476</v>
      </c>
      <c r="O226" s="88">
        <f t="shared" si="103"/>
        <v>0.85814307692307701</v>
      </c>
    </row>
    <row r="227" spans="1:15" x14ac:dyDescent="0.2">
      <c r="A227" s="7" t="s">
        <v>292</v>
      </c>
      <c r="B227" s="23" t="s">
        <v>293</v>
      </c>
      <c r="C227" s="7" t="s">
        <v>15</v>
      </c>
      <c r="D227" s="34">
        <v>80.5</v>
      </c>
      <c r="E227" s="35">
        <f t="shared" si="112"/>
        <v>173.62</v>
      </c>
      <c r="F227" s="35">
        <f t="shared" si="113"/>
        <v>221.10507000000001</v>
      </c>
      <c r="G227" s="35">
        <f t="shared" si="114"/>
        <v>13976.41</v>
      </c>
      <c r="H227" s="35">
        <f t="shared" si="115"/>
        <v>17798.958135000001</v>
      </c>
      <c r="J227" s="27">
        <v>257.08999999999997</v>
      </c>
      <c r="M227" s="1">
        <v>201.88</v>
      </c>
      <c r="N227" s="88">
        <f t="shared" si="102"/>
        <v>0.86001585100059441</v>
      </c>
      <c r="O227" s="88">
        <f t="shared" si="103"/>
        <v>0.86002983391030396</v>
      </c>
    </row>
    <row r="228" spans="1:15" x14ac:dyDescent="0.2">
      <c r="A228" s="46" t="s">
        <v>294</v>
      </c>
      <c r="B228" s="51" t="s">
        <v>68</v>
      </c>
      <c r="C228" s="48"/>
      <c r="D228" s="49"/>
      <c r="E228" s="50"/>
      <c r="F228" s="50"/>
      <c r="G228" s="50"/>
      <c r="H228" s="50"/>
      <c r="N228" s="88" t="e">
        <f t="shared" si="102"/>
        <v>#DIV/0!</v>
      </c>
      <c r="O228" s="88" t="e">
        <f t="shared" si="103"/>
        <v>#DIV/0!</v>
      </c>
    </row>
    <row r="229" spans="1:15" x14ac:dyDescent="0.2">
      <c r="A229" s="7" t="s">
        <v>295</v>
      </c>
      <c r="B229" s="23" t="s">
        <v>296</v>
      </c>
      <c r="C229" s="7" t="s">
        <v>15</v>
      </c>
      <c r="D229" s="34">
        <v>401.35</v>
      </c>
      <c r="E229" s="35">
        <f t="shared" ref="E229:E234" si="116">ROUND(M229+M229*$Q$1/100,2)</f>
        <v>2</v>
      </c>
      <c r="F229" s="35">
        <f t="shared" ref="F229:F234" si="117">E229*27.35%+E229</f>
        <v>2.5470000000000002</v>
      </c>
      <c r="G229" s="35">
        <f t="shared" ref="G229:G234" si="118">D229*E229</f>
        <v>802.7</v>
      </c>
      <c r="H229" s="35">
        <f t="shared" ref="H229:H234" si="119">D229*F229</f>
        <v>1022.2384500000002</v>
      </c>
      <c r="J229" s="27">
        <v>2.95</v>
      </c>
      <c r="M229" s="1">
        <v>2.3199999999999998</v>
      </c>
      <c r="N229" s="88">
        <f t="shared" si="102"/>
        <v>0.86206896551724144</v>
      </c>
      <c r="O229" s="88">
        <f t="shared" si="103"/>
        <v>0.86338983050847462</v>
      </c>
    </row>
    <row r="230" spans="1:15" ht="25.5" x14ac:dyDescent="0.2">
      <c r="A230" s="7" t="s">
        <v>297</v>
      </c>
      <c r="B230" s="22" t="s">
        <v>411</v>
      </c>
      <c r="C230" s="7" t="s">
        <v>15</v>
      </c>
      <c r="D230" s="34">
        <v>401.35</v>
      </c>
      <c r="E230" s="35">
        <f t="shared" si="116"/>
        <v>23.4</v>
      </c>
      <c r="F230" s="35">
        <f t="shared" si="117"/>
        <v>29.799899999999997</v>
      </c>
      <c r="G230" s="35">
        <f t="shared" si="118"/>
        <v>9391.59</v>
      </c>
      <c r="H230" s="35">
        <f t="shared" si="119"/>
        <v>11960.189865</v>
      </c>
      <c r="J230" s="27">
        <v>34.65</v>
      </c>
      <c r="M230" s="1">
        <v>27.21</v>
      </c>
      <c r="N230" s="88">
        <f t="shared" si="102"/>
        <v>0.85997794928335158</v>
      </c>
      <c r="O230" s="88">
        <f t="shared" si="103"/>
        <v>0.86002597402597403</v>
      </c>
    </row>
    <row r="231" spans="1:15" ht="25.5" x14ac:dyDescent="0.2">
      <c r="A231" s="7" t="s">
        <v>298</v>
      </c>
      <c r="B231" s="22" t="s">
        <v>491</v>
      </c>
      <c r="C231" s="7" t="s">
        <v>15</v>
      </c>
      <c r="D231" s="34">
        <v>401.35</v>
      </c>
      <c r="E231" s="35">
        <f t="shared" si="116"/>
        <v>22.51</v>
      </c>
      <c r="F231" s="35">
        <f t="shared" si="117"/>
        <v>28.666485000000002</v>
      </c>
      <c r="G231" s="35">
        <f t="shared" si="118"/>
        <v>9034.3885000000009</v>
      </c>
      <c r="H231" s="35">
        <f t="shared" si="119"/>
        <v>11505.293754750001</v>
      </c>
      <c r="J231" s="27">
        <v>33.33</v>
      </c>
      <c r="M231" s="1">
        <v>26.17</v>
      </c>
      <c r="N231" s="88">
        <f t="shared" si="102"/>
        <v>0.86014520443255638</v>
      </c>
      <c r="O231" s="88">
        <f t="shared" si="103"/>
        <v>0.86008055805580563</v>
      </c>
    </row>
    <row r="232" spans="1:15" ht="38.25" x14ac:dyDescent="0.2">
      <c r="A232" s="9" t="s">
        <v>299</v>
      </c>
      <c r="B232" s="22" t="s">
        <v>412</v>
      </c>
      <c r="C232" s="9" t="s">
        <v>15</v>
      </c>
      <c r="D232" s="36">
        <v>401.35</v>
      </c>
      <c r="E232" s="35">
        <f t="shared" si="116"/>
        <v>30.04</v>
      </c>
      <c r="F232" s="35">
        <f t="shared" si="117"/>
        <v>38.255939999999995</v>
      </c>
      <c r="G232" s="35">
        <f t="shared" si="118"/>
        <v>12056.554</v>
      </c>
      <c r="H232" s="35">
        <f t="shared" si="119"/>
        <v>15354.021519</v>
      </c>
      <c r="J232" s="27">
        <v>44.48</v>
      </c>
      <c r="M232" s="1">
        <v>34.93</v>
      </c>
      <c r="N232" s="88">
        <f t="shared" si="102"/>
        <v>0.8600057257371887</v>
      </c>
      <c r="O232" s="88">
        <f t="shared" si="103"/>
        <v>0.86007059352517978</v>
      </c>
    </row>
    <row r="233" spans="1:15" ht="25.5" x14ac:dyDescent="0.2">
      <c r="A233" s="7" t="s">
        <v>300</v>
      </c>
      <c r="B233" s="22" t="s">
        <v>492</v>
      </c>
      <c r="C233" s="7" t="s">
        <v>15</v>
      </c>
      <c r="D233" s="34">
        <v>401.35</v>
      </c>
      <c r="E233" s="35">
        <f t="shared" si="116"/>
        <v>45.96</v>
      </c>
      <c r="F233" s="35">
        <f t="shared" si="117"/>
        <v>58.530060000000006</v>
      </c>
      <c r="G233" s="35">
        <f t="shared" si="118"/>
        <v>18446.046000000002</v>
      </c>
      <c r="H233" s="35">
        <f t="shared" si="119"/>
        <v>23491.039581000005</v>
      </c>
      <c r="J233" s="27">
        <v>68.06</v>
      </c>
      <c r="M233" s="1">
        <v>53.44</v>
      </c>
      <c r="N233" s="88">
        <f t="shared" si="102"/>
        <v>0.86002994011976053</v>
      </c>
      <c r="O233" s="88">
        <f t="shared" si="103"/>
        <v>0.8599773729062592</v>
      </c>
    </row>
    <row r="234" spans="1:15" ht="25.5" x14ac:dyDescent="0.2">
      <c r="A234" s="7" t="s">
        <v>301</v>
      </c>
      <c r="B234" s="22" t="s">
        <v>493</v>
      </c>
      <c r="C234" s="7" t="s">
        <v>44</v>
      </c>
      <c r="D234" s="34">
        <v>453.8</v>
      </c>
      <c r="E234" s="35">
        <f t="shared" si="116"/>
        <v>6.59</v>
      </c>
      <c r="F234" s="35">
        <f t="shared" si="117"/>
        <v>8.3923649999999999</v>
      </c>
      <c r="G234" s="35">
        <f t="shared" si="118"/>
        <v>2990.5419999999999</v>
      </c>
      <c r="H234" s="35">
        <f t="shared" si="119"/>
        <v>3808.4552370000001</v>
      </c>
      <c r="J234" s="27">
        <v>9.76</v>
      </c>
      <c r="M234" s="1">
        <v>7.66</v>
      </c>
      <c r="N234" s="88">
        <f t="shared" si="102"/>
        <v>0.86031331592689286</v>
      </c>
      <c r="O234" s="88">
        <f t="shared" si="103"/>
        <v>0.8598734631147541</v>
      </c>
    </row>
    <row r="235" spans="1:15" x14ac:dyDescent="0.2">
      <c r="A235" s="46" t="s">
        <v>302</v>
      </c>
      <c r="B235" s="51" t="s">
        <v>75</v>
      </c>
      <c r="C235" s="48"/>
      <c r="D235" s="49"/>
      <c r="E235" s="50"/>
      <c r="F235" s="50"/>
      <c r="G235" s="50"/>
      <c r="H235" s="50"/>
      <c r="N235" s="88" t="e">
        <f t="shared" si="102"/>
        <v>#DIV/0!</v>
      </c>
      <c r="O235" s="88" t="e">
        <f t="shared" si="103"/>
        <v>#DIV/0!</v>
      </c>
    </row>
    <row r="236" spans="1:15" x14ac:dyDescent="0.2">
      <c r="A236" s="7" t="s">
        <v>303</v>
      </c>
      <c r="B236" s="23" t="s">
        <v>77</v>
      </c>
      <c r="C236" s="7" t="s">
        <v>15</v>
      </c>
      <c r="D236" s="34">
        <v>1750</v>
      </c>
      <c r="E236" s="35">
        <f t="shared" ref="E236:E239" si="120">ROUND(M236+M236*$Q$1/100,2)</f>
        <v>2.98</v>
      </c>
      <c r="F236" s="35">
        <f t="shared" ref="F236:F239" si="121">E236*27.35%+E236</f>
        <v>3.7950300000000001</v>
      </c>
      <c r="G236" s="35">
        <f t="shared" ref="G236:G239" si="122">D236*E236</f>
        <v>5215</v>
      </c>
      <c r="H236" s="35">
        <f t="shared" ref="H236:H239" si="123">D236*F236</f>
        <v>6641.3024999999998</v>
      </c>
      <c r="J236" s="27">
        <v>4.41</v>
      </c>
      <c r="M236" s="1">
        <v>3.46</v>
      </c>
      <c r="N236" s="88">
        <f t="shared" si="102"/>
        <v>0.86127167630057799</v>
      </c>
      <c r="O236" s="88">
        <f t="shared" si="103"/>
        <v>0.86055102040816323</v>
      </c>
    </row>
    <row r="237" spans="1:15" ht="25.5" x14ac:dyDescent="0.2">
      <c r="A237" s="7" t="s">
        <v>304</v>
      </c>
      <c r="B237" s="22" t="s">
        <v>415</v>
      </c>
      <c r="C237" s="7" t="s">
        <v>15</v>
      </c>
      <c r="D237" s="34">
        <v>633.95000000000005</v>
      </c>
      <c r="E237" s="35">
        <f t="shared" si="120"/>
        <v>25.54</v>
      </c>
      <c r="F237" s="35">
        <f t="shared" si="121"/>
        <v>32.525190000000002</v>
      </c>
      <c r="G237" s="35">
        <f t="shared" si="122"/>
        <v>16191.083000000001</v>
      </c>
      <c r="H237" s="35">
        <f t="shared" si="123"/>
        <v>20619.344200500003</v>
      </c>
      <c r="J237" s="27">
        <v>37.82</v>
      </c>
      <c r="M237" s="1">
        <v>29.7</v>
      </c>
      <c r="N237" s="88">
        <f t="shared" si="102"/>
        <v>0.85993265993265988</v>
      </c>
      <c r="O237" s="88">
        <f t="shared" si="103"/>
        <v>0.85999973558963516</v>
      </c>
    </row>
    <row r="238" spans="1:15" ht="38.25" x14ac:dyDescent="0.2">
      <c r="A238" s="9" t="s">
        <v>305</v>
      </c>
      <c r="B238" s="22" t="s">
        <v>416</v>
      </c>
      <c r="C238" s="9" t="s">
        <v>15</v>
      </c>
      <c r="D238" s="36">
        <v>1116.05</v>
      </c>
      <c r="E238" s="35">
        <f t="shared" si="120"/>
        <v>24.7</v>
      </c>
      <c r="F238" s="35">
        <f t="shared" si="121"/>
        <v>31.455449999999999</v>
      </c>
      <c r="G238" s="35">
        <f t="shared" si="122"/>
        <v>27566.434999999998</v>
      </c>
      <c r="H238" s="35">
        <f t="shared" si="123"/>
        <v>35105.854972499998</v>
      </c>
      <c r="J238" s="27">
        <v>36.57</v>
      </c>
      <c r="M238" s="1">
        <v>28.72</v>
      </c>
      <c r="N238" s="88">
        <f t="shared" si="102"/>
        <v>0.86002785515320335</v>
      </c>
      <c r="O238" s="88">
        <f t="shared" si="103"/>
        <v>0.86014356029532402</v>
      </c>
    </row>
    <row r="239" spans="1:15" ht="25.5" x14ac:dyDescent="0.2">
      <c r="A239" s="7" t="s">
        <v>306</v>
      </c>
      <c r="B239" s="22" t="s">
        <v>417</v>
      </c>
      <c r="C239" s="7" t="s">
        <v>15</v>
      </c>
      <c r="D239" s="34">
        <v>1116.05</v>
      </c>
      <c r="E239" s="35">
        <f t="shared" si="120"/>
        <v>61.37</v>
      </c>
      <c r="F239" s="35">
        <f t="shared" si="121"/>
        <v>78.154695000000004</v>
      </c>
      <c r="G239" s="35">
        <f t="shared" si="122"/>
        <v>68491.988499999992</v>
      </c>
      <c r="H239" s="35">
        <f t="shared" si="123"/>
        <v>87224.547354750001</v>
      </c>
      <c r="J239" s="27">
        <v>90.88</v>
      </c>
      <c r="M239" s="1">
        <v>71.36</v>
      </c>
      <c r="N239" s="88">
        <f t="shared" si="102"/>
        <v>0.86000560538116588</v>
      </c>
      <c r="O239" s="88">
        <f t="shared" si="103"/>
        <v>0.85997683758802823</v>
      </c>
    </row>
    <row r="240" spans="1:15" x14ac:dyDescent="0.2">
      <c r="A240" s="46" t="s">
        <v>307</v>
      </c>
      <c r="B240" s="51" t="s">
        <v>83</v>
      </c>
      <c r="C240" s="48"/>
      <c r="D240" s="49"/>
      <c r="E240" s="50"/>
      <c r="F240" s="50"/>
      <c r="G240" s="50"/>
      <c r="H240" s="50"/>
      <c r="N240" s="88" t="e">
        <f t="shared" si="102"/>
        <v>#DIV/0!</v>
      </c>
      <c r="O240" s="88" t="e">
        <f t="shared" si="103"/>
        <v>#DIV/0!</v>
      </c>
    </row>
    <row r="241" spans="1:15" x14ac:dyDescent="0.2">
      <c r="A241" s="7" t="s">
        <v>308</v>
      </c>
      <c r="B241" s="23" t="s">
        <v>85</v>
      </c>
      <c r="C241" s="7" t="s">
        <v>15</v>
      </c>
      <c r="D241" s="34">
        <v>633.95000000000005</v>
      </c>
      <c r="E241" s="35">
        <f t="shared" ref="E241:E246" si="124">ROUND(M241+M241*$Q$1/100,2)</f>
        <v>2.1800000000000002</v>
      </c>
      <c r="F241" s="35">
        <f t="shared" ref="F241:F246" si="125">E241*27.35%+E241</f>
        <v>2.77623</v>
      </c>
      <c r="G241" s="35">
        <f t="shared" ref="G241:G246" si="126">D241*E241</f>
        <v>1382.0110000000002</v>
      </c>
      <c r="H241" s="35">
        <f t="shared" ref="H241:H246" si="127">D241*F241</f>
        <v>1759.9910085000001</v>
      </c>
      <c r="J241" s="27">
        <v>3.22</v>
      </c>
      <c r="M241" s="1">
        <v>2.5299999999999998</v>
      </c>
      <c r="N241" s="88">
        <f t="shared" si="102"/>
        <v>0.86166007905138353</v>
      </c>
      <c r="O241" s="88">
        <f t="shared" si="103"/>
        <v>0.86218322981366458</v>
      </c>
    </row>
    <row r="242" spans="1:15" x14ac:dyDescent="0.2">
      <c r="A242" s="7" t="s">
        <v>309</v>
      </c>
      <c r="B242" s="23" t="s">
        <v>310</v>
      </c>
      <c r="C242" s="7" t="s">
        <v>15</v>
      </c>
      <c r="D242" s="34">
        <v>225.7</v>
      </c>
      <c r="E242" s="35">
        <f t="shared" si="124"/>
        <v>2.46</v>
      </c>
      <c r="F242" s="35">
        <f t="shared" si="125"/>
        <v>3.1328100000000001</v>
      </c>
      <c r="G242" s="35">
        <f t="shared" si="126"/>
        <v>555.22199999999998</v>
      </c>
      <c r="H242" s="35">
        <f t="shared" si="127"/>
        <v>707.07521699999995</v>
      </c>
      <c r="J242" s="27">
        <v>3.64</v>
      </c>
      <c r="M242" s="1">
        <v>2.86</v>
      </c>
      <c r="N242" s="88">
        <f t="shared" si="102"/>
        <v>0.86013986013986021</v>
      </c>
      <c r="O242" s="88">
        <f t="shared" si="103"/>
        <v>0.86066208791208787</v>
      </c>
    </row>
    <row r="243" spans="1:15" ht="25.5" x14ac:dyDescent="0.2">
      <c r="A243" s="7" t="s">
        <v>311</v>
      </c>
      <c r="B243" s="22" t="s">
        <v>419</v>
      </c>
      <c r="C243" s="7" t="s">
        <v>15</v>
      </c>
      <c r="D243" s="34">
        <v>633.95000000000005</v>
      </c>
      <c r="E243" s="35">
        <f t="shared" si="124"/>
        <v>13.96</v>
      </c>
      <c r="F243" s="35">
        <f t="shared" si="125"/>
        <v>17.77806</v>
      </c>
      <c r="G243" s="35">
        <f t="shared" si="126"/>
        <v>8849.9420000000009</v>
      </c>
      <c r="H243" s="35">
        <f t="shared" si="127"/>
        <v>11270.401137000001</v>
      </c>
      <c r="J243" s="27">
        <v>20.67</v>
      </c>
      <c r="M243" s="1">
        <v>16.23</v>
      </c>
      <c r="N243" s="88">
        <f t="shared" si="102"/>
        <v>0.86013555144793596</v>
      </c>
      <c r="O243" s="88">
        <f t="shared" si="103"/>
        <v>0.86008998548621185</v>
      </c>
    </row>
    <row r="244" spans="1:15" x14ac:dyDescent="0.2">
      <c r="A244" s="7" t="s">
        <v>312</v>
      </c>
      <c r="B244" s="23" t="s">
        <v>313</v>
      </c>
      <c r="C244" s="7" t="s">
        <v>15</v>
      </c>
      <c r="D244" s="34">
        <v>225.7</v>
      </c>
      <c r="E244" s="35">
        <f t="shared" si="124"/>
        <v>14.26</v>
      </c>
      <c r="F244" s="35">
        <f t="shared" si="125"/>
        <v>18.16011</v>
      </c>
      <c r="G244" s="35">
        <f t="shared" si="126"/>
        <v>3218.482</v>
      </c>
      <c r="H244" s="35">
        <f t="shared" si="127"/>
        <v>4098.7368269999997</v>
      </c>
      <c r="J244" s="27">
        <v>21.11</v>
      </c>
      <c r="M244" s="1">
        <v>16.579999999999998</v>
      </c>
      <c r="N244" s="88">
        <f t="shared" si="102"/>
        <v>0.8600723763570568</v>
      </c>
      <c r="O244" s="88">
        <f t="shared" si="103"/>
        <v>0.86026101373756514</v>
      </c>
    </row>
    <row r="245" spans="1:15" x14ac:dyDescent="0.2">
      <c r="A245" s="7" t="s">
        <v>314</v>
      </c>
      <c r="B245" s="23" t="s">
        <v>315</v>
      </c>
      <c r="C245" s="7" t="s">
        <v>15</v>
      </c>
      <c r="D245" s="34">
        <v>225.7</v>
      </c>
      <c r="E245" s="35">
        <f t="shared" si="124"/>
        <v>10.84</v>
      </c>
      <c r="F245" s="35">
        <f t="shared" si="125"/>
        <v>13.804740000000001</v>
      </c>
      <c r="G245" s="35">
        <f t="shared" si="126"/>
        <v>2446.5879999999997</v>
      </c>
      <c r="H245" s="35">
        <f t="shared" si="127"/>
        <v>3115.7298179999998</v>
      </c>
      <c r="J245" s="27">
        <v>16.059999999999999</v>
      </c>
      <c r="M245" s="1">
        <v>12.61</v>
      </c>
      <c r="N245" s="88">
        <f t="shared" si="102"/>
        <v>0.85963521015067412</v>
      </c>
      <c r="O245" s="88">
        <f t="shared" si="103"/>
        <v>0.85957285180572862</v>
      </c>
    </row>
    <row r="246" spans="1:15" x14ac:dyDescent="0.2">
      <c r="A246" s="7" t="s">
        <v>316</v>
      </c>
      <c r="B246" s="23" t="s">
        <v>89</v>
      </c>
      <c r="C246" s="7" t="s">
        <v>15</v>
      </c>
      <c r="D246" s="34">
        <v>633.95000000000005</v>
      </c>
      <c r="E246" s="35">
        <f t="shared" si="124"/>
        <v>9.57</v>
      </c>
      <c r="F246" s="35">
        <f t="shared" si="125"/>
        <v>12.187395</v>
      </c>
      <c r="G246" s="35">
        <f t="shared" si="126"/>
        <v>6066.9015000000009</v>
      </c>
      <c r="H246" s="35">
        <f t="shared" si="127"/>
        <v>7726.1990602500009</v>
      </c>
      <c r="J246" s="27">
        <v>14.17</v>
      </c>
      <c r="M246" s="1">
        <v>11.13</v>
      </c>
      <c r="N246" s="88">
        <f t="shared" si="102"/>
        <v>0.85983827493261455</v>
      </c>
      <c r="O246" s="88">
        <f t="shared" si="103"/>
        <v>0.86008433309809462</v>
      </c>
    </row>
    <row r="247" spans="1:15" x14ac:dyDescent="0.2">
      <c r="A247" s="46" t="s">
        <v>317</v>
      </c>
      <c r="B247" s="51" t="s">
        <v>92</v>
      </c>
      <c r="C247" s="48"/>
      <c r="D247" s="49"/>
      <c r="E247" s="50"/>
      <c r="F247" s="50"/>
      <c r="G247" s="50"/>
      <c r="H247" s="50"/>
      <c r="N247" s="88" t="e">
        <f t="shared" si="102"/>
        <v>#DIV/0!</v>
      </c>
      <c r="O247" s="88" t="e">
        <f t="shared" si="103"/>
        <v>#DIV/0!</v>
      </c>
    </row>
    <row r="248" spans="1:15" x14ac:dyDescent="0.2">
      <c r="A248" s="7" t="s">
        <v>318</v>
      </c>
      <c r="B248" s="23" t="s">
        <v>319</v>
      </c>
      <c r="C248" s="7" t="s">
        <v>20</v>
      </c>
      <c r="D248" s="34">
        <v>20</v>
      </c>
      <c r="E248" s="35">
        <f t="shared" ref="E248:E258" si="128">ROUND(M248+M248*$Q$1/100,2)</f>
        <v>438.06</v>
      </c>
      <c r="F248" s="35">
        <f t="shared" ref="F248:F258" si="129">E248*27.35%+E248</f>
        <v>557.86941000000002</v>
      </c>
      <c r="G248" s="35">
        <f t="shared" ref="G248:G258" si="130">D248*E248</f>
        <v>8761.2000000000007</v>
      </c>
      <c r="H248" s="35">
        <f t="shared" ref="H248:H258" si="131">D248*F248</f>
        <v>11157.388200000001</v>
      </c>
      <c r="J248" s="27">
        <v>648.67999999999995</v>
      </c>
      <c r="M248" s="1">
        <v>509.37</v>
      </c>
      <c r="N248" s="88">
        <f t="shared" si="102"/>
        <v>0.86000353377701866</v>
      </c>
      <c r="O248" s="88">
        <f t="shared" si="103"/>
        <v>0.86000710673984104</v>
      </c>
    </row>
    <row r="249" spans="1:15" x14ac:dyDescent="0.2">
      <c r="A249" s="7" t="s">
        <v>320</v>
      </c>
      <c r="B249" s="23" t="s">
        <v>94</v>
      </c>
      <c r="C249" s="7" t="s">
        <v>20</v>
      </c>
      <c r="D249" s="34">
        <v>40</v>
      </c>
      <c r="E249" s="35">
        <f t="shared" si="128"/>
        <v>95.65</v>
      </c>
      <c r="F249" s="35">
        <f t="shared" si="129"/>
        <v>121.810275</v>
      </c>
      <c r="G249" s="35">
        <f t="shared" si="130"/>
        <v>3826</v>
      </c>
      <c r="H249" s="35">
        <f t="shared" si="131"/>
        <v>4872.4110000000001</v>
      </c>
      <c r="J249" s="27">
        <v>141.63999999999999</v>
      </c>
      <c r="M249" s="1">
        <v>111.22</v>
      </c>
      <c r="N249" s="88">
        <f t="shared" si="102"/>
        <v>0.86000719295090822</v>
      </c>
      <c r="O249" s="88">
        <f t="shared" si="103"/>
        <v>0.85999911748093771</v>
      </c>
    </row>
    <row r="250" spans="1:15" ht="25.5" x14ac:dyDescent="0.2">
      <c r="A250" s="7" t="s">
        <v>321</v>
      </c>
      <c r="B250" s="22" t="s">
        <v>422</v>
      </c>
      <c r="C250" s="7" t="s">
        <v>20</v>
      </c>
      <c r="D250" s="34">
        <v>10</v>
      </c>
      <c r="E250" s="35">
        <f t="shared" si="128"/>
        <v>77.739999999999995</v>
      </c>
      <c r="F250" s="35">
        <f t="shared" si="129"/>
        <v>99.001890000000003</v>
      </c>
      <c r="G250" s="35">
        <f t="shared" si="130"/>
        <v>777.4</v>
      </c>
      <c r="H250" s="35">
        <f t="shared" si="131"/>
        <v>990.01890000000003</v>
      </c>
      <c r="J250" s="27">
        <v>115.12</v>
      </c>
      <c r="M250" s="1">
        <v>90.4</v>
      </c>
      <c r="N250" s="88">
        <f t="shared" si="102"/>
        <v>0.85995575221238929</v>
      </c>
      <c r="O250" s="88">
        <f t="shared" si="103"/>
        <v>0.85998862056984016</v>
      </c>
    </row>
    <row r="251" spans="1:15" x14ac:dyDescent="0.2">
      <c r="A251" s="7" t="s">
        <v>322</v>
      </c>
      <c r="B251" s="23" t="s">
        <v>323</v>
      </c>
      <c r="C251" s="7" t="s">
        <v>20</v>
      </c>
      <c r="D251" s="34">
        <v>20</v>
      </c>
      <c r="E251" s="35">
        <f t="shared" si="128"/>
        <v>103.89</v>
      </c>
      <c r="F251" s="35">
        <f t="shared" si="129"/>
        <v>132.30391500000002</v>
      </c>
      <c r="G251" s="35">
        <f t="shared" si="130"/>
        <v>2077.8000000000002</v>
      </c>
      <c r="H251" s="35">
        <f t="shared" si="131"/>
        <v>2646.0783000000001</v>
      </c>
      <c r="J251" s="27">
        <v>153.84</v>
      </c>
      <c r="M251" s="1">
        <v>120.8</v>
      </c>
      <c r="N251" s="88">
        <f t="shared" si="102"/>
        <v>0.86001655629139073</v>
      </c>
      <c r="O251" s="88">
        <f t="shared" si="103"/>
        <v>0.86000984789391588</v>
      </c>
    </row>
    <row r="252" spans="1:15" ht="25.5" x14ac:dyDescent="0.2">
      <c r="A252" s="7" t="s">
        <v>324</v>
      </c>
      <c r="B252" s="22" t="s">
        <v>423</v>
      </c>
      <c r="C252" s="7" t="s">
        <v>20</v>
      </c>
      <c r="D252" s="34">
        <v>20</v>
      </c>
      <c r="E252" s="35">
        <f t="shared" si="128"/>
        <v>101.49</v>
      </c>
      <c r="F252" s="35">
        <f t="shared" si="129"/>
        <v>129.24751499999999</v>
      </c>
      <c r="G252" s="35">
        <f t="shared" si="130"/>
        <v>2029.8</v>
      </c>
      <c r="H252" s="35">
        <f t="shared" si="131"/>
        <v>2584.9503</v>
      </c>
      <c r="J252" s="27">
        <v>150.29</v>
      </c>
      <c r="M252" s="1">
        <v>118.01</v>
      </c>
      <c r="N252" s="88">
        <f t="shared" si="102"/>
        <v>0.86001186340140656</v>
      </c>
      <c r="O252" s="88">
        <f t="shared" si="103"/>
        <v>0.85998745758200812</v>
      </c>
    </row>
    <row r="253" spans="1:15" ht="25.5" x14ac:dyDescent="0.2">
      <c r="A253" s="7" t="s">
        <v>325</v>
      </c>
      <c r="B253" s="22" t="s">
        <v>424</v>
      </c>
      <c r="C253" s="7" t="s">
        <v>20</v>
      </c>
      <c r="D253" s="34">
        <v>20</v>
      </c>
      <c r="E253" s="35">
        <f t="shared" si="128"/>
        <v>65.16</v>
      </c>
      <c r="F253" s="35">
        <f t="shared" si="129"/>
        <v>82.981259999999992</v>
      </c>
      <c r="G253" s="35">
        <f t="shared" si="130"/>
        <v>1303.1999999999998</v>
      </c>
      <c r="H253" s="35">
        <f t="shared" si="131"/>
        <v>1659.6251999999999</v>
      </c>
      <c r="J253" s="27">
        <v>96.49</v>
      </c>
      <c r="M253" s="1">
        <v>75.77</v>
      </c>
      <c r="N253" s="88">
        <f t="shared" si="102"/>
        <v>0.85997096476177903</v>
      </c>
      <c r="O253" s="88">
        <f t="shared" si="103"/>
        <v>0.85999854907244266</v>
      </c>
    </row>
    <row r="254" spans="1:15" ht="25.5" x14ac:dyDescent="0.2">
      <c r="A254" s="7" t="s">
        <v>326</v>
      </c>
      <c r="B254" s="22" t="s">
        <v>425</v>
      </c>
      <c r="C254" s="7" t="s">
        <v>20</v>
      </c>
      <c r="D254" s="34">
        <v>20</v>
      </c>
      <c r="E254" s="35">
        <f t="shared" si="128"/>
        <v>285.76</v>
      </c>
      <c r="F254" s="35">
        <f t="shared" si="129"/>
        <v>363.91535999999996</v>
      </c>
      <c r="G254" s="35">
        <f t="shared" si="130"/>
        <v>5715.2</v>
      </c>
      <c r="H254" s="35">
        <f t="shared" si="131"/>
        <v>7278.3071999999993</v>
      </c>
      <c r="J254" s="27">
        <v>423.16</v>
      </c>
      <c r="M254" s="1">
        <v>332.28</v>
      </c>
      <c r="N254" s="88">
        <f t="shared" si="102"/>
        <v>0.85999759239195861</v>
      </c>
      <c r="O254" s="88">
        <f t="shared" si="103"/>
        <v>0.85999470649399745</v>
      </c>
    </row>
    <row r="255" spans="1:15" ht="25.5" x14ac:dyDescent="0.2">
      <c r="A255" s="7" t="s">
        <v>327</v>
      </c>
      <c r="B255" s="22" t="s">
        <v>426</v>
      </c>
      <c r="C255" s="7" t="s">
        <v>20</v>
      </c>
      <c r="D255" s="34">
        <v>20</v>
      </c>
      <c r="E255" s="35">
        <f t="shared" si="128"/>
        <v>311.29000000000002</v>
      </c>
      <c r="F255" s="35">
        <f t="shared" si="129"/>
        <v>396.42781500000001</v>
      </c>
      <c r="G255" s="35">
        <f t="shared" si="130"/>
        <v>6225.8</v>
      </c>
      <c r="H255" s="35">
        <f t="shared" si="131"/>
        <v>7928.5563000000002</v>
      </c>
      <c r="J255" s="27">
        <v>460.97</v>
      </c>
      <c r="M255" s="1">
        <v>361.97</v>
      </c>
      <c r="N255" s="88">
        <f t="shared" si="102"/>
        <v>0.85998839682846639</v>
      </c>
      <c r="O255" s="88">
        <f t="shared" si="103"/>
        <v>0.85998614877323898</v>
      </c>
    </row>
    <row r="256" spans="1:15" ht="25.5" x14ac:dyDescent="0.2">
      <c r="A256" s="7" t="s">
        <v>328</v>
      </c>
      <c r="B256" s="22" t="s">
        <v>427</v>
      </c>
      <c r="C256" s="7" t="s">
        <v>20</v>
      </c>
      <c r="D256" s="34">
        <v>20</v>
      </c>
      <c r="E256" s="35">
        <f t="shared" si="128"/>
        <v>32.6</v>
      </c>
      <c r="F256" s="35">
        <f t="shared" si="129"/>
        <v>41.516100000000002</v>
      </c>
      <c r="G256" s="35">
        <f t="shared" si="130"/>
        <v>652</v>
      </c>
      <c r="H256" s="35">
        <f t="shared" si="131"/>
        <v>830.322</v>
      </c>
      <c r="J256" s="27">
        <v>48.28</v>
      </c>
      <c r="M256" s="1">
        <v>37.909999999999997</v>
      </c>
      <c r="N256" s="88">
        <f t="shared" si="102"/>
        <v>0.85993141651279359</v>
      </c>
      <c r="O256" s="88">
        <f t="shared" si="103"/>
        <v>0.85990265120132559</v>
      </c>
    </row>
    <row r="257" spans="1:15" ht="25.5" x14ac:dyDescent="0.2">
      <c r="A257" s="11">
        <v>40307</v>
      </c>
      <c r="B257" s="22" t="s">
        <v>428</v>
      </c>
      <c r="C257" s="7" t="s">
        <v>44</v>
      </c>
      <c r="D257" s="34">
        <v>40</v>
      </c>
      <c r="E257" s="35">
        <f t="shared" si="128"/>
        <v>30.18</v>
      </c>
      <c r="F257" s="35">
        <f t="shared" si="129"/>
        <v>38.434229999999999</v>
      </c>
      <c r="G257" s="35">
        <f t="shared" si="130"/>
        <v>1207.2</v>
      </c>
      <c r="H257" s="35">
        <f t="shared" si="131"/>
        <v>1537.3692000000001</v>
      </c>
      <c r="J257" s="27">
        <v>44.69</v>
      </c>
      <c r="M257" s="1">
        <v>35.090000000000003</v>
      </c>
      <c r="N257" s="88">
        <f t="shared" si="102"/>
        <v>0.86007409518381295</v>
      </c>
      <c r="O257" s="88">
        <f t="shared" si="103"/>
        <v>0.86001857238755874</v>
      </c>
    </row>
    <row r="258" spans="1:15" ht="25.5" x14ac:dyDescent="0.2">
      <c r="A258" s="11">
        <v>40672</v>
      </c>
      <c r="B258" s="22" t="s">
        <v>429</v>
      </c>
      <c r="C258" s="7" t="s">
        <v>20</v>
      </c>
      <c r="D258" s="34">
        <v>20</v>
      </c>
      <c r="E258" s="35">
        <f t="shared" si="128"/>
        <v>51.21</v>
      </c>
      <c r="F258" s="35">
        <f t="shared" si="129"/>
        <v>65.215935000000002</v>
      </c>
      <c r="G258" s="35">
        <f t="shared" si="130"/>
        <v>1024.2</v>
      </c>
      <c r="H258" s="35">
        <f t="shared" si="131"/>
        <v>1304.3187</v>
      </c>
      <c r="J258" s="27">
        <v>75.84</v>
      </c>
      <c r="M258" s="1">
        <v>59.55</v>
      </c>
      <c r="N258" s="88">
        <f t="shared" si="102"/>
        <v>0.85994962216624693</v>
      </c>
      <c r="O258" s="88">
        <f t="shared" si="103"/>
        <v>0.85991475474683543</v>
      </c>
    </row>
    <row r="259" spans="1:15" x14ac:dyDescent="0.2">
      <c r="A259" s="46" t="s">
        <v>329</v>
      </c>
      <c r="B259" s="51" t="s">
        <v>104</v>
      </c>
      <c r="C259" s="48"/>
      <c r="D259" s="49"/>
      <c r="E259" s="50"/>
      <c r="F259" s="50"/>
      <c r="G259" s="50"/>
      <c r="H259" s="50"/>
      <c r="N259" s="88" t="e">
        <f t="shared" si="102"/>
        <v>#DIV/0!</v>
      </c>
      <c r="O259" s="88" t="e">
        <f t="shared" si="103"/>
        <v>#DIV/0!</v>
      </c>
    </row>
    <row r="260" spans="1:15" ht="38.25" x14ac:dyDescent="0.2">
      <c r="A260" s="7" t="s">
        <v>330</v>
      </c>
      <c r="B260" s="23" t="s">
        <v>331</v>
      </c>
      <c r="C260" s="7" t="s">
        <v>20</v>
      </c>
      <c r="D260" s="34">
        <v>40</v>
      </c>
      <c r="E260" s="35">
        <f t="shared" ref="E260:E261" si="132">ROUND(M260+M260*$Q$1/100,2)</f>
        <v>145.80000000000001</v>
      </c>
      <c r="F260" s="35">
        <f t="shared" ref="F260:F261" si="133">E260*27.35%+E260</f>
        <v>185.67630000000003</v>
      </c>
      <c r="G260" s="35">
        <f t="shared" ref="G260:G261" si="134">D260*E260</f>
        <v>5832</v>
      </c>
      <c r="H260" s="35">
        <f t="shared" ref="H260:H261" si="135">D260*F260</f>
        <v>7427.0520000000015</v>
      </c>
      <c r="J260" s="27">
        <v>215.91</v>
      </c>
      <c r="M260" s="1">
        <v>169.54</v>
      </c>
      <c r="N260" s="88">
        <f t="shared" si="102"/>
        <v>0.85997404742243733</v>
      </c>
      <c r="O260" s="88">
        <f t="shared" si="103"/>
        <v>0.85997082117548995</v>
      </c>
    </row>
    <row r="261" spans="1:15" x14ac:dyDescent="0.2">
      <c r="A261" s="7" t="s">
        <v>332</v>
      </c>
      <c r="B261" s="23" t="s">
        <v>333</v>
      </c>
      <c r="C261" s="7" t="s">
        <v>20</v>
      </c>
      <c r="D261" s="34">
        <v>40</v>
      </c>
      <c r="E261" s="35">
        <f t="shared" si="132"/>
        <v>54.7</v>
      </c>
      <c r="F261" s="35">
        <f t="shared" si="133"/>
        <v>69.660449999999997</v>
      </c>
      <c r="G261" s="35">
        <f t="shared" si="134"/>
        <v>2188</v>
      </c>
      <c r="H261" s="35">
        <f t="shared" si="135"/>
        <v>2786.4179999999997</v>
      </c>
      <c r="J261" s="27">
        <v>80.989999999999995</v>
      </c>
      <c r="M261" s="1">
        <v>63.6</v>
      </c>
      <c r="N261" s="88">
        <f t="shared" si="102"/>
        <v>0.86006289308176098</v>
      </c>
      <c r="O261" s="88">
        <f t="shared" si="103"/>
        <v>0.86011174219039388</v>
      </c>
    </row>
    <row r="262" spans="1:15" x14ac:dyDescent="0.2">
      <c r="A262" s="46" t="s">
        <v>334</v>
      </c>
      <c r="B262" s="51" t="s">
        <v>121</v>
      </c>
      <c r="C262" s="48"/>
      <c r="D262" s="49"/>
      <c r="E262" s="50"/>
      <c r="F262" s="50"/>
      <c r="G262" s="50"/>
      <c r="H262" s="50"/>
      <c r="N262" s="88" t="e">
        <f t="shared" si="102"/>
        <v>#DIV/0!</v>
      </c>
      <c r="O262" s="88" t="e">
        <f t="shared" si="103"/>
        <v>#DIV/0!</v>
      </c>
    </row>
    <row r="263" spans="1:15" ht="38.25" x14ac:dyDescent="0.2">
      <c r="A263" s="9" t="s">
        <v>335</v>
      </c>
      <c r="B263" s="22" t="s">
        <v>494</v>
      </c>
      <c r="C263" s="9" t="s">
        <v>15</v>
      </c>
      <c r="D263" s="36">
        <v>205.6</v>
      </c>
      <c r="E263" s="35">
        <f t="shared" ref="E263:E265" si="136">ROUND(M263+M263*$Q$1/100,2)</f>
        <v>767.28</v>
      </c>
      <c r="F263" s="35">
        <f t="shared" ref="F263:F265" si="137">E263*27.35%+E263</f>
        <v>977.13108</v>
      </c>
      <c r="G263" s="35">
        <f t="shared" ref="G263:G265" si="138">D263*E263</f>
        <v>157752.76799999998</v>
      </c>
      <c r="H263" s="35">
        <f t="shared" ref="H263:H265" si="139">D263*F263</f>
        <v>200898.15004799998</v>
      </c>
      <c r="J263" s="27">
        <v>1136.2</v>
      </c>
      <c r="M263" s="1">
        <v>892.19</v>
      </c>
      <c r="N263" s="88">
        <f t="shared" si="102"/>
        <v>0.85999618915253473</v>
      </c>
      <c r="O263" s="88">
        <f t="shared" si="103"/>
        <v>0.85999919028340077</v>
      </c>
    </row>
    <row r="264" spans="1:15" ht="25.5" x14ac:dyDescent="0.2">
      <c r="A264" s="7" t="s">
        <v>336</v>
      </c>
      <c r="B264" s="22" t="s">
        <v>495</v>
      </c>
      <c r="C264" s="7" t="s">
        <v>15</v>
      </c>
      <c r="D264" s="34">
        <v>62</v>
      </c>
      <c r="E264" s="35">
        <f t="shared" si="136"/>
        <v>1263.9000000000001</v>
      </c>
      <c r="F264" s="35">
        <f t="shared" si="137"/>
        <v>1609.5766500000002</v>
      </c>
      <c r="G264" s="35">
        <f t="shared" si="138"/>
        <v>78361.8</v>
      </c>
      <c r="H264" s="35">
        <f t="shared" si="139"/>
        <v>99793.752300000007</v>
      </c>
      <c r="J264" s="27">
        <v>1871.6</v>
      </c>
      <c r="M264" s="1">
        <v>1469.65</v>
      </c>
      <c r="N264" s="88">
        <f t="shared" si="102"/>
        <v>0.86000068043411693</v>
      </c>
      <c r="O264" s="88">
        <f t="shared" si="103"/>
        <v>0.86000034729643104</v>
      </c>
    </row>
    <row r="265" spans="1:15" ht="25.5" x14ac:dyDescent="0.2">
      <c r="A265" s="7" t="s">
        <v>337</v>
      </c>
      <c r="B265" s="22" t="s">
        <v>496</v>
      </c>
      <c r="C265" s="7" t="s">
        <v>15</v>
      </c>
      <c r="D265" s="34">
        <v>184.4</v>
      </c>
      <c r="E265" s="35">
        <f t="shared" si="136"/>
        <v>893.45</v>
      </c>
      <c r="F265" s="35">
        <f t="shared" si="137"/>
        <v>1137.808575</v>
      </c>
      <c r="G265" s="35">
        <f t="shared" si="138"/>
        <v>164752.18000000002</v>
      </c>
      <c r="H265" s="35">
        <f t="shared" si="139"/>
        <v>209811.90123000002</v>
      </c>
      <c r="J265" s="27">
        <v>1323.03</v>
      </c>
      <c r="M265" s="1">
        <v>1038.8900000000001</v>
      </c>
      <c r="N265" s="88">
        <f t="shared" si="102"/>
        <v>0.86000442780275099</v>
      </c>
      <c r="O265" s="88">
        <f t="shared" si="103"/>
        <v>0.86000209745810752</v>
      </c>
    </row>
    <row r="266" spans="1:15" x14ac:dyDescent="0.2">
      <c r="A266" s="46" t="s">
        <v>338</v>
      </c>
      <c r="B266" s="47" t="s">
        <v>128</v>
      </c>
      <c r="C266" s="48"/>
      <c r="D266" s="49"/>
      <c r="E266" s="50"/>
      <c r="F266" s="50"/>
      <c r="G266" s="58"/>
      <c r="H266" s="58"/>
      <c r="N266" s="88" t="e">
        <f t="shared" si="102"/>
        <v>#DIV/0!</v>
      </c>
      <c r="O266" s="88" t="e">
        <f t="shared" si="103"/>
        <v>#DIV/0!</v>
      </c>
    </row>
    <row r="267" spans="1:15" ht="38.25" x14ac:dyDescent="0.2">
      <c r="A267" s="7" t="s">
        <v>339</v>
      </c>
      <c r="B267" s="20" t="s">
        <v>130</v>
      </c>
      <c r="C267" s="7" t="s">
        <v>20</v>
      </c>
      <c r="D267" s="34">
        <v>40</v>
      </c>
      <c r="E267" s="35">
        <f t="shared" ref="E267:E274" si="140">ROUND(M267+M267*$Q$1/100,2)</f>
        <v>190.52</v>
      </c>
      <c r="F267" s="35">
        <f t="shared" ref="F267:F274" si="141">E267*27.35%+E267</f>
        <v>242.62722000000002</v>
      </c>
      <c r="G267" s="35">
        <f t="shared" ref="G267:G274" si="142">D267*E267</f>
        <v>7620.8</v>
      </c>
      <c r="H267" s="35">
        <f t="shared" ref="H267:H274" si="143">D267*F267</f>
        <v>9705.0888000000014</v>
      </c>
      <c r="J267" s="27">
        <v>282.12</v>
      </c>
      <c r="M267" s="1">
        <v>221.53</v>
      </c>
      <c r="N267" s="88">
        <f t="shared" si="102"/>
        <v>0.86001895905746406</v>
      </c>
      <c r="O267" s="88">
        <f t="shared" si="103"/>
        <v>0.86001424925563597</v>
      </c>
    </row>
    <row r="268" spans="1:15" ht="38.25" x14ac:dyDescent="0.2">
      <c r="A268" s="9" t="s">
        <v>340</v>
      </c>
      <c r="B268" s="21" t="s">
        <v>497</v>
      </c>
      <c r="C268" s="9" t="s">
        <v>20</v>
      </c>
      <c r="D268" s="36">
        <v>20</v>
      </c>
      <c r="E268" s="35">
        <f t="shared" si="140"/>
        <v>1277.6600000000001</v>
      </c>
      <c r="F268" s="35">
        <f t="shared" si="141"/>
        <v>1627.1000100000001</v>
      </c>
      <c r="G268" s="35">
        <f t="shared" si="142"/>
        <v>25553.200000000001</v>
      </c>
      <c r="H268" s="35">
        <f t="shared" si="143"/>
        <v>32542.000200000002</v>
      </c>
      <c r="J268" s="27">
        <v>1891.98</v>
      </c>
      <c r="M268" s="1">
        <v>1485.65</v>
      </c>
      <c r="N268" s="88">
        <f t="shared" si="102"/>
        <v>0.86000067310604789</v>
      </c>
      <c r="O268" s="88">
        <f t="shared" si="103"/>
        <v>0.8599985253543907</v>
      </c>
    </row>
    <row r="269" spans="1:15" x14ac:dyDescent="0.2">
      <c r="A269" s="7" t="s">
        <v>341</v>
      </c>
      <c r="B269" s="20" t="s">
        <v>133</v>
      </c>
      <c r="C269" s="7" t="s">
        <v>15</v>
      </c>
      <c r="D269" s="34">
        <v>54</v>
      </c>
      <c r="E269" s="35">
        <f t="shared" si="140"/>
        <v>386.18</v>
      </c>
      <c r="F269" s="35">
        <f t="shared" si="141"/>
        <v>491.80023</v>
      </c>
      <c r="G269" s="35">
        <f t="shared" si="142"/>
        <v>20853.72</v>
      </c>
      <c r="H269" s="35">
        <f t="shared" si="143"/>
        <v>26557.21242</v>
      </c>
      <c r="J269" s="27">
        <v>571.87</v>
      </c>
      <c r="M269" s="1">
        <v>449.05</v>
      </c>
      <c r="N269" s="88">
        <f t="shared" si="102"/>
        <v>0.85999331922948441</v>
      </c>
      <c r="O269" s="88">
        <f t="shared" si="103"/>
        <v>0.85998606326612692</v>
      </c>
    </row>
    <row r="270" spans="1:15" x14ac:dyDescent="0.2">
      <c r="A270" s="7" t="s">
        <v>342</v>
      </c>
      <c r="B270" s="20" t="s">
        <v>343</v>
      </c>
      <c r="C270" s="7" t="s">
        <v>20</v>
      </c>
      <c r="D270" s="34">
        <v>20</v>
      </c>
      <c r="E270" s="35">
        <f t="shared" si="140"/>
        <v>17.96</v>
      </c>
      <c r="F270" s="35">
        <f t="shared" si="141"/>
        <v>22.872060000000001</v>
      </c>
      <c r="G270" s="35">
        <f t="shared" si="142"/>
        <v>359.20000000000005</v>
      </c>
      <c r="H270" s="35">
        <f t="shared" si="143"/>
        <v>457.44120000000004</v>
      </c>
      <c r="J270" s="27">
        <v>26.59</v>
      </c>
      <c r="M270" s="1">
        <v>20.88</v>
      </c>
      <c r="N270" s="88">
        <f t="shared" si="102"/>
        <v>0.86015325670498088</v>
      </c>
      <c r="O270" s="88">
        <f t="shared" si="103"/>
        <v>0.86017525385483273</v>
      </c>
    </row>
    <row r="271" spans="1:15" ht="25.5" x14ac:dyDescent="0.2">
      <c r="A271" s="9" t="s">
        <v>344</v>
      </c>
      <c r="B271" s="21" t="s">
        <v>498</v>
      </c>
      <c r="C271" s="9" t="s">
        <v>20</v>
      </c>
      <c r="D271" s="36">
        <v>20</v>
      </c>
      <c r="E271" s="35">
        <f t="shared" si="140"/>
        <v>422.29</v>
      </c>
      <c r="F271" s="35">
        <f t="shared" si="141"/>
        <v>537.78631500000006</v>
      </c>
      <c r="G271" s="35">
        <f t="shared" si="142"/>
        <v>8445.8000000000011</v>
      </c>
      <c r="H271" s="35">
        <f t="shared" si="143"/>
        <v>10755.726300000002</v>
      </c>
      <c r="J271" s="27">
        <v>625.34</v>
      </c>
      <c r="M271" s="1">
        <v>491.04</v>
      </c>
      <c r="N271" s="88">
        <f t="shared" si="102"/>
        <v>0.85999103942652333</v>
      </c>
      <c r="O271" s="88">
        <f t="shared" si="103"/>
        <v>0.85999026929350442</v>
      </c>
    </row>
    <row r="272" spans="1:15" x14ac:dyDescent="0.2">
      <c r="A272" s="7" t="s">
        <v>345</v>
      </c>
      <c r="B272" s="20" t="s">
        <v>346</v>
      </c>
      <c r="C272" s="7" t="s">
        <v>20</v>
      </c>
      <c r="D272" s="34">
        <v>20</v>
      </c>
      <c r="E272" s="35">
        <f t="shared" si="140"/>
        <v>75.14</v>
      </c>
      <c r="F272" s="35">
        <f t="shared" si="141"/>
        <v>95.690790000000007</v>
      </c>
      <c r="G272" s="35">
        <f t="shared" si="142"/>
        <v>1502.8</v>
      </c>
      <c r="H272" s="35">
        <f t="shared" si="143"/>
        <v>1913.8158000000001</v>
      </c>
      <c r="J272" s="27">
        <v>111.27</v>
      </c>
      <c r="M272" s="1">
        <v>87.37</v>
      </c>
      <c r="N272" s="88">
        <f t="shared" ref="N272:N313" si="144">E272/M272</f>
        <v>0.86002060203731256</v>
      </c>
      <c r="O272" s="88">
        <f t="shared" ref="O272:O313" si="145">F272/J272</f>
        <v>0.85998732812078738</v>
      </c>
    </row>
    <row r="273" spans="1:15" ht="25.5" x14ac:dyDescent="0.2">
      <c r="A273" s="7" t="s">
        <v>347</v>
      </c>
      <c r="B273" s="21" t="s">
        <v>499</v>
      </c>
      <c r="C273" s="7" t="s">
        <v>20</v>
      </c>
      <c r="D273" s="34">
        <v>20</v>
      </c>
      <c r="E273" s="35">
        <f t="shared" si="140"/>
        <v>83.8</v>
      </c>
      <c r="F273" s="35">
        <f t="shared" si="141"/>
        <v>106.7193</v>
      </c>
      <c r="G273" s="35">
        <f t="shared" si="142"/>
        <v>1676</v>
      </c>
      <c r="H273" s="35">
        <f t="shared" si="143"/>
        <v>2134.386</v>
      </c>
      <c r="J273" s="27">
        <v>124.09</v>
      </c>
      <c r="M273" s="1">
        <v>97.44</v>
      </c>
      <c r="N273" s="88">
        <f t="shared" si="144"/>
        <v>0.86001642036124792</v>
      </c>
      <c r="O273" s="88">
        <f t="shared" si="145"/>
        <v>0.86001531146748333</v>
      </c>
    </row>
    <row r="274" spans="1:15" x14ac:dyDescent="0.2">
      <c r="A274" s="7" t="s">
        <v>348</v>
      </c>
      <c r="B274" s="20" t="s">
        <v>349</v>
      </c>
      <c r="C274" s="7" t="s">
        <v>20</v>
      </c>
      <c r="D274" s="34">
        <v>20</v>
      </c>
      <c r="E274" s="35">
        <f t="shared" si="140"/>
        <v>21.84</v>
      </c>
      <c r="F274" s="35">
        <f t="shared" si="141"/>
        <v>27.81324</v>
      </c>
      <c r="G274" s="35">
        <f t="shared" si="142"/>
        <v>436.8</v>
      </c>
      <c r="H274" s="35">
        <f t="shared" si="143"/>
        <v>556.26480000000004</v>
      </c>
      <c r="J274" s="27">
        <v>32.33</v>
      </c>
      <c r="M274" s="1">
        <v>25.39</v>
      </c>
      <c r="N274" s="88">
        <f t="shared" si="144"/>
        <v>0.86018117369042923</v>
      </c>
      <c r="O274" s="88">
        <f t="shared" si="145"/>
        <v>0.86029198886483149</v>
      </c>
    </row>
    <row r="275" spans="1:15" x14ac:dyDescent="0.2">
      <c r="A275" s="46" t="s">
        <v>350</v>
      </c>
      <c r="B275" s="47" t="s">
        <v>141</v>
      </c>
      <c r="C275" s="48"/>
      <c r="D275" s="49"/>
      <c r="E275" s="50"/>
      <c r="F275" s="50"/>
      <c r="G275" s="58"/>
      <c r="H275" s="58"/>
      <c r="N275" s="88" t="e">
        <f t="shared" si="144"/>
        <v>#DIV/0!</v>
      </c>
      <c r="O275" s="88" t="e">
        <f t="shared" si="145"/>
        <v>#DIV/0!</v>
      </c>
    </row>
    <row r="276" spans="1:15" x14ac:dyDescent="0.2">
      <c r="A276" s="7" t="s">
        <v>351</v>
      </c>
      <c r="B276" s="20" t="s">
        <v>143</v>
      </c>
      <c r="C276" s="7" t="s">
        <v>15</v>
      </c>
      <c r="D276" s="34">
        <v>1185.5999999999999</v>
      </c>
      <c r="E276" s="35">
        <f>ROUND(M276+M276*$Q$1/100,2)</f>
        <v>1.87</v>
      </c>
      <c r="F276" s="35">
        <f>E276*27.35%+E276</f>
        <v>2.3814450000000003</v>
      </c>
      <c r="G276" s="35">
        <f>D276*E276</f>
        <v>2217.0720000000001</v>
      </c>
      <c r="H276" s="35">
        <f>D276*F276</f>
        <v>2823.4411920000002</v>
      </c>
      <c r="J276" s="27">
        <v>2.78</v>
      </c>
      <c r="M276" s="1">
        <v>2.1800000000000002</v>
      </c>
      <c r="N276" s="88">
        <f t="shared" si="144"/>
        <v>0.85779816513761464</v>
      </c>
      <c r="O276" s="88">
        <f t="shared" si="145"/>
        <v>0.85663489208633103</v>
      </c>
    </row>
    <row r="277" spans="1:15" x14ac:dyDescent="0.2">
      <c r="A277" s="4" t="s">
        <v>352</v>
      </c>
      <c r="B277" s="19" t="s">
        <v>353</v>
      </c>
      <c r="C277" s="6"/>
      <c r="D277" s="30"/>
      <c r="E277" s="30"/>
      <c r="F277" s="30"/>
      <c r="G277" s="31">
        <f>SUM(G278:G282)</f>
        <v>36633.899999999994</v>
      </c>
      <c r="H277" s="32">
        <f>SUM(H278:H282)</f>
        <v>46997.63031</v>
      </c>
      <c r="N277" s="88" t="e">
        <f t="shared" si="144"/>
        <v>#DIV/0!</v>
      </c>
      <c r="O277" s="88" t="e">
        <f t="shared" si="145"/>
        <v>#DIV/0!</v>
      </c>
    </row>
    <row r="278" spans="1:15" x14ac:dyDescent="0.2">
      <c r="A278" s="7" t="s">
        <v>354</v>
      </c>
      <c r="B278" s="20" t="s">
        <v>355</v>
      </c>
      <c r="C278" s="7" t="s">
        <v>20</v>
      </c>
      <c r="D278" s="34">
        <v>50</v>
      </c>
      <c r="E278" s="35">
        <f t="shared" ref="E278:E282" si="146">ROUND(M278+M278*$Q$1/100,2)</f>
        <v>42.23</v>
      </c>
      <c r="F278" s="35">
        <f>E278*28.29%+E278</f>
        <v>54.176866999999994</v>
      </c>
      <c r="G278" s="35">
        <f t="shared" ref="G278:G282" si="147">D278*E278</f>
        <v>2111.5</v>
      </c>
      <c r="H278" s="35">
        <f t="shared" ref="H278:H282" si="148">D278*F278</f>
        <v>2708.8433499999996</v>
      </c>
      <c r="J278" s="27">
        <v>62.99</v>
      </c>
      <c r="M278" s="1">
        <v>49.1</v>
      </c>
      <c r="N278" s="88">
        <f t="shared" si="144"/>
        <v>0.86008146639511196</v>
      </c>
      <c r="O278" s="88">
        <f t="shared" si="145"/>
        <v>0.86008679155421486</v>
      </c>
    </row>
    <row r="279" spans="1:15" x14ac:dyDescent="0.2">
      <c r="A279" s="7" t="s">
        <v>356</v>
      </c>
      <c r="B279" s="20" t="s">
        <v>357</v>
      </c>
      <c r="C279" s="7" t="s">
        <v>20</v>
      </c>
      <c r="D279" s="34">
        <v>35</v>
      </c>
      <c r="E279" s="35">
        <f t="shared" si="146"/>
        <v>395.14</v>
      </c>
      <c r="F279" s="35">
        <f t="shared" ref="F279:F282" si="149">E279*28.29%+E279</f>
        <v>506.92510599999997</v>
      </c>
      <c r="G279" s="35">
        <f t="shared" si="147"/>
        <v>13829.9</v>
      </c>
      <c r="H279" s="35">
        <f t="shared" si="148"/>
        <v>17742.378709999997</v>
      </c>
      <c r="J279" s="27">
        <v>589.44000000000005</v>
      </c>
      <c r="M279" s="1">
        <v>459.46</v>
      </c>
      <c r="N279" s="88">
        <f t="shared" si="144"/>
        <v>0.86000957645932186</v>
      </c>
      <c r="O279" s="88">
        <f t="shared" si="145"/>
        <v>0.86001137690010843</v>
      </c>
    </row>
    <row r="280" spans="1:15" x14ac:dyDescent="0.2">
      <c r="A280" s="7" t="s">
        <v>358</v>
      </c>
      <c r="B280" s="21" t="s">
        <v>500</v>
      </c>
      <c r="C280" s="7" t="s">
        <v>20</v>
      </c>
      <c r="D280" s="34">
        <v>17</v>
      </c>
      <c r="E280" s="35">
        <f t="shared" si="146"/>
        <v>70.45</v>
      </c>
      <c r="F280" s="35">
        <f t="shared" si="149"/>
        <v>90.380305000000007</v>
      </c>
      <c r="G280" s="35">
        <f t="shared" si="147"/>
        <v>1197.6500000000001</v>
      </c>
      <c r="H280" s="35">
        <f t="shared" si="148"/>
        <v>1536.465185</v>
      </c>
      <c r="J280" s="27">
        <v>105.1</v>
      </c>
      <c r="M280" s="1">
        <v>81.92</v>
      </c>
      <c r="N280" s="88">
        <f t="shared" si="144"/>
        <v>0.8599853515625</v>
      </c>
      <c r="O280" s="88">
        <f t="shared" si="145"/>
        <v>0.85994581351094213</v>
      </c>
    </row>
    <row r="281" spans="1:15" x14ac:dyDescent="0.2">
      <c r="A281" s="7" t="s">
        <v>359</v>
      </c>
      <c r="B281" s="21" t="s">
        <v>501</v>
      </c>
      <c r="C281" s="7" t="s">
        <v>20</v>
      </c>
      <c r="D281" s="34">
        <v>40</v>
      </c>
      <c r="E281" s="35">
        <f t="shared" si="146"/>
        <v>446.74</v>
      </c>
      <c r="F281" s="35">
        <f t="shared" si="149"/>
        <v>573.12274600000001</v>
      </c>
      <c r="G281" s="35">
        <f t="shared" si="147"/>
        <v>17869.599999999999</v>
      </c>
      <c r="H281" s="35">
        <f t="shared" si="148"/>
        <v>22924.90984</v>
      </c>
      <c r="J281" s="27">
        <v>666.43</v>
      </c>
      <c r="M281" s="1">
        <v>519.47</v>
      </c>
      <c r="N281" s="88">
        <f t="shared" si="144"/>
        <v>0.85999191483627546</v>
      </c>
      <c r="O281" s="88">
        <f t="shared" si="145"/>
        <v>0.85998941524241113</v>
      </c>
    </row>
    <row r="282" spans="1:15" x14ac:dyDescent="0.2">
      <c r="A282" s="7" t="s">
        <v>360</v>
      </c>
      <c r="B282" s="21" t="s">
        <v>502</v>
      </c>
      <c r="C282" s="7" t="s">
        <v>20</v>
      </c>
      <c r="D282" s="34">
        <v>25</v>
      </c>
      <c r="E282" s="35">
        <f t="shared" si="146"/>
        <v>65.010000000000005</v>
      </c>
      <c r="F282" s="35">
        <f t="shared" si="149"/>
        <v>83.401329000000004</v>
      </c>
      <c r="G282" s="35">
        <f t="shared" si="147"/>
        <v>1625.2500000000002</v>
      </c>
      <c r="H282" s="35">
        <f t="shared" si="148"/>
        <v>2085.0332250000001</v>
      </c>
      <c r="J282" s="27">
        <v>96.97</v>
      </c>
      <c r="M282" s="1">
        <v>75.59</v>
      </c>
      <c r="N282" s="88">
        <f t="shared" si="144"/>
        <v>0.86003439608413812</v>
      </c>
      <c r="O282" s="88">
        <f t="shared" si="145"/>
        <v>0.86007351758275763</v>
      </c>
    </row>
    <row r="283" spans="1:15" x14ac:dyDescent="0.2">
      <c r="A283" s="17">
        <v>7</v>
      </c>
      <c r="B283" s="19" t="s">
        <v>104</v>
      </c>
      <c r="C283" s="6"/>
      <c r="D283" s="30"/>
      <c r="E283" s="30"/>
      <c r="F283" s="30"/>
      <c r="G283" s="31">
        <f>SUM(G285:G313)</f>
        <v>140673.04500000001</v>
      </c>
      <c r="H283" s="32">
        <f>SUM(H285:H313)</f>
        <v>158454.11788799995</v>
      </c>
      <c r="N283" s="88" t="e">
        <f t="shared" si="144"/>
        <v>#DIV/0!</v>
      </c>
      <c r="O283" s="88" t="e">
        <f t="shared" si="145"/>
        <v>#DIV/0!</v>
      </c>
    </row>
    <row r="284" spans="1:15" x14ac:dyDescent="0.2">
      <c r="A284" s="46" t="s">
        <v>361</v>
      </c>
      <c r="B284" s="47" t="s">
        <v>362</v>
      </c>
      <c r="C284" s="59"/>
      <c r="D284" s="60"/>
      <c r="E284" s="61"/>
      <c r="F284" s="61"/>
      <c r="G284" s="62"/>
      <c r="H284" s="62"/>
      <c r="N284" s="88" t="e">
        <f t="shared" si="144"/>
        <v>#DIV/0!</v>
      </c>
      <c r="O284" s="88" t="e">
        <f t="shared" si="145"/>
        <v>#DIV/0!</v>
      </c>
    </row>
    <row r="285" spans="1:15" ht="38.25" x14ac:dyDescent="0.2">
      <c r="A285" s="9" t="s">
        <v>363</v>
      </c>
      <c r="B285" s="20" t="s">
        <v>364</v>
      </c>
      <c r="C285" s="9" t="s">
        <v>44</v>
      </c>
      <c r="D285" s="36">
        <v>400</v>
      </c>
      <c r="E285" s="35">
        <f t="shared" ref="E285:E290" si="150">ROUND(M285+M285*$Q$1/100,2)</f>
        <v>9.0399999999999991</v>
      </c>
      <c r="F285" s="35">
        <f>E285*12.64%+E285</f>
        <v>10.182656</v>
      </c>
      <c r="G285" s="35">
        <f t="shared" ref="G285:G290" si="151">D285*E285</f>
        <v>3615.9999999999995</v>
      </c>
      <c r="H285" s="35">
        <f t="shared" ref="H285:H290" si="152">D285*F285</f>
        <v>4073.0623999999998</v>
      </c>
      <c r="J285" s="27">
        <v>11.84</v>
      </c>
      <c r="M285" s="1">
        <v>10.51</v>
      </c>
      <c r="N285" s="88">
        <f t="shared" si="144"/>
        <v>0.86013320647002844</v>
      </c>
      <c r="O285" s="88">
        <f t="shared" si="145"/>
        <v>0.86002162162162166</v>
      </c>
    </row>
    <row r="286" spans="1:15" ht="38.25" x14ac:dyDescent="0.2">
      <c r="A286" s="9" t="s">
        <v>365</v>
      </c>
      <c r="B286" s="21" t="s">
        <v>503</v>
      </c>
      <c r="C286" s="9" t="s">
        <v>44</v>
      </c>
      <c r="D286" s="36">
        <v>300</v>
      </c>
      <c r="E286" s="35">
        <f t="shared" si="150"/>
        <v>6.11</v>
      </c>
      <c r="F286" s="35">
        <f t="shared" ref="F286:F290" si="153">E286*12.64%+E286</f>
        <v>6.8823040000000004</v>
      </c>
      <c r="G286" s="35">
        <f t="shared" si="151"/>
        <v>1833</v>
      </c>
      <c r="H286" s="35">
        <f t="shared" si="152"/>
        <v>2064.6912000000002</v>
      </c>
      <c r="J286" s="27">
        <v>8</v>
      </c>
      <c r="M286" s="1">
        <v>7.1</v>
      </c>
      <c r="N286" s="88">
        <f t="shared" si="144"/>
        <v>0.86056338028169022</v>
      </c>
      <c r="O286" s="88">
        <f t="shared" si="145"/>
        <v>0.86028800000000005</v>
      </c>
    </row>
    <row r="287" spans="1:15" ht="25.5" x14ac:dyDescent="0.2">
      <c r="A287" s="7" t="s">
        <v>366</v>
      </c>
      <c r="B287" s="20" t="s">
        <v>2</v>
      </c>
      <c r="C287" s="7" t="s">
        <v>44</v>
      </c>
      <c r="D287" s="34">
        <v>300</v>
      </c>
      <c r="E287" s="35">
        <f t="shared" si="150"/>
        <v>11.79</v>
      </c>
      <c r="F287" s="35">
        <f t="shared" si="153"/>
        <v>13.280256</v>
      </c>
      <c r="G287" s="35">
        <f t="shared" si="151"/>
        <v>3536.9999999999995</v>
      </c>
      <c r="H287" s="35">
        <f t="shared" si="152"/>
        <v>3984.0767999999998</v>
      </c>
      <c r="J287" s="27">
        <v>15.44</v>
      </c>
      <c r="M287" s="1">
        <v>13.71</v>
      </c>
      <c r="N287" s="88">
        <f t="shared" si="144"/>
        <v>0.8599562363238511</v>
      </c>
      <c r="O287" s="88">
        <f t="shared" si="145"/>
        <v>0.86012020725388605</v>
      </c>
    </row>
    <row r="288" spans="1:15" ht="25.5" x14ac:dyDescent="0.2">
      <c r="A288" s="7" t="s">
        <v>367</v>
      </c>
      <c r="B288" s="21" t="s">
        <v>504</v>
      </c>
      <c r="C288" s="7" t="s">
        <v>368</v>
      </c>
      <c r="D288" s="34">
        <v>10</v>
      </c>
      <c r="E288" s="35">
        <f t="shared" si="150"/>
        <v>11.83</v>
      </c>
      <c r="F288" s="35">
        <f t="shared" si="153"/>
        <v>13.325312</v>
      </c>
      <c r="G288" s="35">
        <f t="shared" si="151"/>
        <v>118.3</v>
      </c>
      <c r="H288" s="35">
        <f t="shared" si="152"/>
        <v>133.25312</v>
      </c>
      <c r="J288" s="27">
        <v>15.5</v>
      </c>
      <c r="M288" s="1">
        <v>13.76</v>
      </c>
      <c r="N288" s="88">
        <f t="shared" si="144"/>
        <v>0.85973837209302328</v>
      </c>
      <c r="O288" s="88">
        <f t="shared" si="145"/>
        <v>0.85969754838709678</v>
      </c>
    </row>
    <row r="289" spans="1:15" ht="25.5" x14ac:dyDescent="0.2">
      <c r="A289" s="7" t="s">
        <v>369</v>
      </c>
      <c r="B289" s="21" t="s">
        <v>505</v>
      </c>
      <c r="C289" s="7" t="s">
        <v>368</v>
      </c>
      <c r="D289" s="34">
        <v>427.5</v>
      </c>
      <c r="E289" s="35">
        <f t="shared" si="150"/>
        <v>6.17</v>
      </c>
      <c r="F289" s="35">
        <f t="shared" si="153"/>
        <v>6.9498879999999996</v>
      </c>
      <c r="G289" s="35">
        <f t="shared" si="151"/>
        <v>2637.6750000000002</v>
      </c>
      <c r="H289" s="35">
        <f t="shared" si="152"/>
        <v>2971.0771199999999</v>
      </c>
      <c r="J289" s="27">
        <v>8.09</v>
      </c>
      <c r="M289" s="1">
        <v>7.18</v>
      </c>
      <c r="N289" s="88">
        <f t="shared" si="144"/>
        <v>0.85933147632311979</v>
      </c>
      <c r="O289" s="88">
        <f t="shared" si="145"/>
        <v>0.85907144622991349</v>
      </c>
    </row>
    <row r="290" spans="1:15" ht="25.5" x14ac:dyDescent="0.2">
      <c r="A290" s="7" t="s">
        <v>370</v>
      </c>
      <c r="B290" s="21" t="s">
        <v>506</v>
      </c>
      <c r="C290" s="7" t="s">
        <v>368</v>
      </c>
      <c r="D290" s="34">
        <v>35</v>
      </c>
      <c r="E290" s="35">
        <f t="shared" si="150"/>
        <v>7.78</v>
      </c>
      <c r="F290" s="35">
        <f t="shared" si="153"/>
        <v>8.7633919999999996</v>
      </c>
      <c r="G290" s="35">
        <f t="shared" si="151"/>
        <v>272.3</v>
      </c>
      <c r="H290" s="35">
        <f t="shared" si="152"/>
        <v>306.71871999999996</v>
      </c>
      <c r="J290" s="27">
        <v>10.19</v>
      </c>
      <c r="M290" s="1">
        <v>9.0500000000000007</v>
      </c>
      <c r="N290" s="88">
        <f t="shared" si="144"/>
        <v>0.8596685082872928</v>
      </c>
      <c r="O290" s="88">
        <f t="shared" si="145"/>
        <v>0.85999921491658493</v>
      </c>
    </row>
    <row r="291" spans="1:15" x14ac:dyDescent="0.2">
      <c r="A291" s="46" t="s">
        <v>371</v>
      </c>
      <c r="B291" s="47" t="s">
        <v>372</v>
      </c>
      <c r="C291" s="59"/>
      <c r="D291" s="60"/>
      <c r="E291" s="61"/>
      <c r="F291" s="61"/>
      <c r="G291" s="62"/>
      <c r="H291" s="62"/>
      <c r="N291" s="88" t="e">
        <f t="shared" si="144"/>
        <v>#DIV/0!</v>
      </c>
      <c r="O291" s="88" t="e">
        <f t="shared" si="145"/>
        <v>#DIV/0!</v>
      </c>
    </row>
    <row r="292" spans="1:15" ht="25.5" x14ac:dyDescent="0.2">
      <c r="A292" s="7" t="s">
        <v>373</v>
      </c>
      <c r="B292" s="21" t="s">
        <v>507</v>
      </c>
      <c r="C292" s="7" t="s">
        <v>44</v>
      </c>
      <c r="D292" s="34">
        <v>938</v>
      </c>
      <c r="E292" s="35">
        <f t="shared" ref="E292:E294" si="154">ROUND(M292+M292*$Q$1/100,2)</f>
        <v>5.22</v>
      </c>
      <c r="F292" s="35">
        <f t="shared" ref="F292:F294" si="155">E292*12.64%+E292</f>
        <v>5.8798079999999997</v>
      </c>
      <c r="G292" s="35">
        <f t="shared" ref="G292:G294" si="156">D292*E292</f>
        <v>4896.3599999999997</v>
      </c>
      <c r="H292" s="35">
        <f t="shared" ref="H292:H294" si="157">D292*F292</f>
        <v>5515.2599039999996</v>
      </c>
      <c r="J292" s="27">
        <v>6.84</v>
      </c>
      <c r="M292" s="1">
        <v>6.07</v>
      </c>
      <c r="N292" s="88">
        <f t="shared" si="144"/>
        <v>0.85996705107084015</v>
      </c>
      <c r="O292" s="88">
        <f t="shared" si="145"/>
        <v>0.85962105263157895</v>
      </c>
    </row>
    <row r="293" spans="1:15" ht="25.5" x14ac:dyDescent="0.2">
      <c r="A293" s="7" t="s">
        <v>374</v>
      </c>
      <c r="B293" s="21" t="s">
        <v>508</v>
      </c>
      <c r="C293" s="7" t="s">
        <v>44</v>
      </c>
      <c r="D293" s="34">
        <v>5500</v>
      </c>
      <c r="E293" s="35">
        <f t="shared" si="154"/>
        <v>3.34</v>
      </c>
      <c r="F293" s="35">
        <f t="shared" si="155"/>
        <v>3.7621759999999997</v>
      </c>
      <c r="G293" s="35">
        <f t="shared" si="156"/>
        <v>18370</v>
      </c>
      <c r="H293" s="35">
        <f t="shared" si="157"/>
        <v>20691.967999999997</v>
      </c>
      <c r="J293" s="27">
        <v>4.37</v>
      </c>
      <c r="M293" s="1">
        <v>3.88</v>
      </c>
      <c r="N293" s="88">
        <f t="shared" si="144"/>
        <v>0.86082474226804118</v>
      </c>
      <c r="O293" s="88">
        <f t="shared" si="145"/>
        <v>0.86090983981693359</v>
      </c>
    </row>
    <row r="294" spans="1:15" ht="25.5" x14ac:dyDescent="0.2">
      <c r="A294" s="7" t="s">
        <v>375</v>
      </c>
      <c r="B294" s="21" t="s">
        <v>509</v>
      </c>
      <c r="C294" s="7" t="s">
        <v>44</v>
      </c>
      <c r="D294" s="34">
        <v>1350</v>
      </c>
      <c r="E294" s="35">
        <f t="shared" si="154"/>
        <v>2.2599999999999998</v>
      </c>
      <c r="F294" s="35">
        <f t="shared" si="155"/>
        <v>2.5456639999999999</v>
      </c>
      <c r="G294" s="35">
        <f t="shared" si="156"/>
        <v>3050.9999999999995</v>
      </c>
      <c r="H294" s="35">
        <f t="shared" si="157"/>
        <v>3436.6464000000001</v>
      </c>
      <c r="J294" s="27">
        <v>2.96</v>
      </c>
      <c r="M294" s="1">
        <v>2.63</v>
      </c>
      <c r="N294" s="88">
        <f t="shared" si="144"/>
        <v>0.85931558935361207</v>
      </c>
      <c r="O294" s="88">
        <f t="shared" si="145"/>
        <v>0.86002162162162166</v>
      </c>
    </row>
    <row r="295" spans="1:15" x14ac:dyDescent="0.2">
      <c r="A295" s="46" t="s">
        <v>376</v>
      </c>
      <c r="B295" s="47" t="s">
        <v>377</v>
      </c>
      <c r="C295" s="59"/>
      <c r="D295" s="60"/>
      <c r="E295" s="61"/>
      <c r="F295" s="61"/>
      <c r="G295" s="61"/>
      <c r="H295" s="61"/>
      <c r="N295" s="88" t="e">
        <f t="shared" si="144"/>
        <v>#DIV/0!</v>
      </c>
      <c r="O295" s="88" t="e">
        <f t="shared" si="145"/>
        <v>#DIV/0!</v>
      </c>
    </row>
    <row r="296" spans="1:15" ht="25.5" x14ac:dyDescent="0.2">
      <c r="A296" s="7" t="s">
        <v>378</v>
      </c>
      <c r="B296" s="21" t="s">
        <v>510</v>
      </c>
      <c r="C296" s="7" t="s">
        <v>368</v>
      </c>
      <c r="D296" s="34">
        <v>170</v>
      </c>
      <c r="E296" s="35">
        <f t="shared" ref="E296:E299" si="158">ROUND(M296+M296*$Q$1/100,2)</f>
        <v>31.22</v>
      </c>
      <c r="F296" s="35">
        <f t="shared" ref="F296:F299" si="159">E296*12.64%+E296</f>
        <v>35.166207999999997</v>
      </c>
      <c r="G296" s="35">
        <f t="shared" ref="G296:G299" si="160">D296*E296</f>
        <v>5307.4</v>
      </c>
      <c r="H296" s="35">
        <f t="shared" ref="H296:H299" si="161">D296*F296</f>
        <v>5978.2553599999992</v>
      </c>
      <c r="J296" s="27">
        <v>40.89</v>
      </c>
      <c r="M296" s="1">
        <v>36.299999999999997</v>
      </c>
      <c r="N296" s="88">
        <f t="shared" si="144"/>
        <v>0.86005509641873279</v>
      </c>
      <c r="O296" s="88">
        <f t="shared" si="145"/>
        <v>0.86001976033259964</v>
      </c>
    </row>
    <row r="297" spans="1:15" ht="25.5" x14ac:dyDescent="0.2">
      <c r="A297" s="7" t="s">
        <v>379</v>
      </c>
      <c r="B297" s="20" t="s">
        <v>3</v>
      </c>
      <c r="C297" s="7" t="s">
        <v>368</v>
      </c>
      <c r="D297" s="34">
        <v>70</v>
      </c>
      <c r="E297" s="35">
        <f t="shared" si="158"/>
        <v>19.420000000000002</v>
      </c>
      <c r="F297" s="35">
        <f t="shared" si="159"/>
        <v>21.874688000000003</v>
      </c>
      <c r="G297" s="35">
        <f t="shared" si="160"/>
        <v>1359.4</v>
      </c>
      <c r="H297" s="35">
        <f t="shared" si="161"/>
        <v>1531.2281600000001</v>
      </c>
      <c r="J297" s="27">
        <v>25.43</v>
      </c>
      <c r="M297" s="1">
        <v>22.58</v>
      </c>
      <c r="N297" s="88">
        <f t="shared" si="144"/>
        <v>0.86005314437555369</v>
      </c>
      <c r="O297" s="88">
        <f t="shared" si="145"/>
        <v>0.86019221392056633</v>
      </c>
    </row>
    <row r="298" spans="1:15" ht="25.5" x14ac:dyDescent="0.2">
      <c r="A298" s="7" t="s">
        <v>380</v>
      </c>
      <c r="B298" s="21" t="s">
        <v>511</v>
      </c>
      <c r="C298" s="7" t="s">
        <v>368</v>
      </c>
      <c r="D298" s="34">
        <v>32</v>
      </c>
      <c r="E298" s="35">
        <f t="shared" si="158"/>
        <v>18.32</v>
      </c>
      <c r="F298" s="35">
        <f t="shared" si="159"/>
        <v>20.635648</v>
      </c>
      <c r="G298" s="35">
        <f t="shared" si="160"/>
        <v>586.24</v>
      </c>
      <c r="H298" s="35">
        <f t="shared" si="161"/>
        <v>660.34073599999999</v>
      </c>
      <c r="J298" s="27">
        <v>23.99</v>
      </c>
      <c r="M298" s="1">
        <v>21.3</v>
      </c>
      <c r="N298" s="88">
        <f t="shared" si="144"/>
        <v>0.86009389671361502</v>
      </c>
      <c r="O298" s="88">
        <f t="shared" si="145"/>
        <v>0.86017707378074204</v>
      </c>
    </row>
    <row r="299" spans="1:15" ht="25.5" x14ac:dyDescent="0.2">
      <c r="A299" s="7" t="s">
        <v>381</v>
      </c>
      <c r="B299" s="21" t="s">
        <v>512</v>
      </c>
      <c r="C299" s="7" t="s">
        <v>368</v>
      </c>
      <c r="D299" s="34">
        <v>32</v>
      </c>
      <c r="E299" s="35">
        <f t="shared" si="158"/>
        <v>34.43</v>
      </c>
      <c r="F299" s="35">
        <f t="shared" si="159"/>
        <v>38.781952000000004</v>
      </c>
      <c r="G299" s="35">
        <f t="shared" si="160"/>
        <v>1101.76</v>
      </c>
      <c r="H299" s="35">
        <f t="shared" si="161"/>
        <v>1241.0224640000001</v>
      </c>
      <c r="J299" s="27">
        <v>45.09</v>
      </c>
      <c r="M299" s="1">
        <v>40.03</v>
      </c>
      <c r="N299" s="88">
        <f t="shared" si="144"/>
        <v>0.86010492130901817</v>
      </c>
      <c r="O299" s="88">
        <f t="shared" si="145"/>
        <v>0.86010095364825911</v>
      </c>
    </row>
    <row r="300" spans="1:15" x14ac:dyDescent="0.2">
      <c r="A300" s="46" t="s">
        <v>382</v>
      </c>
      <c r="B300" s="47" t="s">
        <v>383</v>
      </c>
      <c r="C300" s="59"/>
      <c r="D300" s="60"/>
      <c r="E300" s="61"/>
      <c r="F300" s="61"/>
      <c r="G300" s="61"/>
      <c r="H300" s="61"/>
      <c r="N300" s="88" t="e">
        <f t="shared" si="144"/>
        <v>#DIV/0!</v>
      </c>
      <c r="O300" s="88" t="e">
        <f t="shared" si="145"/>
        <v>#DIV/0!</v>
      </c>
    </row>
    <row r="301" spans="1:15" ht="25.5" x14ac:dyDescent="0.2">
      <c r="A301" s="7" t="s">
        <v>384</v>
      </c>
      <c r="B301" s="21" t="s">
        <v>513</v>
      </c>
      <c r="C301" s="7" t="s">
        <v>368</v>
      </c>
      <c r="D301" s="34">
        <v>1</v>
      </c>
      <c r="E301" s="35">
        <f t="shared" ref="E301:E308" si="162">ROUND(M301+M301*$Q$1/100,2)</f>
        <v>42.09</v>
      </c>
      <c r="F301" s="35">
        <f t="shared" ref="F301:F308" si="163">E301*12.64%+E301</f>
        <v>47.410176000000007</v>
      </c>
      <c r="G301" s="35">
        <f t="shared" ref="G301:G308" si="164">D301*E301</f>
        <v>42.09</v>
      </c>
      <c r="H301" s="35">
        <f t="shared" ref="H301:H308" si="165">D301*F301</f>
        <v>47.410176000000007</v>
      </c>
      <c r="J301" s="27">
        <v>55.13</v>
      </c>
      <c r="M301" s="1">
        <v>48.94</v>
      </c>
      <c r="N301" s="88">
        <f t="shared" si="144"/>
        <v>0.8600326930935841</v>
      </c>
      <c r="O301" s="88">
        <f t="shared" si="145"/>
        <v>0.85997054235443504</v>
      </c>
    </row>
    <row r="302" spans="1:15" ht="25.5" x14ac:dyDescent="0.2">
      <c r="A302" s="7" t="s">
        <v>385</v>
      </c>
      <c r="B302" s="21" t="s">
        <v>514</v>
      </c>
      <c r="C302" s="7" t="s">
        <v>368</v>
      </c>
      <c r="D302" s="34">
        <v>20</v>
      </c>
      <c r="E302" s="35">
        <f t="shared" si="162"/>
        <v>9.3800000000000008</v>
      </c>
      <c r="F302" s="35">
        <f t="shared" si="163"/>
        <v>10.565632000000001</v>
      </c>
      <c r="G302" s="35">
        <f t="shared" si="164"/>
        <v>187.60000000000002</v>
      </c>
      <c r="H302" s="35">
        <f t="shared" si="165"/>
        <v>211.31264000000002</v>
      </c>
      <c r="J302" s="27">
        <v>12.29</v>
      </c>
      <c r="M302" s="1">
        <v>10.91</v>
      </c>
      <c r="N302" s="88">
        <f t="shared" si="144"/>
        <v>0.85976168652612284</v>
      </c>
      <c r="O302" s="88">
        <f t="shared" si="145"/>
        <v>0.85969340927583415</v>
      </c>
    </row>
    <row r="303" spans="1:15" ht="25.5" x14ac:dyDescent="0.2">
      <c r="A303" s="7" t="s">
        <v>386</v>
      </c>
      <c r="B303" s="21" t="s">
        <v>515</v>
      </c>
      <c r="C303" s="7" t="s">
        <v>368</v>
      </c>
      <c r="D303" s="34">
        <v>10</v>
      </c>
      <c r="E303" s="35">
        <f t="shared" si="162"/>
        <v>11.08</v>
      </c>
      <c r="F303" s="35">
        <f t="shared" si="163"/>
        <v>12.480512000000001</v>
      </c>
      <c r="G303" s="35">
        <f t="shared" si="164"/>
        <v>110.8</v>
      </c>
      <c r="H303" s="35">
        <f t="shared" si="165"/>
        <v>124.80512000000002</v>
      </c>
      <c r="J303" s="27">
        <v>14.51</v>
      </c>
      <c r="M303" s="1">
        <v>12.88</v>
      </c>
      <c r="N303" s="88">
        <f t="shared" si="144"/>
        <v>0.86024844720496885</v>
      </c>
      <c r="O303" s="88">
        <f t="shared" si="145"/>
        <v>0.86013177119228124</v>
      </c>
    </row>
    <row r="304" spans="1:15" ht="25.5" x14ac:dyDescent="0.2">
      <c r="A304" s="7" t="s">
        <v>387</v>
      </c>
      <c r="B304" s="21" t="s">
        <v>516</v>
      </c>
      <c r="C304" s="7" t="s">
        <v>368</v>
      </c>
      <c r="D304" s="34">
        <v>1</v>
      </c>
      <c r="E304" s="35">
        <f t="shared" si="162"/>
        <v>16.010000000000002</v>
      </c>
      <c r="F304" s="35">
        <f t="shared" si="163"/>
        <v>18.033664000000002</v>
      </c>
      <c r="G304" s="35">
        <f t="shared" si="164"/>
        <v>16.010000000000002</v>
      </c>
      <c r="H304" s="35">
        <f t="shared" si="165"/>
        <v>18.033664000000002</v>
      </c>
      <c r="J304" s="27">
        <v>20.97</v>
      </c>
      <c r="M304" s="1">
        <v>18.62</v>
      </c>
      <c r="N304" s="88">
        <f t="shared" si="144"/>
        <v>0.85982814178302902</v>
      </c>
      <c r="O304" s="88">
        <f t="shared" si="145"/>
        <v>0.8599744396757274</v>
      </c>
    </row>
    <row r="305" spans="1:15" ht="25.5" x14ac:dyDescent="0.2">
      <c r="A305" s="7" t="s">
        <v>388</v>
      </c>
      <c r="B305" s="21" t="s">
        <v>517</v>
      </c>
      <c r="C305" s="7" t="s">
        <v>368</v>
      </c>
      <c r="D305" s="34">
        <v>12</v>
      </c>
      <c r="E305" s="35">
        <f t="shared" si="162"/>
        <v>10.15</v>
      </c>
      <c r="F305" s="35">
        <f t="shared" si="163"/>
        <v>11.432960000000001</v>
      </c>
      <c r="G305" s="35">
        <f t="shared" si="164"/>
        <v>121.80000000000001</v>
      </c>
      <c r="H305" s="35">
        <f t="shared" si="165"/>
        <v>137.19552000000002</v>
      </c>
      <c r="J305" s="27">
        <v>13.29</v>
      </c>
      <c r="M305" s="1">
        <v>11.8</v>
      </c>
      <c r="N305" s="88">
        <f t="shared" si="144"/>
        <v>0.86016949152542366</v>
      </c>
      <c r="O305" s="88">
        <f t="shared" si="145"/>
        <v>0.86026787057938314</v>
      </c>
    </row>
    <row r="306" spans="1:15" ht="25.5" x14ac:dyDescent="0.2">
      <c r="A306" s="7" t="s">
        <v>389</v>
      </c>
      <c r="B306" s="21" t="s">
        <v>518</v>
      </c>
      <c r="C306" s="7" t="s">
        <v>368</v>
      </c>
      <c r="D306" s="34">
        <v>15</v>
      </c>
      <c r="E306" s="35">
        <f t="shared" si="162"/>
        <v>9.01</v>
      </c>
      <c r="F306" s="35">
        <f t="shared" si="163"/>
        <v>10.148864</v>
      </c>
      <c r="G306" s="35">
        <f t="shared" si="164"/>
        <v>135.15</v>
      </c>
      <c r="H306" s="35">
        <f t="shared" si="165"/>
        <v>152.23295999999999</v>
      </c>
      <c r="J306" s="27">
        <v>11.8</v>
      </c>
      <c r="M306" s="1">
        <v>10.48</v>
      </c>
      <c r="N306" s="88">
        <f t="shared" si="144"/>
        <v>0.85973282442748089</v>
      </c>
      <c r="O306" s="88">
        <f t="shared" si="145"/>
        <v>0.86007322033898292</v>
      </c>
    </row>
    <row r="307" spans="1:15" ht="25.5" x14ac:dyDescent="0.2">
      <c r="A307" s="7" t="s">
        <v>390</v>
      </c>
      <c r="B307" s="21" t="s">
        <v>519</v>
      </c>
      <c r="C307" s="7" t="s">
        <v>368</v>
      </c>
      <c r="D307" s="34">
        <v>3</v>
      </c>
      <c r="E307" s="35">
        <f t="shared" si="162"/>
        <v>17.88</v>
      </c>
      <c r="F307" s="35">
        <f t="shared" si="163"/>
        <v>20.140031999999998</v>
      </c>
      <c r="G307" s="35">
        <f t="shared" si="164"/>
        <v>53.64</v>
      </c>
      <c r="H307" s="35">
        <f t="shared" si="165"/>
        <v>60.420095999999994</v>
      </c>
      <c r="J307" s="27">
        <v>23.42</v>
      </c>
      <c r="M307" s="1">
        <v>20.79</v>
      </c>
      <c r="N307" s="88">
        <f t="shared" si="144"/>
        <v>0.86002886002886003</v>
      </c>
      <c r="O307" s="88">
        <f t="shared" si="145"/>
        <v>0.85995012809564464</v>
      </c>
    </row>
    <row r="308" spans="1:15" x14ac:dyDescent="0.2">
      <c r="A308" s="7" t="s">
        <v>391</v>
      </c>
      <c r="B308" s="20" t="s">
        <v>392</v>
      </c>
      <c r="C308" s="7" t="s">
        <v>368</v>
      </c>
      <c r="D308" s="34">
        <v>14</v>
      </c>
      <c r="E308" s="35">
        <f t="shared" si="162"/>
        <v>221.03</v>
      </c>
      <c r="F308" s="35">
        <f t="shared" si="163"/>
        <v>248.96819200000002</v>
      </c>
      <c r="G308" s="35">
        <f t="shared" si="164"/>
        <v>3094.42</v>
      </c>
      <c r="H308" s="35">
        <f t="shared" si="165"/>
        <v>3485.5546880000002</v>
      </c>
      <c r="J308" s="27">
        <v>289.5</v>
      </c>
      <c r="M308" s="1">
        <v>257.01</v>
      </c>
      <c r="N308" s="88">
        <f t="shared" si="144"/>
        <v>0.86000544725886152</v>
      </c>
      <c r="O308" s="88">
        <f t="shared" si="145"/>
        <v>0.8599937547495683</v>
      </c>
    </row>
    <row r="309" spans="1:15" x14ac:dyDescent="0.2">
      <c r="A309" s="46" t="s">
        <v>393</v>
      </c>
      <c r="B309" s="47" t="s">
        <v>230</v>
      </c>
      <c r="C309" s="59"/>
      <c r="D309" s="60"/>
      <c r="E309" s="61"/>
      <c r="F309" s="61"/>
      <c r="G309" s="61"/>
      <c r="H309" s="61"/>
      <c r="N309" s="88" t="e">
        <f t="shared" si="144"/>
        <v>#DIV/0!</v>
      </c>
      <c r="O309" s="88" t="e">
        <f t="shared" si="145"/>
        <v>#DIV/0!</v>
      </c>
    </row>
    <row r="310" spans="1:15" ht="25.5" x14ac:dyDescent="0.2">
      <c r="A310" s="10">
        <v>40363</v>
      </c>
      <c r="B310" s="20" t="s">
        <v>394</v>
      </c>
      <c r="C310" s="9" t="s">
        <v>368</v>
      </c>
      <c r="D310" s="36">
        <v>35</v>
      </c>
      <c r="E310" s="35">
        <f t="shared" ref="E310:E313" si="166">ROUND(M310+M310*$Q$1/100,2)</f>
        <v>1684.36</v>
      </c>
      <c r="F310" s="35">
        <f t="shared" ref="F310:F313" si="167">E310*12.64%+E310</f>
        <v>1897.2631039999999</v>
      </c>
      <c r="G310" s="35">
        <f t="shared" ref="G310:G313" si="168">D310*E310</f>
        <v>58952.6</v>
      </c>
      <c r="H310" s="35">
        <f t="shared" ref="H310:H313" si="169">D310*F310</f>
        <v>66404.208639999997</v>
      </c>
      <c r="J310" s="27">
        <v>2206.12</v>
      </c>
      <c r="M310" s="1">
        <v>1958.56</v>
      </c>
      <c r="N310" s="88">
        <f t="shared" si="144"/>
        <v>0.85999918307327827</v>
      </c>
      <c r="O310" s="88">
        <f t="shared" si="145"/>
        <v>0.85999995648468808</v>
      </c>
    </row>
    <row r="311" spans="1:15" x14ac:dyDescent="0.2">
      <c r="A311" s="11">
        <v>40728</v>
      </c>
      <c r="B311" s="20" t="s">
        <v>395</v>
      </c>
      <c r="C311" s="7" t="s">
        <v>368</v>
      </c>
      <c r="D311" s="34">
        <v>8</v>
      </c>
      <c r="E311" s="35">
        <f t="shared" si="166"/>
        <v>1909.81</v>
      </c>
      <c r="F311" s="35">
        <f t="shared" si="167"/>
        <v>2151.2099840000001</v>
      </c>
      <c r="G311" s="35">
        <f t="shared" si="168"/>
        <v>15278.48</v>
      </c>
      <c r="H311" s="35">
        <f t="shared" si="169"/>
        <v>17209.679872000001</v>
      </c>
      <c r="J311" s="27">
        <v>2501.41</v>
      </c>
      <c r="M311" s="1">
        <v>2220.71</v>
      </c>
      <c r="N311" s="88">
        <f t="shared" si="144"/>
        <v>0.85999972981613981</v>
      </c>
      <c r="O311" s="88">
        <f t="shared" si="145"/>
        <v>0.85999895418983696</v>
      </c>
    </row>
    <row r="312" spans="1:15" x14ac:dyDescent="0.2">
      <c r="A312" s="11">
        <v>41094</v>
      </c>
      <c r="B312" s="20" t="s">
        <v>396</v>
      </c>
      <c r="C312" s="7" t="s">
        <v>368</v>
      </c>
      <c r="D312" s="34">
        <v>56</v>
      </c>
      <c r="E312" s="35">
        <f t="shared" si="166"/>
        <v>127.07</v>
      </c>
      <c r="F312" s="35">
        <f t="shared" si="167"/>
        <v>143.13164799999998</v>
      </c>
      <c r="G312" s="35">
        <f t="shared" si="168"/>
        <v>7115.92</v>
      </c>
      <c r="H312" s="35">
        <f t="shared" si="169"/>
        <v>8015.3722879999987</v>
      </c>
      <c r="J312" s="27">
        <v>166.43</v>
      </c>
      <c r="M312" s="1">
        <v>147.75</v>
      </c>
      <c r="N312" s="88">
        <f t="shared" si="144"/>
        <v>0.86003384094754654</v>
      </c>
      <c r="O312" s="88">
        <f t="shared" si="145"/>
        <v>0.86001110376734946</v>
      </c>
    </row>
    <row r="313" spans="1:15" x14ac:dyDescent="0.2">
      <c r="A313" s="11">
        <v>41459</v>
      </c>
      <c r="B313" s="20" t="s">
        <v>397</v>
      </c>
      <c r="C313" s="7" t="s">
        <v>368</v>
      </c>
      <c r="D313" s="34">
        <v>110</v>
      </c>
      <c r="E313" s="35">
        <f t="shared" si="166"/>
        <v>80.709999999999994</v>
      </c>
      <c r="F313" s="35">
        <f t="shared" si="167"/>
        <v>90.911743999999999</v>
      </c>
      <c r="G313" s="35">
        <f t="shared" si="168"/>
        <v>8878.0999999999985</v>
      </c>
      <c r="H313" s="35">
        <f t="shared" si="169"/>
        <v>10000.29184</v>
      </c>
      <c r="J313" s="27">
        <v>105.71</v>
      </c>
      <c r="M313" s="1">
        <v>93.85</v>
      </c>
      <c r="N313" s="88">
        <f t="shared" si="144"/>
        <v>0.85998934469898769</v>
      </c>
      <c r="O313" s="88">
        <f t="shared" si="145"/>
        <v>0.86001082206035384</v>
      </c>
    </row>
    <row r="314" spans="1:15" x14ac:dyDescent="0.2">
      <c r="A314" s="5" t="s">
        <v>398</v>
      </c>
      <c r="B314" s="25"/>
      <c r="C314" s="6"/>
      <c r="D314" s="30"/>
      <c r="E314" s="30"/>
      <c r="F314" s="30"/>
      <c r="G314" s="31">
        <f>SUM(G283+G277+G196+G178+G159+G106+G13)</f>
        <v>4728424.7778000003</v>
      </c>
      <c r="H314" s="32">
        <f>SUM(H283+H277+H196+H178+H159+H106+H13)</f>
        <v>6023877.6798147196</v>
      </c>
    </row>
  </sheetData>
  <mergeCells count="3">
    <mergeCell ref="A10:H10"/>
    <mergeCell ref="B7:H7"/>
    <mergeCell ref="B8:H8"/>
  </mergeCells>
  <pageMargins left="0.69" right="0.15748031496062992" top="1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D958-E546-4DE0-8F96-A72B7A9D66FD}">
  <dimension ref="A2:T29"/>
  <sheetViews>
    <sheetView showGridLines="0" workbookViewId="0">
      <selection activeCell="G19" sqref="G19"/>
    </sheetView>
  </sheetViews>
  <sheetFormatPr defaultRowHeight="12" x14ac:dyDescent="0.2"/>
  <cols>
    <col min="1" max="1" width="6.33203125" style="64" bestFit="1" customWidth="1"/>
    <col min="2" max="2" width="34.83203125" style="64" customWidth="1"/>
    <col min="3" max="3" width="13" style="64" bestFit="1" customWidth="1"/>
    <col min="4" max="4" width="10.1640625" style="64" bestFit="1" customWidth="1"/>
    <col min="5" max="5" width="3.5" style="65" bestFit="1" customWidth="1"/>
    <col min="6" max="19" width="13" style="64" bestFit="1" customWidth="1"/>
    <col min="20" max="16384" width="9.33203125" style="64"/>
  </cols>
  <sheetData>
    <row r="2" spans="1:20" ht="12.75" x14ac:dyDescent="0.2">
      <c r="A2" s="78" t="s">
        <v>542</v>
      </c>
      <c r="B2" s="78"/>
      <c r="C2" s="78"/>
      <c r="D2" s="78"/>
      <c r="E2" s="78"/>
      <c r="F2" s="78"/>
      <c r="G2" s="27"/>
    </row>
    <row r="3" spans="1:20" ht="12.75" x14ac:dyDescent="0.2">
      <c r="A3" s="78" t="s">
        <v>543</v>
      </c>
      <c r="B3" s="78"/>
      <c r="C3" s="78"/>
      <c r="D3" s="78"/>
      <c r="E3" s="27"/>
      <c r="F3" s="27"/>
      <c r="G3" s="27"/>
    </row>
    <row r="4" spans="1:20" ht="12.75" x14ac:dyDescent="0.2">
      <c r="A4" s="78" t="s">
        <v>544</v>
      </c>
      <c r="B4" s="78"/>
      <c r="C4" s="78"/>
      <c r="D4" s="27"/>
      <c r="E4" s="27"/>
      <c r="F4" s="27"/>
      <c r="G4" s="27"/>
    </row>
    <row r="5" spans="1:20" ht="12.75" x14ac:dyDescent="0.2">
      <c r="A5" s="78" t="s">
        <v>545</v>
      </c>
      <c r="B5" s="78"/>
      <c r="C5" s="78"/>
      <c r="D5" s="27"/>
      <c r="E5" s="27"/>
      <c r="F5" s="27"/>
      <c r="G5" s="27"/>
    </row>
    <row r="6" spans="1:20" ht="12.75" x14ac:dyDescent="0.2">
      <c r="A6" s="78" t="s">
        <v>546</v>
      </c>
      <c r="B6" s="78"/>
      <c r="C6" s="78"/>
      <c r="D6" s="27"/>
      <c r="E6" s="27"/>
      <c r="F6" s="27"/>
      <c r="G6" s="27"/>
    </row>
    <row r="7" spans="1:20" ht="12.75" x14ac:dyDescent="0.2">
      <c r="A7" s="74" t="s">
        <v>547</v>
      </c>
      <c r="B7" s="75"/>
      <c r="C7" s="75"/>
      <c r="D7" s="75"/>
      <c r="E7" s="75"/>
      <c r="F7" s="75"/>
      <c r="G7" s="75"/>
    </row>
    <row r="8" spans="1:20" ht="12.75" x14ac:dyDescent="0.2">
      <c r="A8" s="77" t="s">
        <v>548</v>
      </c>
      <c r="B8" s="77"/>
      <c r="C8" s="77"/>
      <c r="D8" s="77"/>
      <c r="E8" s="77"/>
      <c r="F8" s="77"/>
      <c r="G8" s="77"/>
    </row>
    <row r="10" spans="1:20" x14ac:dyDescent="0.2">
      <c r="A10" s="76" t="s">
        <v>549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</row>
    <row r="11" spans="1:20" x14ac:dyDescent="0.2">
      <c r="A11" s="79" t="s">
        <v>525</v>
      </c>
      <c r="B11" s="79" t="s">
        <v>526</v>
      </c>
      <c r="C11" s="80" t="s">
        <v>541</v>
      </c>
      <c r="D11" s="79" t="s">
        <v>8</v>
      </c>
      <c r="E11" s="79"/>
      <c r="F11" s="79" t="s">
        <v>527</v>
      </c>
      <c r="G11" s="79"/>
      <c r="H11" s="79" t="s">
        <v>530</v>
      </c>
      <c r="I11" s="79"/>
      <c r="J11" s="81" t="s">
        <v>531</v>
      </c>
      <c r="K11" s="79"/>
      <c r="L11" s="79" t="s">
        <v>532</v>
      </c>
      <c r="M11" s="79"/>
      <c r="N11" s="79" t="s">
        <v>533</v>
      </c>
      <c r="O11" s="79"/>
      <c r="P11" s="79" t="s">
        <v>534</v>
      </c>
      <c r="Q11" s="79"/>
      <c r="R11" s="79" t="s">
        <v>535</v>
      </c>
      <c r="S11" s="79"/>
    </row>
    <row r="12" spans="1:20" x14ac:dyDescent="0.2">
      <c r="A12" s="79"/>
      <c r="B12" s="79"/>
      <c r="C12" s="79"/>
      <c r="D12" s="79"/>
      <c r="E12" s="79"/>
      <c r="F12" s="67" t="s">
        <v>528</v>
      </c>
      <c r="G12" s="67" t="s">
        <v>529</v>
      </c>
      <c r="H12" s="67" t="s">
        <v>528</v>
      </c>
      <c r="I12" s="67" t="s">
        <v>529</v>
      </c>
      <c r="J12" s="68" t="s">
        <v>528</v>
      </c>
      <c r="K12" s="67" t="s">
        <v>529</v>
      </c>
      <c r="L12" s="67" t="s">
        <v>528</v>
      </c>
      <c r="M12" s="67" t="s">
        <v>529</v>
      </c>
      <c r="N12" s="67" t="s">
        <v>528</v>
      </c>
      <c r="O12" s="67" t="s">
        <v>529</v>
      </c>
      <c r="P12" s="67" t="s">
        <v>528</v>
      </c>
      <c r="Q12" s="67" t="s">
        <v>529</v>
      </c>
      <c r="R12" s="67" t="s">
        <v>528</v>
      </c>
      <c r="S12" s="67" t="s">
        <v>529</v>
      </c>
    </row>
    <row r="13" spans="1:20" x14ac:dyDescent="0.2">
      <c r="A13" s="79" t="s">
        <v>9</v>
      </c>
      <c r="B13" s="82" t="str">
        <f>PLANILHA!B13</f>
        <v>RESTAURAÇÃO DE PRÉDIOS</v>
      </c>
      <c r="C13" s="83">
        <f>PLANILHA!H13</f>
        <v>1429109.5616347499</v>
      </c>
      <c r="D13" s="84">
        <f>C13/C27</f>
        <v>0.23724080029438877</v>
      </c>
      <c r="E13" s="69" t="s">
        <v>8</v>
      </c>
      <c r="F13" s="70">
        <v>0.4</v>
      </c>
      <c r="G13" s="70">
        <v>0.4</v>
      </c>
      <c r="H13" s="70">
        <v>0.2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1"/>
    </row>
    <row r="14" spans="1:20" x14ac:dyDescent="0.2">
      <c r="A14" s="79"/>
      <c r="B14" s="82"/>
      <c r="C14" s="79"/>
      <c r="D14" s="85"/>
      <c r="E14" s="69" t="s">
        <v>536</v>
      </c>
      <c r="F14" s="72">
        <f>C13*F13</f>
        <v>571643.8246539</v>
      </c>
      <c r="G14" s="72">
        <f>C13*G13</f>
        <v>571643.8246539</v>
      </c>
      <c r="H14" s="72">
        <f>H13*C13</f>
        <v>285821.91232695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</row>
    <row r="15" spans="1:20" x14ac:dyDescent="0.2">
      <c r="A15" s="79" t="s">
        <v>145</v>
      </c>
      <c r="B15" s="82" t="str">
        <f>PLANILHA!B106</f>
        <v>CONSTRUÇÃO DE PRAÇAS E EQUPAMENTOS PÚBLICOS</v>
      </c>
      <c r="C15" s="83">
        <f>PLANILHA!H106</f>
        <v>2712688.8001577193</v>
      </c>
      <c r="D15" s="84">
        <f>C15/C27</f>
        <v>0.45032268985932583</v>
      </c>
      <c r="E15" s="69" t="s">
        <v>8</v>
      </c>
      <c r="F15" s="70">
        <v>0.2</v>
      </c>
      <c r="G15" s="70">
        <v>0.2</v>
      </c>
      <c r="H15" s="70">
        <v>0.3</v>
      </c>
      <c r="I15" s="70">
        <v>0.3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1"/>
    </row>
    <row r="16" spans="1:20" x14ac:dyDescent="0.2">
      <c r="A16" s="79"/>
      <c r="B16" s="82"/>
      <c r="C16" s="79"/>
      <c r="D16" s="85"/>
      <c r="E16" s="69" t="s">
        <v>536</v>
      </c>
      <c r="F16" s="72">
        <f>C15*F15</f>
        <v>542537.7600315439</v>
      </c>
      <c r="G16" s="72">
        <f>C15*G15</f>
        <v>542537.7600315439</v>
      </c>
      <c r="H16" s="72">
        <f>C15*H15</f>
        <v>813806.64004731574</v>
      </c>
      <c r="I16" s="72">
        <f>C15*I15</f>
        <v>813806.64004731574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</row>
    <row r="17" spans="1:20" x14ac:dyDescent="0.2">
      <c r="A17" s="79" t="s">
        <v>205</v>
      </c>
      <c r="B17" s="82" t="str">
        <f>PLANILHA!B159</f>
        <v>QUADRA DE AREIA</v>
      </c>
      <c r="C17" s="83">
        <f>PLANILHA!H159</f>
        <v>109721.02264883999</v>
      </c>
      <c r="D17" s="84">
        <f>C17/C27</f>
        <v>1.8214351034467679E-2</v>
      </c>
      <c r="E17" s="69" t="s">
        <v>8</v>
      </c>
      <c r="F17" s="70"/>
      <c r="G17" s="70"/>
      <c r="H17" s="70"/>
      <c r="I17" s="70">
        <v>0.2</v>
      </c>
      <c r="J17" s="70">
        <v>0.4</v>
      </c>
      <c r="K17" s="70">
        <v>0.4</v>
      </c>
      <c r="L17" s="70"/>
      <c r="M17" s="70"/>
      <c r="N17" s="70"/>
      <c r="O17" s="70"/>
      <c r="P17" s="70"/>
      <c r="Q17" s="70"/>
      <c r="R17" s="70"/>
      <c r="S17" s="70"/>
      <c r="T17" s="71"/>
    </row>
    <row r="18" spans="1:20" x14ac:dyDescent="0.2">
      <c r="A18" s="79"/>
      <c r="B18" s="82"/>
      <c r="C18" s="79"/>
      <c r="D18" s="85"/>
      <c r="E18" s="69" t="s">
        <v>536</v>
      </c>
      <c r="F18" s="67"/>
      <c r="G18" s="67"/>
      <c r="H18" s="67"/>
      <c r="I18" s="72">
        <f>C17*I17</f>
        <v>21944.204529768002</v>
      </c>
      <c r="J18" s="72">
        <f>C17*J17</f>
        <v>43888.409059536003</v>
      </c>
      <c r="K18" s="72">
        <f>C17*K17</f>
        <v>43888.409059536003</v>
      </c>
      <c r="L18" s="67"/>
      <c r="M18" s="67"/>
      <c r="N18" s="67"/>
      <c r="O18" s="67"/>
      <c r="P18" s="67"/>
      <c r="Q18" s="67"/>
      <c r="R18" s="67"/>
      <c r="S18" s="67"/>
    </row>
    <row r="19" spans="1:20" x14ac:dyDescent="0.2">
      <c r="A19" s="79" t="s">
        <v>233</v>
      </c>
      <c r="B19" s="82" t="str">
        <f>PLANILHA!B178</f>
        <v>QUADRA DE ESPORTES</v>
      </c>
      <c r="C19" s="83">
        <f>PLANILHA!H178</f>
        <v>258921.02360416</v>
      </c>
      <c r="D19" s="84">
        <f>C19/C27</f>
        <v>4.2982450402632315E-2</v>
      </c>
      <c r="E19" s="69" t="s">
        <v>8</v>
      </c>
      <c r="F19" s="70"/>
      <c r="G19" s="70"/>
      <c r="H19" s="70"/>
      <c r="I19" s="70"/>
      <c r="J19" s="70">
        <v>0.2</v>
      </c>
      <c r="K19" s="70">
        <v>0.4</v>
      </c>
      <c r="L19" s="70">
        <v>0.2</v>
      </c>
      <c r="M19" s="70"/>
      <c r="N19" s="70"/>
      <c r="O19" s="70">
        <v>0.2</v>
      </c>
      <c r="P19" s="70"/>
      <c r="Q19" s="70"/>
      <c r="R19" s="70"/>
      <c r="S19" s="70"/>
      <c r="T19" s="71"/>
    </row>
    <row r="20" spans="1:20" x14ac:dyDescent="0.2">
      <c r="A20" s="79"/>
      <c r="B20" s="82"/>
      <c r="C20" s="79"/>
      <c r="D20" s="85"/>
      <c r="E20" s="69" t="s">
        <v>536</v>
      </c>
      <c r="F20" s="67"/>
      <c r="G20" s="67"/>
      <c r="H20" s="67"/>
      <c r="I20" s="67"/>
      <c r="J20" s="72">
        <f>C19*J19</f>
        <v>51784.204720832</v>
      </c>
      <c r="K20" s="72">
        <f>C19*K19</f>
        <v>103568.409441664</v>
      </c>
      <c r="L20" s="72">
        <f>C19*L19</f>
        <v>51784.204720832</v>
      </c>
      <c r="M20" s="67"/>
      <c r="N20" s="67"/>
      <c r="O20" s="72">
        <f>C19*O19</f>
        <v>51784.204720832</v>
      </c>
      <c r="P20" s="67"/>
      <c r="Q20" s="67"/>
      <c r="R20" s="67"/>
      <c r="S20" s="67"/>
    </row>
    <row r="21" spans="1:20" x14ac:dyDescent="0.2">
      <c r="A21" s="79" t="s">
        <v>254</v>
      </c>
      <c r="B21" s="82" t="str">
        <f>PLANILHA!B196</f>
        <v>QUIOSQUES</v>
      </c>
      <c r="C21" s="83">
        <f>PLANILHA!H196</f>
        <v>1307985.5235712498</v>
      </c>
      <c r="D21" s="84">
        <f>C21/C27</f>
        <v>0.2171334799765523</v>
      </c>
      <c r="E21" s="69" t="s">
        <v>8</v>
      </c>
      <c r="F21" s="70"/>
      <c r="G21" s="70"/>
      <c r="H21" s="70"/>
      <c r="I21" s="70"/>
      <c r="J21" s="70"/>
      <c r="K21" s="70"/>
      <c r="L21" s="70">
        <v>0.5</v>
      </c>
      <c r="M21" s="70">
        <v>0.3</v>
      </c>
      <c r="N21" s="70"/>
      <c r="O21" s="70"/>
      <c r="P21" s="70">
        <v>0.2</v>
      </c>
      <c r="Q21" s="70"/>
      <c r="R21" s="70"/>
      <c r="S21" s="70"/>
      <c r="T21" s="71"/>
    </row>
    <row r="22" spans="1:20" x14ac:dyDescent="0.2">
      <c r="A22" s="79"/>
      <c r="B22" s="82"/>
      <c r="C22" s="79"/>
      <c r="D22" s="85"/>
      <c r="E22" s="69" t="s">
        <v>536</v>
      </c>
      <c r="F22" s="67"/>
      <c r="G22" s="67"/>
      <c r="H22" s="67"/>
      <c r="I22" s="67"/>
      <c r="J22" s="67"/>
      <c r="K22" s="67"/>
      <c r="L22" s="72">
        <f>C21*L21</f>
        <v>653992.7617856249</v>
      </c>
      <c r="M22" s="72">
        <f>C21*M21</f>
        <v>392395.65707137494</v>
      </c>
      <c r="N22" s="67"/>
      <c r="O22" s="67"/>
      <c r="P22" s="72">
        <f>C21*P21</f>
        <v>261597.10471424996</v>
      </c>
      <c r="Q22" s="67"/>
      <c r="R22" s="67"/>
      <c r="S22" s="67"/>
    </row>
    <row r="23" spans="1:20" x14ac:dyDescent="0.2">
      <c r="A23" s="79" t="s">
        <v>352</v>
      </c>
      <c r="B23" s="82" t="str">
        <f>PLANILHA!B277</f>
        <v>PAISAGISMO</v>
      </c>
      <c r="C23" s="83">
        <f>PLANILHA!H277</f>
        <v>46997.63031</v>
      </c>
      <c r="D23" s="84">
        <f>C23/C27</f>
        <v>7.8018898802482885E-3</v>
      </c>
      <c r="E23" s="69" t="s">
        <v>8</v>
      </c>
      <c r="F23" s="70"/>
      <c r="G23" s="70"/>
      <c r="H23" s="70"/>
      <c r="I23" s="70"/>
      <c r="J23" s="70"/>
      <c r="K23" s="70"/>
      <c r="L23" s="70"/>
      <c r="M23" s="70">
        <v>0.3</v>
      </c>
      <c r="N23" s="70">
        <v>0.3</v>
      </c>
      <c r="O23" s="70"/>
      <c r="P23" s="70">
        <v>0.2</v>
      </c>
      <c r="Q23" s="70">
        <v>0.2</v>
      </c>
      <c r="R23" s="70"/>
      <c r="S23" s="70"/>
      <c r="T23" s="71"/>
    </row>
    <row r="24" spans="1:20" x14ac:dyDescent="0.2">
      <c r="A24" s="79"/>
      <c r="B24" s="82"/>
      <c r="C24" s="79"/>
      <c r="D24" s="85"/>
      <c r="E24" s="69" t="s">
        <v>536</v>
      </c>
      <c r="F24" s="67"/>
      <c r="G24" s="67"/>
      <c r="H24" s="67"/>
      <c r="I24" s="67"/>
      <c r="J24" s="67"/>
      <c r="K24" s="67"/>
      <c r="L24" s="67"/>
      <c r="M24" s="72">
        <f>C23*M23</f>
        <v>14099.289092999999</v>
      </c>
      <c r="N24" s="72">
        <f>C23*N23</f>
        <v>14099.289092999999</v>
      </c>
      <c r="O24" s="67"/>
      <c r="P24" s="72">
        <f>C23*P23</f>
        <v>9399.5260620000008</v>
      </c>
      <c r="Q24" s="72">
        <f>C23*Q23</f>
        <v>9399.5260620000008</v>
      </c>
      <c r="R24" s="67"/>
      <c r="S24" s="67"/>
    </row>
    <row r="25" spans="1:20" x14ac:dyDescent="0.2">
      <c r="A25" s="79" t="s">
        <v>537</v>
      </c>
      <c r="B25" s="82" t="str">
        <f>PLANILHA!B283</f>
        <v>INSTALAÇÕES ELÉTRICAS</v>
      </c>
      <c r="C25" s="83">
        <f>PLANILHA!H283</f>
        <v>158454.11788799995</v>
      </c>
      <c r="D25" s="84">
        <f>C25/C27</f>
        <v>2.6304338552384687E-2</v>
      </c>
      <c r="E25" s="69" t="s">
        <v>8</v>
      </c>
      <c r="F25" s="70"/>
      <c r="G25" s="70"/>
      <c r="H25" s="70"/>
      <c r="I25" s="70"/>
      <c r="J25" s="70"/>
      <c r="K25" s="70"/>
      <c r="L25" s="70"/>
      <c r="M25" s="70"/>
      <c r="N25" s="70"/>
      <c r="O25" s="70">
        <v>0.2</v>
      </c>
      <c r="P25" s="70">
        <v>0.2</v>
      </c>
      <c r="Q25" s="70">
        <v>0.4</v>
      </c>
      <c r="R25" s="70">
        <v>0.1</v>
      </c>
      <c r="S25" s="70">
        <v>0.1</v>
      </c>
      <c r="T25" s="71"/>
    </row>
    <row r="26" spans="1:20" x14ac:dyDescent="0.2">
      <c r="A26" s="79"/>
      <c r="B26" s="82"/>
      <c r="C26" s="79"/>
      <c r="D26" s="85"/>
      <c r="E26" s="69" t="s">
        <v>536</v>
      </c>
      <c r="F26" s="67"/>
      <c r="G26" s="67"/>
      <c r="H26" s="67"/>
      <c r="I26" s="67"/>
      <c r="J26" s="67"/>
      <c r="K26" s="67"/>
      <c r="L26" s="67"/>
      <c r="M26" s="67"/>
      <c r="N26" s="67"/>
      <c r="O26" s="72">
        <f>C25*O25</f>
        <v>31690.823577599993</v>
      </c>
      <c r="P26" s="72">
        <f>C25*P25</f>
        <v>31690.823577599993</v>
      </c>
      <c r="Q26" s="72">
        <f>C25*Q25</f>
        <v>63381.647155199986</v>
      </c>
      <c r="R26" s="72">
        <f>C25*R25</f>
        <v>15845.411788799996</v>
      </c>
      <c r="S26" s="72">
        <f>C25*S25</f>
        <v>15845.411788799996</v>
      </c>
    </row>
    <row r="27" spans="1:20" x14ac:dyDescent="0.2">
      <c r="A27" s="86" t="s">
        <v>538</v>
      </c>
      <c r="B27" s="86"/>
      <c r="C27" s="87">
        <f>SUM(C13:C26)</f>
        <v>6023877.6798147196</v>
      </c>
      <c r="D27" s="70">
        <f>SUM(D13:D26)</f>
        <v>0.99999999999999989</v>
      </c>
      <c r="E27" s="66" t="s">
        <v>8</v>
      </c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</row>
    <row r="28" spans="1:20" x14ac:dyDescent="0.2">
      <c r="A28" s="86"/>
      <c r="B28" s="86"/>
      <c r="C28" s="86"/>
      <c r="D28" s="67" t="s">
        <v>539</v>
      </c>
      <c r="E28" s="66" t="s">
        <v>536</v>
      </c>
      <c r="F28" s="72">
        <f>SUM(F16+F14)</f>
        <v>1114181.5846854439</v>
      </c>
      <c r="G28" s="72">
        <f>SUM(G16+G14)</f>
        <v>1114181.5846854439</v>
      </c>
      <c r="H28" s="72">
        <f>SUM(H16+H14)</f>
        <v>1099628.5523742656</v>
      </c>
      <c r="I28" s="72">
        <f>SUM(I18+I16)</f>
        <v>835750.84457708371</v>
      </c>
      <c r="J28" s="72">
        <f>SUM(J20+J18)</f>
        <v>95672.613780368003</v>
      </c>
      <c r="K28" s="72">
        <f>SUM(K20+K18)</f>
        <v>147456.8185012</v>
      </c>
      <c r="L28" s="72">
        <f>SUM(L22+L20)</f>
        <v>705776.96650645696</v>
      </c>
      <c r="M28" s="72">
        <f>SUM(M24+M22)</f>
        <v>406494.94616437494</v>
      </c>
      <c r="N28" s="72">
        <f>SUM(N24)</f>
        <v>14099.289092999999</v>
      </c>
      <c r="O28" s="72">
        <f>SUM(O26+O20)</f>
        <v>83475.028298431993</v>
      </c>
      <c r="P28" s="72">
        <f>SUM(P26+P24+P22)</f>
        <v>302687.45435384999</v>
      </c>
      <c r="Q28" s="72">
        <f>SUM(Q26+Q24)</f>
        <v>72781.17321719999</v>
      </c>
      <c r="R28" s="72">
        <f>SUM(R26)</f>
        <v>15845.411788799996</v>
      </c>
      <c r="S28" s="72">
        <f>SUM(S26)</f>
        <v>15845.411788799996</v>
      </c>
    </row>
    <row r="29" spans="1:20" x14ac:dyDescent="0.2">
      <c r="A29" s="86"/>
      <c r="B29" s="86"/>
      <c r="C29" s="86"/>
      <c r="D29" s="67" t="s">
        <v>540</v>
      </c>
      <c r="E29" s="66" t="s">
        <v>536</v>
      </c>
      <c r="F29" s="72">
        <f>F28</f>
        <v>1114181.5846854439</v>
      </c>
      <c r="G29" s="72">
        <f t="shared" ref="G29:S29" si="0">F29+G28</f>
        <v>2228363.1693708878</v>
      </c>
      <c r="H29" s="72">
        <f t="shared" si="0"/>
        <v>3327991.7217451534</v>
      </c>
      <c r="I29" s="72">
        <f t="shared" si="0"/>
        <v>4163742.5663222373</v>
      </c>
      <c r="J29" s="72">
        <f t="shared" si="0"/>
        <v>4259415.1801026054</v>
      </c>
      <c r="K29" s="72">
        <f t="shared" si="0"/>
        <v>4406871.998603805</v>
      </c>
      <c r="L29" s="72">
        <f t="shared" si="0"/>
        <v>5112648.9651102619</v>
      </c>
      <c r="M29" s="72">
        <f t="shared" si="0"/>
        <v>5519143.9112746371</v>
      </c>
      <c r="N29" s="72">
        <f t="shared" si="0"/>
        <v>5533243.200367637</v>
      </c>
      <c r="O29" s="72">
        <f t="shared" si="0"/>
        <v>5616718.228666069</v>
      </c>
      <c r="P29" s="72">
        <f t="shared" si="0"/>
        <v>5919405.6830199193</v>
      </c>
      <c r="Q29" s="72">
        <f t="shared" si="0"/>
        <v>5992186.8562371191</v>
      </c>
      <c r="R29" s="72">
        <f t="shared" si="0"/>
        <v>6008032.2680259189</v>
      </c>
      <c r="S29" s="72">
        <f t="shared" si="0"/>
        <v>6023877.6798147187</v>
      </c>
    </row>
  </sheetData>
  <mergeCells count="50">
    <mergeCell ref="D25:D26"/>
    <mergeCell ref="A27:B29"/>
    <mergeCell ref="C27:C29"/>
    <mergeCell ref="D13:D14"/>
    <mergeCell ref="D15:D16"/>
    <mergeCell ref="D17:D18"/>
    <mergeCell ref="D19:D20"/>
    <mergeCell ref="D21:D22"/>
    <mergeCell ref="D23:D24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R11:S11"/>
    <mergeCell ref="A11:A12"/>
    <mergeCell ref="B11:B12"/>
    <mergeCell ref="C11:C12"/>
    <mergeCell ref="D11:D12"/>
    <mergeCell ref="E11:E12"/>
    <mergeCell ref="F11:G11"/>
    <mergeCell ref="H11:I11"/>
    <mergeCell ref="J11:K11"/>
    <mergeCell ref="L11:M11"/>
    <mergeCell ref="N11:O11"/>
    <mergeCell ref="P11:Q11"/>
    <mergeCell ref="A10:S10"/>
    <mergeCell ref="A7:G7"/>
    <mergeCell ref="A8:G8"/>
    <mergeCell ref="A2:F2"/>
    <mergeCell ref="A3:D3"/>
    <mergeCell ref="A4:C4"/>
    <mergeCell ref="A5:C5"/>
    <mergeCell ref="A6:C6"/>
  </mergeCells>
  <phoneticPr fontId="2" type="noConversion"/>
  <pageMargins left="0.11811023622047245" right="0.11811023622047245" top="1.22" bottom="0.78740157480314965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Orçamentária Largo da estação - Etapa01 - VALDEIR e RICARDO_27.12.22_impressão atualizada para licitação.xlsx</dc:title>
  <dc:creator>Cliente Chipset</dc:creator>
  <cp:lastModifiedBy>User12549</cp:lastModifiedBy>
  <cp:lastPrinted>2023-01-27T10:42:07Z</cp:lastPrinted>
  <dcterms:created xsi:type="dcterms:W3CDTF">2023-01-27T02:03:21Z</dcterms:created>
  <dcterms:modified xsi:type="dcterms:W3CDTF">2024-01-17T00:47:08Z</dcterms:modified>
</cp:coreProperties>
</file>