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8610" firstSheet="1" activeTab="1"/>
  </bookViews>
  <sheets>
    <sheet name="Orçamento" sheetId="3" state="hidden" r:id="rId1"/>
    <sheet name="BM_01" sheetId="7" r:id="rId2"/>
    <sheet name="Memorial" sheetId="8" r:id="rId3"/>
    <sheet name="Plan1" sheetId="9" r:id="rId4"/>
  </sheets>
  <externalReferences>
    <externalReference r:id="rId5"/>
    <externalReference r:id="rId6"/>
  </externalReferenc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H189" i="9" l="1"/>
  <c r="G370" i="7" l="1"/>
  <c r="G369" i="7"/>
  <c r="G368" i="7"/>
  <c r="J368" i="7" s="1"/>
  <c r="G367" i="7"/>
  <c r="H367" i="7" s="1"/>
  <c r="K367" i="7" s="1"/>
  <c r="L367" i="7" s="1"/>
  <c r="G366" i="7"/>
  <c r="G365" i="7"/>
  <c r="J365" i="7" s="1"/>
  <c r="G364" i="7"/>
  <c r="G363" i="7"/>
  <c r="G362" i="7"/>
  <c r="J362" i="7" s="1"/>
  <c r="G361" i="7"/>
  <c r="G360" i="7"/>
  <c r="G359" i="7"/>
  <c r="G358" i="7"/>
  <c r="J358" i="7" s="1"/>
  <c r="G357" i="7"/>
  <c r="H356" i="7"/>
  <c r="H357" i="7"/>
  <c r="H358" i="7"/>
  <c r="H359" i="7"/>
  <c r="K359" i="7" s="1"/>
  <c r="L359" i="7" s="1"/>
  <c r="H360" i="7"/>
  <c r="H361" i="7"/>
  <c r="K361" i="7" s="1"/>
  <c r="H362" i="7"/>
  <c r="H363" i="7"/>
  <c r="H364" i="7"/>
  <c r="H365" i="7"/>
  <c r="H366" i="7"/>
  <c r="H369" i="7"/>
  <c r="H370" i="7"/>
  <c r="K370" i="7" s="1"/>
  <c r="H371" i="7"/>
  <c r="K371" i="7" s="1"/>
  <c r="L371" i="7" s="1"/>
  <c r="G356" i="7"/>
  <c r="J356" i="7" s="1"/>
  <c r="I356" i="7"/>
  <c r="K356" i="7"/>
  <c r="I357" i="7"/>
  <c r="J357" i="7"/>
  <c r="K357" i="7"/>
  <c r="I358" i="7"/>
  <c r="K358" i="7"/>
  <c r="I359" i="7"/>
  <c r="J359" i="7"/>
  <c r="I360" i="7"/>
  <c r="J360" i="7"/>
  <c r="K360" i="7"/>
  <c r="I361" i="7"/>
  <c r="J361" i="7"/>
  <c r="I362" i="7"/>
  <c r="K362" i="7"/>
  <c r="I363" i="7"/>
  <c r="J363" i="7"/>
  <c r="K363" i="7"/>
  <c r="L363" i="7" s="1"/>
  <c r="I364" i="7"/>
  <c r="J364" i="7"/>
  <c r="K364" i="7"/>
  <c r="L364" i="7" s="1"/>
  <c r="I365" i="7"/>
  <c r="K365" i="7"/>
  <c r="I366" i="7"/>
  <c r="J366" i="7"/>
  <c r="K366" i="7"/>
  <c r="L366" i="7" s="1"/>
  <c r="I367" i="7"/>
  <c r="J367" i="7"/>
  <c r="I368" i="7"/>
  <c r="I369" i="7"/>
  <c r="J369" i="7"/>
  <c r="K369" i="7"/>
  <c r="L369" i="7" s="1"/>
  <c r="I370" i="7"/>
  <c r="J370" i="7"/>
  <c r="I371" i="7"/>
  <c r="J371" i="7"/>
  <c r="K355" i="7"/>
  <c r="L355" i="7" s="1"/>
  <c r="J355" i="7"/>
  <c r="I355" i="7"/>
  <c r="H355" i="7"/>
  <c r="G355" i="7"/>
  <c r="L365" i="7"/>
  <c r="I34" i="7"/>
  <c r="I35" i="7"/>
  <c r="I36" i="7"/>
  <c r="G36" i="7"/>
  <c r="H36" i="7" s="1"/>
  <c r="K36" i="7" s="1"/>
  <c r="L36" i="7" s="1"/>
  <c r="G35" i="7"/>
  <c r="H35" i="7" s="1"/>
  <c r="K35" i="7" s="1"/>
  <c r="L35" i="7" s="1"/>
  <c r="G34" i="7"/>
  <c r="J36" i="7"/>
  <c r="H29" i="9"/>
  <c r="B29" i="9"/>
  <c r="B25" i="9"/>
  <c r="B21" i="9"/>
  <c r="G19" i="7"/>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L356" i="7"/>
  <c r="L360" i="7"/>
  <c r="L362" i="7"/>
  <c r="G191" i="9"/>
  <c r="H191" i="9" s="1"/>
  <c r="G190" i="9"/>
  <c r="H190"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L370" i="7" l="1"/>
  <c r="H368" i="7"/>
  <c r="K368" i="7" s="1"/>
  <c r="L368" i="7" s="1"/>
  <c r="L361" i="7"/>
  <c r="L358" i="7"/>
  <c r="L357" i="7"/>
  <c r="J35" i="7"/>
  <c r="J34" i="7"/>
  <c r="H34" i="7"/>
  <c r="K34" i="7" s="1"/>
  <c r="L34" i="7" s="1"/>
  <c r="H21" i="9"/>
  <c r="H82" i="9"/>
  <c r="H127" i="9"/>
  <c r="H58" i="9"/>
  <c r="H66" i="9"/>
  <c r="H173" i="9"/>
  <c r="H135" i="9"/>
  <c r="H143" i="9"/>
  <c r="H8" i="9"/>
  <c r="H25" i="9"/>
  <c r="H179" i="9"/>
  <c r="H155" i="9"/>
  <c r="H112" i="9"/>
  <c r="H106" i="9"/>
  <c r="H98" i="9"/>
  <c r="H88" i="9"/>
  <c r="H36" i="9"/>
  <c r="H49" i="9"/>
  <c r="H74" i="9"/>
  <c r="H149" i="9"/>
  <c r="H164" i="9"/>
  <c r="L17" i="8" l="1"/>
  <c r="L13" i="8"/>
  <c r="K23" i="8" l="1"/>
  <c r="L23" i="8" s="1"/>
  <c r="H30" i="7"/>
  <c r="H32" i="7"/>
  <c r="H33" i="7"/>
  <c r="H29" i="7"/>
  <c r="H26" i="7"/>
  <c r="H27" i="7"/>
  <c r="H25" i="7"/>
  <c r="H22" i="7"/>
  <c r="H23" i="7"/>
  <c r="H20" i="7"/>
  <c r="K22" i="8"/>
  <c r="L22" i="8" s="1"/>
  <c r="L21" i="8" s="1"/>
  <c r="K18" i="8"/>
  <c r="L18" i="8" s="1"/>
  <c r="K14" i="8"/>
  <c r="L14" i="8" s="1"/>
  <c r="E342" i="7"/>
  <c r="I6" i="3"/>
  <c r="F20" i="7"/>
  <c r="I20" i="7" s="1"/>
  <c r="F21" i="7"/>
  <c r="F22" i="7"/>
  <c r="I22" i="7" s="1"/>
  <c r="F23" i="7"/>
  <c r="F25" i="7"/>
  <c r="I25" i="7" s="1"/>
  <c r="F26" i="7"/>
  <c r="F27" i="7"/>
  <c r="I27" i="7" s="1"/>
  <c r="F29" i="7"/>
  <c r="F30" i="7"/>
  <c r="I30" i="7" s="1"/>
  <c r="I32" i="7"/>
  <c r="F39" i="7"/>
  <c r="I39" i="7" s="1"/>
  <c r="L39" i="7" s="1"/>
  <c r="F40" i="7"/>
  <c r="F41" i="7"/>
  <c r="I41" i="7" s="1"/>
  <c r="L41" i="7" s="1"/>
  <c r="F42" i="7"/>
  <c r="F43" i="7"/>
  <c r="I43" i="7" s="1"/>
  <c r="L43" i="7" s="1"/>
  <c r="F44" i="7"/>
  <c r="F45" i="7"/>
  <c r="I45" i="7" s="1"/>
  <c r="L45" i="7" s="1"/>
  <c r="F46" i="7"/>
  <c r="F47" i="7"/>
  <c r="I47" i="7" s="1"/>
  <c r="L47" i="7" s="1"/>
  <c r="F48" i="7"/>
  <c r="F49" i="7"/>
  <c r="I49" i="7" s="1"/>
  <c r="L49" i="7" s="1"/>
  <c r="F50" i="7"/>
  <c r="F51" i="7"/>
  <c r="I51" i="7" s="1"/>
  <c r="L51" i="7" s="1"/>
  <c r="F52" i="7"/>
  <c r="F54" i="7"/>
  <c r="I54" i="7" s="1"/>
  <c r="L54" i="7" s="1"/>
  <c r="F55" i="7"/>
  <c r="F56" i="7"/>
  <c r="I56" i="7" s="1"/>
  <c r="L56" i="7" s="1"/>
  <c r="F57" i="7"/>
  <c r="F58" i="7"/>
  <c r="I58" i="7" s="1"/>
  <c r="L58" i="7" s="1"/>
  <c r="F59" i="7"/>
  <c r="F60" i="7"/>
  <c r="I60" i="7" s="1"/>
  <c r="L60" i="7" s="1"/>
  <c r="F61" i="7"/>
  <c r="F62" i="7"/>
  <c r="I62" i="7" s="1"/>
  <c r="L62" i="7" s="1"/>
  <c r="F63" i="7"/>
  <c r="F64" i="7"/>
  <c r="I64" i="7" s="1"/>
  <c r="L64" i="7" s="1"/>
  <c r="F65" i="7"/>
  <c r="F66" i="7"/>
  <c r="I66" i="7" s="1"/>
  <c r="L66" i="7" s="1"/>
  <c r="F67" i="7"/>
  <c r="F68" i="7"/>
  <c r="I68" i="7" s="1"/>
  <c r="L68" i="7" s="1"/>
  <c r="F70" i="7"/>
  <c r="F71" i="7"/>
  <c r="I71" i="7" s="1"/>
  <c r="L71" i="7" s="1"/>
  <c r="F72" i="7"/>
  <c r="F73" i="7"/>
  <c r="I73" i="7" s="1"/>
  <c r="L73" i="7" s="1"/>
  <c r="F74" i="7"/>
  <c r="F75" i="7"/>
  <c r="I75" i="7" s="1"/>
  <c r="L75" i="7" s="1"/>
  <c r="F76" i="7"/>
  <c r="F77" i="7"/>
  <c r="I77" i="7" s="1"/>
  <c r="L77" i="7" s="1"/>
  <c r="F78" i="7"/>
  <c r="F79" i="7"/>
  <c r="I79" i="7" s="1"/>
  <c r="L79" i="7" s="1"/>
  <c r="F80" i="7"/>
  <c r="F81" i="7"/>
  <c r="I81" i="7" s="1"/>
  <c r="L81" i="7" s="1"/>
  <c r="F83" i="7"/>
  <c r="F84" i="7"/>
  <c r="I84" i="7" s="1"/>
  <c r="L84" i="7" s="1"/>
  <c r="F85" i="7"/>
  <c r="F86" i="7"/>
  <c r="I86" i="7" s="1"/>
  <c r="L86" i="7" s="1"/>
  <c r="F87" i="7"/>
  <c r="F88" i="7"/>
  <c r="I88" i="7" s="1"/>
  <c r="L88" i="7" s="1"/>
  <c r="F89" i="7"/>
  <c r="F90" i="7"/>
  <c r="I90" i="7" s="1"/>
  <c r="L90" i="7" s="1"/>
  <c r="F91" i="7"/>
  <c r="F92" i="7"/>
  <c r="I92" i="7" s="1"/>
  <c r="L92" i="7" s="1"/>
  <c r="F93" i="7"/>
  <c r="F94" i="7"/>
  <c r="I94" i="7" s="1"/>
  <c r="L94" i="7" s="1"/>
  <c r="F95" i="7"/>
  <c r="F97" i="7"/>
  <c r="I97" i="7" s="1"/>
  <c r="L97" i="7" s="1"/>
  <c r="F98" i="7"/>
  <c r="F99" i="7"/>
  <c r="I99" i="7" s="1"/>
  <c r="L99" i="7" s="1"/>
  <c r="F100" i="7"/>
  <c r="F102" i="7"/>
  <c r="I102" i="7" s="1"/>
  <c r="L102" i="7" s="1"/>
  <c r="F103" i="7"/>
  <c r="F104" i="7"/>
  <c r="I104" i="7" s="1"/>
  <c r="L104" i="7" s="1"/>
  <c r="F105" i="7"/>
  <c r="F107" i="7"/>
  <c r="I107" i="7" s="1"/>
  <c r="L107" i="7" s="1"/>
  <c r="F108" i="7"/>
  <c r="F109" i="7"/>
  <c r="I109" i="7" s="1"/>
  <c r="L109" i="7" s="1"/>
  <c r="F110" i="7"/>
  <c r="F112" i="7"/>
  <c r="I112" i="7" s="1"/>
  <c r="L112" i="7" s="1"/>
  <c r="F113" i="7"/>
  <c r="F114" i="7"/>
  <c r="I114" i="7" s="1"/>
  <c r="L114" i="7" s="1"/>
  <c r="F115" i="7"/>
  <c r="F116" i="7"/>
  <c r="I116" i="7" s="1"/>
  <c r="L116" i="7" s="1"/>
  <c r="F118" i="7"/>
  <c r="F119" i="7"/>
  <c r="I119" i="7" s="1"/>
  <c r="L119" i="7" s="1"/>
  <c r="F120" i="7"/>
  <c r="F121" i="7"/>
  <c r="I121" i="7" s="1"/>
  <c r="L121" i="7" s="1"/>
  <c r="F123" i="7"/>
  <c r="F124" i="7"/>
  <c r="I124" i="7" s="1"/>
  <c r="L124" i="7" s="1"/>
  <c r="F125" i="7"/>
  <c r="F126" i="7"/>
  <c r="I126" i="7" s="1"/>
  <c r="L126" i="7" s="1"/>
  <c r="F127" i="7"/>
  <c r="F128" i="7"/>
  <c r="I128" i="7" s="1"/>
  <c r="L128" i="7" s="1"/>
  <c r="F129" i="7"/>
  <c r="F130" i="7"/>
  <c r="I130" i="7" s="1"/>
  <c r="L130" i="7" s="1"/>
  <c r="F132" i="7"/>
  <c r="F133" i="7"/>
  <c r="I133" i="7" s="1"/>
  <c r="L133" i="7" s="1"/>
  <c r="F134" i="7"/>
  <c r="F135" i="7"/>
  <c r="I135" i="7" s="1"/>
  <c r="L135" i="7" s="1"/>
  <c r="F136" i="7"/>
  <c r="F137" i="7"/>
  <c r="I137" i="7" s="1"/>
  <c r="L137" i="7" s="1"/>
  <c r="F138" i="7"/>
  <c r="F139" i="7"/>
  <c r="I139" i="7" s="1"/>
  <c r="L139" i="7" s="1"/>
  <c r="F140" i="7"/>
  <c r="F141" i="7"/>
  <c r="I141" i="7" s="1"/>
  <c r="L141" i="7" s="1"/>
  <c r="F142" i="7"/>
  <c r="F143" i="7"/>
  <c r="I143" i="7" s="1"/>
  <c r="L143" i="7" s="1"/>
  <c r="F144" i="7"/>
  <c r="F145" i="7"/>
  <c r="I145" i="7" s="1"/>
  <c r="L145" i="7" s="1"/>
  <c r="F146" i="7"/>
  <c r="F147" i="7"/>
  <c r="I147" i="7" s="1"/>
  <c r="L147" i="7" s="1"/>
  <c r="F148" i="7"/>
  <c r="F149" i="7"/>
  <c r="I149" i="7" s="1"/>
  <c r="L149" i="7" s="1"/>
  <c r="F150" i="7"/>
  <c r="F151" i="7"/>
  <c r="I151" i="7" s="1"/>
  <c r="L151" i="7" s="1"/>
  <c r="F152" i="7"/>
  <c r="F153" i="7"/>
  <c r="I153" i="7" s="1"/>
  <c r="L153" i="7" s="1"/>
  <c r="F154" i="7"/>
  <c r="F156" i="7"/>
  <c r="I156" i="7" s="1"/>
  <c r="L156" i="7" s="1"/>
  <c r="F157" i="7"/>
  <c r="F158" i="7"/>
  <c r="I158" i="7" s="1"/>
  <c r="L158" i="7" s="1"/>
  <c r="F159" i="7"/>
  <c r="F160" i="7"/>
  <c r="I160" i="7" s="1"/>
  <c r="L160" i="7" s="1"/>
  <c r="F161" i="7"/>
  <c r="F162" i="7"/>
  <c r="I162" i="7" s="1"/>
  <c r="L162" i="7" s="1"/>
  <c r="F163" i="7"/>
  <c r="F164" i="7"/>
  <c r="I164" i="7" s="1"/>
  <c r="L164" i="7" s="1"/>
  <c r="F165" i="7"/>
  <c r="F166" i="7"/>
  <c r="I166" i="7" s="1"/>
  <c r="L166" i="7" s="1"/>
  <c r="F167" i="7"/>
  <c r="F168" i="7"/>
  <c r="I168" i="7" s="1"/>
  <c r="L168" i="7" s="1"/>
  <c r="F169" i="7"/>
  <c r="F170" i="7"/>
  <c r="I170" i="7" s="1"/>
  <c r="L170" i="7" s="1"/>
  <c r="F171" i="7"/>
  <c r="F172" i="7"/>
  <c r="I172" i="7" s="1"/>
  <c r="L172" i="7" s="1"/>
  <c r="F174" i="7"/>
  <c r="F175" i="7"/>
  <c r="I175" i="7" s="1"/>
  <c r="L175" i="7" s="1"/>
  <c r="F176" i="7"/>
  <c r="F177" i="7"/>
  <c r="I177" i="7" s="1"/>
  <c r="L177" i="7" s="1"/>
  <c r="F178" i="7"/>
  <c r="F179" i="7"/>
  <c r="I179" i="7" s="1"/>
  <c r="L179" i="7" s="1"/>
  <c r="F180" i="7"/>
  <c r="F181" i="7"/>
  <c r="I181" i="7" s="1"/>
  <c r="L181" i="7" s="1"/>
  <c r="F182" i="7"/>
  <c r="F183" i="7"/>
  <c r="I183" i="7" s="1"/>
  <c r="L183" i="7" s="1"/>
  <c r="F184" i="7"/>
  <c r="F185" i="7"/>
  <c r="I185" i="7" s="1"/>
  <c r="L185" i="7" s="1"/>
  <c r="F186" i="7"/>
  <c r="F187" i="7"/>
  <c r="I187" i="7" s="1"/>
  <c r="L187" i="7" s="1"/>
  <c r="F188" i="7"/>
  <c r="F189" i="7"/>
  <c r="I189" i="7" s="1"/>
  <c r="L189" i="7" s="1"/>
  <c r="F190" i="7"/>
  <c r="F191" i="7"/>
  <c r="I191" i="7" s="1"/>
  <c r="L191" i="7" s="1"/>
  <c r="F193" i="7"/>
  <c r="F194" i="7"/>
  <c r="I194" i="7" s="1"/>
  <c r="L194" i="7" s="1"/>
  <c r="F195" i="7"/>
  <c r="F196" i="7"/>
  <c r="I196" i="7" s="1"/>
  <c r="L196" i="7" s="1"/>
  <c r="F197" i="7"/>
  <c r="F198" i="7"/>
  <c r="I198" i="7" s="1"/>
  <c r="L198" i="7" s="1"/>
  <c r="F199" i="7"/>
  <c r="F200" i="7"/>
  <c r="I200" i="7" s="1"/>
  <c r="L200" i="7" s="1"/>
  <c r="F201" i="7"/>
  <c r="F203" i="7"/>
  <c r="I203" i="7" s="1"/>
  <c r="L203" i="7" s="1"/>
  <c r="F204" i="7"/>
  <c r="F205" i="7"/>
  <c r="I205" i="7" s="1"/>
  <c r="L205" i="7" s="1"/>
  <c r="F206" i="7"/>
  <c r="F207" i="7"/>
  <c r="I207" i="7" s="1"/>
  <c r="L207" i="7" s="1"/>
  <c r="F209" i="7"/>
  <c r="F210" i="7"/>
  <c r="I210" i="7" s="1"/>
  <c r="L210" i="7" s="1"/>
  <c r="F211" i="7"/>
  <c r="F212" i="7"/>
  <c r="I212" i="7" s="1"/>
  <c r="L212" i="7" s="1"/>
  <c r="F213" i="7"/>
  <c r="F214" i="7"/>
  <c r="I214" i="7" s="1"/>
  <c r="L214" i="7" s="1"/>
  <c r="F215" i="7"/>
  <c r="F216" i="7"/>
  <c r="I216" i="7" s="1"/>
  <c r="L216" i="7" s="1"/>
  <c r="F217" i="7"/>
  <c r="F218" i="7"/>
  <c r="I218" i="7" s="1"/>
  <c r="L218" i="7" s="1"/>
  <c r="F219" i="7"/>
  <c r="F220" i="7"/>
  <c r="I220" i="7" s="1"/>
  <c r="L220" i="7" s="1"/>
  <c r="F221" i="7"/>
  <c r="F222" i="7"/>
  <c r="I222" i="7" s="1"/>
  <c r="L222" i="7" s="1"/>
  <c r="F223" i="7"/>
  <c r="F224" i="7"/>
  <c r="I224" i="7" s="1"/>
  <c r="L224" i="7" s="1"/>
  <c r="F225" i="7"/>
  <c r="F226" i="7"/>
  <c r="I226" i="7" s="1"/>
  <c r="L226" i="7" s="1"/>
  <c r="F227" i="7"/>
  <c r="F228" i="7"/>
  <c r="I228" i="7" s="1"/>
  <c r="L228" i="7" s="1"/>
  <c r="F229" i="7"/>
  <c r="F230" i="7"/>
  <c r="I230" i="7" s="1"/>
  <c r="L230" i="7" s="1"/>
  <c r="F231" i="7"/>
  <c r="F232" i="7"/>
  <c r="I232" i="7" s="1"/>
  <c r="L232" i="7" s="1"/>
  <c r="F233" i="7"/>
  <c r="F234" i="7"/>
  <c r="I234" i="7" s="1"/>
  <c r="L234" i="7" s="1"/>
  <c r="F235" i="7"/>
  <c r="F236" i="7"/>
  <c r="I236" i="7" s="1"/>
  <c r="L236" i="7" s="1"/>
  <c r="F237" i="7"/>
  <c r="F238" i="7"/>
  <c r="I238" i="7" s="1"/>
  <c r="L238" i="7" s="1"/>
  <c r="F239" i="7"/>
  <c r="F240" i="7"/>
  <c r="I240" i="7" s="1"/>
  <c r="L240" i="7" s="1"/>
  <c r="F241" i="7"/>
  <c r="F242" i="7"/>
  <c r="I242" i="7" s="1"/>
  <c r="L242" i="7" s="1"/>
  <c r="F243" i="7"/>
  <c r="F244" i="7"/>
  <c r="I244" i="7" s="1"/>
  <c r="L244" i="7" s="1"/>
  <c r="F245" i="7"/>
  <c r="F246" i="7"/>
  <c r="I246" i="7" s="1"/>
  <c r="L246" i="7" s="1"/>
  <c r="F247" i="7"/>
  <c r="F248" i="7"/>
  <c r="I248" i="7" s="1"/>
  <c r="L248" i="7" s="1"/>
  <c r="F249" i="7"/>
  <c r="F250" i="7"/>
  <c r="I250" i="7" s="1"/>
  <c r="L250" i="7" s="1"/>
  <c r="F251" i="7"/>
  <c r="F252" i="7"/>
  <c r="I252" i="7" s="1"/>
  <c r="L252" i="7" s="1"/>
  <c r="F253" i="7"/>
  <c r="F254" i="7"/>
  <c r="I254" i="7" s="1"/>
  <c r="L254" i="7" s="1"/>
  <c r="F255" i="7"/>
  <c r="F256" i="7"/>
  <c r="I256" i="7" s="1"/>
  <c r="L256" i="7" s="1"/>
  <c r="F257" i="7"/>
  <c r="F258" i="7"/>
  <c r="I258" i="7" s="1"/>
  <c r="L258" i="7" s="1"/>
  <c r="F259" i="7"/>
  <c r="F261" i="7"/>
  <c r="I261" i="7" s="1"/>
  <c r="L261" i="7" s="1"/>
  <c r="F262" i="7"/>
  <c r="F263" i="7"/>
  <c r="I263" i="7" s="1"/>
  <c r="L263" i="7" s="1"/>
  <c r="F264" i="7"/>
  <c r="F265" i="7"/>
  <c r="I265" i="7" s="1"/>
  <c r="L265" i="7" s="1"/>
  <c r="F266" i="7"/>
  <c r="F267" i="7"/>
  <c r="I267" i="7" s="1"/>
  <c r="L267" i="7" s="1"/>
  <c r="F268" i="7"/>
  <c r="F269" i="7"/>
  <c r="I269" i="7" s="1"/>
  <c r="L269" i="7" s="1"/>
  <c r="F270" i="7"/>
  <c r="F271" i="7"/>
  <c r="I271" i="7" s="1"/>
  <c r="L271" i="7" s="1"/>
  <c r="F272" i="7"/>
  <c r="F273" i="7"/>
  <c r="I273" i="7" s="1"/>
  <c r="L273" i="7" s="1"/>
  <c r="F274" i="7"/>
  <c r="F275" i="7"/>
  <c r="I275" i="7" s="1"/>
  <c r="L275" i="7" s="1"/>
  <c r="F276" i="7"/>
  <c r="F277" i="7"/>
  <c r="I277" i="7" s="1"/>
  <c r="L277" i="7" s="1"/>
  <c r="F278" i="7"/>
  <c r="F279" i="7"/>
  <c r="I279" i="7" s="1"/>
  <c r="L279" i="7" s="1"/>
  <c r="F280" i="7"/>
  <c r="F282" i="7"/>
  <c r="I282" i="7" s="1"/>
  <c r="L282" i="7" s="1"/>
  <c r="F283" i="7"/>
  <c r="F284" i="7"/>
  <c r="I284" i="7" s="1"/>
  <c r="L284" i="7" s="1"/>
  <c r="F285" i="7"/>
  <c r="F286" i="7"/>
  <c r="I286" i="7" s="1"/>
  <c r="L286" i="7" s="1"/>
  <c r="F287" i="7"/>
  <c r="F288" i="7"/>
  <c r="I288" i="7" s="1"/>
  <c r="L288" i="7" s="1"/>
  <c r="F289" i="7"/>
  <c r="F290" i="7"/>
  <c r="I290" i="7" s="1"/>
  <c r="L290" i="7" s="1"/>
  <c r="F291" i="7"/>
  <c r="F292" i="7"/>
  <c r="I292" i="7" s="1"/>
  <c r="L292" i="7" s="1"/>
  <c r="F293" i="7"/>
  <c r="F295" i="7"/>
  <c r="I295" i="7" s="1"/>
  <c r="L295" i="7" s="1"/>
  <c r="F296" i="7"/>
  <c r="F297" i="7"/>
  <c r="I297" i="7" s="1"/>
  <c r="L297" i="7" s="1"/>
  <c r="F298" i="7"/>
  <c r="F299" i="7"/>
  <c r="I299" i="7" s="1"/>
  <c r="L299" i="7" s="1"/>
  <c r="F300" i="7"/>
  <c r="F302" i="7"/>
  <c r="I302" i="7" s="1"/>
  <c r="L302" i="7" s="1"/>
  <c r="F303" i="7"/>
  <c r="F304" i="7"/>
  <c r="I304" i="7" s="1"/>
  <c r="L304" i="7" s="1"/>
  <c r="F305" i="7"/>
  <c r="F306" i="7"/>
  <c r="I306" i="7" s="1"/>
  <c r="L306" i="7" s="1"/>
  <c r="F307" i="7"/>
  <c r="F308" i="7"/>
  <c r="I308" i="7" s="1"/>
  <c r="L308" i="7" s="1"/>
  <c r="F309" i="7"/>
  <c r="F310" i="7"/>
  <c r="I310" i="7" s="1"/>
  <c r="L310" i="7" s="1"/>
  <c r="F311" i="7"/>
  <c r="F312" i="7"/>
  <c r="I312" i="7" s="1"/>
  <c r="L312" i="7" s="1"/>
  <c r="F313" i="7"/>
  <c r="F314" i="7"/>
  <c r="I314" i="7" s="1"/>
  <c r="L314" i="7" s="1"/>
  <c r="F315" i="7"/>
  <c r="F316" i="7"/>
  <c r="I316" i="7" s="1"/>
  <c r="L316" i="7" s="1"/>
  <c r="F317" i="7"/>
  <c r="F318" i="7"/>
  <c r="I318" i="7" s="1"/>
  <c r="L318" i="7" s="1"/>
  <c r="F319" i="7"/>
  <c r="F320" i="7"/>
  <c r="I320" i="7" s="1"/>
  <c r="L320" i="7" s="1"/>
  <c r="F322" i="7"/>
  <c r="F323" i="7"/>
  <c r="I323" i="7" s="1"/>
  <c r="L323" i="7" s="1"/>
  <c r="F324" i="7"/>
  <c r="F325" i="7"/>
  <c r="I325" i="7" s="1"/>
  <c r="L325" i="7" s="1"/>
  <c r="F326" i="7"/>
  <c r="F327" i="7"/>
  <c r="I327" i="7" s="1"/>
  <c r="L327" i="7" s="1"/>
  <c r="F328" i="7"/>
  <c r="F329" i="7"/>
  <c r="I329" i="7" s="1"/>
  <c r="L329" i="7" s="1"/>
  <c r="F330" i="7"/>
  <c r="F331" i="7"/>
  <c r="I331" i="7" s="1"/>
  <c r="L331" i="7" s="1"/>
  <c r="F332" i="7"/>
  <c r="F333" i="7"/>
  <c r="I333" i="7" s="1"/>
  <c r="L333" i="7" s="1"/>
  <c r="F334" i="7"/>
  <c r="F335" i="7"/>
  <c r="I335" i="7" s="1"/>
  <c r="L335" i="7" s="1"/>
  <c r="F336" i="7"/>
  <c r="F337" i="7"/>
  <c r="I337" i="7" s="1"/>
  <c r="L337" i="7" s="1"/>
  <c r="F338" i="7"/>
  <c r="F339" i="7"/>
  <c r="I339" i="7" s="1"/>
  <c r="L339" i="7" s="1"/>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B25" i="8" l="1"/>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sharedStrings.xml><?xml version="1.0" encoding="utf-8"?>
<sst xmlns="http://schemas.openxmlformats.org/spreadsheetml/2006/main" count="1895" uniqueCount="1114">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</sst>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0.00\ %"/>
    <numFmt numFmtId="165" formatCode="&quot;R$&quot;#,##0.00"/>
    <numFmt numFmtId="166" formatCode="#,##0.0000000000"/>
  </numFmts>
  <fonts count="31"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s>
  <fills count="15">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34">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0" fillId="0" borderId="0" xfId="0"/>
    <xf numFmtId="0" fontId="9" fillId="0" borderId="6" xfId="0" applyFont="1" applyBorder="1" applyAlignment="1">
      <alignment vertical="distributed"/>
    </xf>
    <xf numFmtId="0" fontId="9" fillId="0" borderId="0" xfId="0" applyFont="1" applyBorder="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Border="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Font="1" applyBorder="1" applyAlignment="1">
      <alignment horizontal="center" vertical="center"/>
    </xf>
    <xf numFmtId="4" fontId="0" fillId="0" borderId="18" xfId="0" applyNumberFormat="1" applyFon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ont="1" applyFill="1" applyBorder="1" applyAlignment="1">
      <alignment horizontal="center" vertical="center"/>
    </xf>
    <xf numFmtId="4" fontId="0" fillId="8" borderId="18" xfId="0" applyNumberFormat="1" applyFon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Border="1" applyAlignment="1">
      <alignment vertical="distributed" wrapText="1"/>
    </xf>
    <xf numFmtId="0" fontId="0" fillId="0" borderId="0" xfId="0" applyBorder="1"/>
    <xf numFmtId="4" fontId="0" fillId="0" borderId="0" xfId="0" applyNumberFormat="1" applyBorder="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Font="1" applyBorder="1" applyAlignment="1">
      <alignment horizontal="center" vertical="center"/>
    </xf>
    <xf numFmtId="43" fontId="0" fillId="0" borderId="18" xfId="1" applyFont="1" applyBorder="1" applyAlignment="1">
      <alignment horizontal="center" vertical="center"/>
    </xf>
    <xf numFmtId="0" fontId="0" fillId="0" borderId="0" xfId="0"/>
    <xf numFmtId="0" fontId="0" fillId="0" borderId="0" xfId="0"/>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Fill="1" applyBorder="1" applyAlignment="1">
      <alignment horizontal="center" vertical="center"/>
    </xf>
    <xf numFmtId="0" fontId="28" fillId="0" borderId="18" xfId="6" applyFont="1" applyFill="1" applyBorder="1" applyAlignment="1">
      <alignment horizontal="center" vertical="center" wrapText="1"/>
    </xf>
    <xf numFmtId="2" fontId="28" fillId="0" borderId="18" xfId="6" applyNumberFormat="1" applyFont="1" applyFill="1" applyBorder="1" applyAlignment="1">
      <alignment horizontal="center" vertical="center" wrapText="1"/>
    </xf>
    <xf numFmtId="0" fontId="27" fillId="0" borderId="18" xfId="6" applyFont="1" applyFill="1" applyBorder="1" applyAlignment="1">
      <alignment horizontal="center" vertical="center"/>
    </xf>
    <xf numFmtId="0" fontId="26" fillId="0" borderId="18" xfId="6" applyFont="1" applyFill="1" applyBorder="1" applyAlignment="1">
      <alignment horizontal="center" vertical="center" wrapText="1"/>
    </xf>
    <xf numFmtId="4" fontId="25" fillId="0" borderId="18" xfId="6" applyNumberFormat="1" applyFont="1" applyFill="1" applyBorder="1" applyAlignment="1">
      <alignment horizontal="center" vertical="center"/>
    </xf>
    <xf numFmtId="0" fontId="25" fillId="0" borderId="18" xfId="6" applyFont="1" applyFill="1" applyBorder="1" applyAlignment="1">
      <alignment horizontal="center" vertical="center"/>
    </xf>
    <xf numFmtId="2" fontId="27" fillId="0" borderId="18" xfId="6" applyNumberFormat="1" applyFont="1" applyBorder="1" applyAlignment="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Fill="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Fill="1" applyBorder="1" applyAlignment="1">
      <alignment horizontal="center" vertical="center"/>
    </xf>
    <xf numFmtId="0" fontId="21" fillId="0" borderId="18" xfId="6" applyFont="1" applyFill="1" applyBorder="1" applyAlignment="1">
      <alignment horizontal="center" vertical="center"/>
    </xf>
    <xf numFmtId="0" fontId="21" fillId="0" borderId="18" xfId="6" applyFont="1" applyFill="1" applyBorder="1" applyAlignment="1">
      <alignment horizontal="center" vertical="center" wrapText="1"/>
    </xf>
    <xf numFmtId="49" fontId="21" fillId="0" borderId="18" xfId="6" applyNumberFormat="1" applyFont="1" applyFill="1" applyBorder="1" applyAlignment="1">
      <alignment horizontal="center" vertical="center"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Border="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Border="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cellStyle name="Normal 5" xfId="6"/>
    <cellStyle name="Normal 6" xfId="5"/>
    <cellStyle name="Porcentagem" xfId="3" builtinId="5"/>
    <cellStyle name="Vírgula" xfId="1" builtinId="3"/>
    <cellStyle name="Vírgula 2 2" xfId="4"/>
  </cellStyles>
  <dxfs count="50">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xmlns=""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31" t="s">
        <v>1</v>
      </c>
      <c r="F1" s="131"/>
      <c r="G1" s="131" t="s">
        <v>2</v>
      </c>
      <c r="H1" s="131"/>
      <c r="I1" s="131" t="s">
        <v>3</v>
      </c>
      <c r="J1" s="131"/>
    </row>
    <row r="2" spans="1:10" ht="69.599999999999994" customHeight="1" x14ac:dyDescent="0.25">
      <c r="A2" s="2"/>
      <c r="B2" s="2"/>
      <c r="C2" s="2"/>
      <c r="D2" s="2" t="s">
        <v>64</v>
      </c>
      <c r="E2" s="127" t="s">
        <v>4</v>
      </c>
      <c r="F2" s="127"/>
      <c r="G2" s="127" t="s">
        <v>5</v>
      </c>
      <c r="H2" s="127"/>
      <c r="I2" s="127" t="s">
        <v>6</v>
      </c>
      <c r="J2" s="127"/>
    </row>
    <row r="3" spans="1:10" x14ac:dyDescent="0.25">
      <c r="A3" s="129" t="s">
        <v>65</v>
      </c>
      <c r="B3" s="130"/>
      <c r="C3" s="130"/>
      <c r="D3" s="130"/>
      <c r="E3" s="130"/>
      <c r="F3" s="130"/>
      <c r="G3" s="130"/>
      <c r="H3" s="130"/>
      <c r="I3" s="130"/>
      <c r="J3" s="130"/>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38.2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38.2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26"/>
      <c r="B338" s="126"/>
      <c r="C338" s="126"/>
      <c r="D338" s="10"/>
      <c r="E338" s="9"/>
      <c r="F338" s="127" t="s">
        <v>61</v>
      </c>
      <c r="G338" s="126"/>
      <c r="H338" s="128">
        <v>8087912.0800000001</v>
      </c>
      <c r="I338" s="126"/>
      <c r="J338" s="126"/>
    </row>
    <row r="339" spans="1:10" x14ac:dyDescent="0.25">
      <c r="A339" s="126"/>
      <c r="B339" s="126"/>
      <c r="C339" s="126"/>
      <c r="D339" s="10"/>
      <c r="E339" s="9"/>
      <c r="F339" s="127" t="s">
        <v>62</v>
      </c>
      <c r="G339" s="126"/>
      <c r="H339" s="128">
        <v>2038885.92</v>
      </c>
      <c r="I339" s="126"/>
      <c r="J339" s="126"/>
    </row>
    <row r="340" spans="1:10" x14ac:dyDescent="0.25">
      <c r="A340" s="126"/>
      <c r="B340" s="126"/>
      <c r="C340" s="126"/>
      <c r="D340" s="10"/>
      <c r="E340" s="9"/>
      <c r="F340" s="127" t="s">
        <v>63</v>
      </c>
      <c r="G340" s="126"/>
      <c r="H340" s="128">
        <v>10126798</v>
      </c>
      <c r="I340" s="126"/>
      <c r="J340" s="126"/>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8"/>
  <sheetViews>
    <sheetView tabSelected="1"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9" customFormat="1" ht="12.75" customHeight="1" x14ac:dyDescent="0.25">
      <c r="A1" s="26"/>
      <c r="B1" s="27"/>
      <c r="C1" s="148" t="s">
        <v>1004</v>
      </c>
      <c r="D1" s="148"/>
      <c r="E1" s="148"/>
      <c r="F1" s="148"/>
      <c r="G1" s="148"/>
      <c r="H1" s="148"/>
      <c r="I1" s="148"/>
      <c r="J1" s="148"/>
      <c r="K1" s="148"/>
      <c r="L1" s="149"/>
      <c r="M1" s="28"/>
      <c r="N1" s="28"/>
      <c r="O1" s="28"/>
      <c r="P1" s="28"/>
      <c r="Q1" s="28"/>
    </row>
    <row r="2" spans="1:17" s="29" customFormat="1" ht="12.75" customHeight="1" x14ac:dyDescent="0.25">
      <c r="A2" s="26"/>
      <c r="B2" s="27"/>
      <c r="C2" s="148"/>
      <c r="D2" s="148"/>
      <c r="E2" s="148"/>
      <c r="F2" s="148"/>
      <c r="G2" s="148"/>
      <c r="H2" s="148"/>
      <c r="I2" s="148"/>
      <c r="J2" s="148"/>
      <c r="K2" s="148"/>
      <c r="L2" s="149"/>
      <c r="M2" s="28"/>
      <c r="N2" s="28"/>
      <c r="O2" s="28"/>
      <c r="P2" s="28"/>
      <c r="Q2" s="28"/>
    </row>
    <row r="3" spans="1:17" s="29" customFormat="1" ht="12.75" customHeight="1" x14ac:dyDescent="0.25">
      <c r="A3" s="26"/>
      <c r="C3" s="148"/>
      <c r="D3" s="148"/>
      <c r="E3" s="148"/>
      <c r="F3" s="148"/>
      <c r="G3" s="148"/>
      <c r="H3" s="148"/>
      <c r="I3" s="148"/>
      <c r="J3" s="148"/>
      <c r="K3" s="148"/>
      <c r="L3" s="149"/>
      <c r="M3" s="28"/>
      <c r="N3" s="28"/>
      <c r="O3" s="28"/>
      <c r="P3" s="28"/>
      <c r="Q3" s="28"/>
    </row>
    <row r="4" spans="1:17" s="29" customFormat="1" ht="12.75" customHeight="1" x14ac:dyDescent="0.25">
      <c r="A4" s="26"/>
      <c r="B4" s="30" t="s">
        <v>978</v>
      </c>
      <c r="C4" s="148"/>
      <c r="D4" s="148"/>
      <c r="E4" s="148"/>
      <c r="F4" s="148"/>
      <c r="G4" s="148"/>
      <c r="H4" s="148"/>
      <c r="I4" s="148"/>
      <c r="J4" s="148"/>
      <c r="K4" s="148"/>
      <c r="L4" s="149"/>
      <c r="M4" s="28"/>
      <c r="N4" s="28"/>
      <c r="O4" s="28"/>
      <c r="P4" s="28"/>
      <c r="Q4" s="28"/>
    </row>
    <row r="5" spans="1:17" s="29" customFormat="1" ht="12.75" customHeight="1" x14ac:dyDescent="0.25">
      <c r="A5" s="31"/>
      <c r="B5" s="30" t="s">
        <v>979</v>
      </c>
      <c r="C5" s="150"/>
      <c r="D5" s="150"/>
      <c r="E5" s="150"/>
      <c r="F5" s="150"/>
      <c r="G5" s="150"/>
      <c r="H5" s="150"/>
      <c r="I5" s="150"/>
      <c r="J5" s="150"/>
      <c r="K5" s="150"/>
      <c r="L5" s="151"/>
      <c r="M5" s="28"/>
      <c r="N5" s="28"/>
      <c r="O5" s="28"/>
      <c r="P5" s="28"/>
      <c r="Q5" s="28"/>
    </row>
    <row r="6" spans="1:17" s="29" customFormat="1" ht="24" customHeight="1" x14ac:dyDescent="0.25">
      <c r="A6" s="152" t="s">
        <v>980</v>
      </c>
      <c r="B6" s="153"/>
      <c r="C6" s="153"/>
      <c r="D6" s="153"/>
      <c r="E6" s="153"/>
      <c r="F6" s="154"/>
      <c r="G6" s="155" t="s">
        <v>981</v>
      </c>
      <c r="H6" s="156"/>
      <c r="I6" s="156"/>
      <c r="J6" s="157"/>
      <c r="K6" s="32" t="s">
        <v>982</v>
      </c>
      <c r="L6" s="32" t="s">
        <v>983</v>
      </c>
      <c r="M6" s="28"/>
      <c r="N6" s="28"/>
      <c r="O6" s="28"/>
      <c r="P6" s="28"/>
      <c r="Q6" s="28"/>
    </row>
    <row r="7" spans="1:17" s="29" customFormat="1" ht="12.75" customHeight="1" x14ac:dyDescent="0.25">
      <c r="A7" s="158" t="s">
        <v>64</v>
      </c>
      <c r="B7" s="159"/>
      <c r="C7" s="159"/>
      <c r="D7" s="159"/>
      <c r="E7" s="159"/>
      <c r="F7" s="160"/>
      <c r="G7" s="158" t="s">
        <v>979</v>
      </c>
      <c r="H7" s="159"/>
      <c r="I7" s="159"/>
      <c r="J7" s="160"/>
      <c r="K7" s="147"/>
      <c r="L7" s="164" t="s">
        <v>1003</v>
      </c>
      <c r="M7" s="28"/>
      <c r="N7" s="28"/>
      <c r="O7" s="28"/>
      <c r="P7" s="28"/>
      <c r="Q7" s="28"/>
    </row>
    <row r="8" spans="1:17" s="29" customFormat="1" ht="6" customHeight="1" x14ac:dyDescent="0.25">
      <c r="A8" s="161"/>
      <c r="B8" s="162"/>
      <c r="C8" s="162"/>
      <c r="D8" s="162"/>
      <c r="E8" s="162"/>
      <c r="F8" s="163"/>
      <c r="G8" s="161"/>
      <c r="H8" s="162"/>
      <c r="I8" s="162"/>
      <c r="J8" s="163"/>
      <c r="K8" s="147"/>
      <c r="L8" s="165"/>
      <c r="M8" s="28"/>
      <c r="N8" s="28"/>
      <c r="O8" s="28"/>
      <c r="P8" s="28"/>
      <c r="Q8" s="28"/>
    </row>
    <row r="9" spans="1:17" s="29" customFormat="1" ht="29.45" customHeight="1" x14ac:dyDescent="0.25">
      <c r="A9" s="152" t="s">
        <v>984</v>
      </c>
      <c r="B9" s="153"/>
      <c r="C9" s="153"/>
      <c r="D9" s="153"/>
      <c r="E9" s="153"/>
      <c r="F9" s="154"/>
      <c r="G9" s="138" t="s">
        <v>985</v>
      </c>
      <c r="H9" s="138"/>
      <c r="I9" s="138"/>
      <c r="J9" s="138"/>
      <c r="K9" s="33" t="s">
        <v>986</v>
      </c>
      <c r="L9" s="34" t="s">
        <v>987</v>
      </c>
      <c r="M9" s="28"/>
      <c r="N9" s="28"/>
      <c r="O9" s="28"/>
      <c r="P9" s="28"/>
      <c r="Q9" s="28"/>
    </row>
    <row r="10" spans="1:17" s="29" customFormat="1" ht="12.75" customHeight="1" x14ac:dyDescent="0.25">
      <c r="A10" s="158" t="s">
        <v>1005</v>
      </c>
      <c r="B10" s="159"/>
      <c r="C10" s="159"/>
      <c r="D10" s="159"/>
      <c r="E10" s="159"/>
      <c r="F10" s="160"/>
      <c r="G10" s="141" t="s">
        <v>1028</v>
      </c>
      <c r="H10" s="141"/>
      <c r="I10" s="141"/>
      <c r="J10" s="141"/>
      <c r="K10" s="147">
        <v>45035</v>
      </c>
      <c r="L10" s="147">
        <v>45492</v>
      </c>
      <c r="M10" s="28"/>
      <c r="N10" s="28"/>
      <c r="O10" s="28"/>
      <c r="P10" s="28"/>
      <c r="Q10" s="28"/>
    </row>
    <row r="11" spans="1:17" s="29" customFormat="1" ht="3.6" customHeight="1" x14ac:dyDescent="0.25">
      <c r="A11" s="161"/>
      <c r="B11" s="162"/>
      <c r="C11" s="162"/>
      <c r="D11" s="162"/>
      <c r="E11" s="162"/>
      <c r="F11" s="163"/>
      <c r="G11" s="141"/>
      <c r="H11" s="141"/>
      <c r="I11" s="141"/>
      <c r="J11" s="141"/>
      <c r="K11" s="147"/>
      <c r="L11" s="147"/>
      <c r="M11" s="28"/>
      <c r="N11" s="28"/>
      <c r="O11" s="28"/>
      <c r="P11" s="28"/>
      <c r="Q11" s="28"/>
    </row>
    <row r="12" spans="1:17" s="29" customFormat="1" ht="12.75" x14ac:dyDescent="0.25">
      <c r="A12" s="138" t="s">
        <v>988</v>
      </c>
      <c r="B12" s="138"/>
      <c r="C12" s="138" t="s">
        <v>989</v>
      </c>
      <c r="D12" s="138"/>
      <c r="E12" s="138"/>
      <c r="F12" s="138"/>
      <c r="G12" s="138" t="s">
        <v>990</v>
      </c>
      <c r="H12" s="138"/>
      <c r="I12" s="139" t="s">
        <v>991</v>
      </c>
      <c r="J12" s="139"/>
      <c r="K12" s="140" t="s">
        <v>992</v>
      </c>
      <c r="L12" s="140"/>
      <c r="M12" s="28"/>
      <c r="N12" s="28"/>
      <c r="O12" s="28"/>
      <c r="P12" s="28"/>
      <c r="Q12" s="28"/>
    </row>
    <row r="13" spans="1:17" s="29" customFormat="1" ht="12.75" x14ac:dyDescent="0.25">
      <c r="A13" s="141" t="s">
        <v>1029</v>
      </c>
      <c r="B13" s="141"/>
      <c r="C13" s="141" t="s">
        <v>1030</v>
      </c>
      <c r="D13" s="141"/>
      <c r="E13" s="141"/>
      <c r="F13" s="141"/>
      <c r="G13" s="142">
        <f>I373</f>
        <v>10383143.213076012</v>
      </c>
      <c r="H13" s="143"/>
      <c r="I13" s="146">
        <f>J373</f>
        <v>274620.69233799999</v>
      </c>
      <c r="J13" s="146"/>
      <c r="K13" s="141" t="s">
        <v>1034</v>
      </c>
      <c r="L13" s="141"/>
      <c r="M13" s="28"/>
      <c r="N13" s="28"/>
      <c r="O13" s="28"/>
      <c r="P13" s="28"/>
      <c r="Q13" s="28"/>
    </row>
    <row r="14" spans="1:17" s="29" customFormat="1" ht="15" customHeight="1" x14ac:dyDescent="0.25">
      <c r="A14" s="141"/>
      <c r="B14" s="141"/>
      <c r="C14" s="141"/>
      <c r="D14" s="141"/>
      <c r="E14" s="141"/>
      <c r="F14" s="141"/>
      <c r="G14" s="144"/>
      <c r="H14" s="145"/>
      <c r="I14" s="146"/>
      <c r="J14" s="146"/>
      <c r="K14" s="141"/>
      <c r="L14" s="141"/>
      <c r="M14" s="28"/>
      <c r="N14" s="28"/>
      <c r="O14" s="28"/>
      <c r="P14" s="28"/>
      <c r="Q14" s="28"/>
    </row>
    <row r="15" spans="1:17" s="29" customFormat="1" ht="12.75" x14ac:dyDescent="0.25">
      <c r="A15" s="133"/>
      <c r="B15" s="133"/>
      <c r="C15" s="133"/>
      <c r="D15" s="133"/>
      <c r="E15" s="133"/>
      <c r="F15" s="133"/>
      <c r="G15" s="133"/>
      <c r="H15" s="133"/>
      <c r="I15" s="133"/>
      <c r="J15" s="133"/>
      <c r="K15" s="133"/>
      <c r="L15" s="133"/>
      <c r="M15" s="28"/>
      <c r="N15" s="28"/>
      <c r="O15" s="28"/>
      <c r="P15" s="28"/>
      <c r="Q15" s="28"/>
    </row>
    <row r="16" spans="1:17" s="37" customFormat="1" ht="12.75" x14ac:dyDescent="0.2">
      <c r="A16" s="134" t="s">
        <v>993</v>
      </c>
      <c r="B16" s="135" t="s">
        <v>994</v>
      </c>
      <c r="C16" s="135" t="s">
        <v>995</v>
      </c>
      <c r="D16" s="135" t="s">
        <v>996</v>
      </c>
      <c r="E16" s="35"/>
      <c r="F16" s="134" t="s">
        <v>997</v>
      </c>
      <c r="G16" s="134"/>
      <c r="H16" s="134"/>
      <c r="I16" s="136" t="s">
        <v>998</v>
      </c>
      <c r="J16" s="136"/>
      <c r="K16" s="136"/>
      <c r="L16" s="137" t="s">
        <v>999</v>
      </c>
      <c r="M16" s="36"/>
      <c r="N16" s="36"/>
      <c r="O16" s="36"/>
      <c r="P16" s="36"/>
      <c r="Q16" s="36"/>
    </row>
    <row r="17" spans="1:17" s="37" customFormat="1" ht="39" customHeight="1" x14ac:dyDescent="0.2">
      <c r="A17" s="134"/>
      <c r="B17" s="135"/>
      <c r="C17" s="135"/>
      <c r="D17" s="135"/>
      <c r="E17" s="35" t="s">
        <v>996</v>
      </c>
      <c r="F17" s="35" t="s">
        <v>1000</v>
      </c>
      <c r="G17" s="35" t="s">
        <v>1001</v>
      </c>
      <c r="H17" s="38" t="s">
        <v>1002</v>
      </c>
      <c r="I17" s="38" t="s">
        <v>1000</v>
      </c>
      <c r="J17" s="38" t="s">
        <v>1001</v>
      </c>
      <c r="K17" s="38" t="s">
        <v>1002</v>
      </c>
      <c r="L17" s="137"/>
      <c r="M17" s="36"/>
      <c r="N17" s="36"/>
      <c r="O17" s="36"/>
      <c r="P17" s="36"/>
      <c r="Q17" s="36"/>
    </row>
    <row r="18" spans="1:17" s="39" customFormat="1" ht="14.45" customHeight="1" x14ac:dyDescent="0.25">
      <c r="A18" s="40" t="str">
        <f>Orçamento!A5</f>
        <v xml:space="preserve"> 1 </v>
      </c>
      <c r="B18" s="46" t="str">
        <f>Orçamento!D5</f>
        <v>SERVIÇOS PRELIMINARES</v>
      </c>
      <c r="C18" s="40"/>
      <c r="D18" s="40"/>
      <c r="E18" s="40"/>
      <c r="F18" s="40"/>
      <c r="G18" s="40"/>
      <c r="H18" s="40"/>
      <c r="I18" s="41"/>
      <c r="J18" s="40"/>
      <c r="K18" s="40"/>
      <c r="L18" s="40"/>
    </row>
    <row r="19" spans="1:17" ht="25.5" x14ac:dyDescent="0.25">
      <c r="A19" s="42" t="str">
        <f>Orçamento!A6</f>
        <v xml:space="preserve"> 1.1 </v>
      </c>
      <c r="B19" s="47" t="str">
        <f>Orçamento!D6</f>
        <v>PLACA DE OBRA (PARA CONSTRUCAO CIVIL) EM CHAPA GALVANIZADA *N. 22*, ADESIVADA, DE *2,4 X 1,2* M (SEM POSTES PARA FIXACAO)</v>
      </c>
      <c r="C19" s="42" t="str">
        <f>Orçamento!E6</f>
        <v>m²</v>
      </c>
      <c r="D19" s="43"/>
      <c r="E19" s="44">
        <f>Orçamento!H6</f>
        <v>481.42</v>
      </c>
      <c r="F19" s="44">
        <f>Orçamento!F6</f>
        <v>6</v>
      </c>
      <c r="G19" s="75">
        <f>Memorial!L13</f>
        <v>6</v>
      </c>
      <c r="H19" s="75">
        <f>G19</f>
        <v>6</v>
      </c>
      <c r="I19" s="57">
        <f>F19*E19</f>
        <v>2888.52</v>
      </c>
      <c r="J19" s="57">
        <f>E19*G19</f>
        <v>2888.52</v>
      </c>
      <c r="K19" s="57">
        <f>E19*H19</f>
        <v>2888.52</v>
      </c>
      <c r="L19" s="45">
        <f>K19/I19</f>
        <v>1</v>
      </c>
    </row>
    <row r="20" spans="1:17" ht="25.5" x14ac:dyDescent="0.25">
      <c r="A20" s="42" t="str">
        <f>Orçamento!A7</f>
        <v xml:space="preserve"> 1.2 </v>
      </c>
      <c r="B20" s="47" t="str">
        <f>Orçamento!D7</f>
        <v>EXECUÇÃO DE ALMOXARIFADO EM CANTEIRO DE OBRA EM ALVENARIA, INCLUSO PRATELEIRAS. AF_02/2016</v>
      </c>
      <c r="C20" s="42" t="str">
        <f>Orçamento!E7</f>
        <v>m²</v>
      </c>
      <c r="D20" s="43"/>
      <c r="E20" s="44">
        <f>Orçamento!H7</f>
        <v>1028.6600000000001</v>
      </c>
      <c r="F20" s="44">
        <f>Orçamento!F7</f>
        <v>15</v>
      </c>
      <c r="G20" s="75">
        <f>Plan1!H11</f>
        <v>9</v>
      </c>
      <c r="H20" s="75">
        <f t="shared" ref="H20:H23" si="0">G20</f>
        <v>9</v>
      </c>
      <c r="I20" s="57">
        <f t="shared" ref="I20:I36" si="1">F20*E20</f>
        <v>15429.900000000001</v>
      </c>
      <c r="J20" s="57">
        <f t="shared" ref="J20:J33" si="2">E20*G20</f>
        <v>9257.94</v>
      </c>
      <c r="K20" s="57">
        <f t="shared" ref="K20:K33" si="3">E20*H20</f>
        <v>9257.94</v>
      </c>
      <c r="L20" s="45">
        <f t="shared" ref="L20:L87" si="4">K20/I20</f>
        <v>0.6</v>
      </c>
    </row>
    <row r="21" spans="1:17" ht="25.5" x14ac:dyDescent="0.25">
      <c r="A21" s="42" t="str">
        <f>Orçamento!A8</f>
        <v xml:space="preserve"> 1.3 </v>
      </c>
      <c r="B21" s="47" t="str">
        <f>Orçamento!D8</f>
        <v>EXECUÇÃO DE ESCRITÓRIO EM CANTEIRO DE OBRA EM ALVENARIA, NÃO INCLUSO MOBILIÁRIO E EQUIPAMENTOS. AF_02/2016</v>
      </c>
      <c r="C21" s="42" t="str">
        <f>Orçamento!E8</f>
        <v>m²</v>
      </c>
      <c r="D21" s="43"/>
      <c r="E21" s="44">
        <f>Orçamento!H8</f>
        <v>1174.48</v>
      </c>
      <c r="F21" s="44">
        <f>Orçamento!F8</f>
        <v>10</v>
      </c>
      <c r="G21" s="75">
        <f>Plan1!H14</f>
        <v>6</v>
      </c>
      <c r="H21" s="75">
        <f t="shared" si="0"/>
        <v>6</v>
      </c>
      <c r="I21" s="57">
        <f t="shared" si="1"/>
        <v>11744.8</v>
      </c>
      <c r="J21" s="57">
        <f t="shared" si="2"/>
        <v>7046.88</v>
      </c>
      <c r="K21" s="57">
        <f t="shared" si="3"/>
        <v>7046.88</v>
      </c>
      <c r="L21" s="45">
        <f t="shared" si="4"/>
        <v>0.60000000000000009</v>
      </c>
    </row>
    <row r="22" spans="1:17" ht="25.5" x14ac:dyDescent="0.25">
      <c r="A22" s="42" t="str">
        <f>Orçamento!A9</f>
        <v xml:space="preserve"> 1.4 </v>
      </c>
      <c r="B22" s="47" t="str">
        <f>Orçamento!D9</f>
        <v>LOCACAO CONVENCIONAL DE OBRA, UTILIZANDO GABARITO DE TÁBUAS CORRIDAS PONTALETADAS A CADA 2,00M -  2 UTILIZAÇÕES. AF_10/2018</v>
      </c>
      <c r="C22" s="42" t="str">
        <f>Orçamento!E9</f>
        <v>M</v>
      </c>
      <c r="D22" s="43"/>
      <c r="E22" s="44">
        <f>Orçamento!H9</f>
        <v>57.41</v>
      </c>
      <c r="F22" s="44">
        <f>Orçamento!F9</f>
        <v>315.44</v>
      </c>
      <c r="G22" s="43"/>
      <c r="H22" s="75">
        <f t="shared" si="0"/>
        <v>0</v>
      </c>
      <c r="I22" s="57">
        <f t="shared" si="1"/>
        <v>18109.410399999997</v>
      </c>
      <c r="J22" s="57">
        <f t="shared" si="2"/>
        <v>0</v>
      </c>
      <c r="K22" s="57">
        <f t="shared" si="3"/>
        <v>0</v>
      </c>
      <c r="L22" s="45">
        <f t="shared" si="4"/>
        <v>0</v>
      </c>
    </row>
    <row r="23" spans="1:17" ht="25.5" x14ac:dyDescent="0.25">
      <c r="A23" s="42" t="str">
        <f>Orçamento!A10</f>
        <v xml:space="preserve"> 1.5 </v>
      </c>
      <c r="B23" s="47" t="str">
        <f>Orçamento!D10</f>
        <v>LIMPEZA MECANIZADA DE CAMADA VEGETAL, VEGETAÇÃO E PEQUENAS ÁRVORES (DIÂMETRO DE TRONCO MENOR QUE 0,20 M), COM TRATOR DE ESTEIRAS.AF_05/2018</v>
      </c>
      <c r="C23" s="42" t="str">
        <f>Orçamento!E10</f>
        <v>m²</v>
      </c>
      <c r="D23" s="43"/>
      <c r="E23" s="44">
        <f>Orçamento!H10</f>
        <v>0.38</v>
      </c>
      <c r="F23" s="44">
        <f>Orçamento!F10</f>
        <v>3729</v>
      </c>
      <c r="G23" s="76">
        <f>Plan1!H17</f>
        <v>3729.02</v>
      </c>
      <c r="H23" s="75">
        <f t="shared" si="0"/>
        <v>3729.02</v>
      </c>
      <c r="I23" s="57">
        <f t="shared" si="1"/>
        <v>1417.02</v>
      </c>
      <c r="J23" s="57">
        <f t="shared" si="2"/>
        <v>1417.0276000000001</v>
      </c>
      <c r="K23" s="57">
        <f t="shared" si="3"/>
        <v>1417.0276000000001</v>
      </c>
      <c r="L23" s="45">
        <f t="shared" si="4"/>
        <v>1.0000053633681953</v>
      </c>
    </row>
    <row r="24" spans="1:17" x14ac:dyDescent="0.25">
      <c r="A24" s="40" t="str">
        <f>Orçamento!A11</f>
        <v xml:space="preserve"> 2 </v>
      </c>
      <c r="B24" s="46" t="str">
        <f>Orçamento!D11</f>
        <v>ADMINISTRAÇÃO LOCAL</v>
      </c>
      <c r="C24" s="40"/>
      <c r="D24" s="48"/>
      <c r="E24" s="49"/>
      <c r="F24" s="49"/>
      <c r="G24" s="48"/>
      <c r="H24" s="48"/>
      <c r="I24" s="58"/>
      <c r="J24" s="58"/>
      <c r="K24" s="58"/>
      <c r="L24" s="50"/>
    </row>
    <row r="25" spans="1:17" x14ac:dyDescent="0.25">
      <c r="A25" s="42" t="str">
        <f>Orçamento!A12</f>
        <v xml:space="preserve"> 2.1 </v>
      </c>
      <c r="B25" s="47" t="str">
        <f>Orçamento!D12</f>
        <v>TECNICO DE EDIFICACOES (MENSALISTA)</v>
      </c>
      <c r="C25" s="42" t="str">
        <f>Orçamento!E12</f>
        <v>MES</v>
      </c>
      <c r="D25" s="43"/>
      <c r="E25" s="44">
        <f>Orçamento!H12</f>
        <v>4792.59</v>
      </c>
      <c r="F25" s="44">
        <f>Orçamento!F12</f>
        <v>15</v>
      </c>
      <c r="G25" s="43"/>
      <c r="H25" s="43">
        <f>G25</f>
        <v>0</v>
      </c>
      <c r="I25" s="57">
        <f t="shared" si="1"/>
        <v>71888.850000000006</v>
      </c>
      <c r="J25" s="57">
        <f t="shared" si="2"/>
        <v>0</v>
      </c>
      <c r="K25" s="57">
        <f t="shared" si="3"/>
        <v>0</v>
      </c>
      <c r="L25" s="45">
        <f t="shared" si="4"/>
        <v>0</v>
      </c>
    </row>
    <row r="26" spans="1:17" x14ac:dyDescent="0.25">
      <c r="A26" s="42" t="str">
        <f>Orçamento!A13</f>
        <v xml:space="preserve"> 2.2 </v>
      </c>
      <c r="B26" s="47" t="str">
        <f>Orçamento!D13</f>
        <v>ENGENHEIRO CIVIL DE OBRA JUNIOR (MENSALISTA)</v>
      </c>
      <c r="C26" s="42" t="str">
        <f>Orçamento!E13</f>
        <v>MES</v>
      </c>
      <c r="D26" s="43"/>
      <c r="E26" s="44">
        <f>Orçamento!H13</f>
        <v>19131.61</v>
      </c>
      <c r="F26" s="44">
        <f>Orçamento!F13</f>
        <v>15</v>
      </c>
      <c r="G26" s="43"/>
      <c r="H26" s="43">
        <f t="shared" ref="H26:H27" si="5">G26</f>
        <v>0</v>
      </c>
      <c r="I26" s="57">
        <f t="shared" si="1"/>
        <v>286974.15000000002</v>
      </c>
      <c r="J26" s="57">
        <f t="shared" si="2"/>
        <v>0</v>
      </c>
      <c r="K26" s="57">
        <f t="shared" si="3"/>
        <v>0</v>
      </c>
      <c r="L26" s="45">
        <f t="shared" si="4"/>
        <v>0</v>
      </c>
    </row>
    <row r="27" spans="1:17" x14ac:dyDescent="0.25">
      <c r="A27" s="42" t="str">
        <f>Orçamento!A14</f>
        <v xml:space="preserve"> 2.3 </v>
      </c>
      <c r="B27" s="47" t="str">
        <f>Orçamento!D14</f>
        <v>MESTRE DE OBRAS (MENSALISTA)</v>
      </c>
      <c r="C27" s="42" t="str">
        <f>Orçamento!E14</f>
        <v>MES</v>
      </c>
      <c r="D27" s="43"/>
      <c r="E27" s="44">
        <f>Orçamento!H14</f>
        <v>5496.36</v>
      </c>
      <c r="F27" s="44">
        <f>Orçamento!F14</f>
        <v>15</v>
      </c>
      <c r="G27" s="43"/>
      <c r="H27" s="43">
        <f t="shared" si="5"/>
        <v>0</v>
      </c>
      <c r="I27" s="57">
        <f t="shared" si="1"/>
        <v>82445.399999999994</v>
      </c>
      <c r="J27" s="57">
        <f t="shared" si="2"/>
        <v>0</v>
      </c>
      <c r="K27" s="57">
        <f t="shared" si="3"/>
        <v>0</v>
      </c>
      <c r="L27" s="45">
        <f t="shared" si="4"/>
        <v>0</v>
      </c>
    </row>
    <row r="28" spans="1:17" x14ac:dyDescent="0.25">
      <c r="A28" s="40" t="str">
        <f>Orçamento!A15</f>
        <v xml:space="preserve"> 3 </v>
      </c>
      <c r="B28" s="46" t="str">
        <f>Orçamento!D15</f>
        <v>MOVIMENTO DE TERRA</v>
      </c>
      <c r="C28" s="40"/>
      <c r="D28" s="48"/>
      <c r="E28" s="49"/>
      <c r="F28" s="49"/>
      <c r="G28" s="48"/>
      <c r="H28" s="48"/>
      <c r="I28" s="58"/>
      <c r="J28" s="58"/>
      <c r="K28" s="58"/>
      <c r="L28" s="50"/>
    </row>
    <row r="29" spans="1:17" x14ac:dyDescent="0.25">
      <c r="A29" s="42" t="str">
        <f>Orçamento!A16</f>
        <v xml:space="preserve"> 3.1 </v>
      </c>
      <c r="B29" s="47" t="str">
        <f>Orçamento!D16</f>
        <v>ESCAVAÇÃO MANUAL DE VALA COM PROFUNDIDADE MENOR OU IGUAL A 1,30 M. AF_02/2021</v>
      </c>
      <c r="C29" s="42" t="str">
        <f>Orçamento!E16</f>
        <v>m³</v>
      </c>
      <c r="D29" s="43"/>
      <c r="E29" s="44">
        <f>Orçamento!H16</f>
        <v>74.94</v>
      </c>
      <c r="F29" s="44">
        <f>Orçamento!F16</f>
        <v>210.92</v>
      </c>
      <c r="G29" s="43"/>
      <c r="H29" s="43">
        <f>G29</f>
        <v>0</v>
      </c>
      <c r="I29" s="57">
        <f t="shared" si="1"/>
        <v>15806.344799999999</v>
      </c>
      <c r="J29" s="57">
        <f t="shared" si="2"/>
        <v>0</v>
      </c>
      <c r="K29" s="57">
        <f t="shared" si="3"/>
        <v>0</v>
      </c>
      <c r="L29" s="45">
        <f t="shared" si="4"/>
        <v>0</v>
      </c>
    </row>
    <row r="30" spans="1:17" x14ac:dyDescent="0.25">
      <c r="A30" s="42" t="str">
        <f>Orçamento!A17</f>
        <v xml:space="preserve"> 3.2 </v>
      </c>
      <c r="B30" s="47" t="str">
        <f>Orçamento!D17</f>
        <v>REATERRO MANUAL DE VALAS COM COMPACTAÇÃO MECANIZADA. AF_04/2016</v>
      </c>
      <c r="C30" s="42" t="str">
        <f>Orçamento!E17</f>
        <v>m³</v>
      </c>
      <c r="D30" s="43"/>
      <c r="E30" s="44">
        <f>Orçamento!H17</f>
        <v>29.16</v>
      </c>
      <c r="F30" s="44">
        <f>Orçamento!F17</f>
        <v>124.714</v>
      </c>
      <c r="G30" s="43"/>
      <c r="H30" s="43">
        <f t="shared" ref="H30:H33" si="6">G30</f>
        <v>0</v>
      </c>
      <c r="I30" s="57">
        <f t="shared" si="1"/>
        <v>3636.6602400000002</v>
      </c>
      <c r="J30" s="57">
        <f t="shared" si="2"/>
        <v>0</v>
      </c>
      <c r="K30" s="57">
        <f t="shared" si="3"/>
        <v>0</v>
      </c>
      <c r="L30" s="45">
        <f t="shared" si="4"/>
        <v>0</v>
      </c>
    </row>
    <row r="31" spans="1:17" ht="38.25" x14ac:dyDescent="0.25">
      <c r="A31" s="42" t="str">
        <f>Orçamento!A18</f>
        <v xml:space="preserve"> 3.3 </v>
      </c>
      <c r="B31" s="47" t="str">
        <f>Orçamento!D18</f>
        <v>ESCAVAÇÃO MECANIZADA DE VALA COM PROF. ATÉ 1,5 M (MÉDIA MONTANTE E JUSANTE/UMA COMPOSIÇÃO POR TRECHO), ESCAVADEIRA (0,8 M3), LARG. MENOR QUE 1,5 M, EM SOLO DE 1A CATEGORIA, EM LOCAIS COM ALTO NÍVEL DE INTERFERÊNCIA. AF_02/2021</v>
      </c>
      <c r="C31" s="42" t="str">
        <f>Orçamento!E18</f>
        <v>m³</v>
      </c>
      <c r="D31" s="43"/>
      <c r="E31" s="44">
        <f>Orçamento!H18</f>
        <v>13.37</v>
      </c>
      <c r="F31" s="44">
        <v>0</v>
      </c>
      <c r="G31" s="75">
        <v>0</v>
      </c>
      <c r="H31" s="43">
        <v>0</v>
      </c>
      <c r="I31" s="57">
        <f t="shared" si="1"/>
        <v>0</v>
      </c>
      <c r="J31" s="57">
        <f t="shared" si="2"/>
        <v>0</v>
      </c>
      <c r="K31" s="57">
        <f t="shared" si="3"/>
        <v>0</v>
      </c>
      <c r="L31" s="45" t="e">
        <f t="shared" si="4"/>
        <v>#DIV/0!</v>
      </c>
    </row>
    <row r="32" spans="1:17" ht="38.25" x14ac:dyDescent="0.25">
      <c r="A32" s="42" t="str">
        <f>Orçamento!A19</f>
        <v xml:space="preserve"> 3.4 </v>
      </c>
      <c r="B32" s="47" t="str">
        <f>Orçamento!D19</f>
        <v>CARGA, MANOBRA E DESCARGA DE ENTULHO EM CAMINHÃO BASCULANTE 10 M³ - CARGA COM ESCAVADEIRA HIDRÁULICA  (CAÇAMBA DE 0,80 M³ / 111 HP) E DESCARGA LIVRE (UNIDADE: M3). AF_07/2020</v>
      </c>
      <c r="C32" s="42" t="str">
        <f>Orçamento!E19</f>
        <v>m³</v>
      </c>
      <c r="D32" s="43"/>
      <c r="E32" s="44">
        <f>Orçamento!H19</f>
        <v>9.27</v>
      </c>
      <c r="F32" s="44">
        <v>0</v>
      </c>
      <c r="G32" s="75">
        <v>0</v>
      </c>
      <c r="H32" s="43">
        <f t="shared" si="6"/>
        <v>0</v>
      </c>
      <c r="I32" s="57">
        <f t="shared" si="1"/>
        <v>0</v>
      </c>
      <c r="J32" s="57">
        <f t="shared" si="2"/>
        <v>0</v>
      </c>
      <c r="K32" s="57">
        <f t="shared" si="3"/>
        <v>0</v>
      </c>
      <c r="L32" s="45" t="e">
        <f t="shared" si="4"/>
        <v>#DIV/0!</v>
      </c>
    </row>
    <row r="33" spans="1:14" x14ac:dyDescent="0.25">
      <c r="A33" s="42" t="str">
        <f>Orçamento!A20</f>
        <v xml:space="preserve"> 3.5 </v>
      </c>
      <c r="B33" s="47" t="str">
        <f>Orçamento!D20</f>
        <v>ARGILA OU BARRO PARA ATERRO/REATERRO (COM TRANSPORTE ATE 10 KM)</v>
      </c>
      <c r="C33" s="42" t="str">
        <f>Orçamento!E20</f>
        <v>m³</v>
      </c>
      <c r="D33" s="43"/>
      <c r="E33" s="44">
        <f>Orçamento!H20</f>
        <v>115.81</v>
      </c>
      <c r="F33" s="44">
        <v>0</v>
      </c>
      <c r="G33" s="75">
        <v>0</v>
      </c>
      <c r="H33" s="43">
        <f t="shared" si="6"/>
        <v>0</v>
      </c>
      <c r="I33" s="57">
        <f t="shared" si="1"/>
        <v>0</v>
      </c>
      <c r="J33" s="57">
        <f t="shared" si="2"/>
        <v>0</v>
      </c>
      <c r="K33" s="57">
        <f t="shared" si="3"/>
        <v>0</v>
      </c>
      <c r="L33" s="45" t="e">
        <f t="shared" si="4"/>
        <v>#DIV/0!</v>
      </c>
    </row>
    <row r="34" spans="1:14" s="78" customFormat="1" ht="51" x14ac:dyDescent="0.25">
      <c r="A34" s="42" t="s">
        <v>1110</v>
      </c>
      <c r="B34" s="47" t="s">
        <v>1107</v>
      </c>
      <c r="C34" s="42" t="s">
        <v>103</v>
      </c>
      <c r="D34" s="43"/>
      <c r="E34" s="44">
        <v>20.22</v>
      </c>
      <c r="F34" s="44">
        <v>1964.5743499999999</v>
      </c>
      <c r="G34" s="75">
        <f>Plan1!H21</f>
        <v>339.43</v>
      </c>
      <c r="H34" s="43">
        <f t="shared" ref="H34" si="7">G34</f>
        <v>339.43</v>
      </c>
      <c r="I34" s="57">
        <f t="shared" si="1"/>
        <v>39723.693356999996</v>
      </c>
      <c r="J34" s="57">
        <f t="shared" ref="J34" si="8">E34*G34</f>
        <v>6863.2745999999997</v>
      </c>
      <c r="K34" s="57">
        <f t="shared" ref="K34" si="9">E34*H34</f>
        <v>6863.2745999999997</v>
      </c>
      <c r="L34" s="45">
        <f t="shared" ref="L34" si="10">K34/I34</f>
        <v>0.17277533935022618</v>
      </c>
    </row>
    <row r="35" spans="1:14" s="78" customFormat="1" x14ac:dyDescent="0.25">
      <c r="A35" s="42" t="s">
        <v>1111</v>
      </c>
      <c r="B35" s="47" t="s">
        <v>1108</v>
      </c>
      <c r="C35" s="42" t="s">
        <v>103</v>
      </c>
      <c r="D35" s="43"/>
      <c r="E35" s="44">
        <v>102.91999999999999</v>
      </c>
      <c r="F35" s="44">
        <v>4687.82</v>
      </c>
      <c r="G35" s="75">
        <f>Plan1!H25</f>
        <v>1481.1586500000001</v>
      </c>
      <c r="H35" s="43">
        <f t="shared" ref="H35:H36" si="11">G35</f>
        <v>1481.1586500000001</v>
      </c>
      <c r="I35" s="57">
        <f t="shared" si="1"/>
        <v>482470.43439999991</v>
      </c>
      <c r="J35" s="57">
        <f t="shared" ref="J35:J36" si="12">E35*G35</f>
        <v>152440.84825799998</v>
      </c>
      <c r="K35" s="57">
        <f t="shared" ref="K35:K36" si="13">E35*H35</f>
        <v>152440.84825799998</v>
      </c>
      <c r="L35" s="45">
        <f t="shared" ref="L35:L36" si="14">K35/I35</f>
        <v>0.31595894253618956</v>
      </c>
    </row>
    <row r="36" spans="1:14" s="78" customFormat="1" ht="25.5" x14ac:dyDescent="0.25">
      <c r="A36" s="42" t="s">
        <v>1112</v>
      </c>
      <c r="B36" s="47" t="s">
        <v>1109</v>
      </c>
      <c r="C36" s="42" t="s">
        <v>103</v>
      </c>
      <c r="D36" s="43"/>
      <c r="E36" s="44">
        <v>13.228900000000001</v>
      </c>
      <c r="F36" s="44">
        <v>4687.82</v>
      </c>
      <c r="G36" s="75">
        <f>Plan1!H29</f>
        <v>1481.16</v>
      </c>
      <c r="H36" s="43">
        <f t="shared" si="11"/>
        <v>1481.16</v>
      </c>
      <c r="I36" s="57">
        <f t="shared" si="1"/>
        <v>62014.701998000004</v>
      </c>
      <c r="J36" s="57">
        <f t="shared" si="12"/>
        <v>19594.117524000001</v>
      </c>
      <c r="K36" s="57">
        <f t="shared" si="13"/>
        <v>19594.117524000001</v>
      </c>
      <c r="L36" s="45">
        <f t="shared" si="14"/>
        <v>0.31595923051653008</v>
      </c>
    </row>
    <row r="37" spans="1:14" s="78" customFormat="1" x14ac:dyDescent="0.25">
      <c r="A37" s="42"/>
      <c r="B37" s="47"/>
      <c r="C37" s="42"/>
      <c r="D37" s="43"/>
      <c r="E37" s="44"/>
      <c r="F37" s="44"/>
      <c r="G37" s="75"/>
      <c r="H37" s="43"/>
      <c r="I37" s="57"/>
      <c r="J37" s="57"/>
      <c r="K37" s="57"/>
      <c r="L37" s="45"/>
    </row>
    <row r="38" spans="1:14" x14ac:dyDescent="0.25">
      <c r="A38" s="40" t="str">
        <f>Orçamento!A21</f>
        <v xml:space="preserve"> 4 </v>
      </c>
      <c r="B38" s="46" t="str">
        <f>Orçamento!D21</f>
        <v>INFRAESTRUTURA</v>
      </c>
      <c r="C38" s="40"/>
      <c r="D38" s="48"/>
      <c r="E38" s="49"/>
      <c r="F38" s="49"/>
      <c r="G38" s="48"/>
      <c r="H38" s="48"/>
      <c r="I38" s="58"/>
      <c r="J38" s="58"/>
      <c r="K38" s="58"/>
      <c r="L38" s="50"/>
    </row>
    <row r="39" spans="1:14" ht="25.5" x14ac:dyDescent="0.25">
      <c r="A39" s="42" t="str">
        <f>Orçamento!A22</f>
        <v xml:space="preserve"> 4.1 </v>
      </c>
      <c r="B39" s="47" t="str">
        <f>Orçamento!D22</f>
        <v>LASTRO DE CONCRETO MAGRO, APLICADO EM BLOCOS DE COROAMENTO OU SAPATAS, ESPESSURA DE 5 CM. AF_08/2017</v>
      </c>
      <c r="C39" s="42" t="str">
        <f>Orçamento!E22</f>
        <v>m²</v>
      </c>
      <c r="D39" s="43"/>
      <c r="E39" s="44">
        <f>Orçamento!H22</f>
        <v>32.28</v>
      </c>
      <c r="F39" s="44">
        <f>Orçamento!F22</f>
        <v>168.17</v>
      </c>
      <c r="G39" s="43"/>
      <c r="H39" s="43"/>
      <c r="I39" s="57">
        <f t="shared" ref="I39:I103" si="15">F39*E39</f>
        <v>5428.5275999999994</v>
      </c>
      <c r="J39" s="57"/>
      <c r="K39" s="57"/>
      <c r="L39" s="45">
        <f t="shared" si="4"/>
        <v>0</v>
      </c>
      <c r="N39">
        <f>1481.16-1126.72</f>
        <v>354.44000000000005</v>
      </c>
    </row>
    <row r="40" spans="1:14" ht="25.5" x14ac:dyDescent="0.25">
      <c r="A40" s="42" t="str">
        <f>Orçamento!A23</f>
        <v xml:space="preserve"> 4.2 </v>
      </c>
      <c r="B40" s="47" t="str">
        <f>Orçamento!D23</f>
        <v>CONCRETO USINADO BOMBEAVEL, CLASSE DE RESISTENCIA C40, COM BRITA 0 E 1, SLUMP = 100 +/- 20 MM, INCLUI SERVICO DE BOMBEAMENTO (NBR 8953)</v>
      </c>
      <c r="C40" s="42" t="str">
        <f>Orçamento!E23</f>
        <v>m³</v>
      </c>
      <c r="D40" s="43"/>
      <c r="E40" s="44">
        <f>Orçamento!H23</f>
        <v>565.05999999999995</v>
      </c>
      <c r="F40" s="44">
        <f>Orçamento!F23</f>
        <v>86.21</v>
      </c>
      <c r="G40" s="43"/>
      <c r="H40" s="43"/>
      <c r="I40" s="57">
        <f t="shared" si="15"/>
        <v>48713.822599999992</v>
      </c>
      <c r="J40" s="57"/>
      <c r="K40" s="57"/>
      <c r="L40" s="45">
        <f t="shared" si="4"/>
        <v>0</v>
      </c>
    </row>
    <row r="41" spans="1:14" ht="25.5" x14ac:dyDescent="0.25">
      <c r="A41" s="42" t="str">
        <f>Orçamento!A24</f>
        <v xml:space="preserve"> 4.3 </v>
      </c>
      <c r="B41" s="47" t="str">
        <f>Orçamento!D24</f>
        <v>LANÇAMENTO COM USO DE BOMBA, ADENSAMENTO E ACABAMENTO DE CONCRETO EM ESTRUTURAS. AF_02/2022</v>
      </c>
      <c r="C41" s="42" t="str">
        <f>Orçamento!E24</f>
        <v>m³</v>
      </c>
      <c r="D41" s="43"/>
      <c r="E41" s="44">
        <f>Orçamento!H24</f>
        <v>36.36</v>
      </c>
      <c r="F41" s="44">
        <f>Orçamento!F24</f>
        <v>86.21</v>
      </c>
      <c r="G41" s="43"/>
      <c r="H41" s="43"/>
      <c r="I41" s="57">
        <f t="shared" si="15"/>
        <v>3134.5955999999996</v>
      </c>
      <c r="J41" s="57"/>
      <c r="K41" s="57"/>
      <c r="L41" s="45">
        <f t="shared" si="4"/>
        <v>0</v>
      </c>
    </row>
    <row r="42" spans="1:14" ht="25.5" x14ac:dyDescent="0.25">
      <c r="A42" s="42" t="str">
        <f>Orçamento!A25</f>
        <v xml:space="preserve"> 4.4 </v>
      </c>
      <c r="B42" s="47" t="str">
        <f>Orçamento!D25</f>
        <v>ARMAÇÃO DE BLOCO, VIGA BALDRAME E SAPATA UTILIZANDO AÇO CA-60 DE 5 MM - MONTAGEM. AF_06/2017</v>
      </c>
      <c r="C42" s="42" t="str">
        <f>Orçamento!E25</f>
        <v>KG</v>
      </c>
      <c r="D42" s="43"/>
      <c r="E42" s="44">
        <f>Orçamento!H25</f>
        <v>19.57</v>
      </c>
      <c r="F42" s="44">
        <f>Orçamento!F25</f>
        <v>832</v>
      </c>
      <c r="G42" s="43"/>
      <c r="H42" s="43"/>
      <c r="I42" s="57">
        <f t="shared" si="15"/>
        <v>16282.24</v>
      </c>
      <c r="J42" s="57"/>
      <c r="K42" s="57"/>
      <c r="L42" s="45">
        <f t="shared" si="4"/>
        <v>0</v>
      </c>
    </row>
    <row r="43" spans="1:14" ht="25.5" x14ac:dyDescent="0.25">
      <c r="A43" s="42" t="str">
        <f>Orçamento!A26</f>
        <v xml:space="preserve"> 4.5 </v>
      </c>
      <c r="B43" s="47" t="str">
        <f>Orçamento!D26</f>
        <v>ARMAÇÃO DE BLOCO, VIGA BALDRAME OU SAPATA UTILIZANDO AÇO CA-50 DE 6,3 MM - MONTAGEM. AF_06/2017</v>
      </c>
      <c r="C43" s="42" t="str">
        <f>Orçamento!E26</f>
        <v>KG</v>
      </c>
      <c r="D43" s="43"/>
      <c r="E43" s="44">
        <f>Orçamento!H26</f>
        <v>18.579999999999998</v>
      </c>
      <c r="F43" s="44">
        <f>Orçamento!F26</f>
        <v>780</v>
      </c>
      <c r="G43" s="43"/>
      <c r="H43" s="43"/>
      <c r="I43" s="57">
        <f t="shared" si="15"/>
        <v>14492.399999999998</v>
      </c>
      <c r="J43" s="57"/>
      <c r="K43" s="57"/>
      <c r="L43" s="45">
        <f t="shared" si="4"/>
        <v>0</v>
      </c>
    </row>
    <row r="44" spans="1:14" ht="25.5" x14ac:dyDescent="0.25">
      <c r="A44" s="42" t="str">
        <f>Orçamento!A27</f>
        <v xml:space="preserve"> 4.6 </v>
      </c>
      <c r="B44" s="47" t="str">
        <f>Orçamento!D27</f>
        <v>ARMAÇÃO DE BLOCO, VIGA BALDRAME OU SAPATA UTILIZANDO AÇO CA-50 DE 8 MM - MONTAGEM. AF_06/2017</v>
      </c>
      <c r="C44" s="42" t="str">
        <f>Orçamento!E27</f>
        <v>KG</v>
      </c>
      <c r="D44" s="43"/>
      <c r="E44" s="44">
        <f>Orçamento!H27</f>
        <v>17.489999999999998</v>
      </c>
      <c r="F44" s="44">
        <f>Orçamento!F27</f>
        <v>615</v>
      </c>
      <c r="G44" s="43"/>
      <c r="H44" s="43"/>
      <c r="I44" s="57">
        <f t="shared" si="15"/>
        <v>10756.349999999999</v>
      </c>
      <c r="J44" s="57"/>
      <c r="K44" s="57"/>
      <c r="L44" s="45">
        <f t="shared" si="4"/>
        <v>0</v>
      </c>
    </row>
    <row r="45" spans="1:14" ht="25.5" x14ac:dyDescent="0.25">
      <c r="A45" s="42" t="str">
        <f>Orçamento!A28</f>
        <v xml:space="preserve"> 4.7 </v>
      </c>
      <c r="B45" s="47" t="str">
        <f>Orçamento!D28</f>
        <v>ARMAÇÃO DE BLOCO, VIGA BALDRAME OU SAPATA UTILIZANDO AÇO CA-50 DE 10 MM - MONTAGEM. AF_06/2017</v>
      </c>
      <c r="C45" s="42" t="str">
        <f>Orçamento!E28</f>
        <v>KG</v>
      </c>
      <c r="D45" s="43"/>
      <c r="E45" s="44">
        <f>Orçamento!H28</f>
        <v>15.74</v>
      </c>
      <c r="F45" s="44">
        <f>Orçamento!F28</f>
        <v>1255</v>
      </c>
      <c r="G45" s="43"/>
      <c r="H45" s="43"/>
      <c r="I45" s="57">
        <f t="shared" si="15"/>
        <v>19753.7</v>
      </c>
      <c r="J45" s="57"/>
      <c r="K45" s="57"/>
      <c r="L45" s="45">
        <f t="shared" si="4"/>
        <v>0</v>
      </c>
    </row>
    <row r="46" spans="1:14" ht="25.5" x14ac:dyDescent="0.25">
      <c r="A46" s="42" t="str">
        <f>Orçamento!A29</f>
        <v xml:space="preserve"> 4.8 </v>
      </c>
      <c r="B46" s="47" t="str">
        <f>Orçamento!D29</f>
        <v>ARMAÇÃO DE BLOCO, VIGA BALDRAME OU SAPATA UTILIZANDO AÇO CA-50 DE 12,5 MM - MONTAGEM. AF_06/2017</v>
      </c>
      <c r="C46" s="42" t="str">
        <f>Orçamento!E29</f>
        <v>KG</v>
      </c>
      <c r="D46" s="43"/>
      <c r="E46" s="44">
        <f>Orçamento!H29</f>
        <v>13.37</v>
      </c>
      <c r="F46" s="44">
        <f>Orçamento!F29</f>
        <v>422</v>
      </c>
      <c r="G46" s="43"/>
      <c r="H46" s="43"/>
      <c r="I46" s="57">
        <f t="shared" si="15"/>
        <v>5642.1399999999994</v>
      </c>
      <c r="J46" s="57"/>
      <c r="K46" s="57"/>
      <c r="L46" s="45">
        <f t="shared" si="4"/>
        <v>0</v>
      </c>
    </row>
    <row r="47" spans="1:14" ht="25.5" x14ac:dyDescent="0.25">
      <c r="A47" s="42" t="str">
        <f>Orçamento!A30</f>
        <v xml:space="preserve"> 4.9 </v>
      </c>
      <c r="B47" s="47" t="str">
        <f>Orçamento!D30</f>
        <v>ARMAÇÃO DE BLOCO, VIGA BALDRAME OU SAPATA UTILIZANDO AÇO CA-50 DE 16 MM - MONTAGEM. AF_06/2017</v>
      </c>
      <c r="C47" s="42" t="str">
        <f>Orçamento!E30</f>
        <v>KG</v>
      </c>
      <c r="D47" s="43"/>
      <c r="E47" s="44">
        <f>Orçamento!H30</f>
        <v>12.7</v>
      </c>
      <c r="F47" s="44">
        <f>Orçamento!F30</f>
        <v>138</v>
      </c>
      <c r="G47" s="43"/>
      <c r="H47" s="43"/>
      <c r="I47" s="57">
        <f t="shared" si="15"/>
        <v>1752.6</v>
      </c>
      <c r="J47" s="57"/>
      <c r="K47" s="57"/>
      <c r="L47" s="45">
        <f t="shared" si="4"/>
        <v>0</v>
      </c>
    </row>
    <row r="48" spans="1:14" ht="25.5" x14ac:dyDescent="0.25">
      <c r="A48" s="42" t="str">
        <f>Orçamento!A31</f>
        <v xml:space="preserve"> 4.10 </v>
      </c>
      <c r="B48" s="47" t="str">
        <f>Orçamento!D31</f>
        <v>ARMAÇÃO DE BLOCO, VIGA BALDRAME OU SAPATA UTILIZANDO AÇO CA-50 DE 20 MM - MONTAGEM. AF_06/2017</v>
      </c>
      <c r="C48" s="42" t="str">
        <f>Orçamento!E31</f>
        <v>KG</v>
      </c>
      <c r="D48" s="43"/>
      <c r="E48" s="44">
        <f>Orçamento!H31</f>
        <v>14.17</v>
      </c>
      <c r="F48" s="44">
        <f>Orçamento!F31</f>
        <v>127</v>
      </c>
      <c r="G48" s="43"/>
      <c r="H48" s="43"/>
      <c r="I48" s="57">
        <f t="shared" si="15"/>
        <v>1799.59</v>
      </c>
      <c r="J48" s="57"/>
      <c r="K48" s="57"/>
      <c r="L48" s="45">
        <f t="shared" si="4"/>
        <v>0</v>
      </c>
    </row>
    <row r="49" spans="1:12" ht="25.5" x14ac:dyDescent="0.25">
      <c r="A49" s="42" t="str">
        <f>Orçamento!A32</f>
        <v xml:space="preserve"> 4.11 </v>
      </c>
      <c r="B49" s="47" t="str">
        <f>Orçamento!D32</f>
        <v>FABRICAÇÃO, MONTAGEM E DESMONTAGEM DE FÔRMA PARA SAPATA, EM CHAPA DE MADEIRA COMPENSADA RESINADA, E=17 MM, 2 UTILIZAÇÕES. AF_06/2017</v>
      </c>
      <c r="C49" s="42" t="str">
        <f>Orçamento!E32</f>
        <v>m²</v>
      </c>
      <c r="D49" s="43"/>
      <c r="E49" s="44">
        <f>Orçamento!H32</f>
        <v>287.05</v>
      </c>
      <c r="F49" s="44">
        <f>Orçamento!F32</f>
        <v>112.53</v>
      </c>
      <c r="G49" s="43"/>
      <c r="H49" s="43"/>
      <c r="I49" s="57">
        <f t="shared" si="15"/>
        <v>32301.736500000003</v>
      </c>
      <c r="J49" s="57"/>
      <c r="K49" s="57"/>
      <c r="L49" s="45">
        <f t="shared" si="4"/>
        <v>0</v>
      </c>
    </row>
    <row r="50" spans="1:12" ht="25.5" x14ac:dyDescent="0.25">
      <c r="A50" s="42" t="str">
        <f>Orçamento!A33</f>
        <v xml:space="preserve"> 4.12 </v>
      </c>
      <c r="B50" s="47" t="str">
        <f>Orçamento!D33</f>
        <v>FABRICAÇÃO, MONTAGEM E DESMONTAGEM DE FÔRMA PARA VIGA BALDRAME, EM CHAPA DE MADEIRA COMPENSADA RESINADA, E=17 MM, 2 UTILIZAÇÕES. AF_06/2017</v>
      </c>
      <c r="C50" s="42" t="str">
        <f>Orçamento!E33</f>
        <v>m²</v>
      </c>
      <c r="D50" s="43"/>
      <c r="E50" s="44">
        <f>Orçamento!H33</f>
        <v>125.03</v>
      </c>
      <c r="F50" s="44">
        <f>Orçamento!F33</f>
        <v>1065.24</v>
      </c>
      <c r="G50" s="43"/>
      <c r="H50" s="43"/>
      <c r="I50" s="57">
        <f t="shared" si="15"/>
        <v>133186.9572</v>
      </c>
      <c r="J50" s="57"/>
      <c r="K50" s="57"/>
      <c r="L50" s="45">
        <f t="shared" si="4"/>
        <v>0</v>
      </c>
    </row>
    <row r="51" spans="1:12" ht="25.5" x14ac:dyDescent="0.25">
      <c r="A51" s="42" t="str">
        <f>Orçamento!A34</f>
        <v xml:space="preserve"> 4.13 </v>
      </c>
      <c r="B51" s="47" t="str">
        <f>Orçamento!D34</f>
        <v>ARMAÇÃO DE BLOCO, VIGA BALDRAME OU SAPATA UTILIZANDO AÇO CA-50 DE 25 MM - MONTAGEM. AF_06/2017</v>
      </c>
      <c r="C51" s="42" t="str">
        <f>Orçamento!E34</f>
        <v>KG</v>
      </c>
      <c r="D51" s="43"/>
      <c r="E51" s="44">
        <f>Orçamento!H34</f>
        <v>13.83</v>
      </c>
      <c r="F51" s="44">
        <f>Orçamento!F34</f>
        <v>853</v>
      </c>
      <c r="G51" s="43"/>
      <c r="H51" s="43"/>
      <c r="I51" s="57">
        <f t="shared" si="15"/>
        <v>11796.99</v>
      </c>
      <c r="J51" s="57"/>
      <c r="K51" s="57"/>
      <c r="L51" s="45">
        <f t="shared" si="4"/>
        <v>0</v>
      </c>
    </row>
    <row r="52" spans="1:12" ht="25.5" x14ac:dyDescent="0.25">
      <c r="A52" s="42" t="str">
        <f>Orçamento!A35</f>
        <v xml:space="preserve"> 4.14 </v>
      </c>
      <c r="B52" s="47" t="str">
        <f>Orçamento!D35</f>
        <v>IMPERMEABILIZAÇÃO DE FLOREIRA OU VIGA BALDRAME COM ARGAMASSA DE CIMENTO E AREIA, COM ADITIVO IMPERMEABILIZANTE, E = 2 CM. AF_06/2018</v>
      </c>
      <c r="C52" s="42" t="str">
        <f>Orçamento!E35</f>
        <v>m²</v>
      </c>
      <c r="D52" s="43"/>
      <c r="E52" s="44">
        <f>Orçamento!H35</f>
        <v>43.5</v>
      </c>
      <c r="F52" s="44">
        <f>Orçamento!F35</f>
        <v>832.65</v>
      </c>
      <c r="G52" s="43"/>
      <c r="H52" s="43"/>
      <c r="I52" s="57">
        <f t="shared" si="15"/>
        <v>36220.275000000001</v>
      </c>
      <c r="J52" s="57"/>
      <c r="K52" s="57"/>
      <c r="L52" s="45">
        <f t="shared" si="4"/>
        <v>0</v>
      </c>
    </row>
    <row r="53" spans="1:12" x14ac:dyDescent="0.25">
      <c r="A53" s="40" t="str">
        <f>Orçamento!A36</f>
        <v xml:space="preserve"> 5 </v>
      </c>
      <c r="B53" s="46" t="str">
        <f>Orçamento!D36</f>
        <v>SUPERESTRUTURA</v>
      </c>
      <c r="C53" s="40"/>
      <c r="D53" s="48"/>
      <c r="E53" s="49"/>
      <c r="F53" s="49"/>
      <c r="G53" s="48"/>
      <c r="H53" s="48"/>
      <c r="I53" s="58"/>
      <c r="J53" s="58"/>
      <c r="K53" s="58"/>
      <c r="L53" s="50"/>
    </row>
    <row r="54" spans="1:12" ht="25.5" x14ac:dyDescent="0.25">
      <c r="A54" s="42" t="str">
        <f>Orçamento!A37</f>
        <v xml:space="preserve"> 5.1 </v>
      </c>
      <c r="B54" s="47" t="str">
        <f>Orçamento!D37</f>
        <v>CONCRETO USINADO BOMBEAVEL, CLASSE DE RESISTENCIA C40, COM BRITA 0 E 1, SLUMP = 100 +/- 20 MM, INCLUI SERVICO DE BOMBEAMENTO (NBR 8953)</v>
      </c>
      <c r="C54" s="42" t="str">
        <f>Orçamento!E37</f>
        <v>m³</v>
      </c>
      <c r="D54" s="43"/>
      <c r="E54" s="44">
        <f>Orçamento!H37</f>
        <v>565.05999999999995</v>
      </c>
      <c r="F54" s="44">
        <f>Orçamento!F37</f>
        <v>425.6</v>
      </c>
      <c r="G54" s="43"/>
      <c r="H54" s="43"/>
      <c r="I54" s="57">
        <f t="shared" si="15"/>
        <v>240489.53599999999</v>
      </c>
      <c r="J54" s="57"/>
      <c r="K54" s="57"/>
      <c r="L54" s="45">
        <f t="shared" si="4"/>
        <v>0</v>
      </c>
    </row>
    <row r="55" spans="1:12" ht="25.5" x14ac:dyDescent="0.25">
      <c r="A55" s="42" t="str">
        <f>Orçamento!A38</f>
        <v xml:space="preserve"> 5.2 </v>
      </c>
      <c r="B55" s="47" t="str">
        <f>Orçamento!D38</f>
        <v>LANÇAMENTO COM USO DE BOMBA, ADENSAMENTO E ACABAMENTO DE CONCRETO EM ESTRUTURAS. AF_02/2022</v>
      </c>
      <c r="C55" s="42" t="str">
        <f>Orçamento!E38</f>
        <v>m³</v>
      </c>
      <c r="D55" s="43"/>
      <c r="E55" s="44">
        <f>Orçamento!H38</f>
        <v>36.36</v>
      </c>
      <c r="F55" s="44">
        <f>Orçamento!F38</f>
        <v>425.6</v>
      </c>
      <c r="G55" s="43"/>
      <c r="H55" s="43"/>
      <c r="I55" s="57">
        <f t="shared" si="15"/>
        <v>15474.816000000001</v>
      </c>
      <c r="J55" s="57"/>
      <c r="K55" s="57"/>
      <c r="L55" s="45">
        <f t="shared" si="4"/>
        <v>0</v>
      </c>
    </row>
    <row r="56" spans="1:12" ht="38.25" x14ac:dyDescent="0.25">
      <c r="A56" s="42" t="str">
        <f>Orçamento!A39</f>
        <v xml:space="preserve"> 5.3 </v>
      </c>
      <c r="B56" s="47" t="str">
        <f>Orçamento!D39</f>
        <v>ARMAÇÃO DE PILAR OU VIGA DE UMA ESTRUTURA CONVENCIONAL DE CONCRETO ARMADO EM UMA EDIFICAÇÃO TÉRREA OU SOBRADO UTILIZANDO AÇO CA-60 DE 5,0 MM - MONTAGEM. AF_12/2015</v>
      </c>
      <c r="C56" s="42" t="str">
        <f>Orçamento!E39</f>
        <v>KG</v>
      </c>
      <c r="D56" s="43"/>
      <c r="E56" s="44">
        <f>Orçamento!H39</f>
        <v>20.04</v>
      </c>
      <c r="F56" s="44">
        <f>Orçamento!F39</f>
        <v>3857</v>
      </c>
      <c r="G56" s="43"/>
      <c r="H56" s="43"/>
      <c r="I56" s="57">
        <f t="shared" si="15"/>
        <v>77294.28</v>
      </c>
      <c r="J56" s="57"/>
      <c r="K56" s="57"/>
      <c r="L56" s="45">
        <f t="shared" si="4"/>
        <v>0</v>
      </c>
    </row>
    <row r="57" spans="1:12" ht="38.25" x14ac:dyDescent="0.25">
      <c r="A57" s="42" t="str">
        <f>Orçamento!A40</f>
        <v xml:space="preserve"> 5.4 </v>
      </c>
      <c r="B57" s="47" t="str">
        <f>Orçamento!D40</f>
        <v>ARMAÇÃO DE PILAR OU VIGA DE UMA ESTRUTURA CONVENCIONAL DE CONCRETO ARMADO EM UMA EDIFICAÇÃO TÉRREA OU SOBRADO UTILIZANDO AÇO CA-50 DE 6,3 MM - MONTAGEM. AF_12/2015</v>
      </c>
      <c r="C57" s="42" t="str">
        <f>Orçamento!E40</f>
        <v>KG</v>
      </c>
      <c r="D57" s="43"/>
      <c r="E57" s="44">
        <f>Orçamento!H40</f>
        <v>18.89</v>
      </c>
      <c r="F57" s="44">
        <f>Orçamento!F40</f>
        <v>1556</v>
      </c>
      <c r="G57" s="43"/>
      <c r="H57" s="43"/>
      <c r="I57" s="57">
        <f t="shared" si="15"/>
        <v>29392.84</v>
      </c>
      <c r="J57" s="57"/>
      <c r="K57" s="57"/>
      <c r="L57" s="45">
        <f t="shared" si="4"/>
        <v>0</v>
      </c>
    </row>
    <row r="58" spans="1:12" ht="38.25" x14ac:dyDescent="0.25">
      <c r="A58" s="42" t="str">
        <f>Orçamento!A41</f>
        <v xml:space="preserve"> 5.5 </v>
      </c>
      <c r="B58" s="47" t="str">
        <f>Orçamento!D41</f>
        <v>ARMAÇÃO DE PILAR OU VIGA DE UMA ESTRUTURA CONVENCIONAL DE CONCRETO ARMADO EM UMA EDIFICAÇÃO TÉRREA OU SOBRADO UTILIZANDO AÇO CA-50 DE 8,0 MM - MONTAGEM. AF_12/2015</v>
      </c>
      <c r="C58" s="42" t="str">
        <f>Orçamento!E41</f>
        <v>KG</v>
      </c>
      <c r="D58" s="43"/>
      <c r="E58" s="44">
        <f>Orçamento!H41</f>
        <v>17.63</v>
      </c>
      <c r="F58" s="44">
        <f>Orçamento!F41</f>
        <v>7190.9</v>
      </c>
      <c r="G58" s="43"/>
      <c r="H58" s="43"/>
      <c r="I58" s="57">
        <f t="shared" si="15"/>
        <v>126775.56699999998</v>
      </c>
      <c r="J58" s="57"/>
      <c r="K58" s="57"/>
      <c r="L58" s="45">
        <f t="shared" si="4"/>
        <v>0</v>
      </c>
    </row>
    <row r="59" spans="1:12" ht="38.25" x14ac:dyDescent="0.25">
      <c r="A59" s="42" t="str">
        <f>Orçamento!A42</f>
        <v xml:space="preserve"> 5.6 </v>
      </c>
      <c r="B59" s="47" t="str">
        <f>Orçamento!D42</f>
        <v>ARMAÇÃO DE PILAR OU VIGA DE UMA ESTRUTURA CONVENCIONAL DE CONCRETO ARMADO EM UMA EDIFICAÇÃO TÉRREA OU SOBRADO UTILIZANDO AÇO CA-50 DE 10,0 MM - MONTAGEM. AF_12/2015</v>
      </c>
      <c r="C59" s="42" t="str">
        <f>Orçamento!E42</f>
        <v>KG</v>
      </c>
      <c r="D59" s="43"/>
      <c r="E59" s="44">
        <f>Orçamento!H42</f>
        <v>15.75</v>
      </c>
      <c r="F59" s="44">
        <f>Orçamento!F42</f>
        <v>8536</v>
      </c>
      <c r="G59" s="43"/>
      <c r="H59" s="43"/>
      <c r="I59" s="57">
        <f t="shared" si="15"/>
        <v>134442</v>
      </c>
      <c r="J59" s="57"/>
      <c r="K59" s="57"/>
      <c r="L59" s="45">
        <f t="shared" si="4"/>
        <v>0</v>
      </c>
    </row>
    <row r="60" spans="1:12" ht="38.25" x14ac:dyDescent="0.25">
      <c r="A60" s="42" t="str">
        <f>Orçamento!A43</f>
        <v xml:space="preserve"> 5.7 </v>
      </c>
      <c r="B60" s="47" t="str">
        <f>Orçamento!D43</f>
        <v>ARMAÇÃO DE PILAR OU VIGA DE UMA ESTRUTURA CONVENCIONAL DE CONCRETO ARMADO EM UMA EDIFICAÇÃO TÉRREA OU SOBRADO UTILIZANDO AÇO CA-50 DE 12,5 MM - MONTAGEM. AF_12/2015</v>
      </c>
      <c r="C60" s="42" t="str">
        <f>Orçamento!E43</f>
        <v>KG</v>
      </c>
      <c r="D60" s="43"/>
      <c r="E60" s="44">
        <f>Orçamento!H43</f>
        <v>13.27</v>
      </c>
      <c r="F60" s="44">
        <f>Orçamento!F43</f>
        <v>10362.9</v>
      </c>
      <c r="G60" s="43"/>
      <c r="H60" s="43"/>
      <c r="I60" s="57">
        <f t="shared" si="15"/>
        <v>137515.68299999999</v>
      </c>
      <c r="J60" s="57"/>
      <c r="K60" s="57"/>
      <c r="L60" s="45">
        <f t="shared" si="4"/>
        <v>0</v>
      </c>
    </row>
    <row r="61" spans="1:12" ht="38.25" x14ac:dyDescent="0.25">
      <c r="A61" s="42" t="str">
        <f>Orçamento!A44</f>
        <v xml:space="preserve"> 5.8 </v>
      </c>
      <c r="B61" s="47" t="str">
        <f>Orçamento!D44</f>
        <v>ARMAÇÃO DE PILAR OU VIGA DE UMA ESTRUTURA CONVENCIONAL DE CONCRETO ARMADO EM UMA EDIFICAÇÃO TÉRREA OU SOBRADO UTILIZANDO AÇO CA-50 DE 16,0 MM - MONTAGEM. AF_12/2015</v>
      </c>
      <c r="C61" s="42" t="str">
        <f>Orçamento!E44</f>
        <v>KG</v>
      </c>
      <c r="D61" s="43"/>
      <c r="E61" s="44">
        <f>Orçamento!H44</f>
        <v>12.54</v>
      </c>
      <c r="F61" s="44">
        <f>Orçamento!F44</f>
        <v>3520.1</v>
      </c>
      <c r="G61" s="43"/>
      <c r="H61" s="43"/>
      <c r="I61" s="57">
        <f t="shared" si="15"/>
        <v>44142.053999999996</v>
      </c>
      <c r="J61" s="57"/>
      <c r="K61" s="57"/>
      <c r="L61" s="45">
        <f t="shared" si="4"/>
        <v>0</v>
      </c>
    </row>
    <row r="62" spans="1:12" ht="25.5" x14ac:dyDescent="0.25">
      <c r="A62" s="42" t="str">
        <f>Orçamento!A45</f>
        <v xml:space="preserve"> 5.9 </v>
      </c>
      <c r="B62" s="47" t="str">
        <f>Orçamento!D45</f>
        <v>ARMAÇÃO DE PILAR OU VIGA DE ESTRUTURA CONVENCIONAL DE CONCRETO ARMADO UTILIZANDO AÇO CA-50 DE 20,0 MM - MONTAGEM. AF_06/2022</v>
      </c>
      <c r="C62" s="42" t="str">
        <f>Orçamento!E45</f>
        <v>KG</v>
      </c>
      <c r="D62" s="43"/>
      <c r="E62" s="44">
        <f>Orçamento!H45</f>
        <v>13.47</v>
      </c>
      <c r="F62" s="44">
        <f>Orçamento!F45</f>
        <v>1155.7</v>
      </c>
      <c r="G62" s="43"/>
      <c r="H62" s="43"/>
      <c r="I62" s="57">
        <f t="shared" si="15"/>
        <v>15567.279</v>
      </c>
      <c r="J62" s="57"/>
      <c r="K62" s="57"/>
      <c r="L62" s="45">
        <f t="shared" si="4"/>
        <v>0</v>
      </c>
    </row>
    <row r="63" spans="1:12" ht="25.5" x14ac:dyDescent="0.25">
      <c r="A63" s="42" t="str">
        <f>Orçamento!A46</f>
        <v xml:space="preserve"> 5.10 </v>
      </c>
      <c r="B63" s="47" t="str">
        <f>Orçamento!D46</f>
        <v>ARMAÇÃO DE PILAR OU VIGA DE ESTRUTURA CONVENCIONAL DE CONCRETO ARMADO UTILIZANDO AÇO CA-50 DE 25,0 MM - MONTAGEM. AF_06/2022</v>
      </c>
      <c r="C63" s="42" t="str">
        <f>Orçamento!E46</f>
        <v>KG</v>
      </c>
      <c r="D63" s="43"/>
      <c r="E63" s="44">
        <f>Orçamento!H46</f>
        <v>13.38</v>
      </c>
      <c r="F63" s="44">
        <f>Orçamento!F46</f>
        <v>820.3</v>
      </c>
      <c r="G63" s="43"/>
      <c r="H63" s="43"/>
      <c r="I63" s="57">
        <f t="shared" si="15"/>
        <v>10975.614</v>
      </c>
      <c r="J63" s="57"/>
      <c r="K63" s="57"/>
      <c r="L63" s="45">
        <f t="shared" si="4"/>
        <v>0</v>
      </c>
    </row>
    <row r="64" spans="1:12" ht="25.5" x14ac:dyDescent="0.25">
      <c r="A64" s="42" t="str">
        <f>Orçamento!A47</f>
        <v xml:space="preserve"> 5.11 </v>
      </c>
      <c r="B64" s="47" t="str">
        <f>Orçamento!D47</f>
        <v>LAJE PRÉ-MOLDADA UNIDIRECIONAL, BIAPOIADA, PARA FORRO, ENCHIMENTO EM CERÂMICA, VIGOTA CONVENCIONAL, ALTURA TOTAL DA LAJE (ENCHIMENTO+CAPA) = (8+3). AF_11/2020</v>
      </c>
      <c r="C64" s="42" t="str">
        <f>Orçamento!E47</f>
        <v>m²</v>
      </c>
      <c r="D64" s="43"/>
      <c r="E64" s="44">
        <f>Orçamento!H47</f>
        <v>173.16</v>
      </c>
      <c r="F64" s="44">
        <f>Orçamento!F47</f>
        <v>258</v>
      </c>
      <c r="G64" s="43"/>
      <c r="H64" s="43"/>
      <c r="I64" s="57">
        <f t="shared" si="15"/>
        <v>44675.28</v>
      </c>
      <c r="J64" s="57"/>
      <c r="K64" s="57"/>
      <c r="L64" s="45">
        <f t="shared" si="4"/>
        <v>0</v>
      </c>
    </row>
    <row r="65" spans="1:12" ht="25.5" x14ac:dyDescent="0.25">
      <c r="A65" s="42" t="str">
        <f>Orçamento!A48</f>
        <v xml:space="preserve"> 5.12 </v>
      </c>
      <c r="B65" s="47" t="str">
        <f>Orçamento!D48</f>
        <v>MONTAGEM E DESMONTAGEM DE FÔRMA DE LAJE MACIÇA, PÉ-DIREITO SIMPLES, EM CHAPA DE MADEIRA COMPENSADA RESINADA, 4 UTILIZAÇÕES. AF_09/2020</v>
      </c>
      <c r="C65" s="42" t="str">
        <f>Orçamento!E48</f>
        <v>m²</v>
      </c>
      <c r="D65" s="43"/>
      <c r="E65" s="44">
        <f>Orçamento!H48</f>
        <v>42.96</v>
      </c>
      <c r="F65" s="44">
        <f>Orçamento!F48</f>
        <v>1363.47</v>
      </c>
      <c r="G65" s="43"/>
      <c r="H65" s="43"/>
      <c r="I65" s="57">
        <f t="shared" si="15"/>
        <v>58574.671200000004</v>
      </c>
      <c r="J65" s="57"/>
      <c r="K65" s="57"/>
      <c r="L65" s="45">
        <f t="shared" si="4"/>
        <v>0</v>
      </c>
    </row>
    <row r="66" spans="1:12" ht="25.5" x14ac:dyDescent="0.25">
      <c r="A66" s="42" t="str">
        <f>Orçamento!A49</f>
        <v xml:space="preserve"> 5.13 </v>
      </c>
      <c r="B66" s="47" t="str">
        <f>Orçamento!D49</f>
        <v>MONTAGEM E DESMONTAGEM DE FÔRMA DE VIGA, ESCORAMENTO METÁLICO, PÉ-DIREITO SIMPLES, EM CHAPA DE MADEIRA RESINADA, 4 UTILIZAÇÕES. AF_09/2020</v>
      </c>
      <c r="C66" s="42" t="str">
        <f>Orçamento!E49</f>
        <v>m²</v>
      </c>
      <c r="D66" s="43"/>
      <c r="E66" s="44">
        <f>Orçamento!H49</f>
        <v>114.95</v>
      </c>
      <c r="F66" s="44">
        <f>Orçamento!F49</f>
        <v>931.33</v>
      </c>
      <c r="G66" s="43"/>
      <c r="H66" s="43"/>
      <c r="I66" s="57">
        <f t="shared" si="15"/>
        <v>107056.38350000001</v>
      </c>
      <c r="J66" s="57"/>
      <c r="K66" s="57"/>
      <c r="L66" s="45">
        <f t="shared" si="4"/>
        <v>0</v>
      </c>
    </row>
    <row r="67" spans="1:12" ht="25.5" x14ac:dyDescent="0.25">
      <c r="A67" s="42" t="str">
        <f>Orçamento!A50</f>
        <v xml:space="preserve"> 5.14 </v>
      </c>
      <c r="B67" s="47" t="str">
        <f>Orçamento!D50</f>
        <v>MONTAGEM E DESMONTAGEM DE FÔRMA DE PILARES RETANGULARES E ESTRUTURAS SIMILARES, PÉ-DIREITO SIMPLES, EM CHAPA DE MADEIRA COMPENSADA RESINADA, 4 UTILIZAÇÕES. AF_09/2020</v>
      </c>
      <c r="C67" s="42" t="str">
        <f>Orçamento!E50</f>
        <v>m²</v>
      </c>
      <c r="D67" s="43"/>
      <c r="E67" s="44">
        <f>Orçamento!H50</f>
        <v>77.819999999999993</v>
      </c>
      <c r="F67" s="44">
        <f>Orçamento!F50</f>
        <v>769.49</v>
      </c>
      <c r="G67" s="43"/>
      <c r="H67" s="43"/>
      <c r="I67" s="57">
        <f t="shared" si="15"/>
        <v>59881.711799999997</v>
      </c>
      <c r="J67" s="57"/>
      <c r="K67" s="57"/>
      <c r="L67" s="45">
        <f t="shared" si="4"/>
        <v>0</v>
      </c>
    </row>
    <row r="68" spans="1:12" ht="38.25" x14ac:dyDescent="0.25">
      <c r="A68" s="42" t="str">
        <f>Orçamento!A51</f>
        <v xml:space="preserve"> 5.15 </v>
      </c>
      <c r="B68" s="47" t="str">
        <f>Orçamento!D51</f>
        <v>ESTRUTURA TRELIÇADA DE COBERTURA, TIPO ARCO, COM LIGAÇÕES SOLDADAS, INCLUSOS PERFIS METÁLICOS, CHAPAS METÁLICAS, MÃO DE OBRA E TRANSPORTE COM GUINDASTE - FORNECIMENTO E INSTALAÇÃO. AF_01/2020_P</v>
      </c>
      <c r="C68" s="42" t="str">
        <f>Orçamento!E51</f>
        <v>KG</v>
      </c>
      <c r="D68" s="43"/>
      <c r="E68" s="44">
        <f>Orçamento!H51</f>
        <v>22.9</v>
      </c>
      <c r="F68" s="44">
        <f>Orçamento!F51</f>
        <v>39930</v>
      </c>
      <c r="G68" s="43"/>
      <c r="H68" s="43"/>
      <c r="I68" s="57">
        <f t="shared" si="15"/>
        <v>914397</v>
      </c>
      <c r="J68" s="57"/>
      <c r="K68" s="57"/>
      <c r="L68" s="45">
        <f t="shared" si="4"/>
        <v>0</v>
      </c>
    </row>
    <row r="69" spans="1:12" x14ac:dyDescent="0.25">
      <c r="A69" s="40" t="str">
        <f>Orçamento!A52</f>
        <v xml:space="preserve"> 6 </v>
      </c>
      <c r="B69" s="46" t="str">
        <f>Orçamento!D52</f>
        <v>VEDAÇÕES</v>
      </c>
      <c r="C69" s="40"/>
      <c r="D69" s="48"/>
      <c r="E69" s="49"/>
      <c r="F69" s="49"/>
      <c r="G69" s="48"/>
      <c r="H69" s="48"/>
      <c r="I69" s="58"/>
      <c r="J69" s="58"/>
      <c r="K69" s="58"/>
      <c r="L69" s="50"/>
    </row>
    <row r="70" spans="1:12" ht="25.5" x14ac:dyDescent="0.25">
      <c r="A70" s="42" t="str">
        <f>Orçamento!A53</f>
        <v xml:space="preserve"> 6.1 </v>
      </c>
      <c r="B70" s="47" t="str">
        <f>Orçamento!D53</f>
        <v>ALVENARIA DE VEDAÇÃO DE BLOCOS CERÂMICOS FURADOS NA HORIZONTAL DE 9X19X19 CM (ESPESSURA 9 CM) E ARGAMASSA DE ASSENTAMENTO COM PREPARO EM BETONEIRA. AF_12/2021</v>
      </c>
      <c r="C70" s="42" t="str">
        <f>Orçamento!E53</f>
        <v>m²</v>
      </c>
      <c r="D70" s="43"/>
      <c r="E70" s="44">
        <f>Orçamento!H53</f>
        <v>81.739999999999995</v>
      </c>
      <c r="F70" s="44">
        <f>Orçamento!F53</f>
        <v>5010.03</v>
      </c>
      <c r="G70" s="43"/>
      <c r="H70" s="43"/>
      <c r="I70" s="57">
        <f t="shared" si="15"/>
        <v>409519.85219999996</v>
      </c>
      <c r="J70" s="57"/>
      <c r="K70" s="57"/>
      <c r="L70" s="45">
        <f t="shared" si="4"/>
        <v>0</v>
      </c>
    </row>
    <row r="71" spans="1:12" x14ac:dyDescent="0.25">
      <c r="A71" s="42" t="str">
        <f>Orçamento!A54</f>
        <v xml:space="preserve"> 6.2 </v>
      </c>
      <c r="B71" s="47" t="str">
        <f>Orçamento!D54</f>
        <v>ALVENARIA DE VEDAÇÃO DE BLOCOS DE GESSO DE 7X50X66CM (ESPESSURA 7CM). AF_05/2020</v>
      </c>
      <c r="C71" s="42" t="str">
        <f>Orçamento!E54</f>
        <v>m²</v>
      </c>
      <c r="D71" s="43"/>
      <c r="E71" s="44">
        <f>Orçamento!H54</f>
        <v>66.09</v>
      </c>
      <c r="F71" s="44">
        <f>Orçamento!F54</f>
        <v>18.91</v>
      </c>
      <c r="G71" s="43"/>
      <c r="H71" s="43"/>
      <c r="I71" s="57">
        <f t="shared" si="15"/>
        <v>1249.7619</v>
      </c>
      <c r="J71" s="57"/>
      <c r="K71" s="57"/>
      <c r="L71" s="45">
        <f t="shared" si="4"/>
        <v>0</v>
      </c>
    </row>
    <row r="72" spans="1:12" ht="25.5" x14ac:dyDescent="0.25">
      <c r="A72" s="42" t="str">
        <f>Orçamento!A55</f>
        <v xml:space="preserve"> 6.3 </v>
      </c>
      <c r="B72" s="47" t="str">
        <f>Orçamento!D55</f>
        <v>DIVISORIA SANITÁRIA, TIPO CABINE, EM GRANITO CINZA POLIDO, ESP = 3CM, ASSENTADO COM ARGAMASSA COLANTE AC III-E, EXCLUSIVE FERRAGENS. AF_01/2021</v>
      </c>
      <c r="C72" s="42" t="str">
        <f>Orçamento!E55</f>
        <v>m²</v>
      </c>
      <c r="D72" s="43"/>
      <c r="E72" s="44">
        <f>Orçamento!H55</f>
        <v>653.51</v>
      </c>
      <c r="F72" s="44">
        <f>Orçamento!F55</f>
        <v>70.52</v>
      </c>
      <c r="G72" s="43"/>
      <c r="H72" s="43"/>
      <c r="I72" s="57">
        <f t="shared" si="15"/>
        <v>46085.525199999996</v>
      </c>
      <c r="J72" s="57"/>
      <c r="K72" s="57"/>
      <c r="L72" s="45">
        <f t="shared" si="4"/>
        <v>0</v>
      </c>
    </row>
    <row r="73" spans="1:12" x14ac:dyDescent="0.25">
      <c r="A73" s="42" t="str">
        <f>Orçamento!A56</f>
        <v xml:space="preserve"> 6.4 </v>
      </c>
      <c r="B73" s="47" t="str">
        <f>Orçamento!D56</f>
        <v>CINTA DE AMARRAÇÃO DE ALVENARIA MOLDADA IN LOCO EM CONCRETO. AF_03/2016</v>
      </c>
      <c r="C73" s="42" t="str">
        <f>Orçamento!E56</f>
        <v>M</v>
      </c>
      <c r="D73" s="43"/>
      <c r="E73" s="44">
        <f>Orçamento!H56</f>
        <v>64.180000000000007</v>
      </c>
      <c r="F73" s="44">
        <f>Orçamento!F56</f>
        <v>1110.2</v>
      </c>
      <c r="G73" s="43"/>
      <c r="H73" s="43"/>
      <c r="I73" s="57">
        <f t="shared" si="15"/>
        <v>71252.636000000013</v>
      </c>
      <c r="J73" s="57"/>
      <c r="K73" s="57"/>
      <c r="L73" s="45">
        <f t="shared" si="4"/>
        <v>0</v>
      </c>
    </row>
    <row r="74" spans="1:12" x14ac:dyDescent="0.25">
      <c r="A74" s="42" t="str">
        <f>Orçamento!A57</f>
        <v xml:space="preserve"> 6.5 </v>
      </c>
      <c r="B74" s="47" t="str">
        <f>Orçamento!D57</f>
        <v>VERGA PRÉ-MOLDADA PARA JANELAS COM ATÉ 1,5 M DE VÃO. AF_03/2016</v>
      </c>
      <c r="C74" s="42" t="str">
        <f>Orçamento!E57</f>
        <v>M</v>
      </c>
      <c r="D74" s="43"/>
      <c r="E74" s="44">
        <f>Orçamento!H57</f>
        <v>49.49</v>
      </c>
      <c r="F74" s="44">
        <f>Orçamento!F57</f>
        <v>37.6</v>
      </c>
      <c r="G74" s="43"/>
      <c r="H74" s="43"/>
      <c r="I74" s="57">
        <f t="shared" si="15"/>
        <v>1860.8240000000001</v>
      </c>
      <c r="J74" s="57"/>
      <c r="K74" s="57"/>
      <c r="L74" s="45">
        <f t="shared" si="4"/>
        <v>0</v>
      </c>
    </row>
    <row r="75" spans="1:12" x14ac:dyDescent="0.25">
      <c r="A75" s="42" t="str">
        <f>Orçamento!A58</f>
        <v xml:space="preserve"> 6.6 </v>
      </c>
      <c r="B75" s="47" t="str">
        <f>Orçamento!D58</f>
        <v>CONTRAVERGA PRÉ-MOLDADA PARA VÃOS DE ATÉ 1,5 M DE COMPRIMENTO. AF_03/2016</v>
      </c>
      <c r="C75" s="42" t="str">
        <f>Orçamento!E58</f>
        <v>M</v>
      </c>
      <c r="D75" s="43"/>
      <c r="E75" s="44">
        <f>Orçamento!H58</f>
        <v>48.51</v>
      </c>
      <c r="F75" s="44">
        <f>Orçamento!F58</f>
        <v>37.6</v>
      </c>
      <c r="G75" s="43"/>
      <c r="H75" s="43"/>
      <c r="I75" s="57">
        <f t="shared" si="15"/>
        <v>1823.9759999999999</v>
      </c>
      <c r="J75" s="57"/>
      <c r="K75" s="57"/>
      <c r="L75" s="45">
        <f t="shared" si="4"/>
        <v>0</v>
      </c>
    </row>
    <row r="76" spans="1:12" x14ac:dyDescent="0.25">
      <c r="A76" s="42" t="str">
        <f>Orçamento!A59</f>
        <v xml:space="preserve"> 6.7 </v>
      </c>
      <c r="B76" s="47" t="str">
        <f>Orçamento!D59</f>
        <v>VERGA PRÉ-MOLDADA PARA JANELAS COM MAIS DE 1,5 M DE VÃO. AF_03/2016</v>
      </c>
      <c r="C76" s="42" t="str">
        <f>Orçamento!E59</f>
        <v>M</v>
      </c>
      <c r="D76" s="43"/>
      <c r="E76" s="44">
        <f>Orçamento!H59</f>
        <v>63.57</v>
      </c>
      <c r="F76" s="44">
        <f>Orçamento!F59</f>
        <v>37.6</v>
      </c>
      <c r="G76" s="43"/>
      <c r="H76" s="43"/>
      <c r="I76" s="57">
        <f t="shared" si="15"/>
        <v>2390.232</v>
      </c>
      <c r="J76" s="57"/>
      <c r="K76" s="57"/>
      <c r="L76" s="45">
        <f t="shared" si="4"/>
        <v>0</v>
      </c>
    </row>
    <row r="77" spans="1:12" x14ac:dyDescent="0.25">
      <c r="A77" s="42" t="str">
        <f>Orçamento!A60</f>
        <v xml:space="preserve"> 6.8 </v>
      </c>
      <c r="B77" s="47" t="str">
        <f>Orçamento!D60</f>
        <v>CONTRAVERGA PRÉ-MOLDADA PARA VÃOS DE MAIS DE 1,5 M DE COMPRIMENTO. AF_03/2016</v>
      </c>
      <c r="C77" s="42" t="str">
        <f>Orçamento!E60</f>
        <v>M</v>
      </c>
      <c r="D77" s="43"/>
      <c r="E77" s="44">
        <f>Orçamento!H60</f>
        <v>58.97</v>
      </c>
      <c r="F77" s="44">
        <f>Orçamento!F60</f>
        <v>37.6</v>
      </c>
      <c r="G77" s="43"/>
      <c r="H77" s="43"/>
      <c r="I77" s="57">
        <f t="shared" si="15"/>
        <v>2217.2719999999999</v>
      </c>
      <c r="J77" s="57"/>
      <c r="K77" s="57"/>
      <c r="L77" s="45">
        <f t="shared" si="4"/>
        <v>0</v>
      </c>
    </row>
    <row r="78" spans="1:12" x14ac:dyDescent="0.25">
      <c r="A78" s="42" t="str">
        <f>Orçamento!A61</f>
        <v xml:space="preserve"> 6.9 </v>
      </c>
      <c r="B78" s="47" t="str">
        <f>Orçamento!D61</f>
        <v>VERGA PRÉ-MOLDADA PARA PORTAS COM ATÉ 1,5 M DE VÃO. AF_03/2016</v>
      </c>
      <c r="C78" s="42" t="str">
        <f>Orçamento!E61</f>
        <v>M</v>
      </c>
      <c r="D78" s="43"/>
      <c r="E78" s="44">
        <f>Orçamento!H61</f>
        <v>36.5</v>
      </c>
      <c r="F78" s="44">
        <f>Orçamento!F61</f>
        <v>76.540000000000006</v>
      </c>
      <c r="G78" s="43"/>
      <c r="H78" s="43"/>
      <c r="I78" s="57">
        <f t="shared" si="15"/>
        <v>2793.71</v>
      </c>
      <c r="J78" s="57"/>
      <c r="K78" s="57"/>
      <c r="L78" s="45">
        <f t="shared" si="4"/>
        <v>0</v>
      </c>
    </row>
    <row r="79" spans="1:12" x14ac:dyDescent="0.25">
      <c r="A79" s="42" t="str">
        <f>Orçamento!A62</f>
        <v xml:space="preserve"> 6.10 </v>
      </c>
      <c r="B79" s="47" t="str">
        <f>Orçamento!D62</f>
        <v>VERGA PRÉ-MOLDADA PARA PORTAS COM MAIS DE 1,5 M DE VÃO. AF_03/2016</v>
      </c>
      <c r="C79" s="42" t="str">
        <f>Orçamento!E62</f>
        <v>M</v>
      </c>
      <c r="D79" s="43"/>
      <c r="E79" s="44">
        <f>Orçamento!H62</f>
        <v>62.69</v>
      </c>
      <c r="F79" s="44">
        <f>Orçamento!F62</f>
        <v>50.86</v>
      </c>
      <c r="G79" s="43"/>
      <c r="H79" s="43"/>
      <c r="I79" s="57">
        <f t="shared" si="15"/>
        <v>3188.4133999999999</v>
      </c>
      <c r="J79" s="57"/>
      <c r="K79" s="57"/>
      <c r="L79" s="45">
        <f t="shared" si="4"/>
        <v>0</v>
      </c>
    </row>
    <row r="80" spans="1:12" ht="25.5" x14ac:dyDescent="0.25">
      <c r="A80" s="42" t="str">
        <f>Orçamento!A63</f>
        <v xml:space="preserve"> 6.11 </v>
      </c>
      <c r="B80" s="47" t="str">
        <f>Orçamento!D63</f>
        <v>FIXAÇÃO (ENCUNHAMENTO) DE ALVENARIA DE VEDAÇÃO COM ESPUMA DE POLIURETANO EXPANSIVA. AF_03/2016</v>
      </c>
      <c r="C80" s="42" t="str">
        <f>Orçamento!E63</f>
        <v>M</v>
      </c>
      <c r="D80" s="43"/>
      <c r="E80" s="44">
        <f>Orçamento!H63</f>
        <v>16.25</v>
      </c>
      <c r="F80" s="44">
        <f>Orçamento!F63</f>
        <v>818.67</v>
      </c>
      <c r="G80" s="43"/>
      <c r="H80" s="43"/>
      <c r="I80" s="57">
        <f t="shared" si="15"/>
        <v>13303.387499999999</v>
      </c>
      <c r="J80" s="57"/>
      <c r="K80" s="57"/>
      <c r="L80" s="45">
        <f t="shared" si="4"/>
        <v>0</v>
      </c>
    </row>
    <row r="81" spans="1:12" ht="38.25" x14ac:dyDescent="0.25">
      <c r="A81" s="42" t="str">
        <f>Orçamento!A64</f>
        <v xml:space="preserve"> 6.12 </v>
      </c>
      <c r="B81" s="47" t="str">
        <f>Orçamento!D64</f>
        <v>Fornecimento e instalação de fachada em pele de vidro, linha Citta Due Alcoa, em vidro laminado 3+3 prata refletivo medindo 8,30x6,87m,c/06 modulos vertical e 11 modulos horizontal. e 05 janelas maxi mar (obra:Sup.Reg.Trabalho)</v>
      </c>
      <c r="C81" s="42" t="str">
        <f>Orçamento!E64</f>
        <v>m²</v>
      </c>
      <c r="D81" s="43"/>
      <c r="E81" s="44">
        <f>Orçamento!H64</f>
        <v>2117.0300000000002</v>
      </c>
      <c r="F81" s="44">
        <f>Orçamento!F64</f>
        <v>448.8</v>
      </c>
      <c r="G81" s="43"/>
      <c r="H81" s="43"/>
      <c r="I81" s="57">
        <f t="shared" si="15"/>
        <v>950123.06400000013</v>
      </c>
      <c r="J81" s="57"/>
      <c r="K81" s="57"/>
      <c r="L81" s="45">
        <f t="shared" si="4"/>
        <v>0</v>
      </c>
    </row>
    <row r="82" spans="1:12" x14ac:dyDescent="0.25">
      <c r="A82" s="40" t="str">
        <f>Orçamento!A65</f>
        <v xml:space="preserve"> 7 </v>
      </c>
      <c r="B82" s="46" t="str">
        <f>Orçamento!D65</f>
        <v>PISOS INTERNOS E EXTERNOS</v>
      </c>
      <c r="C82" s="40"/>
      <c r="D82" s="48"/>
      <c r="E82" s="49"/>
      <c r="F82" s="49"/>
      <c r="G82" s="48"/>
      <c r="H82" s="48"/>
      <c r="I82" s="58"/>
      <c r="J82" s="58"/>
      <c r="K82" s="58"/>
      <c r="L82" s="50"/>
    </row>
    <row r="83" spans="1:12" ht="25.5" x14ac:dyDescent="0.25">
      <c r="A83" s="42" t="str">
        <f>Orçamento!A66</f>
        <v xml:space="preserve"> 7.1 </v>
      </c>
      <c r="B83" s="47" t="str">
        <f>Orçamento!D66</f>
        <v>CAMADA SEPARADORA PARA EXECUÇÃO DE RADIER, PISO DE CONCRETO OU LAJE SOBRE SOLO, EM LONA PLÁSTICA. AF_09/2021</v>
      </c>
      <c r="C83" s="42" t="str">
        <f>Orçamento!E66</f>
        <v>m²</v>
      </c>
      <c r="D83" s="43"/>
      <c r="E83" s="44">
        <f>Orçamento!H66</f>
        <v>2.65</v>
      </c>
      <c r="F83" s="44">
        <f>Orçamento!F66</f>
        <v>1986.21</v>
      </c>
      <c r="G83" s="43"/>
      <c r="H83" s="43"/>
      <c r="I83" s="57">
        <f t="shared" si="15"/>
        <v>5263.4565000000002</v>
      </c>
      <c r="J83" s="57"/>
      <c r="K83" s="57"/>
      <c r="L83" s="45">
        <f t="shared" si="4"/>
        <v>0</v>
      </c>
    </row>
    <row r="84" spans="1:12" ht="25.5" x14ac:dyDescent="0.25">
      <c r="A84" s="42" t="str">
        <f>Orçamento!A67</f>
        <v xml:space="preserve"> 7.2 </v>
      </c>
      <c r="B84" s="47" t="str">
        <f>Orçamento!D67</f>
        <v>CONCRETO MAGRO PARA LASTRO, TRAÇO 1:4,5:4,5 (EM MASSA SECA DE CIMENTO/ AREIA MÉDIA/ BRITA 1) - PREPARO MECÂNICO COM BETONEIRA 600 L. AF_05/2021</v>
      </c>
      <c r="C84" s="42" t="str">
        <f>Orçamento!E67</f>
        <v>m³</v>
      </c>
      <c r="D84" s="43"/>
      <c r="E84" s="44">
        <f>Orçamento!H67</f>
        <v>411.19</v>
      </c>
      <c r="F84" s="44">
        <f>Orçamento!F67</f>
        <v>158.9</v>
      </c>
      <c r="G84" s="43"/>
      <c r="H84" s="43"/>
      <c r="I84" s="57">
        <f t="shared" si="15"/>
        <v>65338.091</v>
      </c>
      <c r="J84" s="57"/>
      <c r="K84" s="57"/>
      <c r="L84" s="45">
        <f t="shared" si="4"/>
        <v>0</v>
      </c>
    </row>
    <row r="85" spans="1:12" ht="25.5" x14ac:dyDescent="0.25">
      <c r="A85" s="42" t="str">
        <f>Orçamento!A68</f>
        <v xml:space="preserve"> 7.3 </v>
      </c>
      <c r="B85" s="47" t="str">
        <f>Orçamento!D68</f>
        <v>CONTRAPISO COM ARGAMASSA AUTONIVELANTE, APLICADO SOBRE LAJE, ADERIDO, ESPESSURA 3CM. AF_07/2021</v>
      </c>
      <c r="C85" s="42" t="str">
        <f>Orçamento!E68</f>
        <v>m²</v>
      </c>
      <c r="D85" s="43"/>
      <c r="E85" s="44">
        <f>Orçamento!H68</f>
        <v>29.97</v>
      </c>
      <c r="F85" s="44">
        <f>Orçamento!F68</f>
        <v>1853.76</v>
      </c>
      <c r="G85" s="43"/>
      <c r="H85" s="43"/>
      <c r="I85" s="57">
        <f t="shared" si="15"/>
        <v>55557.1872</v>
      </c>
      <c r="J85" s="57"/>
      <c r="K85" s="57"/>
      <c r="L85" s="45">
        <f t="shared" si="4"/>
        <v>0</v>
      </c>
    </row>
    <row r="86" spans="1:12" ht="25.5" x14ac:dyDescent="0.25">
      <c r="A86" s="42" t="str">
        <f>Orçamento!A69</f>
        <v xml:space="preserve"> 7.4 </v>
      </c>
      <c r="B86" s="47" t="str">
        <f>Orçamento!D69</f>
        <v>REVESTIMENTO CERÂMICO PARA PISO COM PLACAS TIPO PORCELANATO DE DIMENSÕES 60X60 CM APLICADA EM AMBIENTES DE ÁREA MAIOR QUE 10 M². AF_06/2014</v>
      </c>
      <c r="C86" s="42" t="str">
        <f>Orçamento!E69</f>
        <v>m²</v>
      </c>
      <c r="D86" s="43"/>
      <c r="E86" s="44">
        <f>Orçamento!H69</f>
        <v>185.01</v>
      </c>
      <c r="F86" s="44">
        <f>Orçamento!F69</f>
        <v>203.32</v>
      </c>
      <c r="G86" s="43"/>
      <c r="H86" s="43"/>
      <c r="I86" s="57">
        <f t="shared" si="15"/>
        <v>37616.233199999995</v>
      </c>
      <c r="J86" s="57"/>
      <c r="K86" s="57"/>
      <c r="L86" s="45">
        <f t="shared" si="4"/>
        <v>0</v>
      </c>
    </row>
    <row r="87" spans="1:12" ht="25.5" x14ac:dyDescent="0.25">
      <c r="A87" s="42" t="str">
        <f>Orçamento!A70</f>
        <v xml:space="preserve"> 7.5 </v>
      </c>
      <c r="B87" s="47" t="str">
        <f>Orçamento!D70</f>
        <v>REVESTIMENTO CERÂMICO PARA PISO COM PLACAS TIPO PORCELANATO DE DIMENSÕES 60X60 CM APLICADA EM AMBIENTES DE ÁREA ENTRE 5 M² E 10 M². AF_06/2014</v>
      </c>
      <c r="C87" s="42" t="str">
        <f>Orçamento!E70</f>
        <v>m²</v>
      </c>
      <c r="D87" s="43"/>
      <c r="E87" s="44">
        <f>Orçamento!H70</f>
        <v>193.94</v>
      </c>
      <c r="F87" s="44">
        <f>Orçamento!F70</f>
        <v>1673</v>
      </c>
      <c r="G87" s="43"/>
      <c r="H87" s="43"/>
      <c r="I87" s="57">
        <f t="shared" si="15"/>
        <v>324461.62</v>
      </c>
      <c r="J87" s="57"/>
      <c r="K87" s="57"/>
      <c r="L87" s="45">
        <f t="shared" si="4"/>
        <v>0</v>
      </c>
    </row>
    <row r="88" spans="1:12" ht="25.5" x14ac:dyDescent="0.25">
      <c r="A88" s="42" t="str">
        <f>Orçamento!A71</f>
        <v xml:space="preserve"> 7.6 </v>
      </c>
      <c r="B88" s="47" t="str">
        <f>Orçamento!D71</f>
        <v>EXECUÇÃO DE PASSEIO (CALÇADA) OU PISO DE CONCRETO COM CONCRETO MOLDADO IN LOCO, USINADO, ACABAMENTO CONVENCIONAL, ESPESSURA 8 CM, ARMADO. AF_08/2022</v>
      </c>
      <c r="C88" s="42" t="str">
        <f>Orçamento!E71</f>
        <v>m²</v>
      </c>
      <c r="D88" s="43"/>
      <c r="E88" s="44">
        <f>Orçamento!H71</f>
        <v>90.17</v>
      </c>
      <c r="F88" s="44">
        <f>Orçamento!F71</f>
        <v>660.13</v>
      </c>
      <c r="G88" s="43"/>
      <c r="H88" s="43"/>
      <c r="I88" s="57">
        <f t="shared" si="15"/>
        <v>59523.922100000003</v>
      </c>
      <c r="J88" s="57"/>
      <c r="K88" s="57"/>
      <c r="L88" s="45">
        <f t="shared" ref="L88:L151" si="16">K88/I88</f>
        <v>0</v>
      </c>
    </row>
    <row r="89" spans="1:12" ht="25.5" x14ac:dyDescent="0.25">
      <c r="A89" s="42" t="str">
        <f>Orçamento!A72</f>
        <v xml:space="preserve"> 7.7 </v>
      </c>
      <c r="B89" s="47" t="str">
        <f>Orçamento!D72</f>
        <v>CARPETE DE POLIPROPILENO EM MANTA PARA TRAFEGO COMERCIAL MEDIO, E = 5 A 6 MM (INSTALADO)</v>
      </c>
      <c r="C89" s="42" t="str">
        <f>Orçamento!E72</f>
        <v>m²</v>
      </c>
      <c r="D89" s="43"/>
      <c r="E89" s="44">
        <f>Orçamento!H72</f>
        <v>100.77</v>
      </c>
      <c r="F89" s="44">
        <f>Orçamento!F72</f>
        <v>400.81</v>
      </c>
      <c r="G89" s="43"/>
      <c r="H89" s="43"/>
      <c r="I89" s="57">
        <f t="shared" si="15"/>
        <v>40389.623699999996</v>
      </c>
      <c r="J89" s="57"/>
      <c r="K89" s="57"/>
      <c r="L89" s="45">
        <f t="shared" si="16"/>
        <v>0</v>
      </c>
    </row>
    <row r="90" spans="1:12" x14ac:dyDescent="0.25">
      <c r="A90" s="42" t="str">
        <f>Orçamento!A73</f>
        <v xml:space="preserve"> 7.8 </v>
      </c>
      <c r="B90" s="47" t="str">
        <f>Orçamento!D73</f>
        <v>PISO EM TACO DE MADEIRA 7X21CM, FIXADO COM COLA BASE DE PVA. AF_09/2020</v>
      </c>
      <c r="C90" s="42" t="str">
        <f>Orçamento!E73</f>
        <v>m²</v>
      </c>
      <c r="D90" s="43"/>
      <c r="E90" s="44">
        <f>Orçamento!H73</f>
        <v>238.04</v>
      </c>
      <c r="F90" s="44">
        <f>Orçamento!F73</f>
        <v>259.32</v>
      </c>
      <c r="G90" s="43"/>
      <c r="H90" s="43"/>
      <c r="I90" s="57">
        <f t="shared" si="15"/>
        <v>61728.532799999994</v>
      </c>
      <c r="J90" s="57"/>
      <c r="K90" s="57"/>
      <c r="L90" s="45">
        <f t="shared" si="16"/>
        <v>0</v>
      </c>
    </row>
    <row r="91" spans="1:12" ht="25.5" x14ac:dyDescent="0.25">
      <c r="A91" s="42" t="str">
        <f>Orçamento!A74</f>
        <v xml:space="preserve"> 7.9 </v>
      </c>
      <c r="B91" s="47" t="str">
        <f>Orçamento!D74</f>
        <v>PISO PODOTÁTIL DE ALERTA OU DIRECIONAL, DE BORRACHA, ASSENTADO SOBRE ARGAMASSA. AF_05/2020</v>
      </c>
      <c r="C91" s="42" t="str">
        <f>Orçamento!E74</f>
        <v>M</v>
      </c>
      <c r="D91" s="43"/>
      <c r="E91" s="44">
        <f>Orçamento!H74</f>
        <v>200.36</v>
      </c>
      <c r="F91" s="44">
        <f>Orçamento!F74</f>
        <v>100</v>
      </c>
      <c r="G91" s="43"/>
      <c r="H91" s="43"/>
      <c r="I91" s="57">
        <f t="shared" si="15"/>
        <v>20036</v>
      </c>
      <c r="J91" s="57"/>
      <c r="K91" s="57"/>
      <c r="L91" s="45">
        <f t="shared" si="16"/>
        <v>0</v>
      </c>
    </row>
    <row r="92" spans="1:12" ht="25.5" x14ac:dyDescent="0.25">
      <c r="A92" s="42" t="str">
        <f>Orçamento!A75</f>
        <v xml:space="preserve"> 7.10 </v>
      </c>
      <c r="B92" s="47" t="str">
        <f>Orçamento!D75</f>
        <v>(COMPOSIÇÃO REPRESENTATIVA) EXECUÇÃO DE ESCADA EM CONCRETO ARMADO, MOLDADA IN LOCO, FCK = 25 MPA. AF_02/2017</v>
      </c>
      <c r="C92" s="42" t="str">
        <f>Orçamento!E75</f>
        <v>m³</v>
      </c>
      <c r="D92" s="43"/>
      <c r="E92" s="44">
        <f>Orçamento!H75</f>
        <v>3363.38</v>
      </c>
      <c r="F92" s="44">
        <f>Orçamento!F75</f>
        <v>8</v>
      </c>
      <c r="G92" s="43"/>
      <c r="H92" s="43"/>
      <c r="I92" s="57">
        <f t="shared" si="15"/>
        <v>26907.040000000001</v>
      </c>
      <c r="J92" s="57"/>
      <c r="K92" s="57"/>
      <c r="L92" s="45">
        <f t="shared" si="16"/>
        <v>0</v>
      </c>
    </row>
    <row r="93" spans="1:12" ht="25.5" x14ac:dyDescent="0.25">
      <c r="A93" s="42" t="str">
        <f>Orçamento!A76</f>
        <v xml:space="preserve"> 7.11 </v>
      </c>
      <c r="B93" s="47" t="str">
        <f>Orçamento!D76</f>
        <v>EXECUÇÃO DE PÁTIO/ESTACIONAMENTO EM PISO INTERTRAVADO, COM BLOCO RETANGULAR DE 20 X 10 CM, ESPESSURA 10 CM. AF_12/2015</v>
      </c>
      <c r="C93" s="42" t="str">
        <f>Orçamento!E76</f>
        <v>m²</v>
      </c>
      <c r="D93" s="43"/>
      <c r="E93" s="44">
        <f>Orçamento!H76</f>
        <v>79.760000000000005</v>
      </c>
      <c r="F93" s="44">
        <f>Orçamento!F76</f>
        <v>2471.02</v>
      </c>
      <c r="G93" s="43"/>
      <c r="H93" s="43"/>
      <c r="I93" s="57">
        <f t="shared" si="15"/>
        <v>197088.5552</v>
      </c>
      <c r="J93" s="57"/>
      <c r="K93" s="57"/>
      <c r="L93" s="45">
        <f t="shared" si="16"/>
        <v>0</v>
      </c>
    </row>
    <row r="94" spans="1:12" ht="38.25" x14ac:dyDescent="0.25">
      <c r="A94" s="42" t="str">
        <f>Orçamento!A77</f>
        <v xml:space="preserve"> 7.12 </v>
      </c>
      <c r="B94" s="47" t="str">
        <f>Orçamento!D77</f>
        <v>ASSENTAMENTO DE GUIA (MEIO-FIO) EM TRECHO RETO, CONFECCIONADA EM CONCRETO PRÉ-FABRICADO, DIMENSÕES 100X15X13X20 CM (COMPRIMENTO X BASE INFERIOR X BASE SUPERIOR X ALTURA), PARA URBANIZAÇÃO INTERNA DE EMPREENDIMENTOS. AF_06/2016</v>
      </c>
      <c r="C94" s="42" t="str">
        <f>Orçamento!E77</f>
        <v>M</v>
      </c>
      <c r="D94" s="43"/>
      <c r="E94" s="44">
        <f>Orçamento!H77</f>
        <v>41.82</v>
      </c>
      <c r="F94" s="44">
        <f>Orçamento!F77</f>
        <v>932.17</v>
      </c>
      <c r="G94" s="43"/>
      <c r="H94" s="43"/>
      <c r="I94" s="57">
        <f t="shared" si="15"/>
        <v>38983.349399999999</v>
      </c>
      <c r="J94" s="57"/>
      <c r="K94" s="57"/>
      <c r="L94" s="45">
        <f t="shared" si="16"/>
        <v>0</v>
      </c>
    </row>
    <row r="95" spans="1:12" x14ac:dyDescent="0.25">
      <c r="A95" s="42" t="str">
        <f>Orçamento!A78</f>
        <v xml:space="preserve"> 7.13 </v>
      </c>
      <c r="B95" s="47" t="str">
        <f>Orçamento!D78</f>
        <v>AREIA PARA ATERRO - POSTO JAZIDA/FORNECEDOR (RETIRADO NA JAZIDA, SEM TRANSPORTE)</v>
      </c>
      <c r="C95" s="42" t="str">
        <f>Orçamento!E78</f>
        <v>m³</v>
      </c>
      <c r="D95" s="43"/>
      <c r="E95" s="44">
        <f>Orçamento!H78</f>
        <v>62.29</v>
      </c>
      <c r="F95" s="44">
        <f>Orçamento!F78</f>
        <v>296.58</v>
      </c>
      <c r="G95" s="43"/>
      <c r="H95" s="43"/>
      <c r="I95" s="57">
        <f t="shared" si="15"/>
        <v>18473.968199999999</v>
      </c>
      <c r="J95" s="57"/>
      <c r="K95" s="57"/>
      <c r="L95" s="45">
        <f t="shared" si="16"/>
        <v>0</v>
      </c>
    </row>
    <row r="96" spans="1:12" x14ac:dyDescent="0.25">
      <c r="A96" s="40" t="str">
        <f>Orçamento!A79</f>
        <v xml:space="preserve"> 8 </v>
      </c>
      <c r="B96" s="46" t="str">
        <f>Orçamento!D79</f>
        <v>C0BERTA</v>
      </c>
      <c r="C96" s="40"/>
      <c r="D96" s="48"/>
      <c r="E96" s="49"/>
      <c r="F96" s="49"/>
      <c r="G96" s="48"/>
      <c r="H96" s="48"/>
      <c r="I96" s="58"/>
      <c r="J96" s="58"/>
      <c r="K96" s="58"/>
      <c r="L96" s="50"/>
    </row>
    <row r="97" spans="1:12" ht="25.5" x14ac:dyDescent="0.25">
      <c r="A97" s="42" t="str">
        <f>Orçamento!A80</f>
        <v xml:space="preserve"> 8.1 </v>
      </c>
      <c r="B97" s="47" t="str">
        <f>Orçamento!D80</f>
        <v>TELHAMENTO COM TELHA METÁLICA TERMOACÚSTICA E = 30 MM, COM ATÉ 2 ÁGUAS, INCLUSO IÇAMENTO. AF_07/2019</v>
      </c>
      <c r="C97" s="42" t="str">
        <f>Orçamento!E80</f>
        <v>m²</v>
      </c>
      <c r="D97" s="43"/>
      <c r="E97" s="44">
        <f>Orçamento!H80</f>
        <v>276.37</v>
      </c>
      <c r="F97" s="44">
        <f>Orçamento!F80</f>
        <v>709.15</v>
      </c>
      <c r="G97" s="43"/>
      <c r="H97" s="43"/>
      <c r="I97" s="57">
        <f t="shared" si="15"/>
        <v>195987.7855</v>
      </c>
      <c r="J97" s="57"/>
      <c r="K97" s="57"/>
      <c r="L97" s="45">
        <f t="shared" si="16"/>
        <v>0</v>
      </c>
    </row>
    <row r="98" spans="1:12" ht="25.5" x14ac:dyDescent="0.25">
      <c r="A98" s="42" t="str">
        <f>Orçamento!A81</f>
        <v xml:space="preserve"> 8.2 </v>
      </c>
      <c r="B98" s="47" t="str">
        <f>Orçamento!D81</f>
        <v>TELHAMENTO COM TELHA DE AÇO/ALUMÍNIO E = 0,5 MM, COM ATÉ 2 ÁGUAS, INCLUSO IÇAMENTO. AF_07/2019</v>
      </c>
      <c r="C98" s="42" t="str">
        <f>Orçamento!E81</f>
        <v>m²</v>
      </c>
      <c r="D98" s="43"/>
      <c r="E98" s="44">
        <f>Orçamento!H81</f>
        <v>94.36</v>
      </c>
      <c r="F98" s="44">
        <f>Orçamento!F81</f>
        <v>649.82000000000005</v>
      </c>
      <c r="G98" s="43"/>
      <c r="H98" s="43"/>
      <c r="I98" s="57">
        <f t="shared" si="15"/>
        <v>61317.015200000002</v>
      </c>
      <c r="J98" s="57"/>
      <c r="K98" s="57"/>
      <c r="L98" s="45">
        <f t="shared" si="16"/>
        <v>0</v>
      </c>
    </row>
    <row r="99" spans="1:12" ht="25.5" x14ac:dyDescent="0.25">
      <c r="A99" s="42" t="str">
        <f>Orçamento!A82</f>
        <v xml:space="preserve"> 8.3 </v>
      </c>
      <c r="B99" s="47" t="str">
        <f>Orçamento!D82</f>
        <v>CALHA EM CHAPA DE AÇO GALVANIZADO NÚMERO 24, DESENVOLVIMENTO DE 50 CM, INCLUSO TRANSPORTE VERTICAL. AF_07/2019</v>
      </c>
      <c r="C99" s="42" t="str">
        <f>Orçamento!E82</f>
        <v>M</v>
      </c>
      <c r="D99" s="43"/>
      <c r="E99" s="44">
        <f>Orçamento!H82</f>
        <v>90.99</v>
      </c>
      <c r="F99" s="44">
        <f>Orçamento!F82</f>
        <v>152.62</v>
      </c>
      <c r="G99" s="43"/>
      <c r="H99" s="43"/>
      <c r="I99" s="57">
        <f t="shared" si="15"/>
        <v>13886.8938</v>
      </c>
      <c r="J99" s="57"/>
      <c r="K99" s="57"/>
      <c r="L99" s="45">
        <f t="shared" si="16"/>
        <v>0</v>
      </c>
    </row>
    <row r="100" spans="1:12" ht="25.5" x14ac:dyDescent="0.25">
      <c r="A100" s="42" t="str">
        <f>Orçamento!A83</f>
        <v xml:space="preserve"> 8.4 </v>
      </c>
      <c r="B100" s="47" t="str">
        <f>Orçamento!D83</f>
        <v>RUFO EM CHAPA DE AÇO GALVANIZADO NÚMERO 24, CORTE DE 25 CM, INCLUSO TRANSPORTE VERTICAL. AF_07/2019</v>
      </c>
      <c r="C100" s="42" t="str">
        <f>Orçamento!E83</f>
        <v>M</v>
      </c>
      <c r="D100" s="43"/>
      <c r="E100" s="44">
        <f>Orçamento!H83</f>
        <v>56.29</v>
      </c>
      <c r="F100" s="44">
        <f>Orçamento!F83</f>
        <v>152.62</v>
      </c>
      <c r="G100" s="43"/>
      <c r="H100" s="43"/>
      <c r="I100" s="57">
        <f t="shared" si="15"/>
        <v>8590.979800000001</v>
      </c>
      <c r="J100" s="57"/>
      <c r="K100" s="57"/>
      <c r="L100" s="45">
        <f t="shared" si="16"/>
        <v>0</v>
      </c>
    </row>
    <row r="101" spans="1:12" x14ac:dyDescent="0.25">
      <c r="A101" s="40" t="str">
        <f>Orçamento!A84</f>
        <v xml:space="preserve"> 9 </v>
      </c>
      <c r="B101" s="46" t="str">
        <f>Orçamento!D84</f>
        <v>IMPERMEABILIZAÇÕES</v>
      </c>
      <c r="C101" s="40"/>
      <c r="D101" s="48"/>
      <c r="E101" s="49"/>
      <c r="F101" s="49"/>
      <c r="G101" s="48"/>
      <c r="H101" s="48"/>
      <c r="I101" s="58"/>
      <c r="J101" s="58"/>
      <c r="K101" s="58"/>
      <c r="L101" s="50"/>
    </row>
    <row r="102" spans="1:12" ht="25.5" x14ac:dyDescent="0.25">
      <c r="A102" s="42" t="str">
        <f>Orçamento!A85</f>
        <v xml:space="preserve"> 9.1 </v>
      </c>
      <c r="B102" s="47" t="str">
        <f>Orçamento!D85</f>
        <v>CONTRAPISO COM ARGAMASSA AUTONIVELANTE, APLICADO SOBRE LAJE, ADERIDO, ESPESSURA 2CM. AF_07/2021</v>
      </c>
      <c r="C102" s="42" t="str">
        <f>Orçamento!E85</f>
        <v>m²</v>
      </c>
      <c r="D102" s="43"/>
      <c r="E102" s="44">
        <f>Orçamento!H85</f>
        <v>22.31</v>
      </c>
      <c r="F102" s="44">
        <f>Orçamento!F85</f>
        <v>1011.78</v>
      </c>
      <c r="G102" s="43"/>
      <c r="H102" s="43"/>
      <c r="I102" s="57">
        <f t="shared" si="15"/>
        <v>22572.811799999999</v>
      </c>
      <c r="J102" s="57"/>
      <c r="K102" s="57"/>
      <c r="L102" s="45">
        <f t="shared" si="16"/>
        <v>0</v>
      </c>
    </row>
    <row r="103" spans="1:12" ht="25.5" x14ac:dyDescent="0.25">
      <c r="A103" s="42" t="str">
        <f>Orçamento!A86</f>
        <v xml:space="preserve"> 9.2 </v>
      </c>
      <c r="B103" s="47" t="str">
        <f>Orçamento!D86</f>
        <v>IMPERMEABILIZAÇÃO DE SUPERFÍCIE COM MANTA ASFÁLTICA, UMA CAMADA, INCLUSIVE APLICAÇÃO DE PRIMER ASFÁLTICO, E=3MM. AF_06/2018</v>
      </c>
      <c r="C103" s="42" t="str">
        <f>Orçamento!E86</f>
        <v>m²</v>
      </c>
      <c r="D103" s="43"/>
      <c r="E103" s="44">
        <f>Orçamento!H86</f>
        <v>113.01</v>
      </c>
      <c r="F103" s="44">
        <f>Orçamento!F86</f>
        <v>1164.56</v>
      </c>
      <c r="G103" s="43"/>
      <c r="H103" s="43"/>
      <c r="I103" s="57">
        <f t="shared" si="15"/>
        <v>131606.92559999999</v>
      </c>
      <c r="J103" s="57"/>
      <c r="K103" s="57"/>
      <c r="L103" s="45">
        <f t="shared" si="16"/>
        <v>0</v>
      </c>
    </row>
    <row r="104" spans="1:12" x14ac:dyDescent="0.25">
      <c r="A104" s="42" t="str">
        <f>Orçamento!A87</f>
        <v xml:space="preserve"> 9.3 </v>
      </c>
      <c r="B104" s="47" t="str">
        <f>Orçamento!D87</f>
        <v>IMPERMEABILIZAÇÃO DE SUPERFÍCIE COM EMULSÃO ASFÁLTICA, 2 DEMÃOS AF_06/2018</v>
      </c>
      <c r="C104" s="42" t="str">
        <f>Orçamento!E87</f>
        <v>m²</v>
      </c>
      <c r="D104" s="43"/>
      <c r="E104" s="44">
        <f>Orçamento!H87</f>
        <v>54.7</v>
      </c>
      <c r="F104" s="44">
        <f>Orçamento!F87</f>
        <v>254.24</v>
      </c>
      <c r="G104" s="43"/>
      <c r="H104" s="43"/>
      <c r="I104" s="57">
        <f t="shared" ref="I104:I105" si="17">F104*E104</f>
        <v>13906.928000000002</v>
      </c>
      <c r="J104" s="57"/>
      <c r="K104" s="57"/>
      <c r="L104" s="45">
        <f t="shared" si="16"/>
        <v>0</v>
      </c>
    </row>
    <row r="105" spans="1:12" ht="25.5" x14ac:dyDescent="0.25">
      <c r="A105" s="42" t="str">
        <f>Orçamento!A88</f>
        <v xml:space="preserve"> 9.4 </v>
      </c>
      <c r="B105" s="47" t="str">
        <f>Orçamento!D88</f>
        <v>PROTEÇÃO MECÂNICA DE SUPERFICIE HORIZONTAL COM ARGAMASSA DE CIMENTO E AREIA, TRAÇO 1:3, E=3CM. AF_06/2018</v>
      </c>
      <c r="C105" s="42" t="str">
        <f>Orçamento!E88</f>
        <v>m²</v>
      </c>
      <c r="D105" s="43"/>
      <c r="E105" s="44">
        <f>Orçamento!H88</f>
        <v>49.56</v>
      </c>
      <c r="F105" s="44">
        <f>Orçamento!F88</f>
        <v>1418.8</v>
      </c>
      <c r="G105" s="43"/>
      <c r="H105" s="43"/>
      <c r="I105" s="57">
        <f t="shared" si="17"/>
        <v>70315.728000000003</v>
      </c>
      <c r="J105" s="57"/>
      <c r="K105" s="57"/>
      <c r="L105" s="45">
        <f t="shared" si="16"/>
        <v>0</v>
      </c>
    </row>
    <row r="106" spans="1:12" x14ac:dyDescent="0.25">
      <c r="A106" s="40" t="str">
        <f>Orçamento!A89</f>
        <v xml:space="preserve"> 10 </v>
      </c>
      <c r="B106" s="46" t="str">
        <f>Orçamento!D89</f>
        <v>REVESTIMENTOS INTERNOS</v>
      </c>
      <c r="C106" s="40"/>
      <c r="D106" s="48"/>
      <c r="E106" s="49"/>
      <c r="F106" s="49"/>
      <c r="G106" s="48"/>
      <c r="H106" s="48"/>
      <c r="I106" s="58"/>
      <c r="J106" s="58"/>
      <c r="K106" s="58"/>
      <c r="L106" s="50"/>
    </row>
    <row r="107" spans="1:12" ht="25.5" x14ac:dyDescent="0.25">
      <c r="A107" s="42" t="str">
        <f>Orçamento!A90</f>
        <v xml:space="preserve"> 10.1 </v>
      </c>
      <c r="B107" s="47" t="str">
        <f>Orçamento!D90</f>
        <v>CHAPISCO APLICADO EM ALVENARIAS E ESTRUTURAS DE CONCRETO INTERNAS, COM COLHER DE PEDREIRO.  ARGAMASSA TRAÇO 1:3 COM PREPARO EM BETONEIRA 400L. AF_06/2014</v>
      </c>
      <c r="C107" s="42" t="str">
        <f>Orçamento!E90</f>
        <v>m²</v>
      </c>
      <c r="D107" s="43"/>
      <c r="E107" s="44">
        <f>Orçamento!H90</f>
        <v>4.08</v>
      </c>
      <c r="F107" s="44">
        <f>Orçamento!F90</f>
        <v>6437.02</v>
      </c>
      <c r="G107" s="43"/>
      <c r="H107" s="43"/>
      <c r="I107" s="57">
        <f t="shared" ref="I107:I170" si="18">F107*E107</f>
        <v>26263.0416</v>
      </c>
      <c r="J107" s="57"/>
      <c r="K107" s="57"/>
      <c r="L107" s="45">
        <f t="shared" si="16"/>
        <v>0</v>
      </c>
    </row>
    <row r="108" spans="1:12" ht="51" x14ac:dyDescent="0.25">
      <c r="A108" s="42" t="str">
        <f>Orçamento!A91</f>
        <v xml:space="preserve"> 10.2 </v>
      </c>
      <c r="B108" s="47"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2" t="str">
        <f>Orçamento!E91</f>
        <v>m²</v>
      </c>
      <c r="D108" s="43"/>
      <c r="E108" s="44">
        <f>Orçamento!H91</f>
        <v>35.229999999999997</v>
      </c>
      <c r="F108" s="44">
        <f>Orçamento!F91</f>
        <v>6437.02</v>
      </c>
      <c r="G108" s="43"/>
      <c r="H108" s="43"/>
      <c r="I108" s="57">
        <f t="shared" si="18"/>
        <v>226776.21460000001</v>
      </c>
      <c r="J108" s="57"/>
      <c r="K108" s="57"/>
      <c r="L108" s="45">
        <f t="shared" si="16"/>
        <v>0</v>
      </c>
    </row>
    <row r="109" spans="1:12" ht="25.5" x14ac:dyDescent="0.25">
      <c r="A109" s="42" t="str">
        <f>Orçamento!A92</f>
        <v xml:space="preserve"> 10.3 </v>
      </c>
      <c r="B109" s="47" t="str">
        <f>Orçamento!D92</f>
        <v>REVESTIMENTO CERÂMICO PARA PISO COM PLACAS TIPO PORCELANATO DE DIMENSÕES 60X60 CM APLICADA EM AMBIENTES DE ÁREA MENOR QUE 5 M². AF_06/2014</v>
      </c>
      <c r="C109" s="42" t="str">
        <f>Orçamento!E92</f>
        <v>m²</v>
      </c>
      <c r="D109" s="43"/>
      <c r="E109" s="44">
        <f>Orçamento!H92</f>
        <v>209.94</v>
      </c>
      <c r="F109" s="44">
        <f>Orçamento!F92</f>
        <v>1466.24</v>
      </c>
      <c r="G109" s="43"/>
      <c r="H109" s="43"/>
      <c r="I109" s="57">
        <f t="shared" si="18"/>
        <v>307822.42560000002</v>
      </c>
      <c r="J109" s="57"/>
      <c r="K109" s="57"/>
      <c r="L109" s="45">
        <f t="shared" si="16"/>
        <v>0</v>
      </c>
    </row>
    <row r="110" spans="1:12" x14ac:dyDescent="0.25">
      <c r="A110" s="42" t="str">
        <f>Orçamento!A93</f>
        <v xml:space="preserve"> 10.4 </v>
      </c>
      <c r="B110" s="47" t="str">
        <f>Orçamento!D93</f>
        <v>CARPETE DE NYLON EM MANTA PARA TRAFEGO COMERCIAL PESADO, E = 6 A 7 MM (INSTALADO)</v>
      </c>
      <c r="C110" s="42" t="str">
        <f>Orçamento!E93</f>
        <v>m²</v>
      </c>
      <c r="D110" s="43"/>
      <c r="E110" s="44">
        <f>Orçamento!H93</f>
        <v>152.91</v>
      </c>
      <c r="F110" s="44">
        <f>Orçamento!F93</f>
        <v>993.8</v>
      </c>
      <c r="G110" s="43"/>
      <c r="H110" s="43"/>
      <c r="I110" s="57">
        <f t="shared" si="18"/>
        <v>151961.95799999998</v>
      </c>
      <c r="J110" s="57"/>
      <c r="K110" s="57"/>
      <c r="L110" s="45">
        <f t="shared" si="16"/>
        <v>0</v>
      </c>
    </row>
    <row r="111" spans="1:12" x14ac:dyDescent="0.25">
      <c r="A111" s="40" t="str">
        <f>Orçamento!A94</f>
        <v xml:space="preserve"> 11 </v>
      </c>
      <c r="B111" s="46" t="str">
        <f>Orçamento!D94</f>
        <v>FORROS</v>
      </c>
      <c r="C111" s="40"/>
      <c r="D111" s="48"/>
      <c r="E111" s="49"/>
      <c r="F111" s="49"/>
      <c r="G111" s="48"/>
      <c r="H111" s="48"/>
      <c r="I111" s="58"/>
      <c r="J111" s="58"/>
      <c r="K111" s="58"/>
      <c r="L111" s="50"/>
    </row>
    <row r="112" spans="1:12" ht="38.25" x14ac:dyDescent="0.25">
      <c r="A112" s="42" t="str">
        <f>Orçamento!A95</f>
        <v xml:space="preserve"> 11.1 </v>
      </c>
      <c r="B112" s="47" t="str">
        <f>Orçamento!D95</f>
        <v>Forro acústico em placas de fibra mineral dim.1200x600x16mm,  absorção sonora NRC = 0,55, reflexão luz = 0,79, marca Armstrong, ref. Clean Room, ou similar, resist. fogo: classe A, instalado inclusive sobre perfís metálicos</v>
      </c>
      <c r="C112" s="42" t="str">
        <f>Orçamento!E95</f>
        <v>m²</v>
      </c>
      <c r="D112" s="43"/>
      <c r="E112" s="44">
        <f>Orçamento!H95</f>
        <v>107.61</v>
      </c>
      <c r="F112" s="44">
        <f>Orçamento!F95</f>
        <v>725.17</v>
      </c>
      <c r="G112" s="43"/>
      <c r="H112" s="43"/>
      <c r="I112" s="57">
        <f t="shared" si="18"/>
        <v>78035.543699999995</v>
      </c>
      <c r="J112" s="57"/>
      <c r="K112" s="57"/>
      <c r="L112" s="45">
        <f t="shared" si="16"/>
        <v>0</v>
      </c>
    </row>
    <row r="113" spans="1:12" x14ac:dyDescent="0.25">
      <c r="A113" s="42" t="str">
        <f>Orçamento!A96</f>
        <v xml:space="preserve"> 11.2 </v>
      </c>
      <c r="B113" s="47" t="str">
        <f>Orçamento!D96</f>
        <v>ACABAMENTOS PARA FORRO (MOLDURA EM DRYWALL, COM LARGURA DE 15 CM). AF_05/2017_PS</v>
      </c>
      <c r="C113" s="42" t="str">
        <f>Orçamento!E96</f>
        <v>M</v>
      </c>
      <c r="D113" s="43"/>
      <c r="E113" s="44">
        <f>Orçamento!H96</f>
        <v>35.9</v>
      </c>
      <c r="F113" s="44">
        <f>Orçamento!F96</f>
        <v>257.57</v>
      </c>
      <c r="G113" s="43"/>
      <c r="H113" s="43"/>
      <c r="I113" s="57">
        <f t="shared" si="18"/>
        <v>9246.762999999999</v>
      </c>
      <c r="J113" s="57"/>
      <c r="K113" s="57"/>
      <c r="L113" s="45">
        <f t="shared" si="16"/>
        <v>0</v>
      </c>
    </row>
    <row r="114" spans="1:12" x14ac:dyDescent="0.25">
      <c r="A114" s="42" t="str">
        <f>Orçamento!A97</f>
        <v xml:space="preserve"> 11.3 </v>
      </c>
      <c r="B114" s="47" t="str">
        <f>Orçamento!D97</f>
        <v>FORRO EM PLACAS DE GESSO, PARA AMBIENTES COMERCIAIS. AF_05/2017_PS</v>
      </c>
      <c r="C114" s="42" t="str">
        <f>Orçamento!E97</f>
        <v>m²</v>
      </c>
      <c r="D114" s="43"/>
      <c r="E114" s="44">
        <f>Orçamento!H97</f>
        <v>38.14</v>
      </c>
      <c r="F114" s="44">
        <f>Orçamento!F97</f>
        <v>1509.13</v>
      </c>
      <c r="G114" s="43"/>
      <c r="H114" s="43"/>
      <c r="I114" s="57">
        <f t="shared" si="18"/>
        <v>57558.218200000003</v>
      </c>
      <c r="J114" s="57"/>
      <c r="K114" s="57"/>
      <c r="L114" s="45">
        <f t="shared" si="16"/>
        <v>0</v>
      </c>
    </row>
    <row r="115" spans="1:12" x14ac:dyDescent="0.25">
      <c r="A115" s="42" t="str">
        <f>Orçamento!A98</f>
        <v xml:space="preserve"> 11.4 </v>
      </c>
      <c r="B115" s="47" t="str">
        <f>Orçamento!D98</f>
        <v>ACABAMENTOS PARA FORRO (SANCA DE GESSO MONTADA NA OBRA). AF_05/2017_PS</v>
      </c>
      <c r="C115" s="42" t="str">
        <f>Orçamento!E98</f>
        <v>m²</v>
      </c>
      <c r="D115" s="43"/>
      <c r="E115" s="44">
        <f>Orçamento!H98</f>
        <v>53.04</v>
      </c>
      <c r="F115" s="44">
        <f>Orçamento!F98</f>
        <v>899.36</v>
      </c>
      <c r="G115" s="43"/>
      <c r="H115" s="43"/>
      <c r="I115" s="57">
        <f t="shared" si="18"/>
        <v>47702.054400000001</v>
      </c>
      <c r="J115" s="57"/>
      <c r="K115" s="57"/>
      <c r="L115" s="45">
        <f t="shared" si="16"/>
        <v>0</v>
      </c>
    </row>
    <row r="116" spans="1:12" ht="25.5" x14ac:dyDescent="0.25">
      <c r="A116" s="42" t="str">
        <f>Orçamento!A99</f>
        <v xml:space="preserve"> 11.5 </v>
      </c>
      <c r="B116" s="47" t="str">
        <f>Orçamento!D99</f>
        <v>Forro de madeira lambri pau d'arco, e = 6,4 mm,  inclusive madeiramento de suporte (sarrafo), instalado</v>
      </c>
      <c r="C116" s="42" t="str">
        <f>Orçamento!E99</f>
        <v>m²</v>
      </c>
      <c r="D116" s="43"/>
      <c r="E116" s="44">
        <f>Orçamento!H99</f>
        <v>156.26</v>
      </c>
      <c r="F116" s="44">
        <f>Orçamento!F99</f>
        <v>267.58999999999997</v>
      </c>
      <c r="G116" s="43"/>
      <c r="H116" s="43"/>
      <c r="I116" s="57">
        <f t="shared" si="18"/>
        <v>41813.613399999995</v>
      </c>
      <c r="J116" s="57"/>
      <c r="K116" s="57"/>
      <c r="L116" s="45">
        <f t="shared" si="16"/>
        <v>0</v>
      </c>
    </row>
    <row r="117" spans="1:12" x14ac:dyDescent="0.25">
      <c r="A117" s="40" t="str">
        <f>Orçamento!A100</f>
        <v xml:space="preserve"> 12 </v>
      </c>
      <c r="B117" s="46" t="str">
        <f>Orçamento!D100</f>
        <v>REVESTIMENTOS EXTERNOS</v>
      </c>
      <c r="C117" s="40"/>
      <c r="D117" s="48"/>
      <c r="E117" s="49"/>
      <c r="F117" s="49"/>
      <c r="G117" s="48"/>
      <c r="H117" s="48"/>
      <c r="I117" s="58"/>
      <c r="J117" s="58"/>
      <c r="K117" s="58"/>
      <c r="L117" s="50"/>
    </row>
    <row r="118" spans="1:12" ht="38.25" x14ac:dyDescent="0.25">
      <c r="A118" s="42" t="str">
        <f>Orçamento!A101</f>
        <v xml:space="preserve"> 12.1 </v>
      </c>
      <c r="B118" s="47" t="str">
        <f>Orçamento!D101</f>
        <v>CHAPISCO APLICADO EM ALVENARIA (SEM PRESENÇA DE VÃOS) E ESTRUTURAS DE CONCRETO DE FACHADA, COM ROLO PARA TEXTURA ACRÍLICA.  ARGAMASSA TRAÇO 1:4 E EMULSÃO POLIMÉRICA (ADESIVO) COM PREPARO EM BETONEIRA 400L. AF_06/2014</v>
      </c>
      <c r="C118" s="42" t="str">
        <f>Orçamento!E101</f>
        <v>m²</v>
      </c>
      <c r="D118" s="43"/>
      <c r="E118" s="44">
        <f>Orçamento!H101</f>
        <v>9.6</v>
      </c>
      <c r="F118" s="44">
        <f>Orçamento!F101</f>
        <v>3583.04</v>
      </c>
      <c r="G118" s="43"/>
      <c r="H118" s="43"/>
      <c r="I118" s="57">
        <f t="shared" si="18"/>
        <v>34397.184000000001</v>
      </c>
      <c r="J118" s="57"/>
      <c r="K118" s="57"/>
      <c r="L118" s="45">
        <f t="shared" si="16"/>
        <v>0</v>
      </c>
    </row>
    <row r="119" spans="1:12" ht="38.25" x14ac:dyDescent="0.25">
      <c r="A119" s="42" t="str">
        <f>Orçamento!A102</f>
        <v xml:space="preserve"> 12.2 </v>
      </c>
      <c r="B119" s="47" t="str">
        <f>Orçamento!D102</f>
        <v>MASSA ÚNICA, PARA RECEBIMENTO DE PINTURA, EM ARGAMASSA TRAÇO 1:2:8, PREPARO MECÂNICO COM BETONEIRA 400L, APLICADA MANUALMENTE EM FACES INTERNAS DE PAREDES, ESPESSURA DE 20MM, COM EXECUÇÃO DE TALISCAS. AF_06/2014</v>
      </c>
      <c r="C119" s="42" t="str">
        <f>Orçamento!E102</f>
        <v>m²</v>
      </c>
      <c r="D119" s="43"/>
      <c r="E119" s="44">
        <f>Orçamento!H102</f>
        <v>35.04</v>
      </c>
      <c r="F119" s="44">
        <f>Orçamento!F102</f>
        <v>3583.04</v>
      </c>
      <c r="G119" s="43"/>
      <c r="H119" s="43"/>
      <c r="I119" s="57">
        <f t="shared" si="18"/>
        <v>125549.72159999999</v>
      </c>
      <c r="J119" s="57"/>
      <c r="K119" s="57"/>
      <c r="L119" s="45">
        <f t="shared" si="16"/>
        <v>0</v>
      </c>
    </row>
    <row r="120" spans="1:12" ht="38.25" x14ac:dyDescent="0.25">
      <c r="A120" s="42" t="str">
        <f>Orçamento!A103</f>
        <v xml:space="preserve"> 12.3 </v>
      </c>
      <c r="B120" s="47" t="str">
        <f>Orçamento!D103</f>
        <v>Revestimento metálico em alumínio composto (Alucobond), e=0,3mm, pintura Kaynar 500 composta por seis camadas,  inclusive estrutura metálica auxiliar em perfil de viga "U" de 2" - fornecimento e montagem</v>
      </c>
      <c r="C120" s="42" t="str">
        <f>Orçamento!E103</f>
        <v>m²</v>
      </c>
      <c r="D120" s="43"/>
      <c r="E120" s="44">
        <f>Orçamento!H103</f>
        <v>572.33000000000004</v>
      </c>
      <c r="F120" s="44">
        <f>Orçamento!F103</f>
        <v>460.51</v>
      </c>
      <c r="G120" s="43"/>
      <c r="H120" s="43"/>
      <c r="I120" s="57">
        <f t="shared" si="18"/>
        <v>263563.68830000004</v>
      </c>
      <c r="J120" s="57"/>
      <c r="K120" s="57"/>
      <c r="L120" s="45">
        <f t="shared" si="16"/>
        <v>0</v>
      </c>
    </row>
    <row r="121" spans="1:12" ht="38.25" x14ac:dyDescent="0.25">
      <c r="A121" s="42" t="str">
        <f>Orçamento!A104</f>
        <v xml:space="preserve"> 12.4 </v>
      </c>
      <c r="B121" s="47" t="str">
        <f>Orçamento!D104</f>
        <v>Revestimento cerâmico para parede, 10 x 10 cm, Elizabeth, linha cristal piscina, aplicado com argamassa industrializada ac-ii, rejunte epoxi, exclusive regularização de base ou emboço - Rev 02</v>
      </c>
      <c r="C121" s="42" t="str">
        <f>Orçamento!E104</f>
        <v>m²</v>
      </c>
      <c r="D121" s="43"/>
      <c r="E121" s="44">
        <f>Orçamento!H104</f>
        <v>122.84</v>
      </c>
      <c r="F121" s="44">
        <f>Orçamento!F104</f>
        <v>114.72</v>
      </c>
      <c r="G121" s="43"/>
      <c r="H121" s="43"/>
      <c r="I121" s="57">
        <f t="shared" si="18"/>
        <v>14092.2048</v>
      </c>
      <c r="J121" s="57"/>
      <c r="K121" s="57"/>
      <c r="L121" s="45">
        <f t="shared" si="16"/>
        <v>0</v>
      </c>
    </row>
    <row r="122" spans="1:12" x14ac:dyDescent="0.25">
      <c r="A122" s="40" t="str">
        <f>Orçamento!A105</f>
        <v xml:space="preserve"> 13 </v>
      </c>
      <c r="B122" s="46" t="str">
        <f>Orçamento!D105</f>
        <v>PINTURA_1</v>
      </c>
      <c r="C122" s="40"/>
      <c r="D122" s="48"/>
      <c r="E122" s="49"/>
      <c r="F122" s="49"/>
      <c r="G122" s="48"/>
      <c r="H122" s="48"/>
      <c r="I122" s="58"/>
      <c r="J122" s="58"/>
      <c r="K122" s="58"/>
      <c r="L122" s="50"/>
    </row>
    <row r="123" spans="1:12" x14ac:dyDescent="0.25">
      <c r="A123" s="42" t="str">
        <f>Orçamento!A106</f>
        <v xml:space="preserve"> 13.1 </v>
      </c>
      <c r="B123" s="47" t="str">
        <f>Orçamento!D106</f>
        <v>APLICAÇÃO DE FUNDO SELADOR ACRÍLICO EM PAREDES, UMA DEMÃO. AF_06/2014</v>
      </c>
      <c r="C123" s="42" t="str">
        <f>Orçamento!E106</f>
        <v>m²</v>
      </c>
      <c r="D123" s="43"/>
      <c r="E123" s="44">
        <f>Orçamento!H106</f>
        <v>2.69</v>
      </c>
      <c r="F123" s="44">
        <f>Orçamento!F106</f>
        <v>7407.16</v>
      </c>
      <c r="G123" s="43"/>
      <c r="H123" s="43"/>
      <c r="I123" s="57">
        <f t="shared" si="18"/>
        <v>19925.260399999999</v>
      </c>
      <c r="J123" s="57"/>
      <c r="K123" s="57"/>
      <c r="L123" s="45">
        <f t="shared" si="16"/>
        <v>0</v>
      </c>
    </row>
    <row r="124" spans="1:12" x14ac:dyDescent="0.25">
      <c r="A124" s="42" t="str">
        <f>Orçamento!A107</f>
        <v xml:space="preserve"> 13.2 </v>
      </c>
      <c r="B124" s="47" t="str">
        <f>Orçamento!D107</f>
        <v>APLICAÇÃO E LIXAMENTO DE MASSA LÁTEX EM PAREDES, DUAS DEMÃOS. AF_06/2014</v>
      </c>
      <c r="C124" s="42" t="str">
        <f>Orçamento!E107</f>
        <v>m²</v>
      </c>
      <c r="D124" s="43"/>
      <c r="E124" s="44">
        <f>Orçamento!H107</f>
        <v>15</v>
      </c>
      <c r="F124" s="44">
        <f>Orçamento!F107</f>
        <v>7407.16</v>
      </c>
      <c r="G124" s="43"/>
      <c r="H124" s="43"/>
      <c r="I124" s="57">
        <f t="shared" si="18"/>
        <v>111107.4</v>
      </c>
      <c r="J124" s="57"/>
      <c r="K124" s="57"/>
      <c r="L124" s="45">
        <f t="shared" si="16"/>
        <v>0</v>
      </c>
    </row>
    <row r="125" spans="1:12" ht="25.5" x14ac:dyDescent="0.25">
      <c r="A125" s="42" t="str">
        <f>Orçamento!A108</f>
        <v xml:space="preserve"> 13.3 </v>
      </c>
      <c r="B125" s="47" t="str">
        <f>Orçamento!D108</f>
        <v>APLICAÇÃO MANUAL DE PINTURA COM TINTA LÁTEX ACRÍLICA EM PAREDES, DUAS DEMÃOS. AF_06/2014</v>
      </c>
      <c r="C125" s="42" t="str">
        <f>Orçamento!E108</f>
        <v>m²</v>
      </c>
      <c r="D125" s="43"/>
      <c r="E125" s="44">
        <f>Orçamento!H108</f>
        <v>15.08</v>
      </c>
      <c r="F125" s="44">
        <f>Orçamento!F108</f>
        <v>7407.16</v>
      </c>
      <c r="G125" s="43"/>
      <c r="H125" s="43"/>
      <c r="I125" s="57">
        <f t="shared" si="18"/>
        <v>111699.9728</v>
      </c>
      <c r="J125" s="57"/>
      <c r="K125" s="57"/>
      <c r="L125" s="45">
        <f t="shared" si="16"/>
        <v>0</v>
      </c>
    </row>
    <row r="126" spans="1:12" x14ac:dyDescent="0.25">
      <c r="A126" s="42" t="str">
        <f>Orçamento!A109</f>
        <v xml:space="preserve"> 13.4 </v>
      </c>
      <c r="B126" s="47" t="str">
        <f>Orçamento!D109</f>
        <v>APLICAÇÃO DE FUNDO SELADOR ACRÍLICO EM TETO, UMA DEMÃO. AF_06/2014</v>
      </c>
      <c r="C126" s="42" t="str">
        <f>Orçamento!E109</f>
        <v>m²</v>
      </c>
      <c r="D126" s="43"/>
      <c r="E126" s="44">
        <f>Orçamento!H109</f>
        <v>3.08</v>
      </c>
      <c r="F126" s="44">
        <f>Orçamento!F109</f>
        <v>1564.15</v>
      </c>
      <c r="G126" s="43"/>
      <c r="H126" s="43"/>
      <c r="I126" s="57">
        <f t="shared" si="18"/>
        <v>4817.5820000000003</v>
      </c>
      <c r="J126" s="57"/>
      <c r="K126" s="57"/>
      <c r="L126" s="45">
        <f t="shared" si="16"/>
        <v>0</v>
      </c>
    </row>
    <row r="127" spans="1:12" x14ac:dyDescent="0.25">
      <c r="A127" s="42" t="str">
        <f>Orçamento!A110</f>
        <v xml:space="preserve"> 13.5 </v>
      </c>
      <c r="B127" s="47" t="str">
        <f>Orçamento!D110</f>
        <v>APLICAÇÃO E LIXAMENTO DE MASSA LÁTEX EM TETO, DUAS DEMÃOS. AF_06/2014</v>
      </c>
      <c r="C127" s="42" t="str">
        <f>Orçamento!E110</f>
        <v>m²</v>
      </c>
      <c r="D127" s="43"/>
      <c r="E127" s="44">
        <f>Orçamento!H110</f>
        <v>26.58</v>
      </c>
      <c r="F127" s="44">
        <f>Orçamento!F110</f>
        <v>1564.15</v>
      </c>
      <c r="G127" s="43"/>
      <c r="H127" s="43"/>
      <c r="I127" s="57">
        <f t="shared" si="18"/>
        <v>41575.106999999996</v>
      </c>
      <c r="J127" s="57"/>
      <c r="K127" s="57"/>
      <c r="L127" s="45">
        <f t="shared" si="16"/>
        <v>0</v>
      </c>
    </row>
    <row r="128" spans="1:12" ht="25.5" x14ac:dyDescent="0.25">
      <c r="A128" s="42" t="str">
        <f>Orçamento!A111</f>
        <v xml:space="preserve"> 13.6 </v>
      </c>
      <c r="B128" s="47" t="str">
        <f>Orçamento!D111</f>
        <v>APLICAÇÃO MANUAL DE PINTURA COM TINTA LÁTEX ACRÍLICA EM TETO, DUAS DEMÃOS. AF_06/2014</v>
      </c>
      <c r="C128" s="42" t="str">
        <f>Orçamento!E111</f>
        <v>m²</v>
      </c>
      <c r="D128" s="43"/>
      <c r="E128" s="44">
        <f>Orçamento!H111</f>
        <v>16.899999999999999</v>
      </c>
      <c r="F128" s="44">
        <f>Orçamento!F111</f>
        <v>1564.15</v>
      </c>
      <c r="G128" s="43"/>
      <c r="H128" s="43"/>
      <c r="I128" s="57">
        <f t="shared" si="18"/>
        <v>26434.134999999998</v>
      </c>
      <c r="J128" s="57"/>
      <c r="K128" s="57"/>
      <c r="L128" s="45">
        <f t="shared" si="16"/>
        <v>0</v>
      </c>
    </row>
    <row r="129" spans="1:12" ht="25.5" x14ac:dyDescent="0.25">
      <c r="A129" s="42" t="str">
        <f>Orçamento!A112</f>
        <v xml:space="preserve"> 13.7 </v>
      </c>
      <c r="B129" s="47" t="str">
        <f>Orçamento!D112</f>
        <v>PINTURA TINTA DE ACABAMENTO (PIGMENTADA) ESMALTE SINTÉTICO BRILHANTE EM MADEIRA, 2 DEMÃOS. AF_01/2021</v>
      </c>
      <c r="C129" s="42" t="str">
        <f>Orçamento!E112</f>
        <v>m²</v>
      </c>
      <c r="D129" s="43"/>
      <c r="E129" s="44">
        <f>Orçamento!H112</f>
        <v>14.06</v>
      </c>
      <c r="F129" s="44">
        <f>Orçamento!F112</f>
        <v>118.46</v>
      </c>
      <c r="G129" s="43"/>
      <c r="H129" s="43"/>
      <c r="I129" s="57">
        <f t="shared" si="18"/>
        <v>1665.5475999999999</v>
      </c>
      <c r="J129" s="57"/>
      <c r="K129" s="57"/>
      <c r="L129" s="45">
        <f t="shared" si="16"/>
        <v>0</v>
      </c>
    </row>
    <row r="130" spans="1:12" ht="25.5" x14ac:dyDescent="0.25">
      <c r="A130" s="42" t="str">
        <f>Orçamento!A113</f>
        <v xml:space="preserve"> 13.8 </v>
      </c>
      <c r="B130" s="47" t="str">
        <f>Orçamento!D113</f>
        <v>PINTURA DE DEMARCAÇÃO DE VAGA COM TINTA EPÓXI, E = 10 CM, APLICAÇÃO MANUAL. AF_05/2021</v>
      </c>
      <c r="C130" s="42" t="str">
        <f>Orçamento!E113</f>
        <v>M</v>
      </c>
      <c r="D130" s="43"/>
      <c r="E130" s="44">
        <f>Orçamento!H113</f>
        <v>5.55</v>
      </c>
      <c r="F130" s="44">
        <f>Orçamento!F113</f>
        <v>85</v>
      </c>
      <c r="G130" s="43"/>
      <c r="H130" s="43"/>
      <c r="I130" s="57">
        <f t="shared" si="18"/>
        <v>471.75</v>
      </c>
      <c r="J130" s="57"/>
      <c r="K130" s="57"/>
      <c r="L130" s="45">
        <f t="shared" si="16"/>
        <v>0</v>
      </c>
    </row>
    <row r="131" spans="1:12" x14ac:dyDescent="0.25">
      <c r="A131" s="40" t="str">
        <f>Orçamento!A114</f>
        <v xml:space="preserve"> 14 </v>
      </c>
      <c r="B131" s="46" t="str">
        <f>Orçamento!D114</f>
        <v>ESQUADRIAS</v>
      </c>
      <c r="C131" s="40"/>
      <c r="D131" s="48"/>
      <c r="E131" s="49"/>
      <c r="F131" s="49"/>
      <c r="G131" s="48"/>
      <c r="H131" s="48"/>
      <c r="I131" s="58"/>
      <c r="J131" s="58"/>
      <c r="K131" s="58"/>
      <c r="L131" s="50"/>
    </row>
    <row r="132" spans="1:12" ht="25.5" x14ac:dyDescent="0.25">
      <c r="A132" s="42" t="str">
        <f>Orçamento!A115</f>
        <v xml:space="preserve"> 14.1 </v>
      </c>
      <c r="B132" s="47" t="str">
        <f>Orçamento!D115</f>
        <v>PORTA DE MADEIRA PARA PINTURA, SEMI-OCA (LEVE OU MÉDIA), 70X210CM, ESPESSURA DE 3,5CM, INCLUSO DOBRADIÇAS - FORNECIMENTO E INSTALAÇÃO. AF_12/2019</v>
      </c>
      <c r="C132" s="42" t="str">
        <f>Orçamento!E115</f>
        <v>UN</v>
      </c>
      <c r="D132" s="43"/>
      <c r="E132" s="44">
        <f>Orçamento!H115</f>
        <v>397.84</v>
      </c>
      <c r="F132" s="44">
        <f>Orçamento!F115</f>
        <v>7</v>
      </c>
      <c r="G132" s="43"/>
      <c r="H132" s="43"/>
      <c r="I132" s="57">
        <f t="shared" si="18"/>
        <v>2784.8799999999997</v>
      </c>
      <c r="J132" s="57"/>
      <c r="K132" s="57"/>
      <c r="L132" s="45">
        <f t="shared" si="16"/>
        <v>0</v>
      </c>
    </row>
    <row r="133" spans="1:12" ht="25.5" x14ac:dyDescent="0.25">
      <c r="A133" s="42" t="str">
        <f>Orçamento!A116</f>
        <v xml:space="preserve"> 14.2 </v>
      </c>
      <c r="B133" s="47" t="str">
        <f>Orçamento!D116</f>
        <v>PORTA DE MADEIRA PARA PINTURA, SEMI-OCA (LEVE OU MÉDIA), 80X210CM, ESPESSURA DE 3,5CM, INCLUSO DOBRADIÇAS - FORNECIMENTO E INSTALAÇÃO. AF_12/2019</v>
      </c>
      <c r="C133" s="42" t="str">
        <f>Orçamento!E116</f>
        <v>UN</v>
      </c>
      <c r="D133" s="43"/>
      <c r="E133" s="44">
        <f>Orçamento!H116</f>
        <v>423.95</v>
      </c>
      <c r="F133" s="44">
        <f>Orçamento!F116</f>
        <v>11</v>
      </c>
      <c r="G133" s="43"/>
      <c r="H133" s="43"/>
      <c r="I133" s="57">
        <f t="shared" si="18"/>
        <v>4663.45</v>
      </c>
      <c r="J133" s="57"/>
      <c r="K133" s="57"/>
      <c r="L133" s="45">
        <f t="shared" si="16"/>
        <v>0</v>
      </c>
    </row>
    <row r="134" spans="1:12" ht="25.5" x14ac:dyDescent="0.25">
      <c r="A134" s="42" t="str">
        <f>Orçamento!A117</f>
        <v xml:space="preserve"> 14.3 </v>
      </c>
      <c r="B134" s="47" t="str">
        <f>Orçamento!D117</f>
        <v>PORTA DE MADEIRA PARA PINTURA, SEMI-OCA (LEVE OU MÉDIA), 90X210CM, ESPESSURA DE 3,5CM, INCLUSO DOBRADIÇAS - FORNECIMENTO E INSTALAÇÃO. AF_12/2019</v>
      </c>
      <c r="C134" s="42" t="str">
        <f>Orçamento!E117</f>
        <v>UN</v>
      </c>
      <c r="D134" s="43"/>
      <c r="E134" s="44">
        <f>Orçamento!H117</f>
        <v>514.95000000000005</v>
      </c>
      <c r="F134" s="44">
        <f>Orçamento!F117</f>
        <v>5</v>
      </c>
      <c r="G134" s="43"/>
      <c r="H134" s="43"/>
      <c r="I134" s="57">
        <f t="shared" si="18"/>
        <v>2574.75</v>
      </c>
      <c r="J134" s="57"/>
      <c r="K134" s="57"/>
      <c r="L134" s="45">
        <f t="shared" si="16"/>
        <v>0</v>
      </c>
    </row>
    <row r="135" spans="1:12" ht="25.5" x14ac:dyDescent="0.25">
      <c r="A135" s="42" t="str">
        <f>Orçamento!A118</f>
        <v xml:space="preserve"> 14.4 </v>
      </c>
      <c r="B135" s="47" t="str">
        <f>Orçamento!D118</f>
        <v>PORTA EM MADEIRA DE LEI, DE CORRER, LISA, SEMI-OCA 0,80X2,40M,  COM BATENTES, ALIZARES E BANDEIRA SUPERIOR 30 CM, INCLUSIVE  FERRAGENS E FECHADURA TIPO PAPAGAIO</v>
      </c>
      <c r="C135" s="42" t="str">
        <f>Orçamento!E118</f>
        <v>und</v>
      </c>
      <c r="D135" s="43"/>
      <c r="E135" s="44">
        <f>Orçamento!H118</f>
        <v>1172.4000000000001</v>
      </c>
      <c r="F135" s="44">
        <f>Orçamento!F118</f>
        <v>1</v>
      </c>
      <c r="G135" s="43"/>
      <c r="H135" s="43"/>
      <c r="I135" s="57">
        <f t="shared" si="18"/>
        <v>1172.4000000000001</v>
      </c>
      <c r="J135" s="57"/>
      <c r="K135" s="57"/>
      <c r="L135" s="45">
        <f t="shared" si="16"/>
        <v>0</v>
      </c>
    </row>
    <row r="136" spans="1:12" ht="51" x14ac:dyDescent="0.25">
      <c r="A136" s="42" t="str">
        <f>Orçamento!A119</f>
        <v xml:space="preserve"> 14.5 </v>
      </c>
      <c r="B136" s="47"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2" t="str">
        <f>Orçamento!E119</f>
        <v>und</v>
      </c>
      <c r="D136" s="43"/>
      <c r="E136" s="44">
        <f>Orçamento!H119</f>
        <v>18588.939999999999</v>
      </c>
      <c r="F136" s="44">
        <f>Orçamento!F119</f>
        <v>5</v>
      </c>
      <c r="G136" s="43"/>
      <c r="H136" s="43"/>
      <c r="I136" s="57">
        <f t="shared" si="18"/>
        <v>92944.7</v>
      </c>
      <c r="J136" s="57"/>
      <c r="K136" s="57"/>
      <c r="L136" s="45">
        <f t="shared" si="16"/>
        <v>0</v>
      </c>
    </row>
    <row r="137" spans="1:12" ht="25.5" x14ac:dyDescent="0.25">
      <c r="A137" s="42" t="str">
        <f>Orçamento!A120</f>
        <v xml:space="preserve"> 14.6 </v>
      </c>
      <c r="B137" s="47" t="str">
        <f>Orçamento!D120</f>
        <v>INSTALAÇÃO DE VIDRO LISO INCOLOR, E = 3 MM, EM ESQUADRIA DE MADEIRA, FIXADO COM BAGUETE. AF_01/2021</v>
      </c>
      <c r="C137" s="42" t="str">
        <f>Orçamento!E120</f>
        <v>m²</v>
      </c>
      <c r="D137" s="43"/>
      <c r="E137" s="44">
        <f>Orçamento!H120</f>
        <v>222.47</v>
      </c>
      <c r="F137" s="44">
        <f>Orçamento!F120</f>
        <v>7.57</v>
      </c>
      <c r="G137" s="43"/>
      <c r="H137" s="43"/>
      <c r="I137" s="57">
        <f t="shared" si="18"/>
        <v>1684.0979</v>
      </c>
      <c r="J137" s="57"/>
      <c r="K137" s="57"/>
      <c r="L137" s="45">
        <f t="shared" si="16"/>
        <v>0</v>
      </c>
    </row>
    <row r="138" spans="1:12" ht="25.5" x14ac:dyDescent="0.25">
      <c r="A138" s="42" t="str">
        <f>Orçamento!A121</f>
        <v xml:space="preserve"> 14.7 </v>
      </c>
      <c r="B138" s="47" t="str">
        <f>Orçamento!D121</f>
        <v>Porta ou janela em alumínio, cor N/P/B,tipo veneziana, de abrir ou correr, completa inclusive caixilhos, dobradiças ou roldanas e fechadura</v>
      </c>
      <c r="C138" s="42" t="str">
        <f>Orçamento!E121</f>
        <v>m²</v>
      </c>
      <c r="D138" s="43"/>
      <c r="E138" s="44">
        <f>Orçamento!H121</f>
        <v>359.84</v>
      </c>
      <c r="F138" s="44">
        <f>Orçamento!F121</f>
        <v>30.4</v>
      </c>
      <c r="G138" s="43"/>
      <c r="H138" s="43"/>
      <c r="I138" s="57">
        <f t="shared" si="18"/>
        <v>10939.135999999999</v>
      </c>
      <c r="J138" s="57"/>
      <c r="K138" s="57"/>
      <c r="L138" s="45">
        <f t="shared" si="16"/>
        <v>0</v>
      </c>
    </row>
    <row r="139" spans="1:12" ht="25.5" x14ac:dyDescent="0.25">
      <c r="A139" s="42" t="str">
        <f>Orçamento!A122</f>
        <v xml:space="preserve"> 14.8 </v>
      </c>
      <c r="B139" s="47" t="str">
        <f>Orçamento!D122</f>
        <v>PORTA DE CORRER DE ALUMÍNIO, COM DUAS FOLHAS PARA VIDRO, INCLUSO VIDRO LISO INCOLOR, FECHADURA E PUXADOR, SEM ALIZAR. AF_12/2019</v>
      </c>
      <c r="C139" s="42" t="str">
        <f>Orçamento!E122</f>
        <v>m²</v>
      </c>
      <c r="D139" s="43"/>
      <c r="E139" s="44">
        <f>Orçamento!H122</f>
        <v>587.39</v>
      </c>
      <c r="F139" s="44">
        <f>Orçamento!F122</f>
        <v>21.98</v>
      </c>
      <c r="G139" s="43"/>
      <c r="H139" s="43"/>
      <c r="I139" s="57">
        <f t="shared" si="18"/>
        <v>12910.832200000001</v>
      </c>
      <c r="J139" s="57"/>
      <c r="K139" s="57"/>
      <c r="L139" s="45">
        <f t="shared" si="16"/>
        <v>0</v>
      </c>
    </row>
    <row r="140" spans="1:12" ht="25.5" x14ac:dyDescent="0.25">
      <c r="A140" s="42" t="str">
        <f>Orçamento!A123</f>
        <v xml:space="preserve"> 14.9 </v>
      </c>
      <c r="B140" s="47" t="str">
        <f>Orçamento!D123</f>
        <v>Porta em alumínio, cor N/P/B, moldura-vidro,completa, inclusive caixilhos, dobradiças ou roldanas e fechadura, exclusive vidro</v>
      </c>
      <c r="C140" s="42" t="str">
        <f>Orçamento!E123</f>
        <v>m²</v>
      </c>
      <c r="D140" s="43"/>
      <c r="E140" s="44">
        <f>Orçamento!H123</f>
        <v>345.11</v>
      </c>
      <c r="F140" s="44">
        <f>Orçamento!F123</f>
        <v>26.58</v>
      </c>
      <c r="G140" s="43"/>
      <c r="H140" s="43"/>
      <c r="I140" s="57">
        <f t="shared" si="18"/>
        <v>9173.023799999999</v>
      </c>
      <c r="J140" s="57"/>
      <c r="K140" s="57"/>
      <c r="L140" s="45">
        <f t="shared" si="16"/>
        <v>0</v>
      </c>
    </row>
    <row r="141" spans="1:12" x14ac:dyDescent="0.25">
      <c r="A141" s="42" t="str">
        <f>Orçamento!A124</f>
        <v xml:space="preserve"> 14.10 </v>
      </c>
      <c r="B141" s="47" t="str">
        <f>Orçamento!D124</f>
        <v>INSTALAÇÃO DE VIDRO TEMPERADO, E = 6 MM, ENCAIXADO EM PERFIL U. AF_01/2021_PS</v>
      </c>
      <c r="C141" s="42" t="str">
        <f>Orçamento!E124</f>
        <v>m²</v>
      </c>
      <c r="D141" s="43"/>
      <c r="E141" s="44">
        <f>Orçamento!H124</f>
        <v>425.05</v>
      </c>
      <c r="F141" s="44">
        <f>Orçamento!F124</f>
        <v>69.28</v>
      </c>
      <c r="G141" s="43"/>
      <c r="H141" s="43"/>
      <c r="I141" s="57">
        <f t="shared" si="18"/>
        <v>29447.464</v>
      </c>
      <c r="J141" s="57"/>
      <c r="K141" s="57"/>
      <c r="L141" s="45">
        <f t="shared" si="16"/>
        <v>0</v>
      </c>
    </row>
    <row r="142" spans="1:12" ht="38.25" x14ac:dyDescent="0.25">
      <c r="A142" s="42" t="str">
        <f>Orçamento!A125</f>
        <v xml:space="preserve"> 14.11 </v>
      </c>
      <c r="B142" s="47" t="str">
        <f>Orçamento!D125</f>
        <v>JANELA DE ALUMÍNIO DE CORRER COM 6 FOLHAS (2 VENEZIANAS FIXAS, 2 VENEZIANAS DE CORRER E 2 PARA VIDRO), COM VIDROS, BATENTE, ACABAMENTO COM ACETATO OU BRILHANTE E FERRAGENS. EXCLUSIVE ALIZAR E CONTRAMARCO. FORNECIMENTO E INSTALAÇÃO. AF_12/2019</v>
      </c>
      <c r="C142" s="42" t="str">
        <f>Orçamento!E125</f>
        <v>m²</v>
      </c>
      <c r="D142" s="43"/>
      <c r="E142" s="44">
        <f>Orçamento!H125</f>
        <v>1406.82</v>
      </c>
      <c r="F142" s="44">
        <f>Orçamento!F125</f>
        <v>32.24</v>
      </c>
      <c r="G142" s="43"/>
      <c r="H142" s="43"/>
      <c r="I142" s="57">
        <f t="shared" si="18"/>
        <v>45355.876799999998</v>
      </c>
      <c r="J142" s="57"/>
      <c r="K142" s="57"/>
      <c r="L142" s="45">
        <f t="shared" si="16"/>
        <v>0</v>
      </c>
    </row>
    <row r="143" spans="1:12" ht="25.5" x14ac:dyDescent="0.25">
      <c r="A143" s="42" t="str">
        <f>Orçamento!A126</f>
        <v xml:space="preserve"> 14.12 </v>
      </c>
      <c r="B143" s="47" t="str">
        <f>Orçamento!D126</f>
        <v>Sistema de automação para porta de aluminio c/vidro, deslizante, 2 folhas, dimensão do trilho: de 3,30 até 4,40m</v>
      </c>
      <c r="C143" s="42" t="str">
        <f>Orçamento!E126</f>
        <v>cj</v>
      </c>
      <c r="D143" s="43"/>
      <c r="E143" s="44">
        <f>Orçamento!H126</f>
        <v>8739.4</v>
      </c>
      <c r="F143" s="44">
        <f>Orçamento!F126</f>
        <v>8</v>
      </c>
      <c r="G143" s="43"/>
      <c r="H143" s="43"/>
      <c r="I143" s="57">
        <f t="shared" si="18"/>
        <v>69915.199999999997</v>
      </c>
      <c r="J143" s="57"/>
      <c r="K143" s="57"/>
      <c r="L143" s="45">
        <f t="shared" si="16"/>
        <v>0</v>
      </c>
    </row>
    <row r="144" spans="1:12" ht="25.5" x14ac:dyDescent="0.25">
      <c r="A144" s="42" t="str">
        <f>Orçamento!A127</f>
        <v xml:space="preserve"> 14.13 </v>
      </c>
      <c r="B144" s="47" t="str">
        <f>Orçamento!D127</f>
        <v>Porta em vidro temperado 10mm, incolor, inclusive ferragens de fixação e instalação, exclusive puxador - Rev 01_10/2021</v>
      </c>
      <c r="C144" s="42" t="str">
        <f>Orçamento!E127</f>
        <v>m²</v>
      </c>
      <c r="D144" s="43"/>
      <c r="E144" s="44">
        <f>Orçamento!H127</f>
        <v>765.43</v>
      </c>
      <c r="F144" s="44">
        <f>Orçamento!F127</f>
        <v>12</v>
      </c>
      <c r="G144" s="43"/>
      <c r="H144" s="43"/>
      <c r="I144" s="57">
        <f t="shared" si="18"/>
        <v>9185.16</v>
      </c>
      <c r="J144" s="57"/>
      <c r="K144" s="57"/>
      <c r="L144" s="45">
        <f t="shared" si="16"/>
        <v>0</v>
      </c>
    </row>
    <row r="145" spans="1:12" x14ac:dyDescent="0.25">
      <c r="A145" s="42" t="str">
        <f>Orçamento!A128</f>
        <v xml:space="preserve"> 14.14 </v>
      </c>
      <c r="B145" s="47" t="str">
        <f>Orçamento!D128</f>
        <v>INSTALAÇÃO DE VIDRO TEMPERADO, E = 6 MM, ENCAIXADO EM PERFIL U. AF_01/2021_PS</v>
      </c>
      <c r="C145" s="42" t="str">
        <f>Orçamento!E128</f>
        <v>m²</v>
      </c>
      <c r="D145" s="43"/>
      <c r="E145" s="44">
        <f>Orçamento!H128</f>
        <v>425.05</v>
      </c>
      <c r="F145" s="44">
        <f>Orçamento!F128</f>
        <v>9.6999999999999993</v>
      </c>
      <c r="G145" s="43"/>
      <c r="H145" s="43"/>
      <c r="I145" s="57">
        <f t="shared" si="18"/>
        <v>4122.9849999999997</v>
      </c>
      <c r="J145" s="57"/>
      <c r="K145" s="57"/>
      <c r="L145" s="45">
        <f t="shared" si="16"/>
        <v>0</v>
      </c>
    </row>
    <row r="146" spans="1:12" ht="38.25" x14ac:dyDescent="0.25">
      <c r="A146" s="42" t="str">
        <f>Orçamento!A129</f>
        <v xml:space="preserve"> 14.15 </v>
      </c>
      <c r="B146" s="47" t="str">
        <f>Orçamento!D129</f>
        <v>JANELA DE ALUMÍNIO DE CORRER COM 4 FOLHAS PARA VIDROS, COM VIDROS, BATENTE, ACABAMENTO COM ACETATO OU BRILHANTE E FERRAGENS. EXCLUSIVE ALIZAR E CONTRAMARCO. FORNECIMENTO E INSTALAÇÃO. AF_12/2019</v>
      </c>
      <c r="C146" s="42" t="str">
        <f>Orçamento!E129</f>
        <v>m²</v>
      </c>
      <c r="D146" s="43"/>
      <c r="E146" s="44">
        <f>Orçamento!H129</f>
        <v>1012.17</v>
      </c>
      <c r="F146" s="44">
        <f>Orçamento!F129</f>
        <v>31.3</v>
      </c>
      <c r="G146" s="43"/>
      <c r="H146" s="43"/>
      <c r="I146" s="57">
        <f t="shared" si="18"/>
        <v>31680.920999999998</v>
      </c>
      <c r="J146" s="57"/>
      <c r="K146" s="57"/>
      <c r="L146" s="45">
        <f t="shared" si="16"/>
        <v>0</v>
      </c>
    </row>
    <row r="147" spans="1:12" ht="38.25" x14ac:dyDescent="0.25">
      <c r="A147" s="42" t="str">
        <f>Orçamento!A130</f>
        <v xml:space="preserve"> 14.16 </v>
      </c>
      <c r="B147" s="47" t="str">
        <f>Orçamento!D130</f>
        <v>JANELA DE ALUMÍNIO DE CORRER COM 2 FOLHAS PARA VIDROS, COM VIDROS, BATENTE, ACABAMENTO COM ACETATO OU BRILHANTE E FERRAGENS. EXCLUSIVE ALIZAR E CONTRAMARCO. FORNECIMENTO E INSTALAÇÃO. AF_12/2019</v>
      </c>
      <c r="C147" s="42" t="str">
        <f>Orçamento!E130</f>
        <v>m²</v>
      </c>
      <c r="D147" s="43"/>
      <c r="E147" s="44">
        <f>Orçamento!H130</f>
        <v>889.11</v>
      </c>
      <c r="F147" s="44">
        <f>Orçamento!F130</f>
        <v>0.6</v>
      </c>
      <c r="G147" s="43"/>
      <c r="H147" s="43"/>
      <c r="I147" s="57">
        <f t="shared" si="18"/>
        <v>533.46600000000001</v>
      </c>
      <c r="J147" s="57"/>
      <c r="K147" s="57"/>
      <c r="L147" s="45">
        <f t="shared" si="16"/>
        <v>0</v>
      </c>
    </row>
    <row r="148" spans="1:12" ht="25.5" x14ac:dyDescent="0.25">
      <c r="A148" s="42" t="str">
        <f>Orçamento!A131</f>
        <v xml:space="preserve"> 14.17 </v>
      </c>
      <c r="B148" s="47" t="str">
        <f>Orçamento!D131</f>
        <v>JANELA DE ALUMÍNIO TIPO MAXIM-AR, COM VIDROS, BATENTE E FERRAGENS. EXCLUSIVE ALIZAR, ACABAMENTO E CONTRAMARCO. FORNECIMENTO E INSTALAÇÃO. AF_12/2019</v>
      </c>
      <c r="C148" s="42" t="str">
        <f>Orçamento!E131</f>
        <v>m²</v>
      </c>
      <c r="D148" s="43"/>
      <c r="E148" s="44">
        <f>Orçamento!H131</f>
        <v>1666.99</v>
      </c>
      <c r="F148" s="44">
        <f>Orçamento!F131</f>
        <v>3.3</v>
      </c>
      <c r="G148" s="43"/>
      <c r="H148" s="43"/>
      <c r="I148" s="57">
        <f t="shared" si="18"/>
        <v>5501.067</v>
      </c>
      <c r="J148" s="57"/>
      <c r="K148" s="57"/>
      <c r="L148" s="45">
        <f t="shared" si="16"/>
        <v>0</v>
      </c>
    </row>
    <row r="149" spans="1:12" ht="25.5" x14ac:dyDescent="0.25">
      <c r="A149" s="42" t="str">
        <f>Orçamento!A132</f>
        <v xml:space="preserve"> 14.18 </v>
      </c>
      <c r="B149" s="47" t="str">
        <f>Orçamento!D132</f>
        <v>JANELA FIXA DE ALUMÍNIO PARA VIDRO, COM VIDRO, BATENTE E FERRAGENS. EXCLUSIVE ACABAMENTO, ALIZAR E CONTRAMARCO. FORNECIMENTO E INSTALAÇÃO. AF_12/2019</v>
      </c>
      <c r="C149" s="42" t="str">
        <f>Orçamento!E132</f>
        <v>m²</v>
      </c>
      <c r="D149" s="43"/>
      <c r="E149" s="44">
        <f>Orçamento!H132</f>
        <v>1901.03</v>
      </c>
      <c r="F149" s="44">
        <f>Orçamento!F132</f>
        <v>3.25</v>
      </c>
      <c r="G149" s="43"/>
      <c r="H149" s="43"/>
      <c r="I149" s="57">
        <f t="shared" si="18"/>
        <v>6178.3474999999999</v>
      </c>
      <c r="J149" s="57"/>
      <c r="K149" s="57"/>
      <c r="L149" s="45">
        <f t="shared" si="16"/>
        <v>0</v>
      </c>
    </row>
    <row r="150" spans="1:12" ht="25.5" x14ac:dyDescent="0.25">
      <c r="A150" s="42" t="str">
        <f>Orçamento!A133</f>
        <v xml:space="preserve"> 14.19 </v>
      </c>
      <c r="B150" s="47" t="str">
        <f>Orçamento!D133</f>
        <v>CONTRAMARCO DE ALUMÍNIO, FIXAÇÃO COM ARGAMASSA - FORNECIMENTO E INSTALAÇÃO. AF_12/2019</v>
      </c>
      <c r="C150" s="42" t="str">
        <f>Orçamento!E133</f>
        <v>M</v>
      </c>
      <c r="D150" s="43"/>
      <c r="E150" s="44">
        <f>Orçamento!H133</f>
        <v>32.56</v>
      </c>
      <c r="F150" s="44">
        <f>Orçamento!F133</f>
        <v>156</v>
      </c>
      <c r="G150" s="43"/>
      <c r="H150" s="43"/>
      <c r="I150" s="57">
        <f t="shared" si="18"/>
        <v>5079.3600000000006</v>
      </c>
      <c r="J150" s="57"/>
      <c r="K150" s="57"/>
      <c r="L150" s="45">
        <f t="shared" si="16"/>
        <v>0</v>
      </c>
    </row>
    <row r="151" spans="1:12" ht="25.5" x14ac:dyDescent="0.25">
      <c r="A151" s="42" t="str">
        <f>Orçamento!A134</f>
        <v xml:space="preserve"> 14.20 </v>
      </c>
      <c r="B151" s="47" t="str">
        <f>Orçamento!D134</f>
        <v>Portão/porta em alumínio cor N/B/P, de abrir, 02 fls, vazado, em tubo quadrado 3"x1.1/2" horizontais e engradado e 1.1/2"x1.1/2" verticais, com espaçamento de 12cm.</v>
      </c>
      <c r="C151" s="42" t="str">
        <f>Orçamento!E134</f>
        <v>m²</v>
      </c>
      <c r="D151" s="43"/>
      <c r="E151" s="44">
        <f>Orçamento!H134</f>
        <v>448.21</v>
      </c>
      <c r="F151" s="44">
        <f>Orçamento!F134</f>
        <v>10.78</v>
      </c>
      <c r="G151" s="43"/>
      <c r="H151" s="43"/>
      <c r="I151" s="57">
        <f t="shared" si="18"/>
        <v>4831.7037999999993</v>
      </c>
      <c r="J151" s="57"/>
      <c r="K151" s="57"/>
      <c r="L151" s="45">
        <f t="shared" si="16"/>
        <v>0</v>
      </c>
    </row>
    <row r="152" spans="1:12" ht="25.5" x14ac:dyDescent="0.25">
      <c r="A152" s="42" t="str">
        <f>Orçamento!A135</f>
        <v xml:space="preserve"> 14.21 </v>
      </c>
      <c r="B152" s="47" t="str">
        <f>Orçamento!D135</f>
        <v>Gradil Nylofor 3D, malha 20x5cm, Ø 5mm 250x103 cm, pintura branca, Belgo ou similar, inclusive postes e acessórios</v>
      </c>
      <c r="C152" s="42" t="str">
        <f>Orçamento!E135</f>
        <v>m²</v>
      </c>
      <c r="D152" s="43"/>
      <c r="E152" s="44">
        <f>Orçamento!H135</f>
        <v>593.61</v>
      </c>
      <c r="F152" s="44">
        <f>Orçamento!F135</f>
        <v>242.41</v>
      </c>
      <c r="G152" s="43"/>
      <c r="H152" s="43"/>
      <c r="I152" s="57">
        <f t="shared" si="18"/>
        <v>143897.0001</v>
      </c>
      <c r="J152" s="57"/>
      <c r="K152" s="57"/>
      <c r="L152" s="45">
        <f t="shared" ref="L152:L215" si="19">K152/I152</f>
        <v>0</v>
      </c>
    </row>
    <row r="153" spans="1:12" ht="25.5" x14ac:dyDescent="0.25">
      <c r="A153" s="42" t="str">
        <f>Orçamento!A136</f>
        <v xml:space="preserve"> 14.22 </v>
      </c>
      <c r="B153" s="47" t="str">
        <f>Orçamento!D136</f>
        <v>FECHADURA DE EMBUTIR COM CILINDRO, EXTERNA, COMPLETA, ACABAMENTO PADRÃO MÉDIO, INCLUSO EXECUÇÃO DE FURO - FORNECIMENTO E INSTALAÇÃO. AF_12/2019</v>
      </c>
      <c r="C153" s="42" t="str">
        <f>Orçamento!E136</f>
        <v>UN</v>
      </c>
      <c r="D153" s="43"/>
      <c r="E153" s="44">
        <f>Orçamento!H136</f>
        <v>169.94</v>
      </c>
      <c r="F153" s="44">
        <f>Orçamento!F136</f>
        <v>23</v>
      </c>
      <c r="G153" s="43"/>
      <c r="H153" s="43"/>
      <c r="I153" s="57">
        <f t="shared" si="18"/>
        <v>3908.62</v>
      </c>
      <c r="J153" s="57"/>
      <c r="K153" s="57"/>
      <c r="L153" s="45">
        <f t="shared" si="19"/>
        <v>0</v>
      </c>
    </row>
    <row r="154" spans="1:12" x14ac:dyDescent="0.25">
      <c r="A154" s="42" t="str">
        <f>Orçamento!A137</f>
        <v xml:space="preserve"> 14.23 </v>
      </c>
      <c r="B154" s="47" t="str">
        <f>Orçamento!D137</f>
        <v>Batente em madeira de lei l = 0,14 m (caixão), incluindo 02 jogos de alizar</v>
      </c>
      <c r="C154" s="42" t="str">
        <f>Orçamento!E137</f>
        <v>m</v>
      </c>
      <c r="D154" s="43"/>
      <c r="E154" s="44">
        <f>Orçamento!H137</f>
        <v>75.819999999999993</v>
      </c>
      <c r="F154" s="44">
        <f>Orçamento!F137</f>
        <v>129.97999999999999</v>
      </c>
      <c r="G154" s="43"/>
      <c r="H154" s="43"/>
      <c r="I154" s="57">
        <f t="shared" si="18"/>
        <v>9855.0835999999981</v>
      </c>
      <c r="J154" s="57"/>
      <c r="K154" s="57"/>
      <c r="L154" s="45">
        <f t="shared" si="19"/>
        <v>0</v>
      </c>
    </row>
    <row r="155" spans="1:12" x14ac:dyDescent="0.25">
      <c r="A155" s="40" t="str">
        <f>Orçamento!A138</f>
        <v xml:space="preserve"> 15 </v>
      </c>
      <c r="B155" s="46" t="str">
        <f>Orçamento!D138</f>
        <v>LOUÇAS, METAIS BANCADAS_1</v>
      </c>
      <c r="C155" s="40"/>
      <c r="D155" s="48"/>
      <c r="E155" s="49"/>
      <c r="F155" s="49"/>
      <c r="G155" s="48"/>
      <c r="H155" s="48"/>
      <c r="I155" s="58"/>
      <c r="J155" s="58"/>
      <c r="K155" s="58"/>
      <c r="L155" s="50"/>
    </row>
    <row r="156" spans="1:12" ht="25.5" x14ac:dyDescent="0.25">
      <c r="A156" s="42" t="str">
        <f>Orçamento!A139</f>
        <v xml:space="preserve"> 15.1 </v>
      </c>
      <c r="B156" s="47" t="str">
        <f>Orçamento!D139</f>
        <v>VASO SANITÁRIO SIFONADO COM CAIXA ACOPLADA LOUÇA BRANCA, INCLUSO ENGATE FLEXÍVEL EM PLÁSTICO BRANCO, 1/2  X 40CM - FORNECIMENTO E INSTALAÇÃO. AF_01/2020</v>
      </c>
      <c r="C156" s="42" t="str">
        <f>Orçamento!E139</f>
        <v>UN</v>
      </c>
      <c r="D156" s="43"/>
      <c r="E156" s="44">
        <f>Orçamento!H139</f>
        <v>526.63</v>
      </c>
      <c r="F156" s="44">
        <f>Orçamento!F139</f>
        <v>26</v>
      </c>
      <c r="G156" s="43"/>
      <c r="H156" s="43"/>
      <c r="I156" s="57">
        <f t="shared" si="18"/>
        <v>13692.38</v>
      </c>
      <c r="J156" s="57"/>
      <c r="K156" s="57"/>
      <c r="L156" s="45">
        <f t="shared" si="19"/>
        <v>0</v>
      </c>
    </row>
    <row r="157" spans="1:12" ht="38.25" x14ac:dyDescent="0.25">
      <c r="A157" s="42" t="str">
        <f>Orçamento!A140</f>
        <v xml:space="preserve"> 15.2 </v>
      </c>
      <c r="B157" s="47" t="str">
        <f>Orçamento!D140</f>
        <v>VASO SANITARIO SIFONADO CONVENCIONAL PARA PCD SEM FURO FRONTAL COM LOUÇA BRANCA SEM ASSENTO, INCLUSO CONJUNTO DE LIGAÇÃO PARA BACIA SANITÁRIA AJUSTÁVEL - FORNECIMENTO E INSTALAÇÃO. AF_01/2020</v>
      </c>
      <c r="C157" s="42" t="str">
        <f>Orçamento!E140</f>
        <v>UN</v>
      </c>
      <c r="D157" s="43"/>
      <c r="E157" s="44">
        <f>Orçamento!H140</f>
        <v>815.62</v>
      </c>
      <c r="F157" s="44">
        <f>Orçamento!F140</f>
        <v>3</v>
      </c>
      <c r="G157" s="43"/>
      <c r="H157" s="43"/>
      <c r="I157" s="57">
        <f t="shared" si="18"/>
        <v>2446.86</v>
      </c>
      <c r="J157" s="57"/>
      <c r="K157" s="57"/>
      <c r="L157" s="45">
        <f t="shared" si="19"/>
        <v>0</v>
      </c>
    </row>
    <row r="158" spans="1:12" x14ac:dyDescent="0.25">
      <c r="A158" s="42" t="str">
        <f>Orçamento!A141</f>
        <v xml:space="preserve"> 15.3 </v>
      </c>
      <c r="B158" s="47" t="str">
        <f>Orçamento!D141</f>
        <v>ASSENTO SANITÁRIO CONVENCIONAL - FORNECIMENTO E INSTALACAO. AF_01/2020</v>
      </c>
      <c r="C158" s="42" t="str">
        <f>Orçamento!E141</f>
        <v>UN</v>
      </c>
      <c r="D158" s="43"/>
      <c r="E158" s="44">
        <f>Orçamento!H141</f>
        <v>47.53</v>
      </c>
      <c r="F158" s="44">
        <f>Orçamento!F141</f>
        <v>29</v>
      </c>
      <c r="G158" s="43"/>
      <c r="H158" s="43"/>
      <c r="I158" s="57">
        <f t="shared" si="18"/>
        <v>1378.3700000000001</v>
      </c>
      <c r="J158" s="57"/>
      <c r="K158" s="57"/>
      <c r="L158" s="45">
        <f t="shared" si="19"/>
        <v>0</v>
      </c>
    </row>
    <row r="159" spans="1:12" ht="25.5" x14ac:dyDescent="0.25">
      <c r="A159" s="42" t="str">
        <f>Orçamento!A142</f>
        <v xml:space="preserve"> 15.4 </v>
      </c>
      <c r="B159" s="47" t="str">
        <f>Orçamento!D142</f>
        <v>BARRA DE APOIO RETA, EM ACO INOX POLIDO, COMPRIMENTO 80 CM,  FIXADA NA PAREDE - FORNECIMENTO E INSTALAÇÃO. AF_01/2020</v>
      </c>
      <c r="C159" s="42" t="str">
        <f>Orçamento!E142</f>
        <v>UN</v>
      </c>
      <c r="D159" s="43"/>
      <c r="E159" s="44">
        <f>Orçamento!H142</f>
        <v>381.77</v>
      </c>
      <c r="F159" s="44">
        <f>Orçamento!F142</f>
        <v>9</v>
      </c>
      <c r="G159" s="43"/>
      <c r="H159" s="43"/>
      <c r="I159" s="57">
        <f t="shared" si="18"/>
        <v>3435.93</v>
      </c>
      <c r="J159" s="57"/>
      <c r="K159" s="57"/>
      <c r="L159" s="45">
        <f t="shared" si="19"/>
        <v>0</v>
      </c>
    </row>
    <row r="160" spans="1:12" x14ac:dyDescent="0.25">
      <c r="A160" s="42" t="str">
        <f>Orçamento!A143</f>
        <v xml:space="preserve"> 15.5 </v>
      </c>
      <c r="B160" s="47" t="str">
        <f>Orçamento!D143</f>
        <v>Ducha cromada, DECA, linha duna 1984 C 61 ou similar</v>
      </c>
      <c r="C160" s="42" t="str">
        <f>Orçamento!E143</f>
        <v>un</v>
      </c>
      <c r="D160" s="43"/>
      <c r="E160" s="44">
        <f>Orçamento!H143</f>
        <v>431.64</v>
      </c>
      <c r="F160" s="44">
        <f>Orçamento!F143</f>
        <v>29</v>
      </c>
      <c r="G160" s="43"/>
      <c r="H160" s="43"/>
      <c r="I160" s="57">
        <f t="shared" si="18"/>
        <v>12517.56</v>
      </c>
      <c r="J160" s="57"/>
      <c r="K160" s="57"/>
      <c r="L160" s="45">
        <f t="shared" si="19"/>
        <v>0</v>
      </c>
    </row>
    <row r="161" spans="1:12" ht="25.5" x14ac:dyDescent="0.25">
      <c r="A161" s="42" t="str">
        <f>Orçamento!A144</f>
        <v xml:space="preserve"> 15.6 </v>
      </c>
      <c r="B161" s="47" t="str">
        <f>Orçamento!D144</f>
        <v>CHUVEIRO ELÉTRICO COMUM CORPO PLÁSTICO, TIPO DUCHA  FORNECIMENTO E INSTALAÇÃO. AF_01/2020</v>
      </c>
      <c r="C161" s="42" t="str">
        <f>Orçamento!E144</f>
        <v>UN</v>
      </c>
      <c r="D161" s="43"/>
      <c r="E161" s="44">
        <f>Orçamento!H144</f>
        <v>118.53</v>
      </c>
      <c r="F161" s="44">
        <f>Orçamento!F144</f>
        <v>4</v>
      </c>
      <c r="G161" s="43"/>
      <c r="H161" s="43"/>
      <c r="I161" s="57">
        <f t="shared" si="18"/>
        <v>474.12</v>
      </c>
      <c r="J161" s="57"/>
      <c r="K161" s="57"/>
      <c r="L161" s="45">
        <f t="shared" si="19"/>
        <v>0</v>
      </c>
    </row>
    <row r="162" spans="1:12" ht="25.5" x14ac:dyDescent="0.25">
      <c r="A162" s="42" t="str">
        <f>Orçamento!A145</f>
        <v xml:space="preserve"> 15.7 </v>
      </c>
      <c r="B162" s="47" t="str">
        <f>Orçamento!D145</f>
        <v>Barra de apoio, para lavatório,fixa, constituida de duas barras laterais em "U", em aço inox,  d=1 1/4", Jackwal ou similar</v>
      </c>
      <c r="C162" s="42" t="str">
        <f>Orçamento!E145</f>
        <v>cj</v>
      </c>
      <c r="D162" s="43"/>
      <c r="E162" s="44">
        <f>Orçamento!H145</f>
        <v>422.1</v>
      </c>
      <c r="F162" s="44">
        <f>Orçamento!F145</f>
        <v>3</v>
      </c>
      <c r="G162" s="43"/>
      <c r="H162" s="43"/>
      <c r="I162" s="57">
        <f t="shared" si="18"/>
        <v>1266.3000000000002</v>
      </c>
      <c r="J162" s="57"/>
      <c r="K162" s="57"/>
      <c r="L162" s="45">
        <f t="shared" si="19"/>
        <v>0</v>
      </c>
    </row>
    <row r="163" spans="1:12" ht="25.5" x14ac:dyDescent="0.25">
      <c r="A163" s="42" t="str">
        <f>Orçamento!A146</f>
        <v xml:space="preserve"> 15.8 </v>
      </c>
      <c r="B163" s="47" t="str">
        <f>Orçamento!D146</f>
        <v>Lavatório louça de canto (Deca-Izy, ref L-10117 ou similar) sem coluna, c/ sifão cromado, válvula cromada, engate cromado, exclusive torneira</v>
      </c>
      <c r="C163" s="42" t="str">
        <f>Orçamento!E146</f>
        <v>un</v>
      </c>
      <c r="D163" s="43"/>
      <c r="E163" s="44">
        <f>Orçamento!H146</f>
        <v>497.59</v>
      </c>
      <c r="F163" s="44">
        <f>Orçamento!F146</f>
        <v>3</v>
      </c>
      <c r="G163" s="43"/>
      <c r="H163" s="43"/>
      <c r="I163" s="57">
        <f t="shared" si="18"/>
        <v>1492.77</v>
      </c>
      <c r="J163" s="57"/>
      <c r="K163" s="57"/>
      <c r="L163" s="45">
        <f t="shared" si="19"/>
        <v>0</v>
      </c>
    </row>
    <row r="164" spans="1:12" ht="25.5" x14ac:dyDescent="0.25">
      <c r="A164" s="42" t="str">
        <f>Orçamento!A147</f>
        <v xml:space="preserve"> 15.9 </v>
      </c>
      <c r="B164" s="47" t="str">
        <f>Orçamento!D147</f>
        <v>Cuba de sobrepor oval (deca ref.L65), acabamento GE-17, com sifão cromado (astra ref SC5), engate cromado (deca), válvula cromada (deca ref1602)  ou similares, exclusive torneira</v>
      </c>
      <c r="C164" s="42" t="str">
        <f>Orçamento!E147</f>
        <v>un</v>
      </c>
      <c r="D164" s="43"/>
      <c r="E164" s="44">
        <f>Orçamento!H147</f>
        <v>458.14</v>
      </c>
      <c r="F164" s="44">
        <f>Orçamento!F147</f>
        <v>18</v>
      </c>
      <c r="G164" s="43"/>
      <c r="H164" s="43"/>
      <c r="I164" s="57">
        <f t="shared" si="18"/>
        <v>8246.52</v>
      </c>
      <c r="J164" s="57"/>
      <c r="K164" s="57"/>
      <c r="L164" s="45">
        <f t="shared" si="19"/>
        <v>0</v>
      </c>
    </row>
    <row r="165" spans="1:12" ht="25.5" x14ac:dyDescent="0.25">
      <c r="A165" s="42" t="str">
        <f>Orçamento!A148</f>
        <v xml:space="preserve"> 15.10 </v>
      </c>
      <c r="B165" s="47" t="str">
        <f>Orçamento!D148</f>
        <v>CUBA DE EMBUTIR DE AÇO INOXIDÁVEL MÉDIA, INCLUSO VÁLVULA TIPO AMERICANA E SIFÃO TIPO GARRAFA EM METAL CROMADO - FORNECIMENTO E INSTALAÇÃO. AF_01/2020</v>
      </c>
      <c r="C165" s="42" t="str">
        <f>Orçamento!E148</f>
        <v>UN</v>
      </c>
      <c r="D165" s="43"/>
      <c r="E165" s="44">
        <f>Orçamento!H148</f>
        <v>459.19</v>
      </c>
      <c r="F165" s="44">
        <f>Orçamento!F148</f>
        <v>5</v>
      </c>
      <c r="G165" s="43"/>
      <c r="H165" s="43"/>
      <c r="I165" s="57">
        <f t="shared" si="18"/>
        <v>2295.9499999999998</v>
      </c>
      <c r="J165" s="57"/>
      <c r="K165" s="57"/>
      <c r="L165" s="45">
        <f t="shared" si="19"/>
        <v>0</v>
      </c>
    </row>
    <row r="166" spans="1:12" x14ac:dyDescent="0.25">
      <c r="A166" s="42" t="str">
        <f>Orçamento!A149</f>
        <v xml:space="preserve"> 15.11 </v>
      </c>
      <c r="B166" s="47" t="str">
        <f>Orçamento!D149</f>
        <v>ENGATE FLEXÍVEL EM INOX, 1/2  X 40CM - FORNECIMENTO E INSTALAÇÃO. AF_01/2020</v>
      </c>
      <c r="C166" s="42" t="str">
        <f>Orçamento!E149</f>
        <v>UN</v>
      </c>
      <c r="D166" s="43"/>
      <c r="E166" s="44">
        <f>Orçamento!H149</f>
        <v>44.69</v>
      </c>
      <c r="F166" s="44">
        <f>Orçamento!F149</f>
        <v>5</v>
      </c>
      <c r="G166" s="43"/>
      <c r="H166" s="43"/>
      <c r="I166" s="57">
        <f t="shared" si="18"/>
        <v>223.45</v>
      </c>
      <c r="J166" s="57"/>
      <c r="K166" s="57"/>
      <c r="L166" s="45">
        <f t="shared" si="19"/>
        <v>0</v>
      </c>
    </row>
    <row r="167" spans="1:12" ht="25.5" x14ac:dyDescent="0.25">
      <c r="A167" s="42" t="str">
        <f>Orçamento!A150</f>
        <v xml:space="preserve"> 15.12 </v>
      </c>
      <c r="B167" s="47" t="str">
        <f>Orçamento!D150</f>
        <v>TORNEIRA CROMADA DE MESA, 1/2 OU 3/4, PARA LAVATÓRIO, PADRÃO MÉDIO - FORNECIMENTO E INSTALAÇÃO. AF_01/2020</v>
      </c>
      <c r="C167" s="42" t="str">
        <f>Orçamento!E150</f>
        <v>UN</v>
      </c>
      <c r="D167" s="43"/>
      <c r="E167" s="44">
        <f>Orçamento!H150</f>
        <v>137.91</v>
      </c>
      <c r="F167" s="44">
        <f>Orçamento!F150</f>
        <v>21</v>
      </c>
      <c r="G167" s="43"/>
      <c r="H167" s="43"/>
      <c r="I167" s="57">
        <f t="shared" si="18"/>
        <v>2896.11</v>
      </c>
      <c r="J167" s="57"/>
      <c r="K167" s="57"/>
      <c r="L167" s="45">
        <f t="shared" si="19"/>
        <v>0</v>
      </c>
    </row>
    <row r="168" spans="1:12" ht="25.5" x14ac:dyDescent="0.25">
      <c r="A168" s="42" t="str">
        <f>Orçamento!A151</f>
        <v xml:space="preserve"> 15.13 </v>
      </c>
      <c r="B168" s="47" t="str">
        <f>Orçamento!D151</f>
        <v>Torneira cromada para pia de cozinha, de mesa, com articulador, 1/2", ref. 1167, da Deca ou similar</v>
      </c>
      <c r="C168" s="42" t="str">
        <f>Orçamento!E151</f>
        <v>un</v>
      </c>
      <c r="D168" s="43"/>
      <c r="E168" s="44">
        <f>Orçamento!H151</f>
        <v>140.68</v>
      </c>
      <c r="F168" s="44">
        <f>Orçamento!F151</f>
        <v>5</v>
      </c>
      <c r="G168" s="43"/>
      <c r="H168" s="43"/>
      <c r="I168" s="57">
        <f t="shared" si="18"/>
        <v>703.40000000000009</v>
      </c>
      <c r="J168" s="57"/>
      <c r="K168" s="57"/>
      <c r="L168" s="45">
        <f t="shared" si="19"/>
        <v>0</v>
      </c>
    </row>
    <row r="169" spans="1:12" x14ac:dyDescent="0.25">
      <c r="A169" s="42" t="str">
        <f>Orçamento!A152</f>
        <v xml:space="preserve"> 15.14 </v>
      </c>
      <c r="B169" s="47" t="str">
        <f>Orçamento!D152</f>
        <v>PAPELEIRA PLASTICA TIPO DISPENSER PARA PAPEL HIGIENICO ROLAO</v>
      </c>
      <c r="C169" s="42" t="str">
        <f>Orçamento!E152</f>
        <v>UN</v>
      </c>
      <c r="D169" s="43"/>
      <c r="E169" s="44">
        <f>Orçamento!H152</f>
        <v>139.15</v>
      </c>
      <c r="F169" s="44">
        <f>Orçamento!F152</f>
        <v>29</v>
      </c>
      <c r="G169" s="43"/>
      <c r="H169" s="43"/>
      <c r="I169" s="57">
        <f t="shared" si="18"/>
        <v>4035.3500000000004</v>
      </c>
      <c r="J169" s="57"/>
      <c r="K169" s="57"/>
      <c r="L169" s="45">
        <f t="shared" si="19"/>
        <v>0</v>
      </c>
    </row>
    <row r="170" spans="1:12" ht="25.5" x14ac:dyDescent="0.25">
      <c r="A170" s="42" t="str">
        <f>Orçamento!A153</f>
        <v xml:space="preserve"> 15.15 </v>
      </c>
      <c r="B170" s="47" t="str">
        <f>Orçamento!D153</f>
        <v>SABONETEIRA PLASTICA TIPO DISPENSER PARA SABONETE LIQUIDO COM RESERVATORIO 800 A 1500 ML</v>
      </c>
      <c r="C170" s="42" t="str">
        <f>Orçamento!E153</f>
        <v>UN</v>
      </c>
      <c r="D170" s="43"/>
      <c r="E170" s="44">
        <f>Orçamento!H153</f>
        <v>133.65</v>
      </c>
      <c r="F170" s="44">
        <f>Orçamento!F153</f>
        <v>13</v>
      </c>
      <c r="G170" s="43"/>
      <c r="H170" s="43"/>
      <c r="I170" s="57">
        <f t="shared" si="18"/>
        <v>1737.45</v>
      </c>
      <c r="J170" s="57"/>
      <c r="K170" s="57"/>
      <c r="L170" s="45">
        <f t="shared" si="19"/>
        <v>0</v>
      </c>
    </row>
    <row r="171" spans="1:12" x14ac:dyDescent="0.25">
      <c r="A171" s="42" t="str">
        <f>Orçamento!A154</f>
        <v xml:space="preserve"> 15.16 </v>
      </c>
      <c r="B171" s="47" t="str">
        <f>Orçamento!D154</f>
        <v>Bancada em granito verde ubatuba, e = 2cm</v>
      </c>
      <c r="C171" s="42" t="str">
        <f>Orçamento!E154</f>
        <v>m²</v>
      </c>
      <c r="D171" s="43"/>
      <c r="E171" s="44">
        <f>Orçamento!H154</f>
        <v>738.62</v>
      </c>
      <c r="F171" s="44">
        <f>Orçamento!F154</f>
        <v>62.69</v>
      </c>
      <c r="G171" s="43"/>
      <c r="H171" s="43"/>
      <c r="I171" s="57">
        <f t="shared" ref="I171:I234" si="20">F171*E171</f>
        <v>46304.087800000001</v>
      </c>
      <c r="J171" s="57"/>
      <c r="K171" s="57"/>
      <c r="L171" s="45">
        <f t="shared" si="19"/>
        <v>0</v>
      </c>
    </row>
    <row r="172" spans="1:12" x14ac:dyDescent="0.25">
      <c r="A172" s="42" t="str">
        <f>Orçamento!A155</f>
        <v xml:space="preserve"> 15.17 </v>
      </c>
      <c r="B172" s="47" t="str">
        <f>Orçamento!D155</f>
        <v>TOALHEIRO PLASTICO TIPO DISPENSER PARA PAPEL TOALHA INTERFOLHADO</v>
      </c>
      <c r="C172" s="42" t="str">
        <f>Orçamento!E155</f>
        <v>UN</v>
      </c>
      <c r="D172" s="43"/>
      <c r="E172" s="44">
        <f>Orçamento!H155</f>
        <v>139.15</v>
      </c>
      <c r="F172" s="44">
        <f>Orçamento!F155</f>
        <v>13</v>
      </c>
      <c r="G172" s="43"/>
      <c r="H172" s="43"/>
      <c r="I172" s="57">
        <f t="shared" si="20"/>
        <v>1808.95</v>
      </c>
      <c r="J172" s="57"/>
      <c r="K172" s="57"/>
      <c r="L172" s="45">
        <f t="shared" si="19"/>
        <v>0</v>
      </c>
    </row>
    <row r="173" spans="1:12" x14ac:dyDescent="0.25">
      <c r="A173" s="40" t="str">
        <f>Orçamento!A156</f>
        <v xml:space="preserve"> 16 </v>
      </c>
      <c r="B173" s="46" t="str">
        <f>Orçamento!D156</f>
        <v>INSTALAÇÕES HIDRAULICAS</v>
      </c>
      <c r="C173" s="40"/>
      <c r="D173" s="48"/>
      <c r="E173" s="49"/>
      <c r="F173" s="49"/>
      <c r="G173" s="48"/>
      <c r="H173" s="48"/>
      <c r="I173" s="58"/>
      <c r="J173" s="58"/>
      <c r="K173" s="58"/>
      <c r="L173" s="50"/>
    </row>
    <row r="174" spans="1:12" x14ac:dyDescent="0.25">
      <c r="A174" s="42" t="str">
        <f>Orçamento!A157</f>
        <v xml:space="preserve"> 16.1 </v>
      </c>
      <c r="B174" s="47" t="str">
        <f>Orçamento!D157</f>
        <v>Filtro TP Jacuzzi: 12 TP - 25A - M2 220V - MONO (1/4 CV - ATÉ 2,5 M³/h)</v>
      </c>
      <c r="C174" s="42" t="str">
        <f>Orçamento!E157</f>
        <v>UND</v>
      </c>
      <c r="D174" s="43"/>
      <c r="E174" s="44">
        <f>Orçamento!H157</f>
        <v>2282.33</v>
      </c>
      <c r="F174" s="44">
        <f>Orçamento!F157</f>
        <v>2</v>
      </c>
      <c r="G174" s="43"/>
      <c r="H174" s="43"/>
      <c r="I174" s="57">
        <f t="shared" si="20"/>
        <v>4564.66</v>
      </c>
      <c r="J174" s="57"/>
      <c r="K174" s="57"/>
      <c r="L174" s="45">
        <f t="shared" si="19"/>
        <v>0</v>
      </c>
    </row>
    <row r="175" spans="1:12" x14ac:dyDescent="0.25">
      <c r="A175" s="42" t="str">
        <f>Orçamento!A158</f>
        <v xml:space="preserve"> 16.2 </v>
      </c>
      <c r="B175" s="47" t="str">
        <f>Orçamento!D158</f>
        <v>BOMBA SUBMERSIVA BCS-255 0.5 M 60 220V 4P</v>
      </c>
      <c r="C175" s="42" t="str">
        <f>Orçamento!E158</f>
        <v>UND</v>
      </c>
      <c r="D175" s="43"/>
      <c r="E175" s="44">
        <f>Orçamento!H158</f>
        <v>5119.25</v>
      </c>
      <c r="F175" s="44">
        <f>Orçamento!F158</f>
        <v>2</v>
      </c>
      <c r="G175" s="43"/>
      <c r="H175" s="43"/>
      <c r="I175" s="57">
        <f t="shared" si="20"/>
        <v>10238.5</v>
      </c>
      <c r="J175" s="57"/>
      <c r="K175" s="57"/>
      <c r="L175" s="45">
        <f t="shared" si="19"/>
        <v>0</v>
      </c>
    </row>
    <row r="176" spans="1:12" x14ac:dyDescent="0.25">
      <c r="A176" s="42" t="str">
        <f>Orçamento!A159</f>
        <v xml:space="preserve"> 16.3 </v>
      </c>
      <c r="B176" s="47" t="str">
        <f>Orçamento!D159</f>
        <v>BOMBA DE RECALQUE BC-92S 1B 3 M 60 1/2,RT143</v>
      </c>
      <c r="C176" s="42" t="str">
        <f>Orçamento!E159</f>
        <v>UND</v>
      </c>
      <c r="D176" s="43"/>
      <c r="E176" s="44">
        <f>Orçamento!H159</f>
        <v>2493.98</v>
      </c>
      <c r="F176" s="44">
        <f>Orçamento!F159</f>
        <v>2</v>
      </c>
      <c r="G176" s="43"/>
      <c r="H176" s="43"/>
      <c r="I176" s="57">
        <f t="shared" si="20"/>
        <v>4987.96</v>
      </c>
      <c r="J176" s="57"/>
      <c r="K176" s="57"/>
      <c r="L176" s="45">
        <f t="shared" si="19"/>
        <v>0</v>
      </c>
    </row>
    <row r="177" spans="1:12" ht="25.5" x14ac:dyDescent="0.25">
      <c r="A177" s="42" t="str">
        <f>Orçamento!A160</f>
        <v xml:space="preserve"> 16.4 </v>
      </c>
      <c r="B177" s="47" t="str">
        <f>Orçamento!D160</f>
        <v>REGISTRO DE GAVETA BRUTO, LATÃO, ROSCÁVEL, 3/4", COM ACABAMENTO E CANOPLA CROMADOS - FORNECIMENTO E INSTALAÇÃO. AF_08/2021</v>
      </c>
      <c r="C177" s="42" t="str">
        <f>Orçamento!E160</f>
        <v>UN</v>
      </c>
      <c r="D177" s="43"/>
      <c r="E177" s="44">
        <f>Orçamento!H160</f>
        <v>110.11</v>
      </c>
      <c r="F177" s="44">
        <f>Orçamento!F160</f>
        <v>23</v>
      </c>
      <c r="G177" s="43"/>
      <c r="H177" s="43"/>
      <c r="I177" s="57">
        <f t="shared" si="20"/>
        <v>2532.5300000000002</v>
      </c>
      <c r="J177" s="57"/>
      <c r="K177" s="57"/>
      <c r="L177" s="45">
        <f t="shared" si="19"/>
        <v>0</v>
      </c>
    </row>
    <row r="178" spans="1:12" ht="25.5" x14ac:dyDescent="0.25">
      <c r="A178" s="42" t="str">
        <f>Orçamento!A161</f>
        <v xml:space="preserve"> 16.5 </v>
      </c>
      <c r="B178" s="47" t="str">
        <f>Orçamento!D161</f>
        <v>REGISTRO DE PRESSÃO, PVC, ROSCÁVEL, VOLANTE SIMPLES, 3/4" - FORNECIMENTO E INSTALAÇÃO. AF_08/2021</v>
      </c>
      <c r="C178" s="42" t="str">
        <f>Orçamento!E161</f>
        <v>UN</v>
      </c>
      <c r="D178" s="43"/>
      <c r="E178" s="44">
        <f>Orçamento!H161</f>
        <v>16.45</v>
      </c>
      <c r="F178" s="44">
        <f>Orçamento!F161</f>
        <v>4</v>
      </c>
      <c r="G178" s="43"/>
      <c r="H178" s="43"/>
      <c r="I178" s="57">
        <f t="shared" si="20"/>
        <v>65.8</v>
      </c>
      <c r="J178" s="57"/>
      <c r="K178" s="57"/>
      <c r="L178" s="45">
        <f t="shared" si="19"/>
        <v>0</v>
      </c>
    </row>
    <row r="179" spans="1:12" ht="25.5" x14ac:dyDescent="0.25">
      <c r="A179" s="42" t="str">
        <f>Orçamento!A162</f>
        <v xml:space="preserve"> 16.6 </v>
      </c>
      <c r="B179" s="47" t="str">
        <f>Orçamento!D162</f>
        <v>REGISTRO DE ESFERA, PVC, ROSCÁVEL, COM VOLANTE, 1 1/2" - FORNECIMENTO E INSTALAÇÃO. AF_08/2021</v>
      </c>
      <c r="C179" s="42" t="str">
        <f>Orçamento!E162</f>
        <v>UN</v>
      </c>
      <c r="D179" s="43"/>
      <c r="E179" s="44">
        <f>Orçamento!H162</f>
        <v>47.73</v>
      </c>
      <c r="F179" s="44">
        <f>Orçamento!F162</f>
        <v>2</v>
      </c>
      <c r="G179" s="43"/>
      <c r="H179" s="43"/>
      <c r="I179" s="57">
        <f t="shared" si="20"/>
        <v>95.46</v>
      </c>
      <c r="J179" s="57"/>
      <c r="K179" s="57"/>
      <c r="L179" s="45">
        <f t="shared" si="19"/>
        <v>0</v>
      </c>
    </row>
    <row r="180" spans="1:12" ht="25.5" x14ac:dyDescent="0.25">
      <c r="A180" s="42" t="str">
        <f>Orçamento!A163</f>
        <v xml:space="preserve"> 16.7 </v>
      </c>
      <c r="B180" s="47" t="str">
        <f>Orçamento!D163</f>
        <v>VÁLVULA DE RETENÇÃO HORIZONTAL, DE BRONZE, ROSCÁVEL, 1 1/2"  - FORNECIMENTO E INSTALAÇÃO. AF_08/2021</v>
      </c>
      <c r="C180" s="42" t="str">
        <f>Orçamento!E163</f>
        <v>UN</v>
      </c>
      <c r="D180" s="43"/>
      <c r="E180" s="44">
        <f>Orçamento!H163</f>
        <v>302</v>
      </c>
      <c r="F180" s="44">
        <f>Orçamento!F163</f>
        <v>2</v>
      </c>
      <c r="G180" s="43"/>
      <c r="H180" s="43"/>
      <c r="I180" s="57">
        <f t="shared" si="20"/>
        <v>604</v>
      </c>
      <c r="J180" s="57"/>
      <c r="K180" s="57"/>
      <c r="L180" s="45">
        <f t="shared" si="19"/>
        <v>0</v>
      </c>
    </row>
    <row r="181" spans="1:12" x14ac:dyDescent="0.25">
      <c r="A181" s="42" t="str">
        <f>Orçamento!A164</f>
        <v xml:space="preserve"> 16.8 </v>
      </c>
      <c r="B181" s="47" t="str">
        <f>Orçamento!D164</f>
        <v>VÁLVULA DE RETENÇÃO VERTICAL Ø 40MM (1.1/2") - FORNECIMENTO E INSTALAÇÃO</v>
      </c>
      <c r="C181" s="42" t="str">
        <f>Orçamento!E164</f>
        <v>UN</v>
      </c>
      <c r="D181" s="43"/>
      <c r="E181" s="44">
        <f>Orçamento!H164</f>
        <v>184.81</v>
      </c>
      <c r="F181" s="44">
        <f>Orçamento!F164</f>
        <v>2</v>
      </c>
      <c r="G181" s="43"/>
      <c r="H181" s="43"/>
      <c r="I181" s="57">
        <f t="shared" si="20"/>
        <v>369.62</v>
      </c>
      <c r="J181" s="57"/>
      <c r="K181" s="57"/>
      <c r="L181" s="45">
        <f t="shared" si="19"/>
        <v>0</v>
      </c>
    </row>
    <row r="182" spans="1:12" ht="25.5" x14ac:dyDescent="0.25">
      <c r="A182" s="42" t="str">
        <f>Orçamento!A165</f>
        <v xml:space="preserve"> 16.9 </v>
      </c>
      <c r="B182" s="47" t="str">
        <f>Orçamento!D165</f>
        <v>VÁLVULA DE RETENÇÃO VERTICAL, DE BRONZE, ROSCÁVEL, 1 1/4" - FORNECIMENTO E INSTALAÇÃO. AF_08/2021</v>
      </c>
      <c r="C182" s="42" t="str">
        <f>Orçamento!E165</f>
        <v>UN</v>
      </c>
      <c r="D182" s="43"/>
      <c r="E182" s="44">
        <f>Orçamento!H165</f>
        <v>142.96</v>
      </c>
      <c r="F182" s="44">
        <f>Orçamento!F165</f>
        <v>2</v>
      </c>
      <c r="G182" s="43"/>
      <c r="H182" s="43"/>
      <c r="I182" s="57">
        <f t="shared" si="20"/>
        <v>285.92</v>
      </c>
      <c r="J182" s="57"/>
      <c r="K182" s="57"/>
      <c r="L182" s="45">
        <f t="shared" si="19"/>
        <v>0</v>
      </c>
    </row>
    <row r="183" spans="1:12" ht="25.5" x14ac:dyDescent="0.25">
      <c r="A183" s="42" t="str">
        <f>Orçamento!A166</f>
        <v xml:space="preserve"> 16.10 </v>
      </c>
      <c r="B183" s="47" t="str">
        <f>Orçamento!D166</f>
        <v>REGISTRO DE ESFERA, PVC, SOLDÁVEL, COM VOLANTE, DN  40 MM - FORNECIMENTO E INSTALAÇÃO. AF_08/2021</v>
      </c>
      <c r="C183" s="42" t="str">
        <f>Orçamento!E166</f>
        <v>UN</v>
      </c>
      <c r="D183" s="43"/>
      <c r="E183" s="44">
        <f>Orçamento!H166</f>
        <v>41.72</v>
      </c>
      <c r="F183" s="44">
        <f>Orçamento!F166</f>
        <v>8</v>
      </c>
      <c r="G183" s="43"/>
      <c r="H183" s="43"/>
      <c r="I183" s="57">
        <f t="shared" si="20"/>
        <v>333.76</v>
      </c>
      <c r="J183" s="57"/>
      <c r="K183" s="57"/>
      <c r="L183" s="45">
        <f t="shared" si="19"/>
        <v>0</v>
      </c>
    </row>
    <row r="184" spans="1:12" ht="25.5" x14ac:dyDescent="0.25">
      <c r="A184" s="42" t="str">
        <f>Orçamento!A167</f>
        <v xml:space="preserve"> 16.11 </v>
      </c>
      <c r="B184" s="47" t="str">
        <f>Orçamento!D167</f>
        <v>REGISTRO DE ESFERA, PVC, SOLDÁVEL, COM VOLANTE, DN  50 MM - FORNECIMENTO E INSTALAÇÃO. AF_08/2021</v>
      </c>
      <c r="C184" s="42" t="str">
        <f>Orçamento!E167</f>
        <v>UN</v>
      </c>
      <c r="D184" s="43"/>
      <c r="E184" s="44">
        <f>Orçamento!H167</f>
        <v>42.83</v>
      </c>
      <c r="F184" s="44">
        <f>Orçamento!F167</f>
        <v>4</v>
      </c>
      <c r="G184" s="43"/>
      <c r="H184" s="43"/>
      <c r="I184" s="57">
        <f t="shared" si="20"/>
        <v>171.32</v>
      </c>
      <c r="J184" s="57"/>
      <c r="K184" s="57"/>
      <c r="L184" s="45">
        <f t="shared" si="19"/>
        <v>0</v>
      </c>
    </row>
    <row r="185" spans="1:12" ht="25.5" x14ac:dyDescent="0.25">
      <c r="A185" s="42" t="str">
        <f>Orçamento!A168</f>
        <v xml:space="preserve"> 16.12 </v>
      </c>
      <c r="B185" s="47" t="str">
        <f>Orçamento!D168</f>
        <v>REGISTRO DE ESFERA, PVC, SOLDÁVEL, COM VOLANTE, DN  60 MM - FORNECIMENTO E INSTALAÇÃO. AF_08/2021</v>
      </c>
      <c r="C185" s="42" t="str">
        <f>Orçamento!E168</f>
        <v>UN</v>
      </c>
      <c r="D185" s="43"/>
      <c r="E185" s="44">
        <f>Orçamento!H168</f>
        <v>78.48</v>
      </c>
      <c r="F185" s="44">
        <f>Orçamento!F168</f>
        <v>2</v>
      </c>
      <c r="G185" s="43"/>
      <c r="H185" s="43"/>
      <c r="I185" s="57">
        <f t="shared" si="20"/>
        <v>156.96</v>
      </c>
      <c r="J185" s="57"/>
      <c r="K185" s="57"/>
      <c r="L185" s="45">
        <f t="shared" si="19"/>
        <v>0</v>
      </c>
    </row>
    <row r="186" spans="1:12" ht="38.25" x14ac:dyDescent="0.25">
      <c r="A186" s="42" t="str">
        <f>Orçamento!A169</f>
        <v xml:space="preserve"> 16.13 </v>
      </c>
      <c r="B186" s="47" t="str">
        <f>Orçamento!D169</f>
        <v>(COMPOSIÇÃO REPRESENTATIVA) DO SERVIÇO DE INSTALAÇÃO DE TUBOS DE PVC, SOLDÁVEL, ÁGUA FRIA, DN 25 MM (INSTALADO EM RAMAL, SUB-RAMAL, RAMAL DE DISTRIBUIÇÃO OU PRUMADA), INCLUSIVE CONEXÕES, CORTES E FIXAÇÕES, PARA PRÉDIOS. AF_10/2015</v>
      </c>
      <c r="C186" s="42" t="str">
        <f>Orçamento!E169</f>
        <v>M</v>
      </c>
      <c r="D186" s="43"/>
      <c r="E186" s="44">
        <f>Orçamento!H169</f>
        <v>43.1</v>
      </c>
      <c r="F186" s="44">
        <f>Orçamento!F169</f>
        <v>223.7</v>
      </c>
      <c r="G186" s="43"/>
      <c r="H186" s="43"/>
      <c r="I186" s="57">
        <f t="shared" si="20"/>
        <v>9641.4699999999993</v>
      </c>
      <c r="J186" s="57"/>
      <c r="K186" s="57"/>
      <c r="L186" s="45">
        <f t="shared" si="19"/>
        <v>0</v>
      </c>
    </row>
    <row r="187" spans="1:12" ht="38.25" x14ac:dyDescent="0.25">
      <c r="A187" s="42" t="str">
        <f>Orçamento!A170</f>
        <v xml:space="preserve"> 16.14 </v>
      </c>
      <c r="B187" s="47" t="str">
        <f>Orçamento!D170</f>
        <v>(COMPOSIÇÃO REPRESENTATIVA) DO SERVIÇO DE INSTALAÇÃO TUBOS DE PVC, SOLDÁVEL, ÁGUA FRIA, DN 32 MM (INSTALADO EM RAMAL, SUB-RAMAL, RAMAL DE DISTRIBUIÇÃO OU PRUMADA), INCLUSIVE CONEXÕES, CORTES E FIXAÇÕES, PARA PRÉDIOS. AF_10/2015</v>
      </c>
      <c r="C187" s="42" t="str">
        <f>Orçamento!E170</f>
        <v>M</v>
      </c>
      <c r="D187" s="43"/>
      <c r="E187" s="44">
        <f>Orçamento!H170</f>
        <v>35.06</v>
      </c>
      <c r="F187" s="44">
        <f>Orçamento!F170</f>
        <v>95.31</v>
      </c>
      <c r="G187" s="43"/>
      <c r="H187" s="43"/>
      <c r="I187" s="57">
        <f t="shared" si="20"/>
        <v>3341.5686000000005</v>
      </c>
      <c r="J187" s="57"/>
      <c r="K187" s="57"/>
      <c r="L187" s="45">
        <f t="shared" si="19"/>
        <v>0</v>
      </c>
    </row>
    <row r="188" spans="1:12" ht="38.25" x14ac:dyDescent="0.25">
      <c r="A188" s="42" t="str">
        <f>Orçamento!A171</f>
        <v xml:space="preserve"> 16.15 </v>
      </c>
      <c r="B188" s="47" t="str">
        <f>Orçamento!D171</f>
        <v>(COMPOSIÇÃO REPRESENTATIVA) DO SERVIÇO DE INSTALAÇÃO DE TUBOS DE PVC, SOLDÁVEL, ÁGUA FRIA, DN 40 MM (INSTALADO EM PRUMADA), INCLUSIVE CONEXÕES, CORTES E FIXAÇÕES, PARA PRÉDIOS. AF_10/2015</v>
      </c>
      <c r="C188" s="42" t="str">
        <f>Orçamento!E171</f>
        <v>M</v>
      </c>
      <c r="D188" s="43"/>
      <c r="E188" s="44">
        <f>Orçamento!H171</f>
        <v>42.34</v>
      </c>
      <c r="F188" s="44">
        <f>Orçamento!F171</f>
        <v>75.8</v>
      </c>
      <c r="G188" s="43"/>
      <c r="H188" s="43"/>
      <c r="I188" s="57">
        <f t="shared" si="20"/>
        <v>3209.3720000000003</v>
      </c>
      <c r="J188" s="57"/>
      <c r="K188" s="57"/>
      <c r="L188" s="45">
        <f t="shared" si="19"/>
        <v>0</v>
      </c>
    </row>
    <row r="189" spans="1:12" ht="38.25" x14ac:dyDescent="0.25">
      <c r="A189" s="42" t="str">
        <f>Orçamento!A172</f>
        <v xml:space="preserve"> 16.16 </v>
      </c>
      <c r="B189" s="47" t="str">
        <f>Orçamento!D172</f>
        <v>(COMPOSIÇÃO REPRESENTATIVA) DO SERVIÇO DE INSTALAÇÃO DE TUBOS DE PVC, SOLDÁVEL, ÁGUA FRIA, DN 50 MM (INSTALADO EM PRUMADA), INCLUSIVE CONEXÕES, CORTES E FIXAÇÕES, PARA PRÉDIOS. AF_10/2015</v>
      </c>
      <c r="C189" s="42" t="str">
        <f>Orçamento!E172</f>
        <v>M</v>
      </c>
      <c r="D189" s="43"/>
      <c r="E189" s="44">
        <f>Orçamento!H172</f>
        <v>52.68</v>
      </c>
      <c r="F189" s="44">
        <f>Orçamento!F172</f>
        <v>219.33</v>
      </c>
      <c r="G189" s="43"/>
      <c r="H189" s="43"/>
      <c r="I189" s="57">
        <f t="shared" si="20"/>
        <v>11554.304400000001</v>
      </c>
      <c r="J189" s="57"/>
      <c r="K189" s="57"/>
      <c r="L189" s="45">
        <f t="shared" si="19"/>
        <v>0</v>
      </c>
    </row>
    <row r="190" spans="1:12" ht="38.25" x14ac:dyDescent="0.25">
      <c r="A190" s="42" t="str">
        <f>Orçamento!A173</f>
        <v xml:space="preserve"> 16.17 </v>
      </c>
      <c r="B190" s="47" t="str">
        <f>Orçamento!D173</f>
        <v>(COMPOSIÇÃO REPRESENTATIVA) DO SERVIÇO DE INSTALAÇÃO DE TUBOS DE PVC, SÉRIE R, ÁGUA PLUVIAL, DN 75 MM (INSTALADO EM RAMAL DE ENCAMINHAMENTO, OU CONDUTORES VERTICAIS), INCLUSIVE CONEXÕES, CORTE E FIXAÇÕES, PARA PRÉDIOS. AF_10/2015</v>
      </c>
      <c r="C190" s="42" t="str">
        <f>Orçamento!E173</f>
        <v>M</v>
      </c>
      <c r="D190" s="43"/>
      <c r="E190" s="44">
        <f>Orçamento!H173</f>
        <v>57.45</v>
      </c>
      <c r="F190" s="44">
        <f>Orçamento!F173</f>
        <v>107.24</v>
      </c>
      <c r="G190" s="43"/>
      <c r="H190" s="43"/>
      <c r="I190" s="57">
        <f t="shared" si="20"/>
        <v>6160.9380000000001</v>
      </c>
      <c r="J190" s="57"/>
      <c r="K190" s="57"/>
      <c r="L190" s="45">
        <f t="shared" si="19"/>
        <v>0</v>
      </c>
    </row>
    <row r="191" spans="1:12" ht="25.5" x14ac:dyDescent="0.25">
      <c r="A191" s="42" t="str">
        <f>Orçamento!A174</f>
        <v xml:space="preserve"> 16.18 </v>
      </c>
      <c r="B191" s="47" t="str">
        <f>Orçamento!D174</f>
        <v>CAIXA D´ÁGUA EM POLIÉSTER REFORÇADO COM FIBRA DE VIDRO, 10000 LITROS - FORNECIMENTO E INSTALAÇÃO. AF_06/2021</v>
      </c>
      <c r="C191" s="42" t="str">
        <f>Orçamento!E174</f>
        <v>UN</v>
      </c>
      <c r="D191" s="43"/>
      <c r="E191" s="44">
        <f>Orçamento!H174</f>
        <v>7491.47</v>
      </c>
      <c r="F191" s="44">
        <f>Orçamento!F174</f>
        <v>5</v>
      </c>
      <c r="G191" s="43"/>
      <c r="H191" s="43"/>
      <c r="I191" s="57">
        <f t="shared" si="20"/>
        <v>37457.35</v>
      </c>
      <c r="J191" s="57"/>
      <c r="K191" s="57"/>
      <c r="L191" s="45">
        <f t="shared" si="19"/>
        <v>0</v>
      </c>
    </row>
    <row r="192" spans="1:12" x14ac:dyDescent="0.25">
      <c r="A192" s="40" t="str">
        <f>Orçamento!A175</f>
        <v xml:space="preserve"> 17 </v>
      </c>
      <c r="B192" s="46" t="str">
        <f>Orçamento!D175</f>
        <v>INSTALAÇÕES SANITÁRIAS</v>
      </c>
      <c r="C192" s="40"/>
      <c r="D192" s="48"/>
      <c r="E192" s="49"/>
      <c r="F192" s="49"/>
      <c r="G192" s="48"/>
      <c r="H192" s="48"/>
      <c r="I192" s="58"/>
      <c r="J192" s="58"/>
      <c r="K192" s="58"/>
      <c r="L192" s="50"/>
    </row>
    <row r="193" spans="1:12" ht="38.25" x14ac:dyDescent="0.25">
      <c r="A193" s="42" t="str">
        <f>Orçamento!A176</f>
        <v xml:space="preserve"> 17.1 </v>
      </c>
      <c r="B193" s="47" t="str">
        <f>Orçamento!D176</f>
        <v>(COMPOSIÇÃO REPRESENTATIVA) DO SERVIÇO DE INST. TUBO PVC, SÉRIE N, ESGOTO PREDIAL, 100 MM (INST. RAMAL DESCARGA, RAMAL DE ESG. SANIT., PRUMADA ESG. SANIT., VENTILAÇÃO OU SUB-COLETOR AÉREO), INCL. CONEXÕES E CORTES, FIXAÇÕES, P/ PRÉDIOS. AF_10/2015</v>
      </c>
      <c r="C193" s="42" t="str">
        <f>Orçamento!E176</f>
        <v>M</v>
      </c>
      <c r="D193" s="43"/>
      <c r="E193" s="44">
        <f>Orçamento!H176</f>
        <v>73.61</v>
      </c>
      <c r="F193" s="44">
        <f>Orçamento!F176</f>
        <v>191</v>
      </c>
      <c r="G193" s="43"/>
      <c r="H193" s="43"/>
      <c r="I193" s="57">
        <f t="shared" si="20"/>
        <v>14059.51</v>
      </c>
      <c r="J193" s="57"/>
      <c r="K193" s="57"/>
      <c r="L193" s="45">
        <f t="shared" si="19"/>
        <v>0</v>
      </c>
    </row>
    <row r="194" spans="1:12" ht="38.25" x14ac:dyDescent="0.25">
      <c r="A194" s="42" t="str">
        <f>Orçamento!A177</f>
        <v xml:space="preserve"> 17.2 </v>
      </c>
      <c r="B194" s="47" t="str">
        <f>Orçamento!D177</f>
        <v>(COMPOSIÇÃO REPRESENTATIVA) DO SERVIÇO DE INST. TUBO PVC, SÉRIE N, ESGOTO PREDIAL, DN 75 MM, (INST. EM RAMAL DE DESCARGA, RAMAL DE ESG. SANITÁRIO, PRUMADA DE ESG. SANITÁRIO OU VENTILAÇÃO), INCL. CONEXÕES, CORTES E FIXAÇÕES, P/ PRÉDIOS. AF_10/2015</v>
      </c>
      <c r="C194" s="42" t="str">
        <f>Orçamento!E177</f>
        <v>M</v>
      </c>
      <c r="D194" s="43"/>
      <c r="E194" s="44">
        <f>Orçamento!H177</f>
        <v>46.1</v>
      </c>
      <c r="F194" s="44">
        <f>Orçamento!F177</f>
        <v>77</v>
      </c>
      <c r="G194" s="43"/>
      <c r="H194" s="43"/>
      <c r="I194" s="57">
        <f t="shared" si="20"/>
        <v>3549.7000000000003</v>
      </c>
      <c r="J194" s="57"/>
      <c r="K194" s="57"/>
      <c r="L194" s="45">
        <f t="shared" si="19"/>
        <v>0</v>
      </c>
    </row>
    <row r="195" spans="1:12" ht="38.25" x14ac:dyDescent="0.25">
      <c r="A195" s="42" t="str">
        <f>Orçamento!A178</f>
        <v xml:space="preserve"> 17.3 </v>
      </c>
      <c r="B195" s="47" t="str">
        <f>Orçamento!D178</f>
        <v>(COMPOSIÇÃO REPRESENTATIVA) DO SERVIÇO DE INSTALAÇÃO DE TUBO DE PVC, SÉRIE NORMAL, ESGOTO PREDIAL, DN 50 MM (INSTALADO EM RAMAL DE DESCARGA OU RAMAL DE ESGOTO SANITÁRIO), INCLUSIVE CONEXÕES, CORTES E FIXAÇÕES PARA, PRÉDIOS. AF_10/2015</v>
      </c>
      <c r="C195" s="42" t="str">
        <f>Orçamento!E178</f>
        <v>M</v>
      </c>
      <c r="D195" s="43"/>
      <c r="E195" s="44">
        <f>Orçamento!H178</f>
        <v>92.81</v>
      </c>
      <c r="F195" s="44">
        <f>Orçamento!F178</f>
        <v>96</v>
      </c>
      <c r="G195" s="43"/>
      <c r="H195" s="43"/>
      <c r="I195" s="57">
        <f t="shared" si="20"/>
        <v>8909.76</v>
      </c>
      <c r="J195" s="57"/>
      <c r="K195" s="57"/>
      <c r="L195" s="45">
        <f t="shared" si="19"/>
        <v>0</v>
      </c>
    </row>
    <row r="196" spans="1:12" ht="38.25" x14ac:dyDescent="0.25">
      <c r="A196" s="42" t="str">
        <f>Orçamento!A179</f>
        <v xml:space="preserve"> 17.4 </v>
      </c>
      <c r="B196" s="47" t="str">
        <f>Orçamento!D179</f>
        <v>(COMPOSIÇÃO REPRESENTATIVA) DO SERVIÇO DE INSTALAÇÃO DE TUBO DE PVC, SÉRIE NORMAL, ESGOTO PREDIAL, DN 40 MM (INSTALADO EM RAMAL DE DESCARGA OU RAMAL DE ESGOTO SANITÁRIO), INCLUSIVE CONEXÕES, CORTES E FIXAÇÕES, PARA PRÉDIOS. AF_10/2015</v>
      </c>
      <c r="C196" s="42" t="str">
        <f>Orçamento!E179</f>
        <v>M</v>
      </c>
      <c r="D196" s="43"/>
      <c r="E196" s="44">
        <f>Orçamento!H179</f>
        <v>58.84</v>
      </c>
      <c r="F196" s="44">
        <f>Orçamento!F179</f>
        <v>25</v>
      </c>
      <c r="G196" s="43"/>
      <c r="H196" s="43"/>
      <c r="I196" s="57">
        <f t="shared" si="20"/>
        <v>1471</v>
      </c>
      <c r="J196" s="57"/>
      <c r="K196" s="57"/>
      <c r="L196" s="45">
        <f t="shared" si="19"/>
        <v>0</v>
      </c>
    </row>
    <row r="197" spans="1:12" ht="25.5" x14ac:dyDescent="0.25">
      <c r="A197" s="42" t="str">
        <f>Orçamento!A180</f>
        <v xml:space="preserve"> 17.5 </v>
      </c>
      <c r="B197" s="47" t="str">
        <f>Orçamento!D180</f>
        <v>CAIXA ENTERRADA HIDRÁULICA RETANGULAR, EM ALVENARIA COM BLOCOS DE CONCRETO, DIMENSÕES INTERNAS: 0,6X0,6X0,6 M PARA REDE DE ESGOTO. AF_12/2020</v>
      </c>
      <c r="C197" s="42" t="str">
        <f>Orçamento!E180</f>
        <v>UN</v>
      </c>
      <c r="D197" s="43"/>
      <c r="E197" s="44">
        <f>Orçamento!H180</f>
        <v>424.97</v>
      </c>
      <c r="F197" s="44">
        <f>Orçamento!F180</f>
        <v>30</v>
      </c>
      <c r="G197" s="43"/>
      <c r="H197" s="43"/>
      <c r="I197" s="57">
        <f t="shared" si="20"/>
        <v>12749.1</v>
      </c>
      <c r="J197" s="57"/>
      <c r="K197" s="57"/>
      <c r="L197" s="45">
        <f t="shared" si="19"/>
        <v>0</v>
      </c>
    </row>
    <row r="198" spans="1:12" x14ac:dyDescent="0.25">
      <c r="A198" s="42" t="str">
        <f>Orçamento!A181</f>
        <v xml:space="preserve"> 17.6 </v>
      </c>
      <c r="B198" s="47" t="str">
        <f>Orçamento!D181</f>
        <v>PROLONGAMENTO / PROLONGADOR PARA CAIXA SIFONADA, PVC, 150 MM X 150 MM (NBR 5688)</v>
      </c>
      <c r="C198" s="42" t="str">
        <f>Orçamento!E181</f>
        <v>UN</v>
      </c>
      <c r="D198" s="43"/>
      <c r="E198" s="44">
        <f>Orçamento!H181</f>
        <v>13.66</v>
      </c>
      <c r="F198" s="44">
        <f>Orçamento!F181</f>
        <v>20</v>
      </c>
      <c r="G198" s="43"/>
      <c r="H198" s="43"/>
      <c r="I198" s="57">
        <f t="shared" si="20"/>
        <v>273.2</v>
      </c>
      <c r="J198" s="57"/>
      <c r="K198" s="57"/>
      <c r="L198" s="45">
        <f t="shared" si="19"/>
        <v>0</v>
      </c>
    </row>
    <row r="199" spans="1:12" ht="25.5" x14ac:dyDescent="0.25">
      <c r="A199" s="42" t="str">
        <f>Orçamento!A182</f>
        <v xml:space="preserve"> 17.7 </v>
      </c>
      <c r="B199" s="47" t="str">
        <f>Orçamento!D182</f>
        <v>CAIXA DE GORDURA PEQUENA (CAPACIDADE: 19 L), CIRCULAR, EM PVC, DIÂMETRO INTERNO= 0,3 M. AF_12/2020</v>
      </c>
      <c r="C199" s="42" t="str">
        <f>Orçamento!E182</f>
        <v>UN</v>
      </c>
      <c r="D199" s="43"/>
      <c r="E199" s="44">
        <f>Orçamento!H182</f>
        <v>401.33</v>
      </c>
      <c r="F199" s="44">
        <f>Orçamento!F182</f>
        <v>20</v>
      </c>
      <c r="G199" s="43"/>
      <c r="H199" s="43"/>
      <c r="I199" s="57">
        <f t="shared" si="20"/>
        <v>8026.5999999999995</v>
      </c>
      <c r="J199" s="57"/>
      <c r="K199" s="57"/>
      <c r="L199" s="45">
        <f t="shared" si="19"/>
        <v>0</v>
      </c>
    </row>
    <row r="200" spans="1:12" x14ac:dyDescent="0.25">
      <c r="A200" s="42" t="str">
        <f>Orçamento!A183</f>
        <v xml:space="preserve"> 17.8 </v>
      </c>
      <c r="B200" s="47" t="str">
        <f>Orçamento!D183</f>
        <v>GRELHA FIXA, EM PVC BRANCA, QUADRADA, 150 X 150 MM, PARA RALOS E CAIXAS</v>
      </c>
      <c r="C200" s="42" t="str">
        <f>Orçamento!E183</f>
        <v>UN</v>
      </c>
      <c r="D200" s="43"/>
      <c r="E200" s="44">
        <f>Orçamento!H183</f>
        <v>10.46</v>
      </c>
      <c r="F200" s="44">
        <f>Orçamento!F183</f>
        <v>17</v>
      </c>
      <c r="G200" s="43"/>
      <c r="H200" s="43"/>
      <c r="I200" s="57">
        <f t="shared" si="20"/>
        <v>177.82000000000002</v>
      </c>
      <c r="J200" s="57"/>
      <c r="K200" s="57"/>
      <c r="L200" s="45">
        <f t="shared" si="19"/>
        <v>0</v>
      </c>
    </row>
    <row r="201" spans="1:12" ht="25.5" x14ac:dyDescent="0.25">
      <c r="A201" s="42" t="str">
        <f>Orçamento!A184</f>
        <v xml:space="preserve"> 17.9 </v>
      </c>
      <c r="B201" s="47" t="str">
        <f>Orçamento!D184</f>
        <v>TUBO DE PVC CORRUGADO DE DUPLA PAREDE PARA REDE COLETORA DE ESGOTO, DN 200 MM, JUNTA ELÁSTICA - FORNECIMENTO E ASSENTAMENTO. AF_01/2021</v>
      </c>
      <c r="C201" s="42" t="str">
        <f>Orçamento!E184</f>
        <v>M</v>
      </c>
      <c r="D201" s="43"/>
      <c r="E201" s="44">
        <f>Orçamento!H184</f>
        <v>141.57</v>
      </c>
      <c r="F201" s="44">
        <f>Orçamento!F184</f>
        <v>103</v>
      </c>
      <c r="G201" s="43"/>
      <c r="H201" s="43"/>
      <c r="I201" s="57">
        <f t="shared" si="20"/>
        <v>14581.71</v>
      </c>
      <c r="J201" s="57"/>
      <c r="K201" s="57"/>
      <c r="L201" s="45">
        <f t="shared" si="19"/>
        <v>0</v>
      </c>
    </row>
    <row r="202" spans="1:12" x14ac:dyDescent="0.25">
      <c r="A202" s="40" t="str">
        <f>Orçamento!A185</f>
        <v xml:space="preserve"> 18 </v>
      </c>
      <c r="B202" s="46" t="str">
        <f>Orçamento!D185</f>
        <v>INSTALAÇÕES PLUVIAIS</v>
      </c>
      <c r="C202" s="40"/>
      <c r="D202" s="48"/>
      <c r="E202" s="49"/>
      <c r="F202" s="49"/>
      <c r="G202" s="48"/>
      <c r="H202" s="48"/>
      <c r="I202" s="58"/>
      <c r="J202" s="58"/>
      <c r="K202" s="58"/>
      <c r="L202" s="50"/>
    </row>
    <row r="203" spans="1:12" ht="38.25" x14ac:dyDescent="0.25">
      <c r="A203" s="42" t="str">
        <f>Orçamento!A186</f>
        <v xml:space="preserve"> 18.1 </v>
      </c>
      <c r="B203" s="47" t="str">
        <f>Orçamento!D186</f>
        <v>(COMPOSIÇÃO REPRESENTATIVA) DO SERVIÇO DE INST. TUBO PVC, SÉRIE N, ESGOTO PREDIAL, 100 MM (INST. RAMAL DESCARGA, RAMAL DE ESG. SANIT., PRUMADA ESG. SANIT., VENTILAÇÃO OU SUB-COLETOR AÉREO), INCL. CONEXÕES E CORTES, FIXAÇÕES, P/ PRÉDIOS. AF_10/2015</v>
      </c>
      <c r="C203" s="42" t="str">
        <f>Orçamento!E186</f>
        <v>M</v>
      </c>
      <c r="D203" s="43"/>
      <c r="E203" s="44">
        <f>Orçamento!H186</f>
        <v>73.61</v>
      </c>
      <c r="F203" s="44">
        <f>Orçamento!F186</f>
        <v>575</v>
      </c>
      <c r="G203" s="43"/>
      <c r="H203" s="43"/>
      <c r="I203" s="57">
        <f t="shared" si="20"/>
        <v>42325.75</v>
      </c>
      <c r="J203" s="57"/>
      <c r="K203" s="57"/>
      <c r="L203" s="45">
        <f t="shared" si="19"/>
        <v>0</v>
      </c>
    </row>
    <row r="204" spans="1:12" ht="25.5" x14ac:dyDescent="0.25">
      <c r="A204" s="42" t="str">
        <f>Orçamento!A187</f>
        <v xml:space="preserve"> 18.2 </v>
      </c>
      <c r="B204" s="47" t="str">
        <f>Orçamento!D187</f>
        <v>CAIXA SIFONADA, PVC, DN 100 X 100 X 50 MM, FORNECIDA E INSTALADA EM RAMAIS DE ENCAMINHAMENTO DE ÁGUA PLUVIAL. AF_06/2022</v>
      </c>
      <c r="C204" s="42" t="str">
        <f>Orçamento!E187</f>
        <v>UN</v>
      </c>
      <c r="D204" s="43"/>
      <c r="E204" s="44">
        <f>Orçamento!H187</f>
        <v>41.61</v>
      </c>
      <c r="F204" s="44">
        <f>Orçamento!F187</f>
        <v>17</v>
      </c>
      <c r="G204" s="43"/>
      <c r="H204" s="43"/>
      <c r="I204" s="57">
        <f t="shared" si="20"/>
        <v>707.37</v>
      </c>
      <c r="J204" s="57"/>
      <c r="K204" s="57"/>
      <c r="L204" s="45">
        <f t="shared" si="19"/>
        <v>0</v>
      </c>
    </row>
    <row r="205" spans="1:12" ht="25.5" x14ac:dyDescent="0.25">
      <c r="A205" s="42" t="str">
        <f>Orçamento!A188</f>
        <v xml:space="preserve"> 18.3 </v>
      </c>
      <c r="B205" s="47" t="str">
        <f>Orçamento!D188</f>
        <v>CAIXA ENTERRADA HIDRÁULICA RETANGULAR, EM ALVENARIA COM BLOCOS DE CONCRETO, DIMENSÕES INTERNAS: 0,6X0,6X0,6 M PARA REDE DE ESGOTO. AF_12/2020</v>
      </c>
      <c r="C205" s="42" t="str">
        <f>Orçamento!E188</f>
        <v>UN</v>
      </c>
      <c r="D205" s="43"/>
      <c r="E205" s="44">
        <f>Orçamento!H188</f>
        <v>424.97</v>
      </c>
      <c r="F205" s="44">
        <f>Orçamento!F188</f>
        <v>14</v>
      </c>
      <c r="G205" s="43"/>
      <c r="H205" s="43"/>
      <c r="I205" s="57">
        <f t="shared" si="20"/>
        <v>5949.58</v>
      </c>
      <c r="J205" s="57"/>
      <c r="K205" s="57"/>
      <c r="L205" s="45">
        <f t="shared" si="19"/>
        <v>0</v>
      </c>
    </row>
    <row r="206" spans="1:12" ht="25.5" x14ac:dyDescent="0.25">
      <c r="A206" s="42" t="str">
        <f>Orçamento!A189</f>
        <v xml:space="preserve"> 18.4 </v>
      </c>
      <c r="B206" s="47" t="str">
        <f>Orçamento!D189</f>
        <v>CAIXA DE GORDURA DUPLA (CAPACIDADE: 126 L), RETANGULAR, EM ALVENARIA COM BLOCOS DE CONCRETO, DIMENSÕES INTERNAS = 0,4X0,7 M, ALTURA INTERNA = 0,8 M. AF_12/2020</v>
      </c>
      <c r="C206" s="42" t="str">
        <f>Orçamento!E189</f>
        <v>UN</v>
      </c>
      <c r="D206" s="43"/>
      <c r="E206" s="44">
        <f>Orçamento!H189</f>
        <v>460.68</v>
      </c>
      <c r="F206" s="44">
        <f>Orçamento!F189</f>
        <v>30</v>
      </c>
      <c r="G206" s="43"/>
      <c r="H206" s="43"/>
      <c r="I206" s="57">
        <f t="shared" si="20"/>
        <v>13820.4</v>
      </c>
      <c r="J206" s="57"/>
      <c r="K206" s="57"/>
      <c r="L206" s="45">
        <f t="shared" si="19"/>
        <v>0</v>
      </c>
    </row>
    <row r="207" spans="1:12" x14ac:dyDescent="0.25">
      <c r="A207" s="42" t="str">
        <f>Orçamento!A190</f>
        <v xml:space="preserve"> 18.5 </v>
      </c>
      <c r="B207" s="47" t="str">
        <f>Orçamento!D190</f>
        <v>RALO FOFO SEMIESFERICO, 100 MM, PARA LAJES/ CALHAS</v>
      </c>
      <c r="C207" s="42" t="str">
        <f>Orçamento!E190</f>
        <v>UN</v>
      </c>
      <c r="D207" s="43"/>
      <c r="E207" s="44">
        <f>Orçamento!H190</f>
        <v>28.72</v>
      </c>
      <c r="F207" s="44">
        <f>Orçamento!F190</f>
        <v>35</v>
      </c>
      <c r="G207" s="43"/>
      <c r="H207" s="43"/>
      <c r="I207" s="57">
        <f t="shared" si="20"/>
        <v>1005.1999999999999</v>
      </c>
      <c r="J207" s="57"/>
      <c r="K207" s="57"/>
      <c r="L207" s="45">
        <f t="shared" si="19"/>
        <v>0</v>
      </c>
    </row>
    <row r="208" spans="1:12" x14ac:dyDescent="0.25">
      <c r="A208" s="40" t="str">
        <f>Orçamento!A191</f>
        <v xml:space="preserve"> 19 </v>
      </c>
      <c r="B208" s="46" t="str">
        <f>Orçamento!D191</f>
        <v>INSTALAÇÕES ELÉTRICAS</v>
      </c>
      <c r="C208" s="40"/>
      <c r="D208" s="48"/>
      <c r="E208" s="49"/>
      <c r="F208" s="49"/>
      <c r="G208" s="48"/>
      <c r="H208" s="48"/>
      <c r="I208" s="58"/>
      <c r="J208" s="58"/>
      <c r="K208" s="58"/>
      <c r="L208" s="50"/>
    </row>
    <row r="209" spans="1:12" ht="25.5" x14ac:dyDescent="0.25">
      <c r="A209" s="42" t="str">
        <f>Orçamento!A192</f>
        <v xml:space="preserve"> 19.1 </v>
      </c>
      <c r="B209" s="47" t="str">
        <f>Orçamento!D192</f>
        <v>CABO DE COBRE FLEXÍVEL ISOLADO, 1,5 MM², ANTI-CHAMA 450/750 V, PARA CIRCUITOS TERMINAIS - FORNECIMENTO E INSTALAÇÃO. AF_12/2015</v>
      </c>
      <c r="C209" s="42" t="str">
        <f>Orçamento!E192</f>
        <v>M</v>
      </c>
      <c r="D209" s="43"/>
      <c r="E209" s="44">
        <f>Orçamento!H192</f>
        <v>3.04</v>
      </c>
      <c r="F209" s="44">
        <f>Orçamento!F192</f>
        <v>3386.01</v>
      </c>
      <c r="G209" s="43"/>
      <c r="H209" s="43"/>
      <c r="I209" s="57">
        <f t="shared" si="20"/>
        <v>10293.4704</v>
      </c>
      <c r="J209" s="57"/>
      <c r="K209" s="57"/>
      <c r="L209" s="45">
        <f t="shared" si="19"/>
        <v>0</v>
      </c>
    </row>
    <row r="210" spans="1:12" ht="25.5" x14ac:dyDescent="0.25">
      <c r="A210" s="42" t="str">
        <f>Orçamento!A193</f>
        <v xml:space="preserve"> 19.2 </v>
      </c>
      <c r="B210" s="47" t="str">
        <f>Orçamento!D193</f>
        <v>CABO DE COBRE FLEXÍVEL ISOLADO, 2,5 MM², ANTI-CHAMA 450/750 V, PARA CIRCUITOS TERMINAIS - FORNECIMENTO E INSTALAÇÃO. AF_12/2015</v>
      </c>
      <c r="C210" s="42" t="str">
        <f>Orçamento!E193</f>
        <v>M</v>
      </c>
      <c r="D210" s="43"/>
      <c r="E210" s="44">
        <f>Orçamento!H193</f>
        <v>4.49</v>
      </c>
      <c r="F210" s="44">
        <f>Orçamento!F193</f>
        <v>7458.78</v>
      </c>
      <c r="G210" s="43"/>
      <c r="H210" s="43"/>
      <c r="I210" s="57">
        <f t="shared" si="20"/>
        <v>33489.922200000001</v>
      </c>
      <c r="J210" s="57"/>
      <c r="K210" s="57"/>
      <c r="L210" s="45">
        <f t="shared" si="19"/>
        <v>0</v>
      </c>
    </row>
    <row r="211" spans="1:12" ht="25.5" x14ac:dyDescent="0.25">
      <c r="A211" s="42" t="str">
        <f>Orçamento!A194</f>
        <v xml:space="preserve"> 19.3 </v>
      </c>
      <c r="B211" s="47" t="str">
        <f>Orçamento!D194</f>
        <v>CABO DE COBRE FLEXÍVEL ISOLADO, 4 MM², ANTI-CHAMA 450/750 V, PARA CIRCUITOS TERMINAIS - FORNECIMENTO E INSTALAÇÃO. AF_12/2015</v>
      </c>
      <c r="C211" s="42" t="str">
        <f>Orçamento!E194</f>
        <v>M</v>
      </c>
      <c r="D211" s="43"/>
      <c r="E211" s="44">
        <f>Orçamento!H194</f>
        <v>7.01</v>
      </c>
      <c r="F211" s="44">
        <f>Orçamento!F194</f>
        <v>4181.41</v>
      </c>
      <c r="G211" s="43"/>
      <c r="H211" s="43"/>
      <c r="I211" s="57">
        <f t="shared" si="20"/>
        <v>29311.684099999999</v>
      </c>
      <c r="J211" s="57"/>
      <c r="K211" s="57"/>
      <c r="L211" s="45">
        <f t="shared" si="19"/>
        <v>0</v>
      </c>
    </row>
    <row r="212" spans="1:12" ht="25.5" x14ac:dyDescent="0.25">
      <c r="A212" s="42" t="str">
        <f>Orçamento!A195</f>
        <v xml:space="preserve"> 19.4 </v>
      </c>
      <c r="B212" s="47" t="str">
        <f>Orçamento!D195</f>
        <v>CABO DE COBRE FLEXÍVEL ISOLADO, 6 MM², ANTI-CHAMA 450/750 V, PARA CIRCUITOS TERMINAIS - FORNECIMENTO E INSTALAÇÃO. AF_12/2015</v>
      </c>
      <c r="C212" s="42" t="str">
        <f>Orçamento!E195</f>
        <v>M</v>
      </c>
      <c r="D212" s="43"/>
      <c r="E212" s="44">
        <f>Orçamento!H195</f>
        <v>9.81</v>
      </c>
      <c r="F212" s="44">
        <f>Orçamento!F195</f>
        <v>1006.03</v>
      </c>
      <c r="G212" s="43"/>
      <c r="H212" s="43"/>
      <c r="I212" s="57">
        <f t="shared" si="20"/>
        <v>9869.1543000000001</v>
      </c>
      <c r="J212" s="57"/>
      <c r="K212" s="57"/>
      <c r="L212" s="45">
        <f t="shared" si="19"/>
        <v>0</v>
      </c>
    </row>
    <row r="213" spans="1:12" ht="25.5" x14ac:dyDescent="0.25">
      <c r="A213" s="42" t="str">
        <f>Orçamento!A196</f>
        <v xml:space="preserve"> 19.5 </v>
      </c>
      <c r="B213" s="47" t="str">
        <f>Orçamento!D196</f>
        <v>CABO DE COBRE FLEXÍVEL ISOLADO, 16 MM², ANTI-CHAMA 0,6/1,0 KV, PARA DISTRIBUIÇÃO - FORNECIMENTO E INSTALAÇÃO. AF_12/2015</v>
      </c>
      <c r="C213" s="42" t="str">
        <f>Orçamento!E196</f>
        <v>M</v>
      </c>
      <c r="D213" s="43"/>
      <c r="E213" s="44">
        <f>Orçamento!H196</f>
        <v>19.5</v>
      </c>
      <c r="F213" s="44">
        <f>Orçamento!F196</f>
        <v>1179.54</v>
      </c>
      <c r="G213" s="43"/>
      <c r="H213" s="43"/>
      <c r="I213" s="57">
        <f t="shared" si="20"/>
        <v>23001.03</v>
      </c>
      <c r="J213" s="57"/>
      <c r="K213" s="57"/>
      <c r="L213" s="45">
        <f t="shared" si="19"/>
        <v>0</v>
      </c>
    </row>
    <row r="214" spans="1:12" ht="25.5" x14ac:dyDescent="0.25">
      <c r="A214" s="42" t="str">
        <f>Orçamento!A197</f>
        <v xml:space="preserve"> 19.6 </v>
      </c>
      <c r="B214" s="47" t="str">
        <f>Orçamento!D197</f>
        <v>CURVA 135 GRAUS, PARA ELETRODUTO, EM ACO GALVANIZADO ELETROLITICO, DIAMETRO DE 15 MM (1/2")</v>
      </c>
      <c r="C214" s="42" t="str">
        <f>Orçamento!E197</f>
        <v>UN</v>
      </c>
      <c r="D214" s="43"/>
      <c r="E214" s="44">
        <f>Orçamento!H197</f>
        <v>7.21</v>
      </c>
      <c r="F214" s="44">
        <f>Orçamento!F197</f>
        <v>48</v>
      </c>
      <c r="G214" s="43"/>
      <c r="H214" s="43"/>
      <c r="I214" s="57">
        <f t="shared" si="20"/>
        <v>346.08</v>
      </c>
      <c r="J214" s="57"/>
      <c r="K214" s="57"/>
      <c r="L214" s="45">
        <f t="shared" si="19"/>
        <v>0</v>
      </c>
    </row>
    <row r="215" spans="1:12" x14ac:dyDescent="0.25">
      <c r="A215" s="42" t="str">
        <f>Orçamento!A198</f>
        <v xml:space="preserve"> 19.7 </v>
      </c>
      <c r="B215" s="47" t="str">
        <f>Orçamento!D198</f>
        <v>CURVA 135 GRAUS, DE PVC RIGIDO ROSCAVEL, DE 3/4", PARA ELETRODUTO</v>
      </c>
      <c r="C215" s="42" t="str">
        <f>Orçamento!E198</f>
        <v>UN</v>
      </c>
      <c r="D215" s="43"/>
      <c r="E215" s="44">
        <f>Orçamento!H198</f>
        <v>1.87</v>
      </c>
      <c r="F215" s="44">
        <f>Orçamento!F198</f>
        <v>99</v>
      </c>
      <c r="G215" s="43"/>
      <c r="H215" s="43"/>
      <c r="I215" s="57">
        <f t="shared" si="20"/>
        <v>185.13000000000002</v>
      </c>
      <c r="J215" s="57"/>
      <c r="K215" s="57"/>
      <c r="L215" s="45">
        <f t="shared" si="19"/>
        <v>0</v>
      </c>
    </row>
    <row r="216" spans="1:12" x14ac:dyDescent="0.25">
      <c r="A216" s="42" t="str">
        <f>Orçamento!A199</f>
        <v xml:space="preserve"> 19.8 </v>
      </c>
      <c r="B216" s="47" t="str">
        <f>Orçamento!D199</f>
        <v>CURVA 90 GRAUS, CURTA, DE PVC RIGIDO ROSCAVEL, DE 1/2", PARA ELETRODUTO</v>
      </c>
      <c r="C216" s="42" t="str">
        <f>Orçamento!E199</f>
        <v>UN</v>
      </c>
      <c r="D216" s="43"/>
      <c r="E216" s="44">
        <f>Orçamento!H199</f>
        <v>1.55</v>
      </c>
      <c r="F216" s="44">
        <f>Orçamento!F199</f>
        <v>92</v>
      </c>
      <c r="G216" s="43"/>
      <c r="H216" s="43"/>
      <c r="I216" s="57">
        <f t="shared" si="20"/>
        <v>142.6</v>
      </c>
      <c r="J216" s="57"/>
      <c r="K216" s="57"/>
      <c r="L216" s="45">
        <f t="shared" ref="L216:L279" si="21">K216/I216</f>
        <v>0</v>
      </c>
    </row>
    <row r="217" spans="1:12" x14ac:dyDescent="0.25">
      <c r="A217" s="42" t="str">
        <f>Orçamento!A200</f>
        <v xml:space="preserve"> 19.9 </v>
      </c>
      <c r="B217" s="47" t="str">
        <f>Orçamento!D200</f>
        <v>CURVA 90 GRAUS, CURTA, DE PVC RIGIDO ROSCAVEL, DE 3/4", PARA ELETRODUTO</v>
      </c>
      <c r="C217" s="42" t="str">
        <f>Orçamento!E200</f>
        <v>UN</v>
      </c>
      <c r="D217" s="43"/>
      <c r="E217" s="44">
        <f>Orçamento!H200</f>
        <v>1.91</v>
      </c>
      <c r="F217" s="44">
        <f>Orçamento!F200</f>
        <v>237</v>
      </c>
      <c r="G217" s="43"/>
      <c r="H217" s="43"/>
      <c r="I217" s="57">
        <f t="shared" si="20"/>
        <v>452.66999999999996</v>
      </c>
      <c r="J217" s="57"/>
      <c r="K217" s="57"/>
      <c r="L217" s="45">
        <f t="shared" si="21"/>
        <v>0</v>
      </c>
    </row>
    <row r="218" spans="1:12" x14ac:dyDescent="0.25">
      <c r="A218" s="42" t="str">
        <f>Orçamento!A201</f>
        <v xml:space="preserve"> 19.10 </v>
      </c>
      <c r="B218" s="47" t="str">
        <f>Orçamento!D201</f>
        <v>CURVA 90 GRAUS, CURTA, DE PVC RIGIDO ROSCAVEL, DE 1", PARA ELETRODUTO</v>
      </c>
      <c r="C218" s="42" t="str">
        <f>Orçamento!E201</f>
        <v>UN</v>
      </c>
      <c r="D218" s="43"/>
      <c r="E218" s="44">
        <f>Orçamento!H201</f>
        <v>2.64</v>
      </c>
      <c r="F218" s="44">
        <f>Orçamento!F201</f>
        <v>14</v>
      </c>
      <c r="G218" s="43"/>
      <c r="H218" s="43"/>
      <c r="I218" s="57">
        <f t="shared" si="20"/>
        <v>36.96</v>
      </c>
      <c r="J218" s="57"/>
      <c r="K218" s="57"/>
      <c r="L218" s="45">
        <f t="shared" si="21"/>
        <v>0</v>
      </c>
    </row>
    <row r="219" spans="1:12" x14ac:dyDescent="0.25">
      <c r="A219" s="42" t="str">
        <f>Orçamento!A202</f>
        <v xml:space="preserve"> 19.11 </v>
      </c>
      <c r="B219" s="47" t="str">
        <f>Orçamento!D202</f>
        <v>CURVA 90 GRAUS, LONGA, DE PVC RIGIDO ROSCAVEL, DE 1 1/4", PARA ELETRODUTO</v>
      </c>
      <c r="C219" s="42" t="str">
        <f>Orçamento!E202</f>
        <v>UN</v>
      </c>
      <c r="D219" s="43"/>
      <c r="E219" s="44">
        <f>Orçamento!H202</f>
        <v>3.49</v>
      </c>
      <c r="F219" s="44">
        <f>Orçamento!F202</f>
        <v>19</v>
      </c>
      <c r="G219" s="43"/>
      <c r="H219" s="43"/>
      <c r="I219" s="57">
        <f t="shared" si="20"/>
        <v>66.31</v>
      </c>
      <c r="J219" s="57"/>
      <c r="K219" s="57"/>
      <c r="L219" s="45">
        <f t="shared" si="21"/>
        <v>0</v>
      </c>
    </row>
    <row r="220" spans="1:12" x14ac:dyDescent="0.25">
      <c r="A220" s="42" t="str">
        <f>Orçamento!A203</f>
        <v xml:space="preserve"> 19.12 </v>
      </c>
      <c r="B220" s="47" t="str">
        <f>Orçamento!D203</f>
        <v>CURVA 90 GRAUS, LONGA, DE PVC RIGIDO ROSCAVEL, DE 1 1/2", PARA ELETRODUTO</v>
      </c>
      <c r="C220" s="42" t="str">
        <f>Orçamento!E203</f>
        <v>UN</v>
      </c>
      <c r="D220" s="43"/>
      <c r="E220" s="44">
        <f>Orçamento!H203</f>
        <v>4.21</v>
      </c>
      <c r="F220" s="44">
        <f>Orçamento!F203</f>
        <v>27</v>
      </c>
      <c r="G220" s="43"/>
      <c r="H220" s="43"/>
      <c r="I220" s="57">
        <f t="shared" si="20"/>
        <v>113.67</v>
      </c>
      <c r="J220" s="57"/>
      <c r="K220" s="57"/>
      <c r="L220" s="45">
        <f t="shared" si="21"/>
        <v>0</v>
      </c>
    </row>
    <row r="221" spans="1:12" ht="25.5" x14ac:dyDescent="0.25">
      <c r="A221" s="42" t="str">
        <f>Orçamento!A204</f>
        <v xml:space="preserve"> 19.13 </v>
      </c>
      <c r="B221" s="47" t="str">
        <f>Orçamento!D204</f>
        <v>INTERRUPTOR PARALELO (1 MÓDULO), 10A/250V, INCLUINDO SUPORTE E PLACA - FORNECIMENTO E INSTALAÇÃO. AF_12/2015</v>
      </c>
      <c r="C221" s="42" t="str">
        <f>Orçamento!E204</f>
        <v>UN</v>
      </c>
      <c r="D221" s="43"/>
      <c r="E221" s="44">
        <f>Orçamento!H204</f>
        <v>28.72</v>
      </c>
      <c r="F221" s="44">
        <f>Orçamento!F204</f>
        <v>2</v>
      </c>
      <c r="G221" s="43"/>
      <c r="H221" s="43"/>
      <c r="I221" s="57">
        <f t="shared" si="20"/>
        <v>57.44</v>
      </c>
      <c r="J221" s="57"/>
      <c r="K221" s="57"/>
      <c r="L221" s="45">
        <f t="shared" si="21"/>
        <v>0</v>
      </c>
    </row>
    <row r="222" spans="1:12" ht="25.5" x14ac:dyDescent="0.25">
      <c r="A222" s="42" t="str">
        <f>Orçamento!A205</f>
        <v xml:space="preserve"> 19.14 </v>
      </c>
      <c r="B222" s="47" t="str">
        <f>Orçamento!D205</f>
        <v>INTERRUPTOR SIMPLES (1 MÓDULO), 10A/250V, INCLUINDO SUPORTE E PLACA - FORNECIMENTO E INSTALAÇÃO. AF_12/2015</v>
      </c>
      <c r="C222" s="42" t="str">
        <f>Orçamento!E205</f>
        <v>UN</v>
      </c>
      <c r="D222" s="43"/>
      <c r="E222" s="44">
        <f>Orçamento!H205</f>
        <v>23.21</v>
      </c>
      <c r="F222" s="44">
        <f>Orçamento!F205</f>
        <v>33</v>
      </c>
      <c r="G222" s="43"/>
      <c r="H222" s="43"/>
      <c r="I222" s="57">
        <f t="shared" si="20"/>
        <v>765.93000000000006</v>
      </c>
      <c r="J222" s="57"/>
      <c r="K222" s="57"/>
      <c r="L222" s="45">
        <f t="shared" si="21"/>
        <v>0</v>
      </c>
    </row>
    <row r="223" spans="1:12" ht="25.5" x14ac:dyDescent="0.25">
      <c r="A223" s="42" t="str">
        <f>Orçamento!A206</f>
        <v xml:space="preserve"> 19.15 </v>
      </c>
      <c r="B223" s="47" t="str">
        <f>Orçamento!D206</f>
        <v>INTERRUPTOR SIMPLES (2 MÓDULOS), 10A/250V, INCLUINDO SUPORTE E PLACA - FORNECIMENTO E INSTALAÇÃO. AF_12/2015</v>
      </c>
      <c r="C223" s="42" t="str">
        <f>Orçamento!E206</f>
        <v>UN</v>
      </c>
      <c r="D223" s="43"/>
      <c r="E223" s="44">
        <f>Orçamento!H206</f>
        <v>36.72</v>
      </c>
      <c r="F223" s="44">
        <f>Orçamento!F206</f>
        <v>10</v>
      </c>
      <c r="G223" s="43"/>
      <c r="H223" s="43"/>
      <c r="I223" s="57">
        <f t="shared" si="20"/>
        <v>367.2</v>
      </c>
      <c r="J223" s="57"/>
      <c r="K223" s="57"/>
      <c r="L223" s="45">
        <f t="shared" si="21"/>
        <v>0</v>
      </c>
    </row>
    <row r="224" spans="1:12" ht="25.5" x14ac:dyDescent="0.25">
      <c r="A224" s="42" t="str">
        <f>Orçamento!A207</f>
        <v xml:space="preserve"> 19.16 </v>
      </c>
      <c r="B224" s="47" t="str">
        <f>Orçamento!D207</f>
        <v>INTERRUPTOR SIMPLES (1 MÓDULO) COM 1 TOMADA DE EMBUTIR 2P+T 10 A,  INCLUINDO SUPORTE E PLACA - FORNECIMENTO E INSTALAÇÃO. AF_12/2015</v>
      </c>
      <c r="C224" s="42" t="str">
        <f>Orçamento!E207</f>
        <v>UN</v>
      </c>
      <c r="D224" s="43"/>
      <c r="E224" s="44">
        <f>Orçamento!H207</f>
        <v>41.17</v>
      </c>
      <c r="F224" s="44">
        <f>Orçamento!F207</f>
        <v>11</v>
      </c>
      <c r="G224" s="43"/>
      <c r="H224" s="43"/>
      <c r="I224" s="57">
        <f t="shared" si="20"/>
        <v>452.87</v>
      </c>
      <c r="J224" s="57"/>
      <c r="K224" s="57"/>
      <c r="L224" s="45">
        <f t="shared" si="21"/>
        <v>0</v>
      </c>
    </row>
    <row r="225" spans="1:12" ht="25.5" x14ac:dyDescent="0.25">
      <c r="A225" s="42" t="str">
        <f>Orçamento!A208</f>
        <v xml:space="preserve"> 19.17 </v>
      </c>
      <c r="B225" s="47" t="str">
        <f>Orçamento!D208</f>
        <v>CAIXA RETANGULAR 4" X 2" MÉDIA (1,30 M DO PISO), PVC, INSTALADA EM PAREDE - FORNECIMENTO E INSTALAÇÃO. AF_12/2015</v>
      </c>
      <c r="C225" s="42" t="str">
        <f>Orçamento!E208</f>
        <v>UN</v>
      </c>
      <c r="D225" s="43"/>
      <c r="E225" s="44">
        <f>Orçamento!H208</f>
        <v>13.08</v>
      </c>
      <c r="F225" s="44">
        <f>Orçamento!F208</f>
        <v>66</v>
      </c>
      <c r="G225" s="43"/>
      <c r="H225" s="43"/>
      <c r="I225" s="57">
        <f t="shared" si="20"/>
        <v>863.28</v>
      </c>
      <c r="J225" s="57"/>
      <c r="K225" s="57"/>
      <c r="L225" s="45">
        <f t="shared" si="21"/>
        <v>0</v>
      </c>
    </row>
    <row r="226" spans="1:12" ht="25.5" x14ac:dyDescent="0.25">
      <c r="A226" s="42" t="str">
        <f>Orçamento!A209</f>
        <v xml:space="preserve"> 19.18 </v>
      </c>
      <c r="B226" s="47" t="str">
        <f>Orçamento!D209</f>
        <v>LUMINÁRIA TIPO SPOT, DE SOBREPOR, COM 1 LÂMPADA FLUORESCENTE DE 15 W, SEM REATOR - FORNECIMENTO E INSTALAÇÃO. AF_02/2020</v>
      </c>
      <c r="C226" s="42" t="str">
        <f>Orçamento!E209</f>
        <v>UN</v>
      </c>
      <c r="D226" s="43"/>
      <c r="E226" s="44">
        <f>Orçamento!H209</f>
        <v>167.43</v>
      </c>
      <c r="F226" s="44">
        <f>Orçamento!F209</f>
        <v>161</v>
      </c>
      <c r="G226" s="43"/>
      <c r="H226" s="43"/>
      <c r="I226" s="57">
        <f t="shared" si="20"/>
        <v>26956.23</v>
      </c>
      <c r="J226" s="57"/>
      <c r="K226" s="57"/>
      <c r="L226" s="45">
        <f t="shared" si="21"/>
        <v>0</v>
      </c>
    </row>
    <row r="227" spans="1:12" ht="25.5" x14ac:dyDescent="0.25">
      <c r="A227" s="42" t="str">
        <f>Orçamento!A210</f>
        <v xml:space="preserve"> 19.19 </v>
      </c>
      <c r="B227" s="47" t="str">
        <f>Orçamento!D210</f>
        <v>LUMINÁRIA TIPO PLAFON CIRCULAR, DE SOBREPOR, COM LED DE 12/13 W - FORNECIMENTO E INSTALAÇÃO. AF_03/2022</v>
      </c>
      <c r="C227" s="42" t="str">
        <f>Orçamento!E210</f>
        <v>UN</v>
      </c>
      <c r="D227" s="43"/>
      <c r="E227" s="44">
        <f>Orçamento!H210</f>
        <v>36.130000000000003</v>
      </c>
      <c r="F227" s="44">
        <f>Orçamento!F210</f>
        <v>39</v>
      </c>
      <c r="G227" s="43"/>
      <c r="H227" s="43"/>
      <c r="I227" s="57">
        <f t="shared" si="20"/>
        <v>1409.0700000000002</v>
      </c>
      <c r="J227" s="57"/>
      <c r="K227" s="57"/>
      <c r="L227" s="45">
        <f t="shared" si="21"/>
        <v>0</v>
      </c>
    </row>
    <row r="228" spans="1:12" ht="25.5" x14ac:dyDescent="0.25">
      <c r="A228" s="42" t="str">
        <f>Orçamento!A211</f>
        <v xml:space="preserve"> 19.20 </v>
      </c>
      <c r="B228" s="47" t="str">
        <f>Orçamento!D211</f>
        <v>QUADRO DE DISTRIBUIÇÃO DE ENERGIA EM PVC, DE EMBUTIR, SEM BARRAMENTO, PARA 6 DISJUNTORES - FORNECIMENTO E INSTALAÇÃO. AF_10/2020</v>
      </c>
      <c r="C228" s="42" t="str">
        <f>Orçamento!E211</f>
        <v>UN</v>
      </c>
      <c r="D228" s="43"/>
      <c r="E228" s="44">
        <f>Orçamento!H211</f>
        <v>86.77</v>
      </c>
      <c r="F228" s="44">
        <f>Orçamento!F211</f>
        <v>4</v>
      </c>
      <c r="G228" s="43"/>
      <c r="H228" s="43"/>
      <c r="I228" s="57">
        <f t="shared" si="20"/>
        <v>347.08</v>
      </c>
      <c r="J228" s="57"/>
      <c r="K228" s="57"/>
      <c r="L228" s="45">
        <f t="shared" si="21"/>
        <v>0</v>
      </c>
    </row>
    <row r="229" spans="1:12" ht="38.25" x14ac:dyDescent="0.25">
      <c r="A229" s="42" t="str">
        <f>Orçamento!A212</f>
        <v xml:space="preserve"> 19.21 </v>
      </c>
      <c r="B229" s="47" t="str">
        <f>Orçamento!D212</f>
        <v>QUADRO DE DISTRIBUIÇÃO DE ENERGIA EM CHAPA DE AÇO GALVANIZADO, DE EMBUTIR, COM BARRAMENTO TRIFÁSICO, PARA 12 DISJUNTORES DIN 100A - FORNECIMENTO E INSTALAÇÃO. AF_10/2020</v>
      </c>
      <c r="C229" s="42" t="str">
        <f>Orçamento!E212</f>
        <v>UN</v>
      </c>
      <c r="D229" s="43"/>
      <c r="E229" s="44">
        <f>Orçamento!H212</f>
        <v>418.05</v>
      </c>
      <c r="F229" s="44">
        <f>Orçamento!F212</f>
        <v>6</v>
      </c>
      <c r="G229" s="43"/>
      <c r="H229" s="43"/>
      <c r="I229" s="57">
        <f t="shared" si="20"/>
        <v>2508.3000000000002</v>
      </c>
      <c r="J229" s="57"/>
      <c r="K229" s="57"/>
      <c r="L229" s="45">
        <f t="shared" si="21"/>
        <v>0</v>
      </c>
    </row>
    <row r="230" spans="1:12" ht="38.25" x14ac:dyDescent="0.25">
      <c r="A230" s="42" t="str">
        <f>Orçamento!A213</f>
        <v xml:space="preserve"> 19.22 </v>
      </c>
      <c r="B230" s="47" t="str">
        <f>Orçamento!D213</f>
        <v>QUADRO DE DISTRIBUIÇÃO DE ENERGIA EM CHAPA DE AÇO GALVANIZADO, DE EMBUTIR, COM BARRAMENTO TRIFÁSICO, PARA 18 DISJUNTORES DIN 100A - FORNECIMENTO E INSTALAÇÃO. AF_10/2020</v>
      </c>
      <c r="C230" s="42" t="str">
        <f>Orçamento!E213</f>
        <v>UN</v>
      </c>
      <c r="D230" s="43"/>
      <c r="E230" s="44">
        <f>Orçamento!H213</f>
        <v>577.74</v>
      </c>
      <c r="F230" s="44">
        <f>Orçamento!F213</f>
        <v>2</v>
      </c>
      <c r="G230" s="43"/>
      <c r="H230" s="43"/>
      <c r="I230" s="57">
        <f t="shared" si="20"/>
        <v>1155.48</v>
      </c>
      <c r="J230" s="57"/>
      <c r="K230" s="57"/>
      <c r="L230" s="45">
        <f t="shared" si="21"/>
        <v>0</v>
      </c>
    </row>
    <row r="231" spans="1:12" ht="38.25" x14ac:dyDescent="0.25">
      <c r="A231" s="42" t="str">
        <f>Orçamento!A214</f>
        <v xml:space="preserve"> 19.23 </v>
      </c>
      <c r="B231" s="47" t="str">
        <f>Orçamento!D214</f>
        <v>QUADRO DE DISTRIBUIÇÃO DE ENERGIA EM CHAPA DE AÇO GALVANIZADO, DE EMBUTIR, COM BARRAMENTO TRIFÁSICO, PARA 40 DISJUNTORES DIN 100A - FORNECIMENTO E INSTALAÇÃO. AF_10/2020</v>
      </c>
      <c r="C231" s="42" t="str">
        <f>Orçamento!E214</f>
        <v>UN</v>
      </c>
      <c r="D231" s="43"/>
      <c r="E231" s="44">
        <f>Orçamento!H214</f>
        <v>1005.24</v>
      </c>
      <c r="F231" s="44">
        <f>Orçamento!F214</f>
        <v>5</v>
      </c>
      <c r="G231" s="43"/>
      <c r="H231" s="43"/>
      <c r="I231" s="57">
        <f t="shared" si="20"/>
        <v>5026.2</v>
      </c>
      <c r="J231" s="57"/>
      <c r="K231" s="57"/>
      <c r="L231" s="45">
        <f t="shared" si="21"/>
        <v>0</v>
      </c>
    </row>
    <row r="232" spans="1:12" ht="25.5" x14ac:dyDescent="0.25">
      <c r="A232" s="42" t="str">
        <f>Orçamento!A215</f>
        <v xml:space="preserve"> 19.24 </v>
      </c>
      <c r="B232" s="47" t="str">
        <f>Orçamento!D215</f>
        <v>SENSOR DE PRESENÇA COM FOTOCÉLULA, FIXAÇÃO EM PAREDE - FORNECIMENTO E INSTALAÇÃO. AF_02/2020</v>
      </c>
      <c r="C232" s="42" t="str">
        <f>Orçamento!E215</f>
        <v>UN</v>
      </c>
      <c r="D232" s="43"/>
      <c r="E232" s="44">
        <f>Orçamento!H215</f>
        <v>116.71</v>
      </c>
      <c r="F232" s="44">
        <f>Orçamento!F215</f>
        <v>8</v>
      </c>
      <c r="G232" s="43"/>
      <c r="H232" s="43"/>
      <c r="I232" s="57">
        <f t="shared" si="20"/>
        <v>933.68</v>
      </c>
      <c r="J232" s="57"/>
      <c r="K232" s="57"/>
      <c r="L232" s="45">
        <f t="shared" si="21"/>
        <v>0</v>
      </c>
    </row>
    <row r="233" spans="1:12" ht="25.5" x14ac:dyDescent="0.25">
      <c r="A233" s="42" t="str">
        <f>Orçamento!A216</f>
        <v xml:space="preserve"> 19.25 </v>
      </c>
      <c r="B233" s="47" t="str">
        <f>Orçamento!D216</f>
        <v>TOMADA MÉDIA DE EMBUTIR (2 MÓDULOS), 2P+T 10 A, INCLUINDO SUPORTE E PLACA - FORNECIMENTO E INSTALAÇÃO. AF_12/2015</v>
      </c>
      <c r="C233" s="42" t="str">
        <f>Orçamento!E216</f>
        <v>UN</v>
      </c>
      <c r="D233" s="43"/>
      <c r="E233" s="44">
        <f>Orçamento!H216</f>
        <v>45.66</v>
      </c>
      <c r="F233" s="44">
        <f>Orçamento!F216</f>
        <v>35</v>
      </c>
      <c r="G233" s="43"/>
      <c r="H233" s="43"/>
      <c r="I233" s="57">
        <f t="shared" si="20"/>
        <v>1598.1</v>
      </c>
      <c r="J233" s="57"/>
      <c r="K233" s="57"/>
      <c r="L233" s="45">
        <f t="shared" si="21"/>
        <v>0</v>
      </c>
    </row>
    <row r="234" spans="1:12" ht="25.5" x14ac:dyDescent="0.25">
      <c r="A234" s="42" t="str">
        <f>Orçamento!A217</f>
        <v xml:space="preserve"> 19.26 </v>
      </c>
      <c r="B234" s="47" t="str">
        <f>Orçamento!D217</f>
        <v>TOMADA MÉDIA DE EMBUTIR (1 MÓDULO), 2P+T 20 A, INCLUINDO SUPORTE E PLACA - FORNECIMENTO E INSTALAÇÃO. AF_12/2015</v>
      </c>
      <c r="C234" s="42" t="str">
        <f>Orçamento!E217</f>
        <v>UN</v>
      </c>
      <c r="D234" s="43"/>
      <c r="E234" s="44">
        <f>Orçamento!H217</f>
        <v>29.7</v>
      </c>
      <c r="F234" s="44">
        <f>Orçamento!F217</f>
        <v>26</v>
      </c>
      <c r="G234" s="43"/>
      <c r="H234" s="43"/>
      <c r="I234" s="57">
        <f t="shared" si="20"/>
        <v>772.19999999999993</v>
      </c>
      <c r="J234" s="57"/>
      <c r="K234" s="57"/>
      <c r="L234" s="45">
        <f t="shared" si="21"/>
        <v>0</v>
      </c>
    </row>
    <row r="235" spans="1:12" ht="25.5" x14ac:dyDescent="0.25">
      <c r="A235" s="42" t="str">
        <f>Orçamento!A218</f>
        <v xml:space="preserve"> 19.27 </v>
      </c>
      <c r="B235" s="47" t="str">
        <f>Orçamento!D218</f>
        <v>TOMADA MÉDIA DE EMBUTIR (2 MÓDULOS), 2P+T 10 A, INCLUINDO SUPORTE E PLACA - FORNECIMENTO E INSTALAÇÃO. AF_12/2015</v>
      </c>
      <c r="C235" s="42" t="str">
        <f>Orçamento!E218</f>
        <v>UN</v>
      </c>
      <c r="D235" s="43"/>
      <c r="E235" s="44">
        <f>Orçamento!H218</f>
        <v>45.66</v>
      </c>
      <c r="F235" s="44">
        <f>Orçamento!F218</f>
        <v>142</v>
      </c>
      <c r="G235" s="43"/>
      <c r="H235" s="43"/>
      <c r="I235" s="57">
        <f t="shared" ref="I235:I298" si="22">F235*E235</f>
        <v>6483.7199999999993</v>
      </c>
      <c r="J235" s="57"/>
      <c r="K235" s="57"/>
      <c r="L235" s="45">
        <f t="shared" si="21"/>
        <v>0</v>
      </c>
    </row>
    <row r="236" spans="1:12" ht="25.5" x14ac:dyDescent="0.25">
      <c r="A236" s="42" t="str">
        <f>Orçamento!A219</f>
        <v xml:space="preserve"> 19.28 </v>
      </c>
      <c r="B236" s="47" t="str">
        <f>Orçamento!D219</f>
        <v>TOMADA MÉDIA DE EMBUTIR (3 MÓDULOS), 2P+T 10 A, INCLUINDO SUPORTE E PLACA - FORNECIMENTO E INSTALAÇÃO. AF_12/2015</v>
      </c>
      <c r="C236" s="42" t="str">
        <f>Orçamento!E219</f>
        <v>UN</v>
      </c>
      <c r="D236" s="43"/>
      <c r="E236" s="44">
        <f>Orçamento!H219</f>
        <v>63.64</v>
      </c>
      <c r="F236" s="44">
        <f>Orçamento!F219</f>
        <v>15</v>
      </c>
      <c r="G236" s="43"/>
      <c r="H236" s="43"/>
      <c r="I236" s="57">
        <f t="shared" si="22"/>
        <v>954.6</v>
      </c>
      <c r="J236" s="57"/>
      <c r="K236" s="57"/>
      <c r="L236" s="45">
        <f t="shared" si="21"/>
        <v>0</v>
      </c>
    </row>
    <row r="237" spans="1:12" x14ac:dyDescent="0.25">
      <c r="A237" s="42" t="str">
        <f>Orçamento!A220</f>
        <v xml:space="preserve"> 19.29 </v>
      </c>
      <c r="B237" s="47" t="str">
        <f>Orçamento!D220</f>
        <v>TOMADA DE REDE RJ45 - FORNECIMENTO E INSTALAÇÃO. AF_11/2019</v>
      </c>
      <c r="C237" s="42" t="str">
        <f>Orçamento!E220</f>
        <v>UN</v>
      </c>
      <c r="D237" s="43"/>
      <c r="E237" s="44">
        <f>Orçamento!H220</f>
        <v>42.01</v>
      </c>
      <c r="F237" s="44">
        <f>Orçamento!F220</f>
        <v>2</v>
      </c>
      <c r="G237" s="43"/>
      <c r="H237" s="43"/>
      <c r="I237" s="57">
        <f t="shared" si="22"/>
        <v>84.02</v>
      </c>
      <c r="J237" s="57"/>
      <c r="K237" s="57"/>
      <c r="L237" s="45">
        <f t="shared" si="21"/>
        <v>0</v>
      </c>
    </row>
    <row r="238" spans="1:12" ht="25.5" x14ac:dyDescent="0.25">
      <c r="A238" s="42" t="str">
        <f>Orçamento!A221</f>
        <v xml:space="preserve"> 19.30 </v>
      </c>
      <c r="B238" s="47" t="str">
        <f>Orçamento!D221</f>
        <v>ELETRODUTO RÍGIDO ROSCÁVEL, PVC, DN 20 MM (1/2"), PARA CIRCUITOS TERMINAIS, INSTALADO EM FORRO - FORNECIMENTO E INSTALAÇÃO. AF_12/2015</v>
      </c>
      <c r="C238" s="42" t="str">
        <f>Orçamento!E221</f>
        <v>M</v>
      </c>
      <c r="D238" s="43"/>
      <c r="E238" s="44">
        <f>Orçamento!H221</f>
        <v>10.79</v>
      </c>
      <c r="F238" s="44">
        <f>Orçamento!F221</f>
        <v>603.05999999999995</v>
      </c>
      <c r="G238" s="43"/>
      <c r="H238" s="43"/>
      <c r="I238" s="57">
        <f t="shared" si="22"/>
        <v>6507.0173999999988</v>
      </c>
      <c r="J238" s="57"/>
      <c r="K238" s="57"/>
      <c r="L238" s="45">
        <f t="shared" si="21"/>
        <v>0</v>
      </c>
    </row>
    <row r="239" spans="1:12" ht="25.5" x14ac:dyDescent="0.25">
      <c r="A239" s="42" t="str">
        <f>Orçamento!A222</f>
        <v xml:space="preserve"> 19.31 </v>
      </c>
      <c r="B239" s="47" t="str">
        <f>Orçamento!D222</f>
        <v>ELETRODUTO RÍGIDO ROSCÁVEL, PVC, DN 25 MM (3/4"), PARA CIRCUITOS TERMINAIS, INSTALADO EM FORRO - FORNECIMENTO E INSTALAÇÃO. AF_12/2015</v>
      </c>
      <c r="C239" s="42" t="str">
        <f>Orçamento!E222</f>
        <v>M</v>
      </c>
      <c r="D239" s="43"/>
      <c r="E239" s="44">
        <f>Orçamento!H222</f>
        <v>12.7</v>
      </c>
      <c r="F239" s="44">
        <f>Orçamento!F222</f>
        <v>1121.4000000000001</v>
      </c>
      <c r="G239" s="43"/>
      <c r="H239" s="43"/>
      <c r="I239" s="57">
        <f t="shared" si="22"/>
        <v>14241.78</v>
      </c>
      <c r="J239" s="57"/>
      <c r="K239" s="57"/>
      <c r="L239" s="45">
        <f t="shared" si="21"/>
        <v>0</v>
      </c>
    </row>
    <row r="240" spans="1:12" ht="25.5" x14ac:dyDescent="0.25">
      <c r="A240" s="42" t="str">
        <f>Orçamento!A223</f>
        <v xml:space="preserve"> 19.32 </v>
      </c>
      <c r="B240" s="47" t="str">
        <f>Orçamento!D223</f>
        <v>ELETRODUTO RÍGIDO ROSCÁVEL, PVC, DN 32 MM (1"), PARA CIRCUITOS TERMINAIS, INSTALADO EM PAREDE - FORNECIMENTO E INSTALAÇÃO. AF_12/2015</v>
      </c>
      <c r="C240" s="42" t="str">
        <f>Orçamento!E223</f>
        <v>M</v>
      </c>
      <c r="D240" s="43"/>
      <c r="E240" s="44">
        <f>Orçamento!H223</f>
        <v>17.71</v>
      </c>
      <c r="F240" s="44">
        <f>Orçamento!F223</f>
        <v>115.68</v>
      </c>
      <c r="G240" s="43"/>
      <c r="H240" s="43"/>
      <c r="I240" s="57">
        <f t="shared" si="22"/>
        <v>2048.6928000000003</v>
      </c>
      <c r="J240" s="57"/>
      <c r="K240" s="57"/>
      <c r="L240" s="45">
        <f t="shared" si="21"/>
        <v>0</v>
      </c>
    </row>
    <row r="241" spans="1:12" ht="25.5" x14ac:dyDescent="0.25">
      <c r="A241" s="42" t="str">
        <f>Orçamento!A224</f>
        <v xml:space="preserve"> 19.33 </v>
      </c>
      <c r="B241" s="47" t="str">
        <f>Orçamento!D224</f>
        <v>ELETRODUTO RÍGIDO ROSCÁVEL, PVC, DN 40 MM (1 1/4"), PARA CIRCUITOS TERMINAIS, INSTALADO EM LAJE - FORNECIMENTO E INSTALAÇÃO. AF_12/2015</v>
      </c>
      <c r="C241" s="42" t="str">
        <f>Orçamento!E224</f>
        <v>M</v>
      </c>
      <c r="D241" s="43"/>
      <c r="E241" s="44">
        <f>Orçamento!H224</f>
        <v>19.13</v>
      </c>
      <c r="F241" s="44">
        <f>Orçamento!F224</f>
        <v>93.39</v>
      </c>
      <c r="G241" s="43"/>
      <c r="H241" s="43"/>
      <c r="I241" s="57">
        <f t="shared" si="22"/>
        <v>1786.5507</v>
      </c>
      <c r="J241" s="57"/>
      <c r="K241" s="57"/>
      <c r="L241" s="45">
        <f t="shared" si="21"/>
        <v>0</v>
      </c>
    </row>
    <row r="242" spans="1:12" ht="25.5" x14ac:dyDescent="0.25">
      <c r="A242" s="42" t="str">
        <f>Orçamento!A225</f>
        <v xml:space="preserve"> 19.34 </v>
      </c>
      <c r="B242" s="47" t="str">
        <f>Orçamento!D225</f>
        <v>ELETRODUTO RÍGIDO ROSCÁVEL, PVC, DN 50 MM (1 1/2"), PARA REDE ENTERRADA DE DISTRIBUIÇÃO DE ENERGIA ELÉTRICA - FORNECIMENTO E INSTALAÇÃO. AF_12/2021</v>
      </c>
      <c r="C242" s="42" t="str">
        <f>Orçamento!E225</f>
        <v>M</v>
      </c>
      <c r="D242" s="43"/>
      <c r="E242" s="44">
        <f>Orçamento!H225</f>
        <v>19.579999999999998</v>
      </c>
      <c r="F242" s="44">
        <f>Orçamento!F225</f>
        <v>247.11</v>
      </c>
      <c r="G242" s="43"/>
      <c r="H242" s="43"/>
      <c r="I242" s="57">
        <f t="shared" si="22"/>
        <v>4838.4138000000003</v>
      </c>
      <c r="J242" s="57"/>
      <c r="K242" s="57"/>
      <c r="L242" s="45">
        <f t="shared" si="21"/>
        <v>0</v>
      </c>
    </row>
    <row r="243" spans="1:12" x14ac:dyDescent="0.25">
      <c r="A243" s="42" t="str">
        <f>Orçamento!A226</f>
        <v xml:space="preserve"> 19.35 </v>
      </c>
      <c r="B243" s="47" t="str">
        <f>Orçamento!D226</f>
        <v>Fornecimento e instalação de eletrocalha perfurada 100 x   50 x 3000 mm (ref. mopa ou similar)</v>
      </c>
      <c r="C243" s="42" t="str">
        <f>Orçamento!E226</f>
        <v>m</v>
      </c>
      <c r="D243" s="43"/>
      <c r="E243" s="44">
        <f>Orçamento!H226</f>
        <v>41.86</v>
      </c>
      <c r="F243" s="44">
        <f>Orçamento!F226</f>
        <v>40</v>
      </c>
      <c r="G243" s="43"/>
      <c r="H243" s="43"/>
      <c r="I243" s="57">
        <f t="shared" si="22"/>
        <v>1674.4</v>
      </c>
      <c r="J243" s="57"/>
      <c r="K243" s="57"/>
      <c r="L243" s="45">
        <f t="shared" si="21"/>
        <v>0</v>
      </c>
    </row>
    <row r="244" spans="1:12" ht="25.5" x14ac:dyDescent="0.25">
      <c r="A244" s="42" t="str">
        <f>Orçamento!A227</f>
        <v xml:space="preserve"> 19.36 </v>
      </c>
      <c r="B244" s="47" t="str">
        <f>Orçamento!D227</f>
        <v>Fornecimento e instalação de eletrocalha metálica  75 x  75 x 3000 mm (ref. vl 3.01 ge 75/50 valemam ou similar)</v>
      </c>
      <c r="C244" s="42" t="str">
        <f>Orçamento!E227</f>
        <v>un</v>
      </c>
      <c r="D244" s="43"/>
      <c r="E244" s="44">
        <f>Orçamento!H227</f>
        <v>32.5</v>
      </c>
      <c r="F244" s="44">
        <f>Orçamento!F227</f>
        <v>35</v>
      </c>
      <c r="G244" s="43"/>
      <c r="H244" s="43"/>
      <c r="I244" s="57">
        <f t="shared" si="22"/>
        <v>1137.5</v>
      </c>
      <c r="J244" s="57"/>
      <c r="K244" s="57"/>
      <c r="L244" s="45">
        <f t="shared" si="21"/>
        <v>0</v>
      </c>
    </row>
    <row r="245" spans="1:12" ht="25.5" x14ac:dyDescent="0.25">
      <c r="A245" s="42" t="str">
        <f>Orçamento!A228</f>
        <v xml:space="preserve"> 19.37 </v>
      </c>
      <c r="B245" s="47" t="str">
        <f>Orçamento!D228</f>
        <v>DISJUNTOR MONOPOLAR TIPO DIN, CORRENTE NOMINAL DE 10A - FORNECIMENTO E INSTALAÇÃO. AF_10/2020</v>
      </c>
      <c r="C245" s="42" t="str">
        <f>Orçamento!E228</f>
        <v>UN</v>
      </c>
      <c r="D245" s="43"/>
      <c r="E245" s="44">
        <f>Orçamento!H228</f>
        <v>12.13</v>
      </c>
      <c r="F245" s="44">
        <f>Orçamento!F228</f>
        <v>35</v>
      </c>
      <c r="G245" s="43"/>
      <c r="H245" s="43"/>
      <c r="I245" s="57">
        <f t="shared" si="22"/>
        <v>424.55</v>
      </c>
      <c r="J245" s="57"/>
      <c r="K245" s="57"/>
      <c r="L245" s="45">
        <f t="shared" si="21"/>
        <v>0</v>
      </c>
    </row>
    <row r="246" spans="1:12" ht="25.5" x14ac:dyDescent="0.25">
      <c r="A246" s="42" t="str">
        <f>Orçamento!A229</f>
        <v xml:space="preserve"> 19.38 </v>
      </c>
      <c r="B246" s="47" t="str">
        <f>Orçamento!D229</f>
        <v>DISJUNTOR MONOPOLAR TIPO DIN, CORRENTE NOMINAL DE 16A - FORNECIMENTO E INSTALAÇÃO. AF_10/2020</v>
      </c>
      <c r="C246" s="42" t="str">
        <f>Orçamento!E229</f>
        <v>UN</v>
      </c>
      <c r="D246" s="43"/>
      <c r="E246" s="44">
        <f>Orçamento!H229</f>
        <v>12.67</v>
      </c>
      <c r="F246" s="44">
        <f>Orçamento!F229</f>
        <v>72</v>
      </c>
      <c r="G246" s="43"/>
      <c r="H246" s="43"/>
      <c r="I246" s="57">
        <f t="shared" si="22"/>
        <v>912.24</v>
      </c>
      <c r="J246" s="57"/>
      <c r="K246" s="57"/>
      <c r="L246" s="45">
        <f t="shared" si="21"/>
        <v>0</v>
      </c>
    </row>
    <row r="247" spans="1:12" ht="25.5" x14ac:dyDescent="0.25">
      <c r="A247" s="42" t="str">
        <f>Orçamento!A230</f>
        <v xml:space="preserve"> 19.39 </v>
      </c>
      <c r="B247" s="47" t="str">
        <f>Orçamento!D230</f>
        <v>DISJUNTOR MONOPOLAR TIPO DIN, CORRENTE NOMINAL DE 20A - FORNECIMENTO E INSTALAÇÃO. AF_10/2020</v>
      </c>
      <c r="C247" s="42" t="str">
        <f>Orçamento!E230</f>
        <v>UN</v>
      </c>
      <c r="D247" s="43"/>
      <c r="E247" s="44">
        <f>Orçamento!H230</f>
        <v>13.72</v>
      </c>
      <c r="F247" s="44">
        <f>Orçamento!F230</f>
        <v>59</v>
      </c>
      <c r="G247" s="43"/>
      <c r="H247" s="43"/>
      <c r="I247" s="57">
        <f t="shared" si="22"/>
        <v>809.48</v>
      </c>
      <c r="J247" s="57"/>
      <c r="K247" s="57"/>
      <c r="L247" s="45">
        <f t="shared" si="21"/>
        <v>0</v>
      </c>
    </row>
    <row r="248" spans="1:12" ht="25.5" x14ac:dyDescent="0.25">
      <c r="A248" s="42" t="str">
        <f>Orçamento!A231</f>
        <v xml:space="preserve"> 19.40 </v>
      </c>
      <c r="B248" s="47" t="str">
        <f>Orçamento!D231</f>
        <v>DISJUNTOR MONOPOLAR TIPO DIN, CORRENTE NOMINAL DE 32A - FORNECIMENTO E INSTALAÇÃO. AF_10/2020</v>
      </c>
      <c r="C248" s="42" t="str">
        <f>Orçamento!E231</f>
        <v>UN</v>
      </c>
      <c r="D248" s="43"/>
      <c r="E248" s="44">
        <f>Orçamento!H231</f>
        <v>15.05</v>
      </c>
      <c r="F248" s="44">
        <f>Orçamento!F231</f>
        <v>3</v>
      </c>
      <c r="G248" s="43"/>
      <c r="H248" s="43"/>
      <c r="I248" s="57">
        <f t="shared" si="22"/>
        <v>45.150000000000006</v>
      </c>
      <c r="J248" s="57"/>
      <c r="K248" s="57"/>
      <c r="L248" s="45">
        <f t="shared" si="21"/>
        <v>0</v>
      </c>
    </row>
    <row r="249" spans="1:12" ht="25.5" x14ac:dyDescent="0.25">
      <c r="A249" s="42" t="str">
        <f>Orçamento!A232</f>
        <v xml:space="preserve"> 19.41 </v>
      </c>
      <c r="B249" s="47" t="str">
        <f>Orçamento!D232</f>
        <v>DISJUNTOR TRIPOLAR TIPO DIN, CORRENTE NOMINAL DE 16A - FORNECIMENTO E INSTALAÇÃO. AF_10/2020</v>
      </c>
      <c r="C249" s="42" t="str">
        <f>Orçamento!E232</f>
        <v>UN</v>
      </c>
      <c r="D249" s="43"/>
      <c r="E249" s="44">
        <f>Orçamento!H232</f>
        <v>77.180000000000007</v>
      </c>
      <c r="F249" s="44">
        <f>Orçamento!F232</f>
        <v>2</v>
      </c>
      <c r="G249" s="43"/>
      <c r="H249" s="43"/>
      <c r="I249" s="57">
        <f t="shared" si="22"/>
        <v>154.36000000000001</v>
      </c>
      <c r="J249" s="57"/>
      <c r="K249" s="57"/>
      <c r="L249" s="45">
        <f t="shared" si="21"/>
        <v>0</v>
      </c>
    </row>
    <row r="250" spans="1:12" ht="25.5" x14ac:dyDescent="0.25">
      <c r="A250" s="42" t="str">
        <f>Orçamento!A233</f>
        <v xml:space="preserve"> 19.42 </v>
      </c>
      <c r="B250" s="47" t="str">
        <f>Orçamento!D233</f>
        <v>DISJUNTOR TRIPOLAR TIPO DIN, CORRENTE NOMINAL DE 20A - FORNECIMENTO E INSTALAÇÃO. AF_10/2020</v>
      </c>
      <c r="C250" s="42" t="str">
        <f>Orçamento!E233</f>
        <v>UN</v>
      </c>
      <c r="D250" s="43"/>
      <c r="E250" s="44">
        <f>Orçamento!H233</f>
        <v>80.37</v>
      </c>
      <c r="F250" s="44">
        <f>Orçamento!F233</f>
        <v>9</v>
      </c>
      <c r="G250" s="43"/>
      <c r="H250" s="43"/>
      <c r="I250" s="57">
        <f t="shared" si="22"/>
        <v>723.33</v>
      </c>
      <c r="J250" s="57"/>
      <c r="K250" s="57"/>
      <c r="L250" s="45">
        <f t="shared" si="21"/>
        <v>0</v>
      </c>
    </row>
    <row r="251" spans="1:12" ht="25.5" x14ac:dyDescent="0.25">
      <c r="A251" s="42" t="str">
        <f>Orçamento!A234</f>
        <v xml:space="preserve"> 19.43 </v>
      </c>
      <c r="B251" s="47" t="str">
        <f>Orçamento!D234</f>
        <v>DISJUNTOR TRIPOLAR TIPO DIN, CORRENTE NOMINAL DE 40A - FORNECIMENTO E INSTALAÇÃO. AF_10/2020</v>
      </c>
      <c r="C251" s="42" t="str">
        <f>Orçamento!E234</f>
        <v>UN</v>
      </c>
      <c r="D251" s="43"/>
      <c r="E251" s="44">
        <f>Orçamento!H234</f>
        <v>90.39</v>
      </c>
      <c r="F251" s="44">
        <f>Orçamento!F234</f>
        <v>9</v>
      </c>
      <c r="G251" s="43"/>
      <c r="H251" s="43"/>
      <c r="I251" s="57">
        <f t="shared" si="22"/>
        <v>813.51</v>
      </c>
      <c r="J251" s="57"/>
      <c r="K251" s="57"/>
      <c r="L251" s="45">
        <f t="shared" si="21"/>
        <v>0</v>
      </c>
    </row>
    <row r="252" spans="1:12" ht="25.5" x14ac:dyDescent="0.25">
      <c r="A252" s="42" t="str">
        <f>Orçamento!A235</f>
        <v xml:space="preserve"> 19.44 </v>
      </c>
      <c r="B252" s="47" t="str">
        <f>Orçamento!D235</f>
        <v>DISJUNTOR TRIPOLAR TIPO NEMA, CORRENTE NOMINAL DE 60 ATÉ 100A - FORNECIMENTO E INSTALAÇÃO. AF_10/2020</v>
      </c>
      <c r="C252" s="42" t="str">
        <f>Orçamento!E235</f>
        <v>UN</v>
      </c>
      <c r="D252" s="43"/>
      <c r="E252" s="44">
        <f>Orçamento!H235</f>
        <v>160.55000000000001</v>
      </c>
      <c r="F252" s="44">
        <f>Orçamento!F235</f>
        <v>11</v>
      </c>
      <c r="G252" s="43"/>
      <c r="H252" s="43"/>
      <c r="I252" s="57">
        <f t="shared" si="22"/>
        <v>1766.0500000000002</v>
      </c>
      <c r="J252" s="57"/>
      <c r="K252" s="57"/>
      <c r="L252" s="45">
        <f t="shared" si="21"/>
        <v>0</v>
      </c>
    </row>
    <row r="253" spans="1:12" ht="25.5" x14ac:dyDescent="0.25">
      <c r="A253" s="42" t="str">
        <f>Orçamento!A236</f>
        <v xml:space="preserve"> 19.45 </v>
      </c>
      <c r="B253" s="47" t="str">
        <f>Orçamento!D236</f>
        <v>POSTE DE AÇO CONICO CONTÍNUO CURVO DUPLO, ENGASTADO, H=9M, INCLUSIVE LUMINÁRIAS, SEM LÂMPADAS - FORNECIMENTO E INSTALACAO. AF_11/2019</v>
      </c>
      <c r="C253" s="42" t="str">
        <f>Orçamento!E236</f>
        <v>UN</v>
      </c>
      <c r="D253" s="43"/>
      <c r="E253" s="44">
        <f>Orçamento!H236</f>
        <v>3449.23</v>
      </c>
      <c r="F253" s="44">
        <f>Orçamento!F236</f>
        <v>13</v>
      </c>
      <c r="G253" s="43"/>
      <c r="H253" s="43"/>
      <c r="I253" s="57">
        <f t="shared" si="22"/>
        <v>44839.99</v>
      </c>
      <c r="J253" s="57"/>
      <c r="K253" s="57"/>
      <c r="L253" s="45">
        <f t="shared" si="21"/>
        <v>0</v>
      </c>
    </row>
    <row r="254" spans="1:12" ht="25.5" x14ac:dyDescent="0.25">
      <c r="A254" s="42" t="str">
        <f>Orçamento!A237</f>
        <v xml:space="preserve"> 19.46 </v>
      </c>
      <c r="B254" s="47" t="str">
        <f>Orçamento!D237</f>
        <v>LUMINÁRIA DE LED PARA ILUMINAÇÃO PÚBLICA, DE 98 W ATÉ 137 W - FORNECIMENTO E INSTALAÇÃO. AF_08/2020</v>
      </c>
      <c r="C254" s="42" t="str">
        <f>Orçamento!E237</f>
        <v>UN</v>
      </c>
      <c r="D254" s="43"/>
      <c r="E254" s="44">
        <f>Orçamento!H237</f>
        <v>636.86</v>
      </c>
      <c r="F254" s="44">
        <f>Orçamento!F237</f>
        <v>26</v>
      </c>
      <c r="G254" s="43"/>
      <c r="H254" s="43"/>
      <c r="I254" s="57">
        <f t="shared" si="22"/>
        <v>16558.36</v>
      </c>
      <c r="J254" s="57"/>
      <c r="K254" s="57"/>
      <c r="L254" s="45">
        <f t="shared" si="21"/>
        <v>0</v>
      </c>
    </row>
    <row r="255" spans="1:12" ht="25.5" x14ac:dyDescent="0.25">
      <c r="A255" s="42" t="str">
        <f>Orçamento!A238</f>
        <v xml:space="preserve"> 19.47 </v>
      </c>
      <c r="B255" s="47" t="str">
        <f>Orçamento!D238</f>
        <v>GRUPO GERADOR DIESEL, COM CARENAGEM, POTENCIA STANDART ENTRE 140 E 150 KVA, VELOCIDADE DE 1800 RPM, FREQUENCIA DE 60 HZ</v>
      </c>
      <c r="C255" s="42" t="str">
        <f>Orçamento!E238</f>
        <v>UN</v>
      </c>
      <c r="D255" s="43"/>
      <c r="E255" s="44">
        <f>Orçamento!H238</f>
        <v>189016.09</v>
      </c>
      <c r="F255" s="44">
        <f>Orçamento!F238</f>
        <v>1</v>
      </c>
      <c r="G255" s="43"/>
      <c r="H255" s="43"/>
      <c r="I255" s="57">
        <f t="shared" si="22"/>
        <v>189016.09</v>
      </c>
      <c r="J255" s="57"/>
      <c r="K255" s="57"/>
      <c r="L255" s="45">
        <f t="shared" si="21"/>
        <v>0</v>
      </c>
    </row>
    <row r="256" spans="1:12" ht="25.5" x14ac:dyDescent="0.25">
      <c r="A256" s="42" t="str">
        <f>Orçamento!A239</f>
        <v xml:space="preserve"> 19.48 </v>
      </c>
      <c r="B256" s="47" t="str">
        <f>Orçamento!D239</f>
        <v>CAIXA ENTERRADA ELÉTRICA RETANGULAR, EM CONCRETO PRÉ-MOLDADO, FUNDO COM BRITA, DIMENSÕES INTERNAS: 0,3X0,3X0,3 M. AF_12/2020</v>
      </c>
      <c r="C256" s="42" t="str">
        <f>Orçamento!E239</f>
        <v>UN</v>
      </c>
      <c r="D256" s="43"/>
      <c r="E256" s="44">
        <f>Orçamento!H239</f>
        <v>135.71</v>
      </c>
      <c r="F256" s="44">
        <f>Orçamento!F239</f>
        <v>13</v>
      </c>
      <c r="G256" s="43"/>
      <c r="H256" s="43"/>
      <c r="I256" s="57">
        <f t="shared" si="22"/>
        <v>1764.23</v>
      </c>
      <c r="J256" s="57"/>
      <c r="K256" s="57"/>
      <c r="L256" s="45">
        <f t="shared" si="21"/>
        <v>0</v>
      </c>
    </row>
    <row r="257" spans="1:12" ht="25.5" x14ac:dyDescent="0.25">
      <c r="A257" s="42" t="str">
        <f>Orçamento!A240</f>
        <v xml:space="preserve"> 19.49 </v>
      </c>
      <c r="B257" s="47" t="str">
        <f>Orçamento!D240</f>
        <v>RELÉ FOTOELÉTRICO PARA COMANDO DE ILUMINAÇÃO EXTERNA 1000 W - FORNECIMENTO E INSTALAÇÃO. AF_08/2020</v>
      </c>
      <c r="C257" s="42" t="str">
        <f>Orçamento!E240</f>
        <v>UN</v>
      </c>
      <c r="D257" s="43"/>
      <c r="E257" s="44">
        <f>Orçamento!H240</f>
        <v>45.37</v>
      </c>
      <c r="F257" s="44">
        <f>Orçamento!F240</f>
        <v>13</v>
      </c>
      <c r="G257" s="43"/>
      <c r="H257" s="43"/>
      <c r="I257" s="57">
        <f t="shared" si="22"/>
        <v>589.80999999999995</v>
      </c>
      <c r="J257" s="57"/>
      <c r="K257" s="57"/>
      <c r="L257" s="45">
        <f t="shared" si="21"/>
        <v>0</v>
      </c>
    </row>
    <row r="258" spans="1:12" ht="25.5" x14ac:dyDescent="0.25">
      <c r="A258" s="42" t="str">
        <f>Orçamento!A241</f>
        <v xml:space="preserve"> 19.50 </v>
      </c>
      <c r="B258" s="47" t="str">
        <f>Orçamento!D241</f>
        <v>ENTRADA DE ENERGIA ELÉTRICA, AÉREA, TRIFÁSICA, COM CAIXA DE EMBUTIR, CABO DE 16 MM2 E DISJUNTOR DIN 50A (NÃO INCLUSO O POSTE DE CONCRETO). AF_07/2020</v>
      </c>
      <c r="C258" s="42" t="str">
        <f>Orçamento!E241</f>
        <v>UN</v>
      </c>
      <c r="D258" s="43"/>
      <c r="E258" s="44">
        <f>Orçamento!H241</f>
        <v>2152.9299999999998</v>
      </c>
      <c r="F258" s="44">
        <f>Orçamento!F241</f>
        <v>1</v>
      </c>
      <c r="G258" s="43"/>
      <c r="H258" s="43"/>
      <c r="I258" s="57">
        <f t="shared" si="22"/>
        <v>2152.9299999999998</v>
      </c>
      <c r="J258" s="57"/>
      <c r="K258" s="57"/>
      <c r="L258" s="45">
        <f t="shared" si="21"/>
        <v>0</v>
      </c>
    </row>
    <row r="259" spans="1:12" x14ac:dyDescent="0.25">
      <c r="A259" s="42" t="str">
        <f>Orçamento!A242</f>
        <v xml:space="preserve"> 19.51 </v>
      </c>
      <c r="B259" s="47" t="str">
        <f>Orçamento!D242</f>
        <v>HASTE DE ATERRAMENTO 5/8  PARA SPDA - FORNECIMENTO E INSTALAÇÃO. AF_12/2017</v>
      </c>
      <c r="C259" s="42" t="str">
        <f>Orçamento!E242</f>
        <v>UN</v>
      </c>
      <c r="D259" s="43"/>
      <c r="E259" s="44">
        <f>Orçamento!H242</f>
        <v>60.71</v>
      </c>
      <c r="F259" s="44">
        <f>Orçamento!F242</f>
        <v>3</v>
      </c>
      <c r="G259" s="43"/>
      <c r="H259" s="43"/>
      <c r="I259" s="57">
        <f t="shared" si="22"/>
        <v>182.13</v>
      </c>
      <c r="J259" s="57"/>
      <c r="K259" s="57"/>
      <c r="L259" s="45">
        <f t="shared" si="21"/>
        <v>0</v>
      </c>
    </row>
    <row r="260" spans="1:12" x14ac:dyDescent="0.25">
      <c r="A260" s="40" t="str">
        <f>Orçamento!A243</f>
        <v xml:space="preserve"> 20 </v>
      </c>
      <c r="B260" s="46" t="str">
        <f>Orçamento!D243</f>
        <v>INSTALAÇÕES DE SPDA</v>
      </c>
      <c r="C260" s="40"/>
      <c r="D260" s="48"/>
      <c r="E260" s="49"/>
      <c r="F260" s="49"/>
      <c r="G260" s="48"/>
      <c r="H260" s="48"/>
      <c r="I260" s="58"/>
      <c r="J260" s="58"/>
      <c r="K260" s="58"/>
      <c r="L260" s="50"/>
    </row>
    <row r="261" spans="1:12" ht="25.5" x14ac:dyDescent="0.25">
      <c r="A261" s="42" t="str">
        <f>Orçamento!A244</f>
        <v xml:space="preserve"> 20.1 </v>
      </c>
      <c r="B261" s="47" t="str">
        <f>Orçamento!D244</f>
        <v>CAIXA ENTERRADA ELÉTRICA RETANGULAR, EM CONCRETO PRÉ-MOLDADO, FUNDO COM BRITA, DIMENSÕES INTERNAS: 0,3X0,3X0,3 M. AF_12/2020</v>
      </c>
      <c r="C261" s="42" t="str">
        <f>Orçamento!E244</f>
        <v>UN</v>
      </c>
      <c r="D261" s="43"/>
      <c r="E261" s="44">
        <f>Orçamento!H244</f>
        <v>135.71</v>
      </c>
      <c r="F261" s="44">
        <f>Orçamento!F244</f>
        <v>3</v>
      </c>
      <c r="G261" s="43"/>
      <c r="H261" s="43"/>
      <c r="I261" s="57">
        <f t="shared" si="22"/>
        <v>407.13</v>
      </c>
      <c r="J261" s="57"/>
      <c r="K261" s="57"/>
      <c r="L261" s="45">
        <f t="shared" si="21"/>
        <v>0</v>
      </c>
    </row>
    <row r="262" spans="1:12" ht="25.5" x14ac:dyDescent="0.25">
      <c r="A262" s="42" t="str">
        <f>Orçamento!A245</f>
        <v xml:space="preserve"> 20.2 </v>
      </c>
      <c r="B262" s="47" t="str">
        <f>Orçamento!D245</f>
        <v>HASTE DE ATERRAMENTO EM ACO COM 3,00 M DE COMPRIMENTO E DN = 5/8", REVESTIDA COM BAIXA CAMADA DE COBRE, COM CONECTOR TIPO GRAMPO</v>
      </c>
      <c r="C262" s="42" t="str">
        <f>Orçamento!E245</f>
        <v>UN</v>
      </c>
      <c r="D262" s="43"/>
      <c r="E262" s="44">
        <f>Orçamento!H245</f>
        <v>51.49</v>
      </c>
      <c r="F262" s="44">
        <f>Orçamento!F245</f>
        <v>14</v>
      </c>
      <c r="G262" s="43"/>
      <c r="H262" s="43"/>
      <c r="I262" s="57">
        <f t="shared" si="22"/>
        <v>720.86</v>
      </c>
      <c r="J262" s="57"/>
      <c r="K262" s="57"/>
      <c r="L262" s="45">
        <f t="shared" si="21"/>
        <v>0</v>
      </c>
    </row>
    <row r="263" spans="1:12" ht="25.5" x14ac:dyDescent="0.25">
      <c r="A263" s="42" t="str">
        <f>Orçamento!A246</f>
        <v xml:space="preserve"> 20.3 </v>
      </c>
      <c r="B263" s="47" t="str">
        <f>Orçamento!D246</f>
        <v>CAIXA DE INSPEÇÃO PARA ATERRAMENTO, CIRCULAR, EM POLIETILENO, DIÂMETRO INTERNO = 0,3 M. AF_12/2020</v>
      </c>
      <c r="C263" s="42" t="str">
        <f>Orçamento!E246</f>
        <v>UN</v>
      </c>
      <c r="D263" s="43"/>
      <c r="E263" s="44">
        <f>Orçamento!H246</f>
        <v>53.39</v>
      </c>
      <c r="F263" s="44">
        <f>Orçamento!F246</f>
        <v>14</v>
      </c>
      <c r="G263" s="43"/>
      <c r="H263" s="43"/>
      <c r="I263" s="57">
        <f t="shared" si="22"/>
        <v>747.46</v>
      </c>
      <c r="J263" s="57"/>
      <c r="K263" s="57"/>
      <c r="L263" s="45">
        <f t="shared" si="21"/>
        <v>0</v>
      </c>
    </row>
    <row r="264" spans="1:12" ht="25.5" x14ac:dyDescent="0.25">
      <c r="A264" s="42" t="str">
        <f>Orçamento!A247</f>
        <v xml:space="preserve"> 20.4 </v>
      </c>
      <c r="B264" s="47" t="str">
        <f>Orçamento!D247</f>
        <v>ABRACADEIRA EM ACO PARA AMARRACAO DE ELETRODUTOS, TIPO D, COM 1" E PARAFUSO DE FIXACAO</v>
      </c>
      <c r="C264" s="42" t="str">
        <f>Orçamento!E247</f>
        <v>UN</v>
      </c>
      <c r="D264" s="43"/>
      <c r="E264" s="44">
        <f>Orçamento!H247</f>
        <v>2.66</v>
      </c>
      <c r="F264" s="44">
        <f>Orçamento!F247</f>
        <v>14</v>
      </c>
      <c r="G264" s="43"/>
      <c r="H264" s="43"/>
      <c r="I264" s="57">
        <f t="shared" si="22"/>
        <v>37.24</v>
      </c>
      <c r="J264" s="57"/>
      <c r="K264" s="57"/>
      <c r="L264" s="45">
        <f t="shared" si="21"/>
        <v>0</v>
      </c>
    </row>
    <row r="265" spans="1:12" ht="25.5" x14ac:dyDescent="0.25">
      <c r="A265" s="42" t="str">
        <f>Orçamento!A248</f>
        <v xml:space="preserve"> 20.5 </v>
      </c>
      <c r="B265" s="47" t="str">
        <f>Orçamento!D248</f>
        <v>Caixa de equipotencialização em aço 200x200x90mm, para embutir com tampa, com 9 terminais, ref:TEL-901 ou similar (SPDA)</v>
      </c>
      <c r="C265" s="42" t="str">
        <f>Orçamento!E248</f>
        <v>un</v>
      </c>
      <c r="D265" s="43"/>
      <c r="E265" s="44">
        <f>Orçamento!H248</f>
        <v>588.87</v>
      </c>
      <c r="F265" s="44">
        <f>Orçamento!F248</f>
        <v>1</v>
      </c>
      <c r="G265" s="43"/>
      <c r="H265" s="43"/>
      <c r="I265" s="57">
        <f t="shared" si="22"/>
        <v>588.87</v>
      </c>
      <c r="J265" s="57"/>
      <c r="K265" s="57"/>
      <c r="L265" s="45">
        <f t="shared" si="21"/>
        <v>0</v>
      </c>
    </row>
    <row r="266" spans="1:12" ht="25.5" x14ac:dyDescent="0.25">
      <c r="A266" s="42" t="str">
        <f>Orçamento!A249</f>
        <v xml:space="preserve"> 20.6 </v>
      </c>
      <c r="B266" s="47" t="str">
        <f>Orçamento!D249</f>
        <v>CONDULETE DE PVC, TIPO B, PARA ELETRODUTO DE PVC SOLDÁVEL DN 32 MM (1''), APARENTE - FORNECIMENTO E INSTALAÇÃO. AF_11/2016</v>
      </c>
      <c r="C266" s="42" t="str">
        <f>Orçamento!E249</f>
        <v>UN</v>
      </c>
      <c r="D266" s="43"/>
      <c r="E266" s="44">
        <f>Orçamento!H249</f>
        <v>21.04</v>
      </c>
      <c r="F266" s="44">
        <f>Orçamento!F249</f>
        <v>14</v>
      </c>
      <c r="G266" s="43"/>
      <c r="H266" s="43"/>
      <c r="I266" s="57">
        <f t="shared" si="22"/>
        <v>294.56</v>
      </c>
      <c r="J266" s="57"/>
      <c r="K266" s="57"/>
      <c r="L266" s="45">
        <f t="shared" si="21"/>
        <v>0</v>
      </c>
    </row>
    <row r="267" spans="1:12" x14ac:dyDescent="0.25">
      <c r="A267" s="42" t="str">
        <f>Orçamento!A250</f>
        <v xml:space="preserve"> 20.7 </v>
      </c>
      <c r="B267" s="47" t="str">
        <f>Orçamento!D250</f>
        <v>Conector em latão tipo minigar para cabos 16 - 50 mm² (SPDA)</v>
      </c>
      <c r="C267" s="42" t="str">
        <f>Orçamento!E250</f>
        <v>un</v>
      </c>
      <c r="D267" s="43"/>
      <c r="E267" s="44">
        <f>Orçamento!H250</f>
        <v>29.51</v>
      </c>
      <c r="F267" s="44">
        <f>Orçamento!F250</f>
        <v>15</v>
      </c>
      <c r="G267" s="43"/>
      <c r="H267" s="43"/>
      <c r="I267" s="57">
        <f t="shared" si="22"/>
        <v>442.65000000000003</v>
      </c>
      <c r="J267" s="57"/>
      <c r="K267" s="57"/>
      <c r="L267" s="45">
        <f t="shared" si="21"/>
        <v>0</v>
      </c>
    </row>
    <row r="268" spans="1:12" ht="25.5" x14ac:dyDescent="0.25">
      <c r="A268" s="42" t="str">
        <f>Orçamento!A251</f>
        <v xml:space="preserve"> 20.8 </v>
      </c>
      <c r="B268" s="47" t="str">
        <f>Orçamento!D251</f>
        <v>CONECTOR METALICO TIPO PARAFUSO FENDIDO (SPLIT BOLT), COM SEPARADOR DE CABOS BIMETALICOS, PARA CABOS ATE 70 MM2</v>
      </c>
      <c r="C268" s="42" t="str">
        <f>Orçamento!E251</f>
        <v>UN</v>
      </c>
      <c r="D268" s="43"/>
      <c r="E268" s="44">
        <f>Orçamento!H251</f>
        <v>19.29</v>
      </c>
      <c r="F268" s="44">
        <f>Orçamento!F251</f>
        <v>96</v>
      </c>
      <c r="G268" s="43"/>
      <c r="H268" s="43"/>
      <c r="I268" s="57">
        <f t="shared" si="22"/>
        <v>1851.84</v>
      </c>
      <c r="J268" s="57"/>
      <c r="K268" s="57"/>
      <c r="L268" s="45">
        <f t="shared" si="21"/>
        <v>0</v>
      </c>
    </row>
    <row r="269" spans="1:12" x14ac:dyDescent="0.25">
      <c r="A269" s="42" t="str">
        <f>Orçamento!A252</f>
        <v xml:space="preserve"> 20.9 </v>
      </c>
      <c r="B269" s="47" t="str">
        <f>Orçamento!D252</f>
        <v>CONECTOR METALICO TIPO PARAFUSO FENDIDO (SPLIT BOLT), PARA CABOS ATE 50 MM2</v>
      </c>
      <c r="C269" s="42" t="str">
        <f>Orçamento!E252</f>
        <v>UN</v>
      </c>
      <c r="D269" s="43"/>
      <c r="E269" s="44">
        <f>Orçamento!H252</f>
        <v>12.5</v>
      </c>
      <c r="F269" s="44">
        <f>Orçamento!F252</f>
        <v>14</v>
      </c>
      <c r="G269" s="43"/>
      <c r="H269" s="43"/>
      <c r="I269" s="57">
        <f t="shared" si="22"/>
        <v>175</v>
      </c>
      <c r="J269" s="57"/>
      <c r="K269" s="57"/>
      <c r="L269" s="45">
        <f t="shared" si="21"/>
        <v>0</v>
      </c>
    </row>
    <row r="270" spans="1:12" x14ac:dyDescent="0.25">
      <c r="A270" s="42" t="str">
        <f>Orçamento!A253</f>
        <v xml:space="preserve"> 20.10 </v>
      </c>
      <c r="B270" s="47" t="str">
        <f>Orçamento!D253</f>
        <v>Conector em latão tipo minigar para cabos 16 - 50 mm² (SPDA)</v>
      </c>
      <c r="C270" s="42" t="str">
        <f>Orçamento!E253</f>
        <v>un</v>
      </c>
      <c r="D270" s="43"/>
      <c r="E270" s="44">
        <f>Orçamento!H253</f>
        <v>29.51</v>
      </c>
      <c r="F270" s="44">
        <f>Orçamento!F253</f>
        <v>40</v>
      </c>
      <c r="G270" s="43"/>
      <c r="H270" s="43"/>
      <c r="I270" s="57">
        <f t="shared" si="22"/>
        <v>1180.4000000000001</v>
      </c>
      <c r="J270" s="57"/>
      <c r="K270" s="57"/>
      <c r="L270" s="45">
        <f t="shared" si="21"/>
        <v>0</v>
      </c>
    </row>
    <row r="271" spans="1:12" ht="25.5" x14ac:dyDescent="0.25">
      <c r="A271" s="42" t="str">
        <f>Orçamento!A254</f>
        <v xml:space="preserve"> 20.11 </v>
      </c>
      <c r="B271" s="47" t="str">
        <f>Orçamento!D254</f>
        <v>MINICAPTOR, EM ACO GALVANIZADO A FOGO, FIXACAO HORIZONTAL DE 1 FUROS, SEM BANDEIRA, H=300 MM X DN=10 MM</v>
      </c>
      <c r="C271" s="42" t="str">
        <f>Orçamento!E254</f>
        <v>UN</v>
      </c>
      <c r="D271" s="43"/>
      <c r="E271" s="44">
        <f>Orçamento!H254</f>
        <v>5.04</v>
      </c>
      <c r="F271" s="44">
        <f>Orçamento!F254</f>
        <v>20</v>
      </c>
      <c r="G271" s="43"/>
      <c r="H271" s="43"/>
      <c r="I271" s="57">
        <f t="shared" si="22"/>
        <v>100.8</v>
      </c>
      <c r="J271" s="57"/>
      <c r="K271" s="57"/>
      <c r="L271" s="45">
        <f t="shared" si="21"/>
        <v>0</v>
      </c>
    </row>
    <row r="272" spans="1:12" x14ac:dyDescent="0.25">
      <c r="A272" s="42" t="str">
        <f>Orçamento!A255</f>
        <v xml:space="preserve"> 20.12 </v>
      </c>
      <c r="B272" s="47" t="str">
        <f>Orçamento!D255</f>
        <v>PARA-RAIOS DE DISTRIBUICAO, TENSAO NOMINAL 15 KV, CORRENTE NOMINAL DE DESCARGA 5 KA</v>
      </c>
      <c r="C272" s="42" t="str">
        <f>Orçamento!E255</f>
        <v>UN</v>
      </c>
      <c r="D272" s="43"/>
      <c r="E272" s="44">
        <f>Orçamento!H255</f>
        <v>134.72</v>
      </c>
      <c r="F272" s="44">
        <f>Orçamento!F255</f>
        <v>1</v>
      </c>
      <c r="G272" s="43"/>
      <c r="H272" s="43"/>
      <c r="I272" s="57">
        <f t="shared" si="22"/>
        <v>134.72</v>
      </c>
      <c r="J272" s="57"/>
      <c r="K272" s="57"/>
      <c r="L272" s="45">
        <f t="shared" si="21"/>
        <v>0</v>
      </c>
    </row>
    <row r="273" spans="1:12" x14ac:dyDescent="0.25">
      <c r="A273" s="42" t="str">
        <f>Orçamento!A256</f>
        <v xml:space="preserve"> 20.13 </v>
      </c>
      <c r="B273" s="47" t="str">
        <f>Orçamento!D256</f>
        <v>PARAFUSO, AUTO ATARRACHANTE, CABECA CHATA, FENDA SIMPLES, 1/4 (6,35 MM) X 25 MM</v>
      </c>
      <c r="C273" s="42" t="str">
        <f>Orçamento!E256</f>
        <v>CENTO</v>
      </c>
      <c r="D273" s="43"/>
      <c r="E273" s="44">
        <f>Orçamento!H256</f>
        <v>57.61</v>
      </c>
      <c r="F273" s="44">
        <f>Orçamento!F256</f>
        <v>55</v>
      </c>
      <c r="G273" s="43"/>
      <c r="H273" s="43"/>
      <c r="I273" s="57">
        <f t="shared" si="22"/>
        <v>3168.55</v>
      </c>
      <c r="J273" s="57"/>
      <c r="K273" s="57"/>
      <c r="L273" s="45">
        <f t="shared" si="21"/>
        <v>0</v>
      </c>
    </row>
    <row r="274" spans="1:12" ht="25.5" x14ac:dyDescent="0.25">
      <c r="A274" s="42" t="str">
        <f>Orçamento!A257</f>
        <v xml:space="preserve"> 20.14 </v>
      </c>
      <c r="B274" s="47" t="str">
        <f>Orçamento!D257</f>
        <v>PARAFUSO ZINCADO ROSCA SOBERBA, CABECA SEXTAVADA, 5/16 " X 50 MM, PARA FIXACAO DE TELHA EM MADEIRA</v>
      </c>
      <c r="C274" s="42" t="str">
        <f>Orçamento!E257</f>
        <v>UN</v>
      </c>
      <c r="D274" s="43"/>
      <c r="E274" s="44">
        <f>Orçamento!H257</f>
        <v>1.17</v>
      </c>
      <c r="F274" s="44">
        <f>Orçamento!F257</f>
        <v>280</v>
      </c>
      <c r="G274" s="43"/>
      <c r="H274" s="43"/>
      <c r="I274" s="57">
        <f t="shared" si="22"/>
        <v>327.59999999999997</v>
      </c>
      <c r="J274" s="57"/>
      <c r="K274" s="57"/>
      <c r="L274" s="45">
        <f t="shared" si="21"/>
        <v>0</v>
      </c>
    </row>
    <row r="275" spans="1:12" ht="25.5" x14ac:dyDescent="0.25">
      <c r="A275" s="42" t="str">
        <f>Orçamento!A258</f>
        <v xml:space="preserve"> 20.15 </v>
      </c>
      <c r="B275" s="47" t="str">
        <f>Orçamento!D258</f>
        <v>Presilha de latão, L=20mm, para fixação de cabos de cobre, furo d=5mm, para cabos 16mm² a 25mm², ref:TEL-743 ou similar (SPDA)</v>
      </c>
      <c r="C275" s="42" t="str">
        <f>Orçamento!E258</f>
        <v>un</v>
      </c>
      <c r="D275" s="43"/>
      <c r="E275" s="44">
        <f>Orçamento!H258</f>
        <v>2.0099999999999998</v>
      </c>
      <c r="F275" s="44">
        <f>Orçamento!F258</f>
        <v>480</v>
      </c>
      <c r="G275" s="43"/>
      <c r="H275" s="43"/>
      <c r="I275" s="57">
        <f t="shared" si="22"/>
        <v>964.8</v>
      </c>
      <c r="J275" s="57"/>
      <c r="K275" s="57"/>
      <c r="L275" s="45">
        <f t="shared" si="21"/>
        <v>0</v>
      </c>
    </row>
    <row r="276" spans="1:12" x14ac:dyDescent="0.25">
      <c r="A276" s="42" t="str">
        <f>Orçamento!A259</f>
        <v xml:space="preserve"> 20.16 </v>
      </c>
      <c r="B276" s="47" t="str">
        <f>Orçamento!D259</f>
        <v>Suporte guia reforçado 90º em chapa galvanizada c/ 2 roldanas ref:TEL-290 - SPDA</v>
      </c>
      <c r="C276" s="42" t="str">
        <f>Orçamento!E259</f>
        <v>un</v>
      </c>
      <c r="D276" s="43"/>
      <c r="E276" s="44">
        <f>Orçamento!H259</f>
        <v>49.86</v>
      </c>
      <c r="F276" s="44">
        <f>Orçamento!F259</f>
        <v>140</v>
      </c>
      <c r="G276" s="43"/>
      <c r="H276" s="43"/>
      <c r="I276" s="57">
        <f t="shared" si="22"/>
        <v>6980.4</v>
      </c>
      <c r="J276" s="57"/>
      <c r="K276" s="57"/>
      <c r="L276" s="45">
        <f t="shared" si="21"/>
        <v>0</v>
      </c>
    </row>
    <row r="277" spans="1:12" x14ac:dyDescent="0.25">
      <c r="A277" s="42" t="str">
        <f>Orçamento!A260</f>
        <v xml:space="preserve"> 20.17 </v>
      </c>
      <c r="B277" s="47" t="str">
        <f>Orçamento!D260</f>
        <v>Terminal aéreo em aço galvanizado 3/8" x 50cm, com fixação horizontal</v>
      </c>
      <c r="C277" s="42" t="str">
        <f>Orçamento!E260</f>
        <v>un</v>
      </c>
      <c r="D277" s="43"/>
      <c r="E277" s="44">
        <f>Orçamento!H260</f>
        <v>29.55</v>
      </c>
      <c r="F277" s="44">
        <f>Orçamento!F260</f>
        <v>6</v>
      </c>
      <c r="G277" s="43"/>
      <c r="H277" s="43"/>
      <c r="I277" s="57">
        <f t="shared" si="22"/>
        <v>177.3</v>
      </c>
      <c r="J277" s="57"/>
      <c r="K277" s="57"/>
      <c r="L277" s="45">
        <f t="shared" si="21"/>
        <v>0</v>
      </c>
    </row>
    <row r="278" spans="1:12" ht="25.5" x14ac:dyDescent="0.25">
      <c r="A278" s="42" t="str">
        <f>Orçamento!A261</f>
        <v xml:space="preserve"> 20.18 </v>
      </c>
      <c r="B278" s="47" t="str">
        <f>Orçamento!D261</f>
        <v>CORDOALHA DE COBRE NU 35 MM², NÃO ENTERRADA, COM ISOLADOR - FORNECIMENTO E INSTALAÇÃO. AF_12/2017</v>
      </c>
      <c r="C278" s="42" t="str">
        <f>Orçamento!E261</f>
        <v>M</v>
      </c>
      <c r="D278" s="43"/>
      <c r="E278" s="44">
        <f>Orçamento!H261</f>
        <v>67.05</v>
      </c>
      <c r="F278" s="44">
        <f>Orçamento!F261</f>
        <v>698.33</v>
      </c>
      <c r="G278" s="43"/>
      <c r="H278" s="43"/>
      <c r="I278" s="57">
        <f t="shared" si="22"/>
        <v>46823.0265</v>
      </c>
      <c r="J278" s="57"/>
      <c r="K278" s="57"/>
      <c r="L278" s="45">
        <f t="shared" si="21"/>
        <v>0</v>
      </c>
    </row>
    <row r="279" spans="1:12" ht="25.5" x14ac:dyDescent="0.25">
      <c r="A279" s="42" t="str">
        <f>Orçamento!A262</f>
        <v xml:space="preserve"> 20.19 </v>
      </c>
      <c r="B279" s="47" t="str">
        <f>Orçamento!D262</f>
        <v>CORDOALHA DE COBRE NU 50 MM², ENTERRADA, SEM ISOLADOR - FORNECIMENTO E INSTALAÇÃO. AF_12/2017</v>
      </c>
      <c r="C279" s="42" t="str">
        <f>Orçamento!E262</f>
        <v>M</v>
      </c>
      <c r="D279" s="43"/>
      <c r="E279" s="44">
        <f>Orçamento!H262</f>
        <v>70.489999999999995</v>
      </c>
      <c r="F279" s="44">
        <f>Orçamento!F262</f>
        <v>411.2</v>
      </c>
      <c r="G279" s="43"/>
      <c r="H279" s="43"/>
      <c r="I279" s="57">
        <f t="shared" si="22"/>
        <v>28985.487999999998</v>
      </c>
      <c r="J279" s="57"/>
      <c r="K279" s="57"/>
      <c r="L279" s="45">
        <f t="shared" si="21"/>
        <v>0</v>
      </c>
    </row>
    <row r="280" spans="1:12" ht="25.5" x14ac:dyDescent="0.25">
      <c r="A280" s="42" t="str">
        <f>Orçamento!A263</f>
        <v xml:space="preserve"> 20.20 </v>
      </c>
      <c r="B280" s="47" t="str">
        <f>Orçamento!D263</f>
        <v>ELETRODUTO RÍGIDO ROSCÁVEL, PVC, DN 32 MM (1"), PARA CIRCUITOS TERMINAIS, INSTALADO EM PAREDE - FORNECIMENTO E INSTALAÇÃO. AF_12/2015</v>
      </c>
      <c r="C280" s="42" t="str">
        <f>Orçamento!E263</f>
        <v>M</v>
      </c>
      <c r="D280" s="43"/>
      <c r="E280" s="44">
        <f>Orçamento!H263</f>
        <v>17.71</v>
      </c>
      <c r="F280" s="44">
        <f>Orçamento!F263</f>
        <v>48.11</v>
      </c>
      <c r="G280" s="43"/>
      <c r="H280" s="43"/>
      <c r="I280" s="57">
        <f t="shared" si="22"/>
        <v>852.02809999999999</v>
      </c>
      <c r="J280" s="57"/>
      <c r="K280" s="57"/>
      <c r="L280" s="45">
        <f t="shared" ref="L280:L343" si="23">K280/I280</f>
        <v>0</v>
      </c>
    </row>
    <row r="281" spans="1:12" x14ac:dyDescent="0.25">
      <c r="A281" s="40" t="str">
        <f>Orçamento!A264</f>
        <v xml:space="preserve"> 21 </v>
      </c>
      <c r="B281" s="46" t="str">
        <f>Orçamento!D264</f>
        <v>SISTEMA DE CABEAMENTO E COMUNICAÇÃO</v>
      </c>
      <c r="C281" s="40"/>
      <c r="D281" s="48"/>
      <c r="E281" s="49"/>
      <c r="F281" s="49"/>
      <c r="G281" s="48"/>
      <c r="H281" s="48"/>
      <c r="I281" s="58"/>
      <c r="J281" s="58"/>
      <c r="K281" s="58"/>
      <c r="L281" s="50"/>
    </row>
    <row r="282" spans="1:12" x14ac:dyDescent="0.25">
      <c r="A282" s="42" t="str">
        <f>Orçamento!A265</f>
        <v xml:space="preserve"> 21.1 </v>
      </c>
      <c r="B282" s="47" t="str">
        <f>Orçamento!D265</f>
        <v>PATCH PANEL 48 PORTAS, CATEGORIA 5E - FORNECIMENTO E INSTALAÇÃO. AF_11/2019</v>
      </c>
      <c r="C282" s="42" t="str">
        <f>Orçamento!E265</f>
        <v>UN</v>
      </c>
      <c r="D282" s="43"/>
      <c r="E282" s="44">
        <f>Orçamento!H265</f>
        <v>3023.44</v>
      </c>
      <c r="F282" s="44">
        <f>Orçamento!F265</f>
        <v>2</v>
      </c>
      <c r="G282" s="43"/>
      <c r="H282" s="43"/>
      <c r="I282" s="57">
        <f t="shared" si="22"/>
        <v>6046.88</v>
      </c>
      <c r="J282" s="57"/>
      <c r="K282" s="57"/>
      <c r="L282" s="45">
        <f t="shared" si="23"/>
        <v>0</v>
      </c>
    </row>
    <row r="283" spans="1:12" x14ac:dyDescent="0.25">
      <c r="A283" s="42" t="str">
        <f>Orçamento!A266</f>
        <v xml:space="preserve"> 21.2 </v>
      </c>
      <c r="B283" s="47" t="str">
        <f>Orçamento!D266</f>
        <v>CABO DE REDE, PAR TRANCADO U/UTP, 4 PARES, CATEGORIA 5E (CAT 5E), ISOLAMENTO PVC (LSZH)</v>
      </c>
      <c r="C283" s="42" t="str">
        <f>Orçamento!E266</f>
        <v>M</v>
      </c>
      <c r="D283" s="43"/>
      <c r="E283" s="44">
        <f>Orçamento!H266</f>
        <v>3.48</v>
      </c>
      <c r="F283" s="44">
        <f>Orçamento!F266</f>
        <v>558</v>
      </c>
      <c r="G283" s="43"/>
      <c r="H283" s="43"/>
      <c r="I283" s="57">
        <f t="shared" si="22"/>
        <v>1941.84</v>
      </c>
      <c r="J283" s="57"/>
      <c r="K283" s="57"/>
      <c r="L283" s="45">
        <f t="shared" si="23"/>
        <v>0</v>
      </c>
    </row>
    <row r="284" spans="1:12" x14ac:dyDescent="0.25">
      <c r="A284" s="42" t="str">
        <f>Orçamento!A267</f>
        <v xml:space="preserve"> 21.3 </v>
      </c>
      <c r="B284" s="47" t="str">
        <f>Orçamento!D267</f>
        <v>TOMADA PARA TELEFONE RJ11 - FORNECIMENTO E INSTALAÇÃO. AF_11/2019</v>
      </c>
      <c r="C284" s="42" t="str">
        <f>Orçamento!E267</f>
        <v>UN</v>
      </c>
      <c r="D284" s="43"/>
      <c r="E284" s="44">
        <f>Orçamento!H267</f>
        <v>27.68</v>
      </c>
      <c r="F284" s="44">
        <f>Orçamento!F267</f>
        <v>10</v>
      </c>
      <c r="G284" s="43"/>
      <c r="H284" s="43"/>
      <c r="I284" s="57">
        <f t="shared" si="22"/>
        <v>276.8</v>
      </c>
      <c r="J284" s="57"/>
      <c r="K284" s="57"/>
      <c r="L284" s="45">
        <f t="shared" si="23"/>
        <v>0</v>
      </c>
    </row>
    <row r="285" spans="1:12" x14ac:dyDescent="0.25">
      <c r="A285" s="42" t="str">
        <f>Orçamento!A268</f>
        <v xml:space="preserve"> 21.4 </v>
      </c>
      <c r="B285" s="47" t="str">
        <f>Orçamento!D268</f>
        <v>TOMADA DE REDE RJ45 - FORNECIMENTO E INSTALAÇÃO. AF_11/2019</v>
      </c>
      <c r="C285" s="42" t="str">
        <f>Orçamento!E268</f>
        <v>UN</v>
      </c>
      <c r="D285" s="43"/>
      <c r="E285" s="44">
        <f>Orçamento!H268</f>
        <v>42.01</v>
      </c>
      <c r="F285" s="44">
        <f>Orçamento!F268</f>
        <v>39</v>
      </c>
      <c r="G285" s="43"/>
      <c r="H285" s="43"/>
      <c r="I285" s="57">
        <f t="shared" si="22"/>
        <v>1638.3899999999999</v>
      </c>
      <c r="J285" s="57"/>
      <c r="K285" s="57"/>
      <c r="L285" s="45">
        <f t="shared" si="23"/>
        <v>0</v>
      </c>
    </row>
    <row r="286" spans="1:12" ht="25.5" x14ac:dyDescent="0.25">
      <c r="A286" s="42" t="str">
        <f>Orçamento!A269</f>
        <v xml:space="preserve"> 21.5 </v>
      </c>
      <c r="B286" s="47" t="str">
        <f>Orçamento!D269</f>
        <v>CABO TELEFÔNICO CCI-50 4 PARES, SEM BLINDAGEM, INSTALADO EM DISTRIBUIÇÃO DE EDIFICAÇÃO RESIDENCIAL - FORNECIMENTO E INSTALAÇÃO. AF_11/2019</v>
      </c>
      <c r="C286" s="42" t="str">
        <f>Orçamento!E269</f>
        <v>M</v>
      </c>
      <c r="D286" s="43"/>
      <c r="E286" s="44">
        <f>Orçamento!H269</f>
        <v>7.78</v>
      </c>
      <c r="F286" s="44">
        <f>Orçamento!F269</f>
        <v>1980</v>
      </c>
      <c r="G286" s="43"/>
      <c r="H286" s="43"/>
      <c r="I286" s="57">
        <f t="shared" si="22"/>
        <v>15404.4</v>
      </c>
      <c r="J286" s="57"/>
      <c r="K286" s="57"/>
      <c r="L286" s="45">
        <f t="shared" si="23"/>
        <v>0</v>
      </c>
    </row>
    <row r="287" spans="1:12" ht="25.5" x14ac:dyDescent="0.25">
      <c r="A287" s="42" t="str">
        <f>Orçamento!A270</f>
        <v xml:space="preserve"> 21.6 </v>
      </c>
      <c r="B287" s="47" t="str">
        <f>Orçamento!D270</f>
        <v>QUADRO DE DISTRIBUIÇÃO PARA TELEFONE N.2, 20X20X12CM EM CHAPA METALICA, DE EMBUTIR, SEM ACESSORIOS, PADRÃO TELEBRAS, FORNECIMENTO E INSTALAÇÃO. AF_11/2019</v>
      </c>
      <c r="C287" s="42" t="str">
        <f>Orçamento!E270</f>
        <v>UN</v>
      </c>
      <c r="D287" s="43"/>
      <c r="E287" s="44">
        <f>Orçamento!H270</f>
        <v>107.71</v>
      </c>
      <c r="F287" s="44">
        <f>Orçamento!F270</f>
        <v>2</v>
      </c>
      <c r="G287" s="43"/>
      <c r="H287" s="43"/>
      <c r="I287" s="57">
        <f t="shared" si="22"/>
        <v>215.42</v>
      </c>
      <c r="J287" s="57"/>
      <c r="K287" s="57"/>
      <c r="L287" s="45">
        <f t="shared" si="23"/>
        <v>0</v>
      </c>
    </row>
    <row r="288" spans="1:12" ht="25.5" x14ac:dyDescent="0.25">
      <c r="A288" s="42" t="str">
        <f>Orçamento!A271</f>
        <v xml:space="preserve"> 21.7 </v>
      </c>
      <c r="B288" s="47" t="str">
        <f>Orçamento!D271</f>
        <v>QUADRO DE DISTRIBUICAO PARA TELEFONE N.3, 40X40X12CM EM CHAPA METALICA, DE EMBUTIR, SEM ACESSORIOS, PADRAO TELEBRAS, FORNECIMENTO E INSTALAÇÃO. AF_11/2019</v>
      </c>
      <c r="C288" s="42" t="str">
        <f>Orçamento!E271</f>
        <v>UN</v>
      </c>
      <c r="D288" s="43"/>
      <c r="E288" s="44">
        <f>Orçamento!H271</f>
        <v>198.76</v>
      </c>
      <c r="F288" s="44">
        <f>Orçamento!F271</f>
        <v>1</v>
      </c>
      <c r="G288" s="43"/>
      <c r="H288" s="43"/>
      <c r="I288" s="57">
        <f t="shared" si="22"/>
        <v>198.76</v>
      </c>
      <c r="J288" s="57"/>
      <c r="K288" s="57"/>
      <c r="L288" s="45">
        <f t="shared" si="23"/>
        <v>0</v>
      </c>
    </row>
    <row r="289" spans="1:12" ht="25.5" x14ac:dyDescent="0.25">
      <c r="A289" s="42" t="str">
        <f>Orçamento!A272</f>
        <v xml:space="preserve"> 21.8 </v>
      </c>
      <c r="B289" s="47" t="str">
        <f>Orçamento!D272</f>
        <v>CAIXA RETANGULAR 4" X 2" MÉDIA (1,30 M DO PISO), METÁLICA, INSTALADA EM PAREDE - FORNECIMENTO E INSTALAÇÃO. AF_12/2015</v>
      </c>
      <c r="C289" s="42" t="str">
        <f>Orçamento!E272</f>
        <v>UN</v>
      </c>
      <c r="D289" s="43"/>
      <c r="E289" s="44">
        <f>Orçamento!H272</f>
        <v>13.06</v>
      </c>
      <c r="F289" s="44">
        <f>Orçamento!F272</f>
        <v>49</v>
      </c>
      <c r="G289" s="43"/>
      <c r="H289" s="43"/>
      <c r="I289" s="57">
        <f t="shared" si="22"/>
        <v>639.94000000000005</v>
      </c>
      <c r="J289" s="57"/>
      <c r="K289" s="57"/>
      <c r="L289" s="45">
        <f t="shared" si="23"/>
        <v>0</v>
      </c>
    </row>
    <row r="290" spans="1:12" x14ac:dyDescent="0.25">
      <c r="A290" s="42" t="str">
        <f>Orçamento!A273</f>
        <v xml:space="preserve"> 21.9 </v>
      </c>
      <c r="B290" s="47" t="str">
        <f>Orçamento!D273</f>
        <v>CONECTOR / TOMADA FEMEA RJ 45, CATEGORIA 5 E (CAT 5E) PARA CABOS</v>
      </c>
      <c r="C290" s="42" t="str">
        <f>Orçamento!E273</f>
        <v>UN</v>
      </c>
      <c r="D290" s="43"/>
      <c r="E290" s="44">
        <f>Orçamento!H273</f>
        <v>9.85</v>
      </c>
      <c r="F290" s="44">
        <f>Orçamento!F273</f>
        <v>98</v>
      </c>
      <c r="G290" s="43"/>
      <c r="H290" s="43"/>
      <c r="I290" s="57">
        <f t="shared" si="22"/>
        <v>965.3</v>
      </c>
      <c r="J290" s="57"/>
      <c r="K290" s="57"/>
      <c r="L290" s="45">
        <f t="shared" si="23"/>
        <v>0</v>
      </c>
    </row>
    <row r="291" spans="1:12" x14ac:dyDescent="0.25">
      <c r="A291" s="42" t="str">
        <f>Orçamento!A274</f>
        <v xml:space="preserve"> 21.10 </v>
      </c>
      <c r="B291" s="47" t="str">
        <f>Orçamento!D274</f>
        <v>Switch 24 portas 10/100 Mbps - fornecimento</v>
      </c>
      <c r="C291" s="42" t="str">
        <f>Orçamento!E274</f>
        <v>un</v>
      </c>
      <c r="D291" s="43"/>
      <c r="E291" s="44">
        <f>Orçamento!H274</f>
        <v>589.03</v>
      </c>
      <c r="F291" s="44">
        <f>Orçamento!F274</f>
        <v>2</v>
      </c>
      <c r="G291" s="43"/>
      <c r="H291" s="43"/>
      <c r="I291" s="57">
        <f t="shared" si="22"/>
        <v>1178.06</v>
      </c>
      <c r="J291" s="57"/>
      <c r="K291" s="57"/>
      <c r="L291" s="45">
        <f t="shared" si="23"/>
        <v>0</v>
      </c>
    </row>
    <row r="292" spans="1:12" x14ac:dyDescent="0.25">
      <c r="A292" s="42" t="str">
        <f>Orçamento!A275</f>
        <v xml:space="preserve"> 21.11 </v>
      </c>
      <c r="B292" s="47" t="str">
        <f>Orçamento!D275</f>
        <v>Fornecimento e montagem de rack fechado tipo armário 19" x 36u x 670mm</v>
      </c>
      <c r="C292" s="42" t="str">
        <f>Orçamento!E275</f>
        <v>un</v>
      </c>
      <c r="D292" s="43"/>
      <c r="E292" s="44">
        <f>Orçamento!H275</f>
        <v>3044.03</v>
      </c>
      <c r="F292" s="44">
        <f>Orçamento!F275</f>
        <v>2</v>
      </c>
      <c r="G292" s="43"/>
      <c r="H292" s="43"/>
      <c r="I292" s="57">
        <f t="shared" si="22"/>
        <v>6088.06</v>
      </c>
      <c r="J292" s="57"/>
      <c r="K292" s="57"/>
      <c r="L292" s="45">
        <f t="shared" si="23"/>
        <v>0</v>
      </c>
    </row>
    <row r="293" spans="1:12" ht="25.5" x14ac:dyDescent="0.25">
      <c r="A293" s="42" t="str">
        <f>Orçamento!A276</f>
        <v xml:space="preserve"> 21.12 </v>
      </c>
      <c r="B293" s="47" t="str">
        <f>Orçamento!D276</f>
        <v>ELETRODUTO RÍGIDO ROSCÁVEL, PVC, DN 32 MM (1"), PARA CIRCUITOS TERMINAIS, INSTALADO EM LAJE - FORNECIMENTO E INSTALAÇÃO. AF_12/2015</v>
      </c>
      <c r="C293" s="42" t="str">
        <f>Orçamento!E276</f>
        <v>M</v>
      </c>
      <c r="D293" s="43"/>
      <c r="E293" s="44">
        <f>Orçamento!H276</f>
        <v>14.82</v>
      </c>
      <c r="F293" s="44">
        <f>Orçamento!F276</f>
        <v>255</v>
      </c>
      <c r="G293" s="43"/>
      <c r="H293" s="43"/>
      <c r="I293" s="57">
        <f t="shared" si="22"/>
        <v>3779.1</v>
      </c>
      <c r="J293" s="57"/>
      <c r="K293" s="57"/>
      <c r="L293" s="45">
        <f t="shared" si="23"/>
        <v>0</v>
      </c>
    </row>
    <row r="294" spans="1:12" x14ac:dyDescent="0.25">
      <c r="A294" s="40" t="str">
        <f>Orçamento!A277</f>
        <v xml:space="preserve"> 22 </v>
      </c>
      <c r="B294" s="46" t="str">
        <f>Orçamento!D277</f>
        <v>SISTEMA DE CLIMATIZAÇÃO</v>
      </c>
      <c r="C294" s="40"/>
      <c r="D294" s="48"/>
      <c r="E294" s="49"/>
      <c r="F294" s="49"/>
      <c r="G294" s="48"/>
      <c r="H294" s="48"/>
      <c r="I294" s="58"/>
      <c r="J294" s="58"/>
      <c r="K294" s="58"/>
      <c r="L294" s="50"/>
    </row>
    <row r="295" spans="1:12" ht="38.25" x14ac:dyDescent="0.25">
      <c r="A295" s="42" t="str">
        <f>Orçamento!A278</f>
        <v xml:space="preserve"> 22.1 </v>
      </c>
      <c r="B295" s="47" t="str">
        <f>Orçamento!D278</f>
        <v>TUBO EM COBRE FLEXÍVEL, DN 1/4", COM ISOLAMENTO, INSTALADO EM RAMAL DE ALIMENTAÇÃO DE AR CONDICIONADO COM CONDENSADORA CENTRAL  FORNECIMENTO E INSTALAÇÃO. AF_12/2015</v>
      </c>
      <c r="C295" s="42" t="str">
        <f>Orçamento!E278</f>
        <v>M</v>
      </c>
      <c r="D295" s="43"/>
      <c r="E295" s="44">
        <f>Orçamento!H278</f>
        <v>31.86</v>
      </c>
      <c r="F295" s="44">
        <f>Orçamento!F278</f>
        <v>210</v>
      </c>
      <c r="G295" s="43"/>
      <c r="H295" s="43"/>
      <c r="I295" s="57">
        <f t="shared" si="22"/>
        <v>6690.5999999999995</v>
      </c>
      <c r="J295" s="57"/>
      <c r="K295" s="57"/>
      <c r="L295" s="45">
        <f t="shared" si="23"/>
        <v>0</v>
      </c>
    </row>
    <row r="296" spans="1:12" ht="38.25" x14ac:dyDescent="0.25">
      <c r="A296" s="42" t="str">
        <f>Orçamento!A279</f>
        <v xml:space="preserve"> 22.2 </v>
      </c>
      <c r="B296" s="47" t="str">
        <f>Orçamento!D279</f>
        <v>TUBO EM COBRE FLEXÍVEL, DN 1/2", COM ISOLAMENTO, INSTALADO EM RAMAL DE ALIMENTAÇÃO DE AR CONDICIONADO COM CONDENSADORA CENTRAL  FORNECIMENTO E INSTALAÇÃO. AF_12/2015</v>
      </c>
      <c r="C296" s="42" t="str">
        <f>Orçamento!E279</f>
        <v>M</v>
      </c>
      <c r="D296" s="43"/>
      <c r="E296" s="44">
        <f>Orçamento!H279</f>
        <v>69.790000000000006</v>
      </c>
      <c r="F296" s="44">
        <f>Orçamento!F279</f>
        <v>210</v>
      </c>
      <c r="G296" s="43"/>
      <c r="H296" s="43"/>
      <c r="I296" s="57">
        <f t="shared" si="22"/>
        <v>14655.900000000001</v>
      </c>
      <c r="J296" s="57"/>
      <c r="K296" s="57"/>
      <c r="L296" s="45">
        <f t="shared" si="23"/>
        <v>0</v>
      </c>
    </row>
    <row r="297" spans="1:12" ht="38.25" x14ac:dyDescent="0.25">
      <c r="A297" s="42" t="str">
        <f>Orçamento!A280</f>
        <v xml:space="preserve"> 22.3 </v>
      </c>
      <c r="B297" s="47" t="str">
        <f>Orçamento!D280</f>
        <v>TUBO EM COBRE FLEXÍVEL, DN 3/8", COM ISOLAMENTO, INSTALADO EM RAMAL DE ALIMENTAÇÃO DE AR CONDICIONADO COM CONDENSADORA CENTRAL  FORNECIMENTO E INSTALAÇÃO. AF_12/2015</v>
      </c>
      <c r="C297" s="42" t="str">
        <f>Orçamento!E280</f>
        <v>M</v>
      </c>
      <c r="D297" s="43"/>
      <c r="E297" s="44">
        <f>Orçamento!H280</f>
        <v>55.81</v>
      </c>
      <c r="F297" s="44">
        <f>Orçamento!F280</f>
        <v>389</v>
      </c>
      <c r="G297" s="43"/>
      <c r="H297" s="43"/>
      <c r="I297" s="57">
        <f t="shared" si="22"/>
        <v>21710.09</v>
      </c>
      <c r="J297" s="57"/>
      <c r="K297" s="57"/>
      <c r="L297" s="45">
        <f t="shared" si="23"/>
        <v>0</v>
      </c>
    </row>
    <row r="298" spans="1:12" ht="38.25" x14ac:dyDescent="0.25">
      <c r="A298" s="42" t="str">
        <f>Orçamento!A281</f>
        <v xml:space="preserve"> 22.4 </v>
      </c>
      <c r="B298" s="47" t="str">
        <f>Orçamento!D281</f>
        <v>TUBO EM COBRE FLEXÍVEL, DN 5/8", COM ISOLAMENTO, INSTALADO EM RAMAL DE ALIMENTAÇÃO DE AR CONDICIONADO COM CONDENSADORA INDIVIDUAL  FORNECIMENTO E INSTALAÇÃO. AF_12/2015</v>
      </c>
      <c r="C298" s="42" t="str">
        <f>Orçamento!E281</f>
        <v>M</v>
      </c>
      <c r="D298" s="43"/>
      <c r="E298" s="44">
        <f>Orçamento!H281</f>
        <v>84.71</v>
      </c>
      <c r="F298" s="44">
        <f>Orçamento!F281</f>
        <v>389</v>
      </c>
      <c r="G298" s="43"/>
      <c r="H298" s="43"/>
      <c r="I298" s="57">
        <f t="shared" si="22"/>
        <v>32952.189999999995</v>
      </c>
      <c r="J298" s="57"/>
      <c r="K298" s="57"/>
      <c r="L298" s="45">
        <f t="shared" si="23"/>
        <v>0</v>
      </c>
    </row>
    <row r="299" spans="1:12" ht="38.25" x14ac:dyDescent="0.25">
      <c r="A299" s="42" t="str">
        <f>Orçamento!A282</f>
        <v xml:space="preserve"> 22.5 </v>
      </c>
      <c r="B299" s="47" t="str">
        <f>Orçamento!D282</f>
        <v>(COMPOSIÇÃO REPRESENTATIVA) DO SERVIÇO DE INSTALAÇÃO DE TUBOS DE PVC, SOLDÁVEL, ÁGUA FRIA, DN 25 MM (INSTALADO EM RAMAL, SUB-RAMAL, RAMAL DE DISTRIBUIÇÃO OU PRUMADA), INCLUSIVE CONEXÕES, CORTES E FIXAÇÕES, PARA PRÉDIOS. AF_10/2015</v>
      </c>
      <c r="C299" s="42" t="str">
        <f>Orçamento!E282</f>
        <v>M</v>
      </c>
      <c r="D299" s="43"/>
      <c r="E299" s="44">
        <f>Orçamento!H282</f>
        <v>43.1</v>
      </c>
      <c r="F299" s="44">
        <f>Orçamento!F282</f>
        <v>285.3</v>
      </c>
      <c r="G299" s="43"/>
      <c r="H299" s="43"/>
      <c r="I299" s="57">
        <f t="shared" ref="I299:I353" si="24">F299*E299</f>
        <v>12296.43</v>
      </c>
      <c r="J299" s="57"/>
      <c r="K299" s="57"/>
      <c r="L299" s="45">
        <f t="shared" si="23"/>
        <v>0</v>
      </c>
    </row>
    <row r="300" spans="1:12" x14ac:dyDescent="0.25">
      <c r="A300" s="42" t="str">
        <f>Orçamento!A283</f>
        <v xml:space="preserve"> 22.6 </v>
      </c>
      <c r="B300" s="47" t="str">
        <f>Orçamento!D283</f>
        <v>Cabo de cobre PP Cordplast 3 x 1,5 mm2, 450/750v m</v>
      </c>
      <c r="C300" s="42" t="str">
        <f>Orçamento!E283</f>
        <v>m</v>
      </c>
      <c r="D300" s="43"/>
      <c r="E300" s="44">
        <f>Orçamento!H283</f>
        <v>7.47</v>
      </c>
      <c r="F300" s="44">
        <f>Orçamento!F283</f>
        <v>554</v>
      </c>
      <c r="G300" s="43"/>
      <c r="H300" s="43"/>
      <c r="I300" s="57">
        <f t="shared" si="24"/>
        <v>4138.38</v>
      </c>
      <c r="J300" s="57"/>
      <c r="K300" s="57"/>
      <c r="L300" s="45">
        <f t="shared" si="23"/>
        <v>0</v>
      </c>
    </row>
    <row r="301" spans="1:12" x14ac:dyDescent="0.25">
      <c r="A301" s="40" t="str">
        <f>Orçamento!A284</f>
        <v xml:space="preserve"> 23 </v>
      </c>
      <c r="B301" s="46" t="str">
        <f>Orçamento!D284</f>
        <v>SUBESTAÇÃO</v>
      </c>
      <c r="C301" s="40"/>
      <c r="D301" s="48"/>
      <c r="E301" s="49"/>
      <c r="F301" s="49"/>
      <c r="G301" s="48"/>
      <c r="H301" s="48"/>
      <c r="I301" s="58"/>
      <c r="J301" s="58"/>
      <c r="K301" s="58"/>
      <c r="L301" s="50"/>
    </row>
    <row r="302" spans="1:12" x14ac:dyDescent="0.25">
      <c r="A302" s="42" t="str">
        <f>Orçamento!A285</f>
        <v xml:space="preserve"> 23.1 </v>
      </c>
      <c r="B302" s="47" t="str">
        <f>Orçamento!D285</f>
        <v>Fornecimento de cruzeta de concreto tipo "t"  1900mm</v>
      </c>
      <c r="C302" s="42" t="str">
        <f>Orçamento!E285</f>
        <v>un</v>
      </c>
      <c r="D302" s="43"/>
      <c r="E302" s="44">
        <f>Orçamento!H285</f>
        <v>321.7</v>
      </c>
      <c r="F302" s="44">
        <f>Orçamento!F285</f>
        <v>2</v>
      </c>
      <c r="G302" s="43"/>
      <c r="H302" s="43"/>
      <c r="I302" s="57">
        <f t="shared" si="24"/>
        <v>643.4</v>
      </c>
      <c r="J302" s="57"/>
      <c r="K302" s="57"/>
      <c r="L302" s="45">
        <f t="shared" si="23"/>
        <v>0</v>
      </c>
    </row>
    <row r="303" spans="1:12" ht="25.5" x14ac:dyDescent="0.25">
      <c r="A303" s="42" t="str">
        <f>Orçamento!A286</f>
        <v xml:space="preserve"> 23.2 </v>
      </c>
      <c r="B303" s="47" t="str">
        <f>Orçamento!D286</f>
        <v>TRANSFORMADOR TRIFASICO DE DISTRIBUICAO, POTENCIA DE 500 KVA, TENSAO NOMINAL DE 15 KV, TENSAO SECUNDARIA DE 220/127V, EM OLEO ISOLANTE TIPO MINERAL</v>
      </c>
      <c r="C303" s="42" t="str">
        <f>Orçamento!E286</f>
        <v>UN</v>
      </c>
      <c r="D303" s="43"/>
      <c r="E303" s="44">
        <f>Orçamento!H286</f>
        <v>63957.68</v>
      </c>
      <c r="F303" s="44">
        <f>Orçamento!F286</f>
        <v>1</v>
      </c>
      <c r="G303" s="43"/>
      <c r="H303" s="43"/>
      <c r="I303" s="57">
        <f t="shared" si="24"/>
        <v>63957.68</v>
      </c>
      <c r="J303" s="57"/>
      <c r="K303" s="57"/>
      <c r="L303" s="45">
        <f t="shared" si="23"/>
        <v>0</v>
      </c>
    </row>
    <row r="304" spans="1:12" x14ac:dyDescent="0.25">
      <c r="A304" s="42" t="str">
        <f>Orçamento!A287</f>
        <v xml:space="preserve"> 23.3 </v>
      </c>
      <c r="B304" s="47" t="str">
        <f>Orçamento!D287</f>
        <v>ISOLADOR, TIPO DISCO, PARA TENSÃO 15 KV - FORNECIMENTO E INSTALAÇÃO. AF_07/2020</v>
      </c>
      <c r="C304" s="42" t="str">
        <f>Orçamento!E287</f>
        <v>UN</v>
      </c>
      <c r="D304" s="43"/>
      <c r="E304" s="44">
        <f>Orçamento!H287</f>
        <v>89.06</v>
      </c>
      <c r="F304" s="44">
        <f>Orçamento!F287</f>
        <v>3</v>
      </c>
      <c r="G304" s="43"/>
      <c r="H304" s="43"/>
      <c r="I304" s="57">
        <f t="shared" si="24"/>
        <v>267.18</v>
      </c>
      <c r="J304" s="57"/>
      <c r="K304" s="57"/>
      <c r="L304" s="45">
        <f t="shared" si="23"/>
        <v>0</v>
      </c>
    </row>
    <row r="305" spans="1:12" x14ac:dyDescent="0.25">
      <c r="A305" s="42" t="str">
        <f>Orçamento!A288</f>
        <v xml:space="preserve"> 23.4 </v>
      </c>
      <c r="B305" s="47" t="str">
        <f>Orçamento!D288</f>
        <v>ISOLADOR, TIPO PINO, PARA TENSÃO 15 KV - FORNECIMENTO E INSTALAÇÃO. AF_07/2020</v>
      </c>
      <c r="C305" s="42" t="str">
        <f>Orçamento!E288</f>
        <v>UN</v>
      </c>
      <c r="D305" s="43"/>
      <c r="E305" s="44">
        <f>Orçamento!H288</f>
        <v>28.38</v>
      </c>
      <c r="F305" s="44">
        <f>Orçamento!F288</f>
        <v>3</v>
      </c>
      <c r="G305" s="43"/>
      <c r="H305" s="43"/>
      <c r="I305" s="57">
        <f t="shared" si="24"/>
        <v>85.14</v>
      </c>
      <c r="J305" s="57"/>
      <c r="K305" s="57"/>
      <c r="L305" s="45">
        <f t="shared" si="23"/>
        <v>0</v>
      </c>
    </row>
    <row r="306" spans="1:12" x14ac:dyDescent="0.25">
      <c r="A306" s="42" t="str">
        <f>Orçamento!A289</f>
        <v xml:space="preserve"> 23.5 </v>
      </c>
      <c r="B306" s="47" t="str">
        <f>Orçamento!D289</f>
        <v>Fornecimento de alça preformada de alumínio p/ ca 2 awg</v>
      </c>
      <c r="C306" s="42" t="str">
        <f>Orçamento!E289</f>
        <v>un</v>
      </c>
      <c r="D306" s="43"/>
      <c r="E306" s="44">
        <f>Orçamento!H289</f>
        <v>18.52</v>
      </c>
      <c r="F306" s="44">
        <f>Orçamento!F289</f>
        <v>3</v>
      </c>
      <c r="G306" s="43"/>
      <c r="H306" s="43"/>
      <c r="I306" s="57">
        <f t="shared" si="24"/>
        <v>55.56</v>
      </c>
      <c r="J306" s="57"/>
      <c r="K306" s="57"/>
      <c r="L306" s="45">
        <f t="shared" si="23"/>
        <v>0</v>
      </c>
    </row>
    <row r="307" spans="1:12" x14ac:dyDescent="0.25">
      <c r="A307" s="42" t="str">
        <f>Orçamento!A290</f>
        <v xml:space="preserve"> 23.6 </v>
      </c>
      <c r="B307" s="47" t="str">
        <f>Orçamento!D290</f>
        <v>Conector cunha 4 x 4 AWG CAA, fornecimento</v>
      </c>
      <c r="C307" s="42" t="str">
        <f>Orçamento!E290</f>
        <v>un</v>
      </c>
      <c r="D307" s="43"/>
      <c r="E307" s="44">
        <f>Orçamento!H290</f>
        <v>40.19</v>
      </c>
      <c r="F307" s="44">
        <f>Orçamento!F290</f>
        <v>6</v>
      </c>
      <c r="G307" s="43"/>
      <c r="H307" s="43"/>
      <c r="I307" s="57">
        <f t="shared" si="24"/>
        <v>241.14</v>
      </c>
      <c r="J307" s="57"/>
      <c r="K307" s="57"/>
      <c r="L307" s="45">
        <f t="shared" si="23"/>
        <v>0</v>
      </c>
    </row>
    <row r="308" spans="1:12" x14ac:dyDescent="0.25">
      <c r="A308" s="42" t="str">
        <f>Orçamento!A291</f>
        <v xml:space="preserve"> 23.7 </v>
      </c>
      <c r="B308" s="47" t="str">
        <f>Orçamento!D291</f>
        <v>PARA-RAIOS DE DISTRIBUICAO, TENSAO NOMINAL 15 KV, CORRENTE NOMINAL DE DESCARGA 5 KA</v>
      </c>
      <c r="C308" s="42" t="str">
        <f>Orçamento!E291</f>
        <v>UN</v>
      </c>
      <c r="D308" s="43"/>
      <c r="E308" s="44">
        <f>Orçamento!H291</f>
        <v>134.72</v>
      </c>
      <c r="F308" s="44">
        <f>Orçamento!F291</f>
        <v>3</v>
      </c>
      <c r="G308" s="43"/>
      <c r="H308" s="43"/>
      <c r="I308" s="57">
        <f t="shared" si="24"/>
        <v>404.15999999999997</v>
      </c>
      <c r="J308" s="57"/>
      <c r="K308" s="57"/>
      <c r="L308" s="45">
        <f t="shared" si="23"/>
        <v>0</v>
      </c>
    </row>
    <row r="309" spans="1:12" ht="25.5" x14ac:dyDescent="0.25">
      <c r="A309" s="42" t="str">
        <f>Orçamento!A292</f>
        <v xml:space="preserve"> 23.8 </v>
      </c>
      <c r="B309" s="47" t="str">
        <f>Orçamento!D292</f>
        <v>CORDOALHA DE COBRE NU 50 MM², ENTERRADA, SEM ISOLADOR - FORNECIMENTO E INSTALAÇÃO. AF_12/2017</v>
      </c>
      <c r="C309" s="42" t="str">
        <f>Orçamento!E292</f>
        <v>M</v>
      </c>
      <c r="D309" s="43"/>
      <c r="E309" s="44">
        <f>Orçamento!H292</f>
        <v>70.489999999999995</v>
      </c>
      <c r="F309" s="44">
        <f>Orçamento!F292</f>
        <v>30</v>
      </c>
      <c r="G309" s="43"/>
      <c r="H309" s="43"/>
      <c r="I309" s="57">
        <f t="shared" si="24"/>
        <v>2114.6999999999998</v>
      </c>
      <c r="J309" s="57"/>
      <c r="K309" s="57"/>
      <c r="L309" s="45">
        <f t="shared" si="23"/>
        <v>0</v>
      </c>
    </row>
    <row r="310" spans="1:12" x14ac:dyDescent="0.25">
      <c r="A310" s="42" t="str">
        <f>Orçamento!A293</f>
        <v xml:space="preserve"> 23.9 </v>
      </c>
      <c r="B310" s="47" t="str">
        <f>Orçamento!D293</f>
        <v>CABO DE ALUMINIO NU COM ALMA DE ACO, BITOLA 2/0 AWG</v>
      </c>
      <c r="C310" s="42" t="str">
        <f>Orçamento!E293</f>
        <v>KG</v>
      </c>
      <c r="D310" s="43"/>
      <c r="E310" s="44">
        <f>Orçamento!H293</f>
        <v>58.01</v>
      </c>
      <c r="F310" s="44">
        <f>Orçamento!F293</f>
        <v>75</v>
      </c>
      <c r="G310" s="43"/>
      <c r="H310" s="43"/>
      <c r="I310" s="57">
        <f t="shared" si="24"/>
        <v>4350.75</v>
      </c>
      <c r="J310" s="57"/>
      <c r="K310" s="57"/>
      <c r="L310" s="45">
        <f t="shared" si="23"/>
        <v>0</v>
      </c>
    </row>
    <row r="311" spans="1:12" ht="25.5" x14ac:dyDescent="0.25">
      <c r="A311" s="42" t="str">
        <f>Orçamento!A294</f>
        <v xml:space="preserve"> 23.10 </v>
      </c>
      <c r="B311" s="47" t="str">
        <f>Orçamento!D294</f>
        <v>CABO DE COBRE FLEXÍVEL ISOLADO, 70 MM², 0,6/1,0 KV, PARA REDE AÉREA DE DISTRIBUIÇÃO DE ENERGIA ELÉTRICA DE BAIXA TENSÃO - FORNECIMENTO E INSTALAÇÃO. AF_07/2020</v>
      </c>
      <c r="C311" s="42" t="str">
        <f>Orçamento!E294</f>
        <v>M</v>
      </c>
      <c r="D311" s="43"/>
      <c r="E311" s="44">
        <f>Orçamento!H294</f>
        <v>86.95</v>
      </c>
      <c r="F311" s="44">
        <f>Orçamento!F294</f>
        <v>240</v>
      </c>
      <c r="G311" s="43"/>
      <c r="H311" s="43"/>
      <c r="I311" s="57">
        <f t="shared" si="24"/>
        <v>20868</v>
      </c>
      <c r="J311" s="57"/>
      <c r="K311" s="57"/>
      <c r="L311" s="45">
        <f t="shared" si="23"/>
        <v>0</v>
      </c>
    </row>
    <row r="312" spans="1:12" ht="25.5" x14ac:dyDescent="0.25">
      <c r="A312" s="42" t="str">
        <f>Orçamento!A295</f>
        <v xml:space="preserve"> 23.11 </v>
      </c>
      <c r="B312" s="47" t="str">
        <f>Orçamento!D295</f>
        <v>CABO DE COBRE FLEXÍVEL ISOLADO, 35 MM², ANTI-CHAMA 0,6/1,0 KV, PARA REDE ENTERRADA DE DISTRIBUIÇÃO DE ENERGIA ELÉTRICA - FORNECIMENTO E INSTALAÇÃO. AF_12/2021</v>
      </c>
      <c r="C312" s="42" t="str">
        <f>Orçamento!E295</f>
        <v>M</v>
      </c>
      <c r="D312" s="43"/>
      <c r="E312" s="44">
        <f>Orçamento!H295</f>
        <v>44.03</v>
      </c>
      <c r="F312" s="44">
        <f>Orçamento!F295</f>
        <v>120</v>
      </c>
      <c r="G312" s="43"/>
      <c r="H312" s="43"/>
      <c r="I312" s="57">
        <f t="shared" si="24"/>
        <v>5283.6</v>
      </c>
      <c r="J312" s="57"/>
      <c r="K312" s="57"/>
      <c r="L312" s="45">
        <f t="shared" si="23"/>
        <v>0</v>
      </c>
    </row>
    <row r="313" spans="1:12" ht="25.5" x14ac:dyDescent="0.25">
      <c r="A313" s="42" t="str">
        <f>Orçamento!A296</f>
        <v xml:space="preserve"> 23.12 </v>
      </c>
      <c r="B313" s="47" t="str">
        <f>Orçamento!D296</f>
        <v>CABECOTE PARA ENTRADA DE LINHA DE ALIMENTACAO PARA ELETRODUTO, EM LIGA DE ALUMINIO COM ACABAMENTO ANTI CORROSIVO, COM FIXACAO POR ENCAIXE LISO DE 360 GRAUS, DE 3"</v>
      </c>
      <c r="C313" s="42" t="str">
        <f>Orçamento!E296</f>
        <v>UN</v>
      </c>
      <c r="D313" s="43"/>
      <c r="E313" s="44">
        <f>Orçamento!H296</f>
        <v>45.17</v>
      </c>
      <c r="F313" s="44">
        <f>Orçamento!F296</f>
        <v>3</v>
      </c>
      <c r="G313" s="43"/>
      <c r="H313" s="43"/>
      <c r="I313" s="57">
        <f t="shared" si="24"/>
        <v>135.51</v>
      </c>
      <c r="J313" s="57"/>
      <c r="K313" s="57"/>
      <c r="L313" s="45">
        <f t="shared" si="23"/>
        <v>0</v>
      </c>
    </row>
    <row r="314" spans="1:12" x14ac:dyDescent="0.25">
      <c r="A314" s="42" t="str">
        <f>Orçamento!A297</f>
        <v xml:space="preserve"> 23.13 </v>
      </c>
      <c r="B314" s="47" t="str">
        <f>Orçamento!D297</f>
        <v>ELETRODUTO FLEXIVEL, EM ACO, TIPO CONDUITE, DIAMETRO DE 3"</v>
      </c>
      <c r="C314" s="42" t="str">
        <f>Orçamento!E297</f>
        <v>M</v>
      </c>
      <c r="D314" s="43"/>
      <c r="E314" s="44">
        <f>Orçamento!H297</f>
        <v>82.85</v>
      </c>
      <c r="F314" s="44">
        <f>Orçamento!F297</f>
        <v>28</v>
      </c>
      <c r="G314" s="43"/>
      <c r="H314" s="43"/>
      <c r="I314" s="57">
        <f t="shared" si="24"/>
        <v>2319.7999999999997</v>
      </c>
      <c r="J314" s="57"/>
      <c r="K314" s="57"/>
      <c r="L314" s="45">
        <f t="shared" si="23"/>
        <v>0</v>
      </c>
    </row>
    <row r="315" spans="1:12" x14ac:dyDescent="0.25">
      <c r="A315" s="42" t="str">
        <f>Orçamento!A298</f>
        <v xml:space="preserve"> 23.14 </v>
      </c>
      <c r="B315" s="47" t="str">
        <f>Orçamento!D298</f>
        <v>FITA ACO INOX PARA CINTAR POSTE, L = 19 MM, E = 0,5 MM (ROLO DE 30M)</v>
      </c>
      <c r="C315" s="42" t="str">
        <f>Orçamento!E298</f>
        <v>UN</v>
      </c>
      <c r="D315" s="43"/>
      <c r="E315" s="44">
        <f>Orçamento!H298</f>
        <v>96.83</v>
      </c>
      <c r="F315" s="44">
        <f>Orçamento!F298</f>
        <v>0.5</v>
      </c>
      <c r="G315" s="43"/>
      <c r="H315" s="43"/>
      <c r="I315" s="57">
        <f t="shared" si="24"/>
        <v>48.414999999999999</v>
      </c>
      <c r="J315" s="57"/>
      <c r="K315" s="57"/>
      <c r="L315" s="45">
        <f t="shared" si="23"/>
        <v>0</v>
      </c>
    </row>
    <row r="316" spans="1:12" x14ac:dyDescent="0.25">
      <c r="A316" s="42" t="str">
        <f>Orçamento!A299</f>
        <v xml:space="preserve"> 23.15 </v>
      </c>
      <c r="B316" s="47" t="str">
        <f>Orçamento!D299</f>
        <v>HASTE DE ATERRAMENTO 5/8  PARA SPDA - FORNECIMENTO E INSTALAÇÃO. AF_12/2017</v>
      </c>
      <c r="C316" s="42" t="str">
        <f>Orçamento!E299</f>
        <v>UN</v>
      </c>
      <c r="D316" s="43"/>
      <c r="E316" s="44">
        <f>Orçamento!H299</f>
        <v>60.71</v>
      </c>
      <c r="F316" s="44">
        <f>Orçamento!F299</f>
        <v>3</v>
      </c>
      <c r="G316" s="43"/>
      <c r="H316" s="43"/>
      <c r="I316" s="57">
        <f t="shared" si="24"/>
        <v>182.13</v>
      </c>
      <c r="J316" s="57"/>
      <c r="K316" s="57"/>
      <c r="L316" s="45">
        <f t="shared" si="23"/>
        <v>0</v>
      </c>
    </row>
    <row r="317" spans="1:12" x14ac:dyDescent="0.25">
      <c r="A317" s="42" t="str">
        <f>Orçamento!A300</f>
        <v xml:space="preserve"> 23.16 </v>
      </c>
      <c r="B317" s="47" t="str">
        <f>Orçamento!D300</f>
        <v>GRAMPO U DE 5/8 " N8 EM FERRO GALVANIZADO</v>
      </c>
      <c r="C317" s="42" t="str">
        <f>Orçamento!E300</f>
        <v>UN</v>
      </c>
      <c r="D317" s="43"/>
      <c r="E317" s="44">
        <f>Orçamento!H300</f>
        <v>15.95</v>
      </c>
      <c r="F317" s="44">
        <f>Orçamento!F300</f>
        <v>3</v>
      </c>
      <c r="G317" s="43"/>
      <c r="H317" s="43"/>
      <c r="I317" s="57">
        <f t="shared" si="24"/>
        <v>47.849999999999994</v>
      </c>
      <c r="J317" s="57"/>
      <c r="K317" s="57"/>
      <c r="L317" s="45">
        <f t="shared" si="23"/>
        <v>0</v>
      </c>
    </row>
    <row r="318" spans="1:12" ht="25.5" x14ac:dyDescent="0.25">
      <c r="A318" s="42" t="str">
        <f>Orçamento!A301</f>
        <v xml:space="preserve"> 23.17 </v>
      </c>
      <c r="B318" s="47" t="str">
        <f>Orçamento!D301</f>
        <v>CAIXA DE INSPEÇÃO PARA ATERRAMENTO, CIRCULAR, EM POLIETILENO, DIÂMETRO INTERNO = 0,3 M. AF_12/2020</v>
      </c>
      <c r="C318" s="42" t="str">
        <f>Orçamento!E301</f>
        <v>UN</v>
      </c>
      <c r="D318" s="43"/>
      <c r="E318" s="44">
        <f>Orçamento!H301</f>
        <v>53.39</v>
      </c>
      <c r="F318" s="44">
        <f>Orçamento!F301</f>
        <v>3</v>
      </c>
      <c r="G318" s="43"/>
      <c r="H318" s="43"/>
      <c r="I318" s="57">
        <f t="shared" si="24"/>
        <v>160.17000000000002</v>
      </c>
      <c r="J318" s="57"/>
      <c r="K318" s="57"/>
      <c r="L318" s="45">
        <f t="shared" si="23"/>
        <v>0</v>
      </c>
    </row>
    <row r="319" spans="1:12" x14ac:dyDescent="0.25">
      <c r="A319" s="42" t="str">
        <f>Orçamento!A302</f>
        <v xml:space="preserve"> 23.18 </v>
      </c>
      <c r="B319" s="47" t="str">
        <f>Orçamento!D302</f>
        <v>Estrado (tapete) de borracha isolante 15 kv - dimensões 1.000 x 1.000 x 25 mm</v>
      </c>
      <c r="C319" s="42" t="str">
        <f>Orçamento!E302</f>
        <v>pç</v>
      </c>
      <c r="D319" s="43"/>
      <c r="E319" s="44">
        <f>Orçamento!H302</f>
        <v>732.66</v>
      </c>
      <c r="F319" s="44">
        <f>Orçamento!F302</f>
        <v>1</v>
      </c>
      <c r="G319" s="43"/>
      <c r="H319" s="43"/>
      <c r="I319" s="57">
        <f t="shared" si="24"/>
        <v>732.66</v>
      </c>
      <c r="J319" s="57"/>
      <c r="K319" s="57"/>
      <c r="L319" s="45">
        <f t="shared" si="23"/>
        <v>0</v>
      </c>
    </row>
    <row r="320" spans="1:12" ht="25.5" x14ac:dyDescent="0.25">
      <c r="A320" s="42" t="str">
        <f>Orçamento!A303</f>
        <v xml:space="preserve"> 23.19 </v>
      </c>
      <c r="B320" s="47" t="str">
        <f>Orçamento!D303</f>
        <v>DISJUNTOR TERMOMAGNÉTICO TRIPOLAR , CORRENTE NOMINAL DE 250A - FORNECIMENTO E INSTALAÇÃO. AF_10/2020</v>
      </c>
      <c r="C320" s="42" t="str">
        <f>Orçamento!E303</f>
        <v>UN</v>
      </c>
      <c r="D320" s="43"/>
      <c r="E320" s="44">
        <f>Orçamento!H303</f>
        <v>1082.3599999999999</v>
      </c>
      <c r="F320" s="44">
        <f>Orçamento!F303</f>
        <v>1</v>
      </c>
      <c r="G320" s="43"/>
      <c r="H320" s="43"/>
      <c r="I320" s="57">
        <f t="shared" si="24"/>
        <v>1082.3599999999999</v>
      </c>
      <c r="J320" s="57"/>
      <c r="K320" s="57"/>
      <c r="L320" s="45">
        <f t="shared" si="23"/>
        <v>0</v>
      </c>
    </row>
    <row r="321" spans="1:12" x14ac:dyDescent="0.25">
      <c r="A321" s="40" t="str">
        <f>Orçamento!A304</f>
        <v xml:space="preserve"> 24 </v>
      </c>
      <c r="B321" s="46" t="str">
        <f>Orçamento!D304</f>
        <v>INSTALAÇÕES DE COMBATE A INCÊNDIO</v>
      </c>
      <c r="C321" s="40"/>
      <c r="D321" s="48"/>
      <c r="E321" s="49"/>
      <c r="F321" s="49"/>
      <c r="G321" s="48"/>
      <c r="H321" s="48"/>
      <c r="I321" s="58"/>
      <c r="J321" s="58"/>
      <c r="K321" s="58"/>
      <c r="L321" s="50"/>
    </row>
    <row r="322" spans="1:12" ht="38.25" x14ac:dyDescent="0.25">
      <c r="A322" s="42" t="str">
        <f>Orçamento!A305</f>
        <v xml:space="preserve"> 24.1 </v>
      </c>
      <c r="B322" s="47" t="str">
        <f>Orçamento!D305</f>
        <v>PLACA DE SINALIZACAO DE SEGURANCA CONTRA INCENDIO, FOTOLUMINESCENTE, QUADRADA, *20 X 20* CM, EM PVC *2* MM ANTI-CHAMAS (SIMBOLOS, CORES E PICTOGRAMAS CONFORME NBR 16820)</v>
      </c>
      <c r="C322" s="42" t="str">
        <f>Orçamento!E305</f>
        <v>UN</v>
      </c>
      <c r="D322" s="43"/>
      <c r="E322" s="44">
        <f>Orçamento!H305</f>
        <v>22.92</v>
      </c>
      <c r="F322" s="44">
        <f>Orçamento!F305</f>
        <v>155</v>
      </c>
      <c r="G322" s="43"/>
      <c r="H322" s="43"/>
      <c r="I322" s="57">
        <f t="shared" si="24"/>
        <v>3552.6000000000004</v>
      </c>
      <c r="J322" s="57"/>
      <c r="K322" s="57"/>
      <c r="L322" s="45">
        <f t="shared" si="23"/>
        <v>0</v>
      </c>
    </row>
    <row r="323" spans="1:12" ht="25.5" x14ac:dyDescent="0.25">
      <c r="A323" s="42" t="str">
        <f>Orçamento!A306</f>
        <v xml:space="preserve"> 24.2 </v>
      </c>
      <c r="B323" s="47" t="str">
        <f>Orçamento!D306</f>
        <v>Luminária de emergência, de sobrepor, tipo bloco autônomo, com autonomia de 1h, modelo LLE-LLEDDF, da KBR ou si</v>
      </c>
      <c r="C323" s="42" t="str">
        <f>Orçamento!E306</f>
        <v>un</v>
      </c>
      <c r="D323" s="43"/>
      <c r="E323" s="44">
        <f>Orçamento!H306</f>
        <v>174.9</v>
      </c>
      <c r="F323" s="44">
        <f>Orçamento!F306</f>
        <v>35</v>
      </c>
      <c r="G323" s="43"/>
      <c r="H323" s="43"/>
      <c r="I323" s="57">
        <f t="shared" si="24"/>
        <v>6121.5</v>
      </c>
      <c r="J323" s="57"/>
      <c r="K323" s="57"/>
      <c r="L323" s="45">
        <f t="shared" si="23"/>
        <v>0</v>
      </c>
    </row>
    <row r="324" spans="1:12" ht="25.5" x14ac:dyDescent="0.25">
      <c r="A324" s="42" t="str">
        <f>Orçamento!A307</f>
        <v xml:space="preserve"> 24.3 </v>
      </c>
      <c r="B324" s="47" t="str">
        <f>Orçamento!D307</f>
        <v>LUMINÁRIA DE EMERGÊNCIA, COM 30 LÂMPADAS LED DE 2 W, SEM REATOR - FORNECIMENTO E INSTALAÇÃO. AF_02/2020</v>
      </c>
      <c r="C324" s="42" t="str">
        <f>Orçamento!E307</f>
        <v>UN</v>
      </c>
      <c r="D324" s="43"/>
      <c r="E324" s="44">
        <f>Orçamento!H307</f>
        <v>27.69</v>
      </c>
      <c r="F324" s="44">
        <f>Orçamento!F307</f>
        <v>28</v>
      </c>
      <c r="G324" s="43"/>
      <c r="H324" s="43"/>
      <c r="I324" s="57">
        <f t="shared" si="24"/>
        <v>775.32</v>
      </c>
      <c r="J324" s="57"/>
      <c r="K324" s="57"/>
      <c r="L324" s="45">
        <f t="shared" si="23"/>
        <v>0</v>
      </c>
    </row>
    <row r="325" spans="1:12" ht="25.5" x14ac:dyDescent="0.25">
      <c r="A325" s="42" t="str">
        <f>Orçamento!A308</f>
        <v xml:space="preserve"> 24.4 </v>
      </c>
      <c r="B325" s="47" t="str">
        <f>Orçamento!D308</f>
        <v>EXTINTOR DE INCÊNDIO PORTÁTIL COM CARGA DE CO2 DE 6 KG, CLASSE BC - FORNECIMENTO E INSTALAÇÃO. AF_10/2020_P</v>
      </c>
      <c r="C325" s="42" t="str">
        <f>Orçamento!E308</f>
        <v>UN</v>
      </c>
      <c r="D325" s="43"/>
      <c r="E325" s="44">
        <f>Orçamento!H308</f>
        <v>1057.06</v>
      </c>
      <c r="F325" s="44">
        <f>Orçamento!F308</f>
        <v>16</v>
      </c>
      <c r="G325" s="43"/>
      <c r="H325" s="43"/>
      <c r="I325" s="57">
        <f t="shared" si="24"/>
        <v>16912.96</v>
      </c>
      <c r="J325" s="57"/>
      <c r="K325" s="57"/>
      <c r="L325" s="45">
        <f t="shared" si="23"/>
        <v>0</v>
      </c>
    </row>
    <row r="326" spans="1:12" ht="25.5" x14ac:dyDescent="0.25">
      <c r="A326" s="42" t="str">
        <f>Orçamento!A309</f>
        <v xml:space="preserve"> 24.5 </v>
      </c>
      <c r="B326" s="47" t="str">
        <f>Orçamento!D309</f>
        <v>EXTINTOR DE INCÊNDIO PORTÁTIL COM CARGA DE ÁGUA PRESSURIZADA DE 10 L, CLASSE A - FORNECIMENTO E INSTALAÇÃO. AF_10/2020_P</v>
      </c>
      <c r="C326" s="42" t="str">
        <f>Orçamento!E309</f>
        <v>UN</v>
      </c>
      <c r="D326" s="43"/>
      <c r="E326" s="44">
        <f>Orçamento!H309</f>
        <v>322.89</v>
      </c>
      <c r="F326" s="44">
        <f>Orçamento!F309</f>
        <v>10</v>
      </c>
      <c r="G326" s="43"/>
      <c r="H326" s="43"/>
      <c r="I326" s="57">
        <f t="shared" si="24"/>
        <v>3228.8999999999996</v>
      </c>
      <c r="J326" s="57"/>
      <c r="K326" s="57"/>
      <c r="L326" s="45">
        <f t="shared" si="23"/>
        <v>0</v>
      </c>
    </row>
    <row r="327" spans="1:12" ht="25.5" x14ac:dyDescent="0.25">
      <c r="A327" s="42" t="str">
        <f>Orçamento!A310</f>
        <v xml:space="preserve"> 24.6 </v>
      </c>
      <c r="B327" s="47" t="str">
        <f>Orçamento!D310</f>
        <v>Motobomba marca schneider ou similar, modelo SH55 BPI-21, 2 1/2", motor a combustão - gasolina , 5,5cv</v>
      </c>
      <c r="C327" s="42" t="str">
        <f>Orçamento!E310</f>
        <v>Un</v>
      </c>
      <c r="D327" s="43"/>
      <c r="E327" s="44">
        <f>Orçamento!H310</f>
        <v>11081.89</v>
      </c>
      <c r="F327" s="44">
        <f>Orçamento!F310</f>
        <v>1</v>
      </c>
      <c r="G327" s="43"/>
      <c r="H327" s="43"/>
      <c r="I327" s="57">
        <f t="shared" si="24"/>
        <v>11081.89</v>
      </c>
      <c r="J327" s="57"/>
      <c r="K327" s="57"/>
      <c r="L327" s="45">
        <f t="shared" si="23"/>
        <v>0</v>
      </c>
    </row>
    <row r="328" spans="1:12" ht="38.25" x14ac:dyDescent="0.25">
      <c r="A328" s="42" t="str">
        <f>Orçamento!A311</f>
        <v xml:space="preserve"> 24.7 </v>
      </c>
      <c r="B328" s="47" t="str">
        <f>Orçamento!D311</f>
        <v>ABRIGO PARA HIDRANTE, 90X60X17CM, COM REGISTRO GLOBO ANGULAR 45 GRAUS 2 1/2", ADAPTADOR STORZ 2 1/2", MANGUEIRA DE INCÊNDIO 20M, REDUÇÃO 2 1/2" X 1 1/2" E ESGUICHO EM LATÃO 1 1/2" - FORNECIMENTO E INSTALAÇÃO. AF_10/2020</v>
      </c>
      <c r="C328" s="42" t="str">
        <f>Orçamento!E311</f>
        <v>UN</v>
      </c>
      <c r="D328" s="43"/>
      <c r="E328" s="44">
        <f>Orçamento!H311</f>
        <v>1888.95</v>
      </c>
      <c r="F328" s="44">
        <f>Orçamento!F311</f>
        <v>7</v>
      </c>
      <c r="G328" s="43"/>
      <c r="H328" s="43"/>
      <c r="I328" s="57">
        <f t="shared" si="24"/>
        <v>13222.65</v>
      </c>
      <c r="J328" s="57"/>
      <c r="K328" s="57"/>
      <c r="L328" s="45">
        <f t="shared" si="23"/>
        <v>0</v>
      </c>
    </row>
    <row r="329" spans="1:12" ht="25.5" x14ac:dyDescent="0.25">
      <c r="A329" s="42" t="str">
        <f>Orçamento!A312</f>
        <v xml:space="preserve"> 24.8 </v>
      </c>
      <c r="B329" s="47" t="str">
        <f>Orçamento!D312</f>
        <v>TUBO DE AÇO GALVANIZADO COM COSTURA, CLASSE MÉDIA, CONEXÃO RANHURADA, DN 80 (3"), INSTALADO EM PRUMADAS - FORNECIMENTO E INSTALAÇÃO. AF_10/2020</v>
      </c>
      <c r="C329" s="42" t="str">
        <f>Orçamento!E312</f>
        <v>M</v>
      </c>
      <c r="D329" s="43"/>
      <c r="E329" s="44">
        <f>Orçamento!H312</f>
        <v>183.87</v>
      </c>
      <c r="F329" s="44">
        <f>Orçamento!F312</f>
        <v>189.33</v>
      </c>
      <c r="G329" s="43"/>
      <c r="H329" s="43"/>
      <c r="I329" s="57">
        <f t="shared" si="24"/>
        <v>34812.107100000001</v>
      </c>
      <c r="J329" s="57"/>
      <c r="K329" s="57"/>
      <c r="L329" s="45">
        <f t="shared" si="23"/>
        <v>0</v>
      </c>
    </row>
    <row r="330" spans="1:12" x14ac:dyDescent="0.25">
      <c r="A330" s="42" t="str">
        <f>Orçamento!A313</f>
        <v xml:space="preserve"> 24.9 </v>
      </c>
      <c r="B330" s="47" t="str">
        <f>Orçamento!D313</f>
        <v>REGISTRO DE GAVETA BRUTO, LATÃO, ROSCÁVEL, 3" - FORNECIMENTO E INSTALAÇÃO. AF_08/2021</v>
      </c>
      <c r="C330" s="42" t="str">
        <f>Orçamento!E313</f>
        <v>UN</v>
      </c>
      <c r="D330" s="43"/>
      <c r="E330" s="44">
        <f>Orçamento!H313</f>
        <v>416.59</v>
      </c>
      <c r="F330" s="44">
        <f>Orçamento!F313</f>
        <v>5</v>
      </c>
      <c r="G330" s="43"/>
      <c r="H330" s="43"/>
      <c r="I330" s="57">
        <f t="shared" si="24"/>
        <v>2082.9499999999998</v>
      </c>
      <c r="J330" s="57"/>
      <c r="K330" s="57"/>
      <c r="L330" s="45">
        <f t="shared" si="23"/>
        <v>0</v>
      </c>
    </row>
    <row r="331" spans="1:12" ht="25.5" x14ac:dyDescent="0.25">
      <c r="A331" s="42" t="str">
        <f>Orçamento!A314</f>
        <v xml:space="preserve"> 24.10 </v>
      </c>
      <c r="B331" s="47" t="str">
        <f>Orçamento!D314</f>
        <v>TÊ, EM FERRO GALVANIZADO, CONEXÃO ROSQUEADA, DN 80 (3"), INSTALADO EM REDE DE ALIMENTAÇÃO PARA HIDRANTE - FORNECIMENTO E INSTALAÇÃO. AF_10/2020</v>
      </c>
      <c r="C331" s="42" t="str">
        <f>Orçamento!E314</f>
        <v>UN</v>
      </c>
      <c r="D331" s="43"/>
      <c r="E331" s="44">
        <f>Orçamento!H314</f>
        <v>270.33999999999997</v>
      </c>
      <c r="F331" s="44">
        <f>Orçamento!F314</f>
        <v>6</v>
      </c>
      <c r="G331" s="43"/>
      <c r="H331" s="43"/>
      <c r="I331" s="57">
        <f t="shared" si="24"/>
        <v>1622.04</v>
      </c>
      <c r="J331" s="57"/>
      <c r="K331" s="57"/>
      <c r="L331" s="45">
        <f t="shared" si="23"/>
        <v>0</v>
      </c>
    </row>
    <row r="332" spans="1:12" ht="25.5" x14ac:dyDescent="0.25">
      <c r="A332" s="42" t="str">
        <f>Orçamento!A315</f>
        <v xml:space="preserve"> 24.11 </v>
      </c>
      <c r="B332" s="47" t="str">
        <f>Orçamento!D315</f>
        <v>REGISTRO OU VÁLVULA GLOBO ANGULAR EM LATÃO, PARA HIDRANTES EM INSTALAÇÃO PREDIAL DE INCÊNDIO, 45 GRAUS, 2 1/2" - FORNECIMENTO E INSTALAÇÃO. AF_08/2021</v>
      </c>
      <c r="C332" s="42" t="str">
        <f>Orçamento!E315</f>
        <v>UN</v>
      </c>
      <c r="D332" s="43"/>
      <c r="E332" s="44">
        <f>Orçamento!H315</f>
        <v>245.78</v>
      </c>
      <c r="F332" s="44">
        <f>Orçamento!F315</f>
        <v>5</v>
      </c>
      <c r="G332" s="43"/>
      <c r="H332" s="43"/>
      <c r="I332" s="57">
        <f t="shared" si="24"/>
        <v>1228.9000000000001</v>
      </c>
      <c r="J332" s="57"/>
      <c r="K332" s="57"/>
      <c r="L332" s="45">
        <f t="shared" si="23"/>
        <v>0</v>
      </c>
    </row>
    <row r="333" spans="1:12" ht="25.5" x14ac:dyDescent="0.25">
      <c r="A333" s="42" t="str">
        <f>Orçamento!A316</f>
        <v xml:space="preserve"> 24.12 </v>
      </c>
      <c r="B333" s="47" t="str">
        <f>Orçamento!D316</f>
        <v>VÁLVULA DE RETENÇÃO HORIZONTAL, DE BRONZE, ROSCÁVEL, 2 1/2" - FORNECIMENTO E INSTALAÇÃO. AF_08/2021</v>
      </c>
      <c r="C333" s="42" t="str">
        <f>Orçamento!E316</f>
        <v>UN</v>
      </c>
      <c r="D333" s="43"/>
      <c r="E333" s="44">
        <f>Orçamento!H316</f>
        <v>601.97</v>
      </c>
      <c r="F333" s="44">
        <f>Orçamento!F316</f>
        <v>4</v>
      </c>
      <c r="G333" s="43"/>
      <c r="H333" s="43"/>
      <c r="I333" s="57">
        <f t="shared" si="24"/>
        <v>2407.88</v>
      </c>
      <c r="J333" s="57"/>
      <c r="K333" s="57"/>
      <c r="L333" s="45">
        <f t="shared" si="23"/>
        <v>0</v>
      </c>
    </row>
    <row r="334" spans="1:12" ht="25.5" x14ac:dyDescent="0.25">
      <c r="A334" s="42" t="str">
        <f>Orçamento!A317</f>
        <v xml:space="preserve"> 24.13 </v>
      </c>
      <c r="B334" s="47" t="str">
        <f>Orçamento!D317</f>
        <v>MANÔMETRO 0 A 200 PSI (0 A 14 KGF/CM2), D = 50MM - FORNECIMENTO E INSTALAÇÃO. AF_10/2020</v>
      </c>
      <c r="C334" s="42" t="str">
        <f>Orçamento!E317</f>
        <v>UN</v>
      </c>
      <c r="D334" s="43"/>
      <c r="E334" s="44">
        <f>Orçamento!H317</f>
        <v>157.72999999999999</v>
      </c>
      <c r="F334" s="44">
        <f>Orçamento!F317</f>
        <v>1</v>
      </c>
      <c r="G334" s="43"/>
      <c r="H334" s="43"/>
      <c r="I334" s="57">
        <f t="shared" si="24"/>
        <v>157.72999999999999</v>
      </c>
      <c r="J334" s="57"/>
      <c r="K334" s="57"/>
      <c r="L334" s="45">
        <f t="shared" si="23"/>
        <v>0</v>
      </c>
    </row>
    <row r="335" spans="1:12" ht="25.5" x14ac:dyDescent="0.25">
      <c r="A335" s="42" t="str">
        <f>Orçamento!A318</f>
        <v xml:space="preserve"> 24.14 </v>
      </c>
      <c r="B335" s="47" t="str">
        <f>Orçamento!D318</f>
        <v>MANÔMETRO 0 A 200 PSI (0 A 14 KGF/CM2), D = 50MM - FORNECIMENTO E INSTALAÇÃO. AF_10/2020</v>
      </c>
      <c r="C335" s="42" t="str">
        <f>Orçamento!E318</f>
        <v>UN</v>
      </c>
      <c r="D335" s="43"/>
      <c r="E335" s="44">
        <f>Orçamento!H318</f>
        <v>157.72999999999999</v>
      </c>
      <c r="F335" s="44">
        <f>Orçamento!F318</f>
        <v>1</v>
      </c>
      <c r="G335" s="43"/>
      <c r="H335" s="43"/>
      <c r="I335" s="57">
        <f t="shared" si="24"/>
        <v>157.72999999999999</v>
      </c>
      <c r="J335" s="57"/>
      <c r="K335" s="57"/>
      <c r="L335" s="45">
        <f t="shared" si="23"/>
        <v>0</v>
      </c>
    </row>
    <row r="336" spans="1:12" ht="25.5" x14ac:dyDescent="0.25">
      <c r="A336" s="42" t="str">
        <f>Orçamento!A319</f>
        <v xml:space="preserve"> 24.15 </v>
      </c>
      <c r="B336" s="47" t="str">
        <f>Orçamento!D319</f>
        <v>TAMPA PARA CAIXA TIPO R1, EM FERRO FUNDIDO, DIMENSÕES INTERNAS: 0,40 X 0,60 M - FORNECIMENTO E INSTALAÇÃO. AF_12/2020</v>
      </c>
      <c r="C336" s="42" t="str">
        <f>Orçamento!E319</f>
        <v>UN</v>
      </c>
      <c r="D336" s="43"/>
      <c r="E336" s="44">
        <f>Orçamento!H319</f>
        <v>421.1</v>
      </c>
      <c r="F336" s="44">
        <f>Orçamento!F319</f>
        <v>1</v>
      </c>
      <c r="G336" s="43"/>
      <c r="H336" s="43"/>
      <c r="I336" s="57">
        <f t="shared" si="24"/>
        <v>421.1</v>
      </c>
      <c r="J336" s="57"/>
      <c r="K336" s="57"/>
      <c r="L336" s="45">
        <f t="shared" si="23"/>
        <v>0</v>
      </c>
    </row>
    <row r="337" spans="1:12" ht="25.5" x14ac:dyDescent="0.25">
      <c r="A337" s="42" t="str">
        <f>Orçamento!A320</f>
        <v xml:space="preserve"> 24.16 </v>
      </c>
      <c r="B337" s="47" t="str">
        <f>Orçamento!D320</f>
        <v>CAIXA ENTERRADA ELÉTRICA RETANGULAR, EM ALVENARIA COM TIJOLOS CERÂMICOS MACIÇOS, FUNDO COM BRITA, DIMENSÕES INTERNAS: 0,8X0,8X0,6 M. AF_12/2020</v>
      </c>
      <c r="C337" s="42" t="str">
        <f>Orçamento!E320</f>
        <v>UN</v>
      </c>
      <c r="D337" s="43"/>
      <c r="E337" s="44">
        <f>Orçamento!H320</f>
        <v>653.03</v>
      </c>
      <c r="F337" s="44">
        <f>Orçamento!F320</f>
        <v>1</v>
      </c>
      <c r="G337" s="43"/>
      <c r="H337" s="43"/>
      <c r="I337" s="57">
        <f t="shared" si="24"/>
        <v>653.03</v>
      </c>
      <c r="J337" s="57"/>
      <c r="K337" s="57"/>
      <c r="L337" s="45">
        <f t="shared" si="23"/>
        <v>0</v>
      </c>
    </row>
    <row r="338" spans="1:12" x14ac:dyDescent="0.25">
      <c r="A338" s="42" t="str">
        <f>Orçamento!A321</f>
        <v xml:space="preserve"> 24.17 </v>
      </c>
      <c r="B338" s="47" t="str">
        <f>Orçamento!D321</f>
        <v>Acionador manual (botoeira) "aperte aqui", p/instal. incendio - endereçável</v>
      </c>
      <c r="C338" s="42" t="str">
        <f>Orçamento!E321</f>
        <v>un</v>
      </c>
      <c r="D338" s="43"/>
      <c r="E338" s="44">
        <f>Orçamento!H321</f>
        <v>173.5</v>
      </c>
      <c r="F338" s="44">
        <f>Orçamento!F321</f>
        <v>7</v>
      </c>
      <c r="G338" s="43"/>
      <c r="H338" s="43"/>
      <c r="I338" s="57">
        <f t="shared" si="24"/>
        <v>1214.5</v>
      </c>
      <c r="J338" s="57"/>
      <c r="K338" s="57"/>
      <c r="L338" s="45">
        <f t="shared" si="23"/>
        <v>0</v>
      </c>
    </row>
    <row r="339" spans="1:12" ht="25.5" x14ac:dyDescent="0.25">
      <c r="A339" s="42" t="str">
        <f>Orçamento!A322</f>
        <v xml:space="preserve"> 24.18 </v>
      </c>
      <c r="B339" s="47" t="str">
        <f>Orçamento!D322</f>
        <v>Central de alarme e detecção de incendio, capacidade: 8 laços, com 2 linhas, mod.VR-8L, Verin ou similar</v>
      </c>
      <c r="C339" s="42" t="str">
        <f>Orçamento!E322</f>
        <v>un</v>
      </c>
      <c r="D339" s="43"/>
      <c r="E339" s="44">
        <f>Orçamento!H322</f>
        <v>468.71</v>
      </c>
      <c r="F339" s="44">
        <f>Orçamento!F322</f>
        <v>1</v>
      </c>
      <c r="G339" s="43"/>
      <c r="H339" s="43"/>
      <c r="I339" s="57">
        <f t="shared" si="24"/>
        <v>468.71</v>
      </c>
      <c r="J339" s="57"/>
      <c r="K339" s="57"/>
      <c r="L339" s="45">
        <f t="shared" si="23"/>
        <v>0</v>
      </c>
    </row>
    <row r="340" spans="1:12" x14ac:dyDescent="0.25">
      <c r="A340" s="42" t="str">
        <f>Orçamento!A323</f>
        <v xml:space="preserve"> 24.19 </v>
      </c>
      <c r="B340" s="47" t="str">
        <f>Orçamento!D323</f>
        <v>Sirene aúdiovisual endereçavel, 120db, para alarme de incêndio</v>
      </c>
      <c r="C340" s="42" t="str">
        <f>Orçamento!E323</f>
        <v>un</v>
      </c>
      <c r="D340" s="43"/>
      <c r="E340" s="44">
        <f>Orçamento!H323</f>
        <v>225.94</v>
      </c>
      <c r="F340" s="44">
        <f>Orçamento!F323</f>
        <v>7</v>
      </c>
      <c r="G340" s="43"/>
      <c r="H340" s="43"/>
      <c r="I340" s="57">
        <f t="shared" si="24"/>
        <v>1581.58</v>
      </c>
      <c r="J340" s="57"/>
      <c r="K340" s="57"/>
      <c r="L340" s="45">
        <f t="shared" si="23"/>
        <v>0</v>
      </c>
    </row>
    <row r="341" spans="1:12" x14ac:dyDescent="0.25">
      <c r="A341" s="40" t="str">
        <f>Orçamento!A324</f>
        <v xml:space="preserve"> 25 </v>
      </c>
      <c r="B341" s="46" t="str">
        <f>Orçamento!D324</f>
        <v>SERVIÇOS COMPLEMENTARES</v>
      </c>
      <c r="C341" s="40"/>
      <c r="D341" s="48"/>
      <c r="E341" s="49"/>
      <c r="F341" s="49"/>
      <c r="G341" s="48"/>
      <c r="H341" s="48"/>
      <c r="I341" s="58"/>
      <c r="J341" s="58"/>
      <c r="K341" s="58"/>
      <c r="L341" s="50"/>
    </row>
    <row r="342" spans="1:12" ht="38.25" x14ac:dyDescent="0.25">
      <c r="A342" s="42" t="str">
        <f>Orçamento!A325</f>
        <v xml:space="preserve"> 25.1 </v>
      </c>
      <c r="B342" s="47" t="str">
        <f>Orçamento!D325</f>
        <v>ELEVADOR AÇO INOX CAPACIDADE P/ (8 PASSAGEIROS OU 1  CADEIRANTE + 1 ACOMPANHANTES), COM O1 PARADA, E DESNIVEL DE  4,30MM,PORTAS DE ACESSO OPOSTO , CAPACIDADE 250 KG,  VELOCIDADE 6,00 M/MIN, /MIN - FORNECIMENTO E INSTALACAO</v>
      </c>
      <c r="C342" s="42" t="str">
        <f>Orçamento!E325</f>
        <v>und</v>
      </c>
      <c r="D342" s="43"/>
      <c r="E342" s="44">
        <f>Orçamento!H325</f>
        <v>130267.14</v>
      </c>
      <c r="F342" s="44">
        <f>Orçamento!F325</f>
        <v>1</v>
      </c>
      <c r="G342" s="43"/>
      <c r="H342" s="43"/>
      <c r="I342" s="57">
        <f t="shared" si="24"/>
        <v>130267.14</v>
      </c>
      <c r="J342" s="57"/>
      <c r="K342" s="57"/>
      <c r="L342" s="45">
        <f t="shared" si="23"/>
        <v>0</v>
      </c>
    </row>
    <row r="343" spans="1:12" x14ac:dyDescent="0.25">
      <c r="A343" s="42" t="str">
        <f>Orçamento!A326</f>
        <v xml:space="preserve"> 25.2 </v>
      </c>
      <c r="B343" s="47" t="str">
        <f>Orçamento!D326</f>
        <v>Banco de madeira de lei sem encosto, tipo sueco, medindo 45x45x300cm</v>
      </c>
      <c r="C343" s="42" t="str">
        <f>Orçamento!E326</f>
        <v>un</v>
      </c>
      <c r="D343" s="43"/>
      <c r="E343" s="44">
        <f>Orçamento!H326</f>
        <v>887.35</v>
      </c>
      <c r="F343" s="44">
        <f>Orçamento!F326</f>
        <v>10</v>
      </c>
      <c r="G343" s="43"/>
      <c r="H343" s="43"/>
      <c r="I343" s="57">
        <f t="shared" si="24"/>
        <v>8873.5</v>
      </c>
      <c r="J343" s="57"/>
      <c r="K343" s="57"/>
      <c r="L343" s="45">
        <f t="shared" si="23"/>
        <v>0</v>
      </c>
    </row>
    <row r="344" spans="1:12" ht="25.5" x14ac:dyDescent="0.25">
      <c r="A344" s="42" t="str">
        <f>Orçamento!A327</f>
        <v xml:space="preserve"> 25.3 </v>
      </c>
      <c r="B344" s="47" t="str">
        <f>Orçamento!D327</f>
        <v>PLANTIO DE ÁRVORE ORNAMENTAL COM ALTURA DE MUDA MAIOR QUE 2,00 M E MENOR OU IGUAL A 4,00 M. AF_05/2018</v>
      </c>
      <c r="C344" s="42" t="str">
        <f>Orçamento!E327</f>
        <v>UN</v>
      </c>
      <c r="D344" s="43"/>
      <c r="E344" s="44">
        <f>Orçamento!H327</f>
        <v>271.86</v>
      </c>
      <c r="F344" s="44">
        <f>Orçamento!F327</f>
        <v>6</v>
      </c>
      <c r="G344" s="43"/>
      <c r="H344" s="43"/>
      <c r="I344" s="57">
        <f t="shared" si="24"/>
        <v>1631.16</v>
      </c>
      <c r="J344" s="57"/>
      <c r="K344" s="57"/>
      <c r="L344" s="45">
        <f t="shared" ref="L344:L371" si="25">K344/I344</f>
        <v>0</v>
      </c>
    </row>
    <row r="345" spans="1:12" x14ac:dyDescent="0.25">
      <c r="A345" s="42" t="str">
        <f>Orçamento!A328</f>
        <v xml:space="preserve"> 25.4 </v>
      </c>
      <c r="B345" s="47" t="str">
        <f>Orçamento!D328</f>
        <v>PLANTIO DE PALMEIRA COM ALTURA DE MUDA MENOR OU IGUAL A 2,00 M. AF_05/2018</v>
      </c>
      <c r="C345" s="42" t="str">
        <f>Orçamento!E328</f>
        <v>UN</v>
      </c>
      <c r="D345" s="43"/>
      <c r="E345" s="44">
        <f>Orçamento!H328</f>
        <v>487.51</v>
      </c>
      <c r="F345" s="44">
        <f>Orçamento!F328</f>
        <v>6</v>
      </c>
      <c r="G345" s="43"/>
      <c r="H345" s="43"/>
      <c r="I345" s="57">
        <f t="shared" si="24"/>
        <v>2925.06</v>
      </c>
      <c r="J345" s="57"/>
      <c r="K345" s="57"/>
      <c r="L345" s="45">
        <f t="shared" si="25"/>
        <v>0</v>
      </c>
    </row>
    <row r="346" spans="1:12" x14ac:dyDescent="0.25">
      <c r="A346" s="42" t="str">
        <f>Orçamento!A329</f>
        <v xml:space="preserve"> 25.5 </v>
      </c>
      <c r="B346" s="47" t="str">
        <f>Orçamento!D329</f>
        <v>PLANTIO DE ARBUSTO OU  CERCA VIVA. AF_05/2018</v>
      </c>
      <c r="C346" s="42" t="str">
        <f>Orçamento!E329</f>
        <v>UN</v>
      </c>
      <c r="D346" s="43"/>
      <c r="E346" s="44">
        <f>Orçamento!H329</f>
        <v>103.29</v>
      </c>
      <c r="F346" s="44">
        <f>Orçamento!F329</f>
        <v>20</v>
      </c>
      <c r="G346" s="43"/>
      <c r="H346" s="43"/>
      <c r="I346" s="57">
        <f t="shared" si="24"/>
        <v>2065.8000000000002</v>
      </c>
      <c r="J346" s="57"/>
      <c r="K346" s="57"/>
      <c r="L346" s="45">
        <f t="shared" si="25"/>
        <v>0</v>
      </c>
    </row>
    <row r="347" spans="1:12" x14ac:dyDescent="0.25">
      <c r="A347" s="42" t="str">
        <f>Orçamento!A330</f>
        <v xml:space="preserve"> 25.6 </v>
      </c>
      <c r="B347" s="47" t="str">
        <f>Orçamento!D330</f>
        <v>PLANTIO DE GRAMA ESMERALDA OU SÃO CARLOS OU CURITIBANA, EM PLACAS. AF_05/2022</v>
      </c>
      <c r="C347" s="42" t="str">
        <f>Orçamento!E330</f>
        <v>m²</v>
      </c>
      <c r="D347" s="43"/>
      <c r="E347" s="44">
        <f>Orçamento!H330</f>
        <v>21.51</v>
      </c>
      <c r="F347" s="44">
        <f>Orçamento!F330</f>
        <v>107.57</v>
      </c>
      <c r="G347" s="43"/>
      <c r="H347" s="43"/>
      <c r="I347" s="57">
        <f t="shared" si="24"/>
        <v>2313.8307</v>
      </c>
      <c r="J347" s="57"/>
      <c r="K347" s="57"/>
      <c r="L347" s="45">
        <f t="shared" si="25"/>
        <v>0</v>
      </c>
    </row>
    <row r="348" spans="1:12" x14ac:dyDescent="0.25">
      <c r="A348" s="42" t="str">
        <f>Orçamento!A331</f>
        <v xml:space="preserve"> 25.7 </v>
      </c>
      <c r="B348" s="47" t="str">
        <f>Orçamento!D331</f>
        <v>PLANTIO DE FORRAÇÃO. AF_05/2018</v>
      </c>
      <c r="C348" s="42" t="str">
        <f>Orçamento!E331</f>
        <v>m²</v>
      </c>
      <c r="D348" s="43"/>
      <c r="E348" s="44">
        <f>Orçamento!H331</f>
        <v>146.44999999999999</v>
      </c>
      <c r="F348" s="44">
        <f>Orçamento!F331</f>
        <v>11.84</v>
      </c>
      <c r="G348" s="43"/>
      <c r="H348" s="43"/>
      <c r="I348" s="57">
        <f t="shared" si="24"/>
        <v>1733.9679999999998</v>
      </c>
      <c r="J348" s="57"/>
      <c r="K348" s="57"/>
      <c r="L348" s="45">
        <f t="shared" si="25"/>
        <v>0</v>
      </c>
    </row>
    <row r="349" spans="1:12" ht="25.5" x14ac:dyDescent="0.25">
      <c r="A349" s="42" t="str">
        <f>Orçamento!A332</f>
        <v xml:space="preserve"> 25.8 </v>
      </c>
      <c r="B349" s="47" t="str">
        <f>Orçamento!D332</f>
        <v>Guarda-corpo em tubo de aço inox ø=1 1/2", duplo, com montantes e fechamento em tubo inox ø=1 1/2", h=96cm, c/acabamento polido, p/fixação em piso</v>
      </c>
      <c r="C349" s="42" t="str">
        <f>Orçamento!E332</f>
        <v>m</v>
      </c>
      <c r="D349" s="43"/>
      <c r="E349" s="44">
        <f>Orçamento!H332</f>
        <v>833.94</v>
      </c>
      <c r="F349" s="44">
        <f>Orçamento!F332</f>
        <v>53.3</v>
      </c>
      <c r="G349" s="43"/>
      <c r="H349" s="43"/>
      <c r="I349" s="57">
        <f t="shared" si="24"/>
        <v>44449.002</v>
      </c>
      <c r="J349" s="57"/>
      <c r="K349" s="57"/>
      <c r="L349" s="45">
        <f t="shared" si="25"/>
        <v>0</v>
      </c>
    </row>
    <row r="350" spans="1:12" ht="25.5" x14ac:dyDescent="0.25">
      <c r="A350" s="42" t="str">
        <f>Orçamento!A333</f>
        <v xml:space="preserve"> 25.9 </v>
      </c>
      <c r="B350" s="47" t="str">
        <f>Orçamento!D333</f>
        <v>GUARDA-CORPO PANORÂMICO COM PERFIS DE ALUMÍNIO E VIDRO LAMINADO 8 MM, FIXADO COM CHUMBADOR MECÂNICO. AF_04/2019_P</v>
      </c>
      <c r="C350" s="42" t="str">
        <f>Orçamento!E333</f>
        <v>M</v>
      </c>
      <c r="D350" s="43"/>
      <c r="E350" s="44">
        <f>Orçamento!H333</f>
        <v>1530.37</v>
      </c>
      <c r="F350" s="44">
        <f>Orçamento!F333</f>
        <v>26.81</v>
      </c>
      <c r="G350" s="43"/>
      <c r="H350" s="43"/>
      <c r="I350" s="57">
        <f t="shared" si="24"/>
        <v>41029.219699999994</v>
      </c>
      <c r="J350" s="57"/>
      <c r="K350" s="57"/>
      <c r="L350" s="45">
        <f t="shared" si="25"/>
        <v>0</v>
      </c>
    </row>
    <row r="351" spans="1:12" x14ac:dyDescent="0.25">
      <c r="A351" s="42" t="str">
        <f>Orçamento!A334</f>
        <v xml:space="preserve"> 25.10 </v>
      </c>
      <c r="B351" s="47" t="str">
        <f>Orçamento!D334</f>
        <v>Limpeza geral</v>
      </c>
      <c r="C351" s="42" t="str">
        <f>Orçamento!E334</f>
        <v>m²</v>
      </c>
      <c r="D351" s="43"/>
      <c r="E351" s="44">
        <f>Orçamento!H334</f>
        <v>2.5099999999999998</v>
      </c>
      <c r="F351" s="44">
        <f>Orçamento!F334</f>
        <v>3700</v>
      </c>
      <c r="G351" s="43"/>
      <c r="H351" s="43"/>
      <c r="I351" s="57">
        <f t="shared" si="24"/>
        <v>9287</v>
      </c>
      <c r="J351" s="57"/>
      <c r="K351" s="57"/>
      <c r="L351" s="45">
        <f t="shared" si="25"/>
        <v>0</v>
      </c>
    </row>
    <row r="352" spans="1:12" x14ac:dyDescent="0.25">
      <c r="A352" s="42" t="str">
        <f>Orçamento!A335</f>
        <v xml:space="preserve"> 25.11 </v>
      </c>
      <c r="B352" s="47" t="str">
        <f>Orçamento!D335</f>
        <v>Escada marinheiro em barra chata de ferro 2" x 5/16"</v>
      </c>
      <c r="C352" s="42" t="str">
        <f>Orçamento!E335</f>
        <v>m</v>
      </c>
      <c r="D352" s="43"/>
      <c r="E352" s="44">
        <f>Orçamento!H335</f>
        <v>435.32</v>
      </c>
      <c r="F352" s="44">
        <f>Orçamento!F335</f>
        <v>38</v>
      </c>
      <c r="G352" s="43"/>
      <c r="H352" s="43"/>
      <c r="I352" s="57">
        <f t="shared" si="24"/>
        <v>16542.16</v>
      </c>
      <c r="J352" s="57"/>
      <c r="K352" s="57"/>
      <c r="L352" s="45">
        <f t="shared" si="25"/>
        <v>0</v>
      </c>
    </row>
    <row r="353" spans="1:12" ht="51" x14ac:dyDescent="0.25">
      <c r="A353" s="42" t="str">
        <f>Orçamento!A336</f>
        <v xml:space="preserve"> 25.12 </v>
      </c>
      <c r="B353" s="47"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2" t="str">
        <f>Orçamento!E336</f>
        <v>m²</v>
      </c>
      <c r="D353" s="43"/>
      <c r="E353" s="44">
        <f>Orçamento!H336</f>
        <v>723.04</v>
      </c>
      <c r="F353" s="44">
        <f>Orçamento!F336</f>
        <v>54.2</v>
      </c>
      <c r="G353" s="43"/>
      <c r="H353" s="43"/>
      <c r="I353" s="57">
        <f t="shared" si="24"/>
        <v>39188.768000000004</v>
      </c>
      <c r="J353" s="57"/>
      <c r="K353" s="57"/>
      <c r="L353" s="45">
        <f t="shared" si="25"/>
        <v>0</v>
      </c>
    </row>
    <row r="354" spans="1:12" s="78" customFormat="1" x14ac:dyDescent="0.25">
      <c r="A354" s="40">
        <v>26</v>
      </c>
      <c r="B354" s="46" t="s">
        <v>1047</v>
      </c>
      <c r="C354" s="40"/>
      <c r="D354" s="48"/>
      <c r="E354" s="49"/>
      <c r="F354" s="49"/>
      <c r="G354" s="48"/>
      <c r="H354" s="48"/>
      <c r="I354" s="58"/>
      <c r="J354" s="58"/>
      <c r="K354" s="58"/>
      <c r="L354" s="50"/>
    </row>
    <row r="355" spans="1:12" s="78" customFormat="1" ht="25.5" x14ac:dyDescent="0.25">
      <c r="A355" s="42" t="s">
        <v>1086</v>
      </c>
      <c r="B355" s="115" t="s">
        <v>1073</v>
      </c>
      <c r="C355" s="116" t="s">
        <v>1053</v>
      </c>
      <c r="D355" s="43"/>
      <c r="E355" s="44">
        <v>506.60999999999996</v>
      </c>
      <c r="F355" s="44">
        <v>58.121700000000004</v>
      </c>
      <c r="G355" s="44">
        <f>Plan1!H36</f>
        <v>43.209599999999995</v>
      </c>
      <c r="H355" s="44">
        <f>G355</f>
        <v>43.209599999999995</v>
      </c>
      <c r="I355" s="57">
        <f>F355*E355</f>
        <v>29445.034436999998</v>
      </c>
      <c r="J355" s="57">
        <f>E355*G355</f>
        <v>21890.415455999995</v>
      </c>
      <c r="K355" s="57">
        <f>E355*H355</f>
        <v>21890.415455999995</v>
      </c>
      <c r="L355" s="45">
        <f t="shared" si="25"/>
        <v>0.74343317556093491</v>
      </c>
    </row>
    <row r="356" spans="1:12" s="78" customFormat="1" ht="38.25" x14ac:dyDescent="0.25">
      <c r="A356" s="42" t="s">
        <v>1087</v>
      </c>
      <c r="B356" s="115" t="s">
        <v>1074</v>
      </c>
      <c r="C356" s="116" t="s">
        <v>1053</v>
      </c>
      <c r="D356" s="43"/>
      <c r="E356" s="44">
        <v>7.33</v>
      </c>
      <c r="F356" s="44">
        <v>58.73</v>
      </c>
      <c r="G356" s="44">
        <f>Plan1!H49</f>
        <v>58.73</v>
      </c>
      <c r="H356" s="44">
        <f t="shared" ref="H356:H371" si="26">G356</f>
        <v>58.73</v>
      </c>
      <c r="I356" s="57">
        <f t="shared" ref="I356:I371" si="27">F356*E356</f>
        <v>430.49089999999995</v>
      </c>
      <c r="J356" s="57">
        <f t="shared" ref="J356:J371" si="28">E356*G356</f>
        <v>430.49089999999995</v>
      </c>
      <c r="K356" s="57">
        <f t="shared" ref="K356:K371" si="29">E356*H356</f>
        <v>430.49089999999995</v>
      </c>
      <c r="L356" s="45">
        <f t="shared" si="25"/>
        <v>1</v>
      </c>
    </row>
    <row r="357" spans="1:12" s="78" customFormat="1" x14ac:dyDescent="0.25">
      <c r="A357" s="42" t="s">
        <v>1088</v>
      </c>
      <c r="B357" s="117" t="s">
        <v>106</v>
      </c>
      <c r="C357" s="118" t="s">
        <v>1053</v>
      </c>
      <c r="D357" s="43"/>
      <c r="E357" s="44">
        <v>27.73</v>
      </c>
      <c r="F357" s="44">
        <v>20.239999999999998</v>
      </c>
      <c r="G357" s="44">
        <f>Plan1!H58</f>
        <v>13.03</v>
      </c>
      <c r="H357" s="44">
        <f t="shared" si="26"/>
        <v>13.03</v>
      </c>
      <c r="I357" s="57">
        <f t="shared" si="27"/>
        <v>561.25519999999995</v>
      </c>
      <c r="J357" s="57">
        <f t="shared" si="28"/>
        <v>361.32189999999997</v>
      </c>
      <c r="K357" s="57">
        <f t="shared" si="29"/>
        <v>361.32189999999997</v>
      </c>
      <c r="L357" s="45">
        <f t="shared" si="25"/>
        <v>0.64377470355731226</v>
      </c>
    </row>
    <row r="358" spans="1:12" s="78" customFormat="1" ht="25.5" x14ac:dyDescent="0.25">
      <c r="A358" s="42" t="s">
        <v>1089</v>
      </c>
      <c r="B358" s="115" t="s">
        <v>1075</v>
      </c>
      <c r="C358" s="116" t="s">
        <v>1054</v>
      </c>
      <c r="D358" s="43"/>
      <c r="E358" s="44">
        <v>5.1899999999999995</v>
      </c>
      <c r="F358" s="44">
        <v>84.24</v>
      </c>
      <c r="G358" s="44">
        <f>Plan1!H66</f>
        <v>84.24</v>
      </c>
      <c r="H358" s="44">
        <f t="shared" si="26"/>
        <v>84.24</v>
      </c>
      <c r="I358" s="57">
        <f t="shared" si="27"/>
        <v>437.20559999999995</v>
      </c>
      <c r="J358" s="57">
        <f t="shared" si="28"/>
        <v>437.20559999999995</v>
      </c>
      <c r="K358" s="57">
        <f t="shared" si="29"/>
        <v>437.20559999999995</v>
      </c>
      <c r="L358" s="45">
        <f t="shared" si="25"/>
        <v>1</v>
      </c>
    </row>
    <row r="359" spans="1:12" s="78" customFormat="1" ht="25.5" x14ac:dyDescent="0.25">
      <c r="A359" s="42" t="s">
        <v>1090</v>
      </c>
      <c r="B359" s="115" t="s">
        <v>1076</v>
      </c>
      <c r="C359" s="116" t="s">
        <v>1054</v>
      </c>
      <c r="D359" s="43"/>
      <c r="E359" s="44">
        <v>30.78</v>
      </c>
      <c r="F359" s="44">
        <v>37.44</v>
      </c>
      <c r="G359" s="44">
        <f>Plan1!H74</f>
        <v>37.44</v>
      </c>
      <c r="H359" s="44">
        <f t="shared" si="26"/>
        <v>37.44</v>
      </c>
      <c r="I359" s="57">
        <f t="shared" si="27"/>
        <v>1152.4032</v>
      </c>
      <c r="J359" s="57">
        <f t="shared" si="28"/>
        <v>1152.4032</v>
      </c>
      <c r="K359" s="57">
        <f t="shared" si="29"/>
        <v>1152.4032</v>
      </c>
      <c r="L359" s="45">
        <f t="shared" si="25"/>
        <v>1</v>
      </c>
    </row>
    <row r="360" spans="1:12" s="78" customFormat="1" ht="25.5" x14ac:dyDescent="0.25">
      <c r="A360" s="42" t="s">
        <v>1091</v>
      </c>
      <c r="B360" s="115" t="s">
        <v>1103</v>
      </c>
      <c r="C360" s="116" t="s">
        <v>1054</v>
      </c>
      <c r="D360" s="43"/>
      <c r="E360" s="44">
        <v>120.51</v>
      </c>
      <c r="F360" s="44">
        <v>62.13</v>
      </c>
      <c r="G360" s="44">
        <f>Plan1!H82</f>
        <v>47.93</v>
      </c>
      <c r="H360" s="44">
        <f t="shared" si="26"/>
        <v>47.93</v>
      </c>
      <c r="I360" s="57">
        <f t="shared" si="27"/>
        <v>7487.2863000000007</v>
      </c>
      <c r="J360" s="57">
        <f t="shared" si="28"/>
        <v>5776.0443000000005</v>
      </c>
      <c r="K360" s="57">
        <f t="shared" si="29"/>
        <v>5776.0443000000005</v>
      </c>
      <c r="L360" s="45">
        <f t="shared" si="25"/>
        <v>0.77144696603895058</v>
      </c>
    </row>
    <row r="361" spans="1:12" s="78" customFormat="1" ht="26.25" x14ac:dyDescent="0.25">
      <c r="A361" s="42" t="s">
        <v>1092</v>
      </c>
      <c r="B361" s="119" t="s">
        <v>202</v>
      </c>
      <c r="C361" s="118" t="s">
        <v>1054</v>
      </c>
      <c r="D361" s="43"/>
      <c r="E361" s="44">
        <v>78.73</v>
      </c>
      <c r="F361" s="44">
        <v>361.56</v>
      </c>
      <c r="G361" s="44">
        <f>Plan1!H88</f>
        <v>0</v>
      </c>
      <c r="H361" s="44">
        <f t="shared" si="26"/>
        <v>0</v>
      </c>
      <c r="I361" s="57">
        <f t="shared" si="27"/>
        <v>28465.6188</v>
      </c>
      <c r="J361" s="57">
        <f t="shared" si="28"/>
        <v>0</v>
      </c>
      <c r="K361" s="57">
        <f t="shared" si="29"/>
        <v>0</v>
      </c>
      <c r="L361" s="45">
        <f t="shared" si="25"/>
        <v>0</v>
      </c>
    </row>
    <row r="362" spans="1:12" s="78" customFormat="1" ht="25.5" x14ac:dyDescent="0.25">
      <c r="A362" s="42" t="s">
        <v>1093</v>
      </c>
      <c r="B362" s="115" t="s">
        <v>1077</v>
      </c>
      <c r="C362" s="116" t="s">
        <v>1054</v>
      </c>
      <c r="D362" s="43"/>
      <c r="E362" s="44">
        <v>187.49</v>
      </c>
      <c r="F362" s="44">
        <v>62.4</v>
      </c>
      <c r="G362" s="44">
        <f>Plan1!H98</f>
        <v>62.4</v>
      </c>
      <c r="H362" s="44">
        <f t="shared" si="26"/>
        <v>62.4</v>
      </c>
      <c r="I362" s="57">
        <f t="shared" si="27"/>
        <v>11699.376</v>
      </c>
      <c r="J362" s="57">
        <f t="shared" si="28"/>
        <v>11699.376</v>
      </c>
      <c r="K362" s="57">
        <f t="shared" si="29"/>
        <v>11699.376</v>
      </c>
      <c r="L362" s="45">
        <f t="shared" si="25"/>
        <v>1</v>
      </c>
    </row>
    <row r="363" spans="1:12" s="78" customFormat="1" ht="25.5" x14ac:dyDescent="0.25">
      <c r="A363" s="42" t="s">
        <v>1094</v>
      </c>
      <c r="B363" s="115" t="s">
        <v>1078</v>
      </c>
      <c r="C363" s="116" t="s">
        <v>1054</v>
      </c>
      <c r="D363" s="43"/>
      <c r="E363" s="44">
        <v>86.800000000000011</v>
      </c>
      <c r="F363" s="44">
        <v>52.5</v>
      </c>
      <c r="G363" s="44">
        <f>Plan1!H106</f>
        <v>0</v>
      </c>
      <c r="H363" s="44">
        <f t="shared" si="26"/>
        <v>0</v>
      </c>
      <c r="I363" s="57">
        <f t="shared" si="27"/>
        <v>4557.0000000000009</v>
      </c>
      <c r="J363" s="57">
        <f t="shared" si="28"/>
        <v>0</v>
      </c>
      <c r="K363" s="57">
        <f t="shared" si="29"/>
        <v>0</v>
      </c>
      <c r="L363" s="45">
        <f t="shared" si="25"/>
        <v>0</v>
      </c>
    </row>
    <row r="364" spans="1:12" s="78" customFormat="1" ht="25.5" x14ac:dyDescent="0.25">
      <c r="A364" s="42" t="s">
        <v>1095</v>
      </c>
      <c r="B364" s="115" t="s">
        <v>1079</v>
      </c>
      <c r="C364" s="116" t="s">
        <v>1054</v>
      </c>
      <c r="D364" s="43"/>
      <c r="E364" s="44">
        <v>60.559999999999995</v>
      </c>
      <c r="F364" s="44">
        <v>151.36000000000001</v>
      </c>
      <c r="G364" s="44">
        <f>Plan1!H112</f>
        <v>33.04</v>
      </c>
      <c r="H364" s="44">
        <f t="shared" si="26"/>
        <v>33.04</v>
      </c>
      <c r="I364" s="57">
        <f t="shared" si="27"/>
        <v>9166.3616000000002</v>
      </c>
      <c r="J364" s="57">
        <f t="shared" si="28"/>
        <v>2000.9023999999997</v>
      </c>
      <c r="K364" s="57">
        <f t="shared" si="29"/>
        <v>2000.9023999999997</v>
      </c>
      <c r="L364" s="45">
        <f t="shared" si="25"/>
        <v>0.21828752642706128</v>
      </c>
    </row>
    <row r="365" spans="1:12" s="78" customFormat="1" ht="25.5" x14ac:dyDescent="0.25">
      <c r="A365" s="42" t="s">
        <v>1096</v>
      </c>
      <c r="B365" s="115" t="s">
        <v>1080</v>
      </c>
      <c r="C365" s="116" t="s">
        <v>1054</v>
      </c>
      <c r="D365" s="43"/>
      <c r="E365" s="44">
        <v>90.710000000000008</v>
      </c>
      <c r="F365" s="44">
        <v>60.81</v>
      </c>
      <c r="G365" s="44">
        <f>Plan1!H127</f>
        <v>0</v>
      </c>
      <c r="H365" s="44">
        <f t="shared" si="26"/>
        <v>0</v>
      </c>
      <c r="I365" s="57">
        <f t="shared" si="27"/>
        <v>5516.0751000000009</v>
      </c>
      <c r="J365" s="57">
        <f t="shared" si="28"/>
        <v>0</v>
      </c>
      <c r="K365" s="57">
        <f t="shared" si="29"/>
        <v>0</v>
      </c>
      <c r="L365" s="45">
        <f t="shared" si="25"/>
        <v>0</v>
      </c>
    </row>
    <row r="366" spans="1:12" s="78" customFormat="1" ht="25.5" x14ac:dyDescent="0.25">
      <c r="A366" s="42" t="s">
        <v>1097</v>
      </c>
      <c r="B366" s="115" t="s">
        <v>1081</v>
      </c>
      <c r="C366" s="116" t="s">
        <v>128</v>
      </c>
      <c r="D366" s="43"/>
      <c r="E366" s="44">
        <v>16.34</v>
      </c>
      <c r="F366" s="44">
        <v>442.42</v>
      </c>
      <c r="G366" s="44">
        <f>Plan1!H135</f>
        <v>169.65</v>
      </c>
      <c r="H366" s="44">
        <f t="shared" si="26"/>
        <v>169.65</v>
      </c>
      <c r="I366" s="57">
        <f t="shared" si="27"/>
        <v>7229.1428000000005</v>
      </c>
      <c r="J366" s="57">
        <f t="shared" si="28"/>
        <v>2772.0810000000001</v>
      </c>
      <c r="K366" s="57">
        <f t="shared" si="29"/>
        <v>2772.0810000000001</v>
      </c>
      <c r="L366" s="45">
        <f t="shared" si="25"/>
        <v>0.38345915645766465</v>
      </c>
    </row>
    <row r="367" spans="1:12" s="78" customFormat="1" ht="25.5" x14ac:dyDescent="0.25">
      <c r="A367" s="42" t="s">
        <v>1098</v>
      </c>
      <c r="B367" s="115" t="s">
        <v>1082</v>
      </c>
      <c r="C367" s="116" t="s">
        <v>128</v>
      </c>
      <c r="D367" s="43"/>
      <c r="E367" s="44">
        <v>15.680000000000001</v>
      </c>
      <c r="F367" s="44">
        <v>611.6</v>
      </c>
      <c r="G367" s="44">
        <f>Plan1!H143</f>
        <v>611.6</v>
      </c>
      <c r="H367" s="44">
        <f t="shared" si="26"/>
        <v>611.6</v>
      </c>
      <c r="I367" s="57">
        <f t="shared" si="27"/>
        <v>9589.8880000000008</v>
      </c>
      <c r="J367" s="57">
        <f t="shared" si="28"/>
        <v>9589.8880000000008</v>
      </c>
      <c r="K367" s="57">
        <f t="shared" si="29"/>
        <v>9589.8880000000008</v>
      </c>
      <c r="L367" s="45">
        <f t="shared" si="25"/>
        <v>1</v>
      </c>
    </row>
    <row r="368" spans="1:12" s="78" customFormat="1" ht="25.5" x14ac:dyDescent="0.25">
      <c r="A368" s="42" t="s">
        <v>1099</v>
      </c>
      <c r="B368" s="115" t="s">
        <v>1083</v>
      </c>
      <c r="C368" s="116" t="s">
        <v>128</v>
      </c>
      <c r="D368" s="43"/>
      <c r="E368" s="44">
        <v>14.28</v>
      </c>
      <c r="F368" s="44">
        <v>813.95</v>
      </c>
      <c r="G368" s="44">
        <f>Plan1!H149</f>
        <v>602.92999999999995</v>
      </c>
      <c r="H368" s="44">
        <f t="shared" si="26"/>
        <v>602.92999999999995</v>
      </c>
      <c r="I368" s="57">
        <f t="shared" si="27"/>
        <v>11623.206</v>
      </c>
      <c r="J368" s="57">
        <f t="shared" si="28"/>
        <v>8609.8403999999991</v>
      </c>
      <c r="K368" s="57">
        <f t="shared" si="29"/>
        <v>8609.8403999999991</v>
      </c>
      <c r="L368" s="45">
        <f t="shared" si="25"/>
        <v>0.74074574605319732</v>
      </c>
    </row>
    <row r="369" spans="1:12" s="78" customFormat="1" ht="25.5" x14ac:dyDescent="0.25">
      <c r="A369" s="42" t="s">
        <v>1100</v>
      </c>
      <c r="B369" s="120" t="s">
        <v>1084</v>
      </c>
      <c r="C369" s="116" t="s">
        <v>1053</v>
      </c>
      <c r="D369" s="43"/>
      <c r="E369" s="44">
        <v>502.33000000000004</v>
      </c>
      <c r="F369" s="44">
        <v>24.86</v>
      </c>
      <c r="G369" s="44">
        <f>Plan1!H155</f>
        <v>13.92</v>
      </c>
      <c r="H369" s="44">
        <f t="shared" si="26"/>
        <v>13.92</v>
      </c>
      <c r="I369" s="57">
        <f t="shared" si="27"/>
        <v>12487.9238</v>
      </c>
      <c r="J369" s="57">
        <f t="shared" si="28"/>
        <v>6992.4336000000003</v>
      </c>
      <c r="K369" s="57">
        <f t="shared" si="29"/>
        <v>6992.4336000000003</v>
      </c>
      <c r="L369" s="45">
        <f t="shared" si="25"/>
        <v>0.55993563958165726</v>
      </c>
    </row>
    <row r="370" spans="1:12" s="78" customFormat="1" ht="25.5" x14ac:dyDescent="0.25">
      <c r="A370" s="42" t="s">
        <v>1101</v>
      </c>
      <c r="B370" s="120" t="s">
        <v>1085</v>
      </c>
      <c r="C370" s="116" t="s">
        <v>1053</v>
      </c>
      <c r="D370" s="43"/>
      <c r="E370" s="44">
        <v>244.23</v>
      </c>
      <c r="F370" s="44">
        <v>24.86</v>
      </c>
      <c r="G370" s="44">
        <f>Plan1!H164</f>
        <v>13.92</v>
      </c>
      <c r="H370" s="44">
        <f t="shared" si="26"/>
        <v>13.92</v>
      </c>
      <c r="I370" s="57">
        <f t="shared" si="27"/>
        <v>6071.5577999999996</v>
      </c>
      <c r="J370" s="57">
        <f t="shared" si="28"/>
        <v>3399.6815999999999</v>
      </c>
      <c r="K370" s="57">
        <f t="shared" si="29"/>
        <v>3399.6815999999999</v>
      </c>
      <c r="L370" s="45">
        <f t="shared" si="25"/>
        <v>0.55993563958165726</v>
      </c>
    </row>
    <row r="371" spans="1:12" s="78" customFormat="1" x14ac:dyDescent="0.25">
      <c r="A371" s="42" t="s">
        <v>1102</v>
      </c>
      <c r="B371" s="121" t="s">
        <v>1104</v>
      </c>
      <c r="C371" s="116" t="s">
        <v>1054</v>
      </c>
      <c r="D371" s="43"/>
      <c r="E371" s="44">
        <v>341.69409999999999</v>
      </c>
      <c r="F371" s="44">
        <v>258.83999999999997</v>
      </c>
      <c r="G371" s="43">
        <v>0</v>
      </c>
      <c r="H371" s="44">
        <f t="shared" si="26"/>
        <v>0</v>
      </c>
      <c r="I371" s="57">
        <f t="shared" si="27"/>
        <v>88444.100843999986</v>
      </c>
      <c r="J371" s="57">
        <f t="shared" si="28"/>
        <v>0</v>
      </c>
      <c r="K371" s="57">
        <f t="shared" si="29"/>
        <v>0</v>
      </c>
      <c r="L371" s="45">
        <f t="shared" si="25"/>
        <v>0</v>
      </c>
    </row>
    <row r="372" spans="1:12" s="78" customFormat="1" x14ac:dyDescent="0.25">
      <c r="A372" s="42"/>
      <c r="B372" s="47"/>
      <c r="C372" s="42"/>
      <c r="D372" s="43"/>
      <c r="E372" s="44"/>
      <c r="F372" s="44"/>
      <c r="G372" s="43"/>
      <c r="H372" s="43"/>
      <c r="I372" s="57"/>
      <c r="J372" s="57"/>
      <c r="K372" s="57"/>
      <c r="L372" s="45"/>
    </row>
    <row r="373" spans="1:12" x14ac:dyDescent="0.25">
      <c r="A373" s="51"/>
      <c r="B373" s="52"/>
      <c r="C373" s="51"/>
      <c r="D373" s="51"/>
      <c r="E373" s="53"/>
      <c r="F373" s="53"/>
      <c r="G373" s="51"/>
      <c r="H373" s="51"/>
      <c r="I373" s="59">
        <f>SUM(I19:I371)</f>
        <v>10383143.213076012</v>
      </c>
      <c r="J373" s="59">
        <f>SUM(J19:J371)</f>
        <v>274620.69233799999</v>
      </c>
      <c r="K373" s="59">
        <f>SUM(K19:K371)</f>
        <v>274620.69233799999</v>
      </c>
      <c r="L373" s="51"/>
    </row>
    <row r="374" spans="1:12" x14ac:dyDescent="0.25">
      <c r="A374" s="55"/>
      <c r="B374" s="54"/>
      <c r="C374" s="55"/>
      <c r="D374" s="55"/>
      <c r="E374" s="55"/>
      <c r="F374" s="56"/>
      <c r="G374" s="55"/>
      <c r="H374" s="55"/>
      <c r="I374" s="55"/>
      <c r="J374" s="55"/>
      <c r="K374" s="55"/>
      <c r="L374" s="55"/>
    </row>
    <row r="375" spans="1:12" x14ac:dyDescent="0.25">
      <c r="A375" s="55"/>
      <c r="B375" s="54"/>
      <c r="C375" s="55"/>
      <c r="D375" s="55"/>
      <c r="E375" s="55"/>
      <c r="F375" s="56"/>
      <c r="G375" s="55"/>
      <c r="H375" s="55"/>
      <c r="I375" s="55"/>
      <c r="J375" s="55"/>
      <c r="K375" s="55"/>
      <c r="L375" s="55"/>
    </row>
    <row r="376" spans="1:12" ht="25.5" customHeight="1" x14ac:dyDescent="0.25">
      <c r="A376" s="55"/>
      <c r="B376" s="132" t="s">
        <v>1113</v>
      </c>
      <c r="C376" s="132"/>
      <c r="D376" s="132"/>
      <c r="E376" s="132"/>
      <c r="F376" s="132"/>
      <c r="G376" s="132"/>
      <c r="H376" s="132"/>
      <c r="I376" s="132"/>
      <c r="J376" s="132"/>
      <c r="K376" s="132"/>
      <c r="L376" s="132"/>
    </row>
    <row r="377" spans="1:12" x14ac:dyDescent="0.25">
      <c r="A377" s="55"/>
      <c r="B377" s="54"/>
      <c r="C377" s="55"/>
      <c r="D377" s="55"/>
      <c r="E377" s="55"/>
      <c r="F377" s="55"/>
      <c r="G377" s="55"/>
      <c r="H377" s="55"/>
      <c r="I377" s="55"/>
      <c r="J377" s="55"/>
      <c r="K377" s="55"/>
      <c r="L377" s="55"/>
    </row>
    <row r="378" spans="1:12" x14ac:dyDescent="0.25">
      <c r="A378" s="55"/>
      <c r="B378" s="54"/>
      <c r="C378" s="55"/>
      <c r="D378" s="55"/>
      <c r="E378" s="55"/>
      <c r="F378" s="55"/>
      <c r="G378" s="55"/>
      <c r="H378" s="55"/>
      <c r="I378" s="55"/>
      <c r="J378" s="55"/>
      <c r="K378" s="55"/>
      <c r="L378" s="55"/>
    </row>
    <row r="379" spans="1:12" x14ac:dyDescent="0.25">
      <c r="A379" s="55"/>
      <c r="B379" s="54"/>
      <c r="C379" s="55"/>
      <c r="D379" s="55"/>
      <c r="E379" s="55"/>
      <c r="F379" s="55"/>
      <c r="G379" s="55"/>
      <c r="H379" s="55"/>
      <c r="I379" s="55"/>
      <c r="J379" s="55"/>
      <c r="K379" s="55"/>
      <c r="L379" s="55"/>
    </row>
    <row r="380" spans="1:12" x14ac:dyDescent="0.25">
      <c r="A380" s="55"/>
      <c r="B380" s="54"/>
      <c r="C380" s="55"/>
      <c r="D380" s="55"/>
      <c r="E380" s="55"/>
      <c r="F380" s="55"/>
      <c r="G380" s="55"/>
      <c r="H380" s="55"/>
      <c r="I380" s="55"/>
      <c r="J380" s="55"/>
      <c r="K380" s="55"/>
      <c r="L380" s="55"/>
    </row>
    <row r="381" spans="1:12" x14ac:dyDescent="0.25">
      <c r="A381" s="55"/>
      <c r="B381" s="54"/>
      <c r="C381" s="55"/>
      <c r="D381" s="55"/>
      <c r="E381" s="55"/>
      <c r="F381" s="55"/>
      <c r="G381" s="55"/>
      <c r="H381" s="55"/>
      <c r="I381" s="55"/>
      <c r="J381" s="55"/>
      <c r="K381" s="55"/>
      <c r="L381" s="55"/>
    </row>
    <row r="382" spans="1:12" x14ac:dyDescent="0.25">
      <c r="A382" s="55"/>
      <c r="B382" s="54"/>
      <c r="C382" s="55"/>
      <c r="D382" s="55"/>
      <c r="E382" s="55"/>
      <c r="F382" s="55"/>
      <c r="G382" s="55"/>
      <c r="H382" s="55"/>
      <c r="I382" s="55"/>
      <c r="J382" s="55"/>
      <c r="K382" s="55"/>
      <c r="L382" s="55"/>
    </row>
    <row r="383" spans="1:12" x14ac:dyDescent="0.25">
      <c r="A383" s="55"/>
      <c r="B383" s="54"/>
      <c r="C383" s="55"/>
      <c r="D383" s="55"/>
      <c r="E383" s="55"/>
      <c r="F383" s="55"/>
      <c r="G383" s="55"/>
      <c r="H383" s="55"/>
      <c r="I383" s="55"/>
      <c r="J383" s="55"/>
      <c r="K383" s="55"/>
      <c r="L383" s="55"/>
    </row>
    <row r="384" spans="1:12" x14ac:dyDescent="0.25">
      <c r="A384" s="55"/>
      <c r="B384" s="54"/>
      <c r="C384" s="55"/>
      <c r="D384" s="55"/>
      <c r="E384" s="55"/>
      <c r="F384" s="55"/>
      <c r="G384" s="55"/>
      <c r="H384" s="55"/>
      <c r="I384" s="55"/>
      <c r="J384" s="55"/>
      <c r="K384" s="55"/>
      <c r="L384" s="55"/>
    </row>
    <row r="385" spans="1:12" x14ac:dyDescent="0.25">
      <c r="A385" s="55"/>
      <c r="B385" s="54"/>
      <c r="C385" s="55"/>
      <c r="D385" s="55"/>
      <c r="E385" s="55"/>
      <c r="F385" s="55"/>
      <c r="G385" s="55"/>
      <c r="H385" s="55"/>
      <c r="I385" s="55"/>
      <c r="J385" s="55"/>
      <c r="K385" s="55"/>
      <c r="L385" s="55"/>
    </row>
    <row r="386" spans="1:12" x14ac:dyDescent="0.25">
      <c r="A386" s="55"/>
      <c r="B386" s="54"/>
      <c r="C386" s="55"/>
      <c r="D386" s="55"/>
      <c r="E386" s="55"/>
      <c r="F386" s="55"/>
      <c r="G386" s="55"/>
      <c r="H386" s="55"/>
      <c r="I386" s="55"/>
      <c r="J386" s="55"/>
      <c r="K386" s="55"/>
      <c r="L386" s="55"/>
    </row>
    <row r="387" spans="1:12" x14ac:dyDescent="0.25">
      <c r="A387" s="55"/>
      <c r="B387" s="54"/>
      <c r="C387" s="55"/>
      <c r="D387" s="55"/>
      <c r="E387" s="55"/>
      <c r="F387" s="55"/>
      <c r="G387" s="55"/>
      <c r="H387" s="55"/>
      <c r="I387" s="55"/>
      <c r="J387" s="55"/>
      <c r="K387" s="55"/>
      <c r="L387" s="55"/>
    </row>
    <row r="388" spans="1:12" x14ac:dyDescent="0.25">
      <c r="A388" s="55"/>
      <c r="B388" s="54"/>
      <c r="C388" s="55"/>
      <c r="D388" s="55"/>
      <c r="E388" s="55"/>
      <c r="F388" s="55"/>
      <c r="G388" s="55"/>
      <c r="H388" s="55"/>
      <c r="I388" s="55"/>
      <c r="J388" s="55"/>
      <c r="K388" s="55"/>
      <c r="L388" s="55"/>
    </row>
    <row r="389" spans="1:12" x14ac:dyDescent="0.25">
      <c r="A389" s="55"/>
      <c r="B389" s="54"/>
      <c r="C389" s="55"/>
      <c r="D389" s="55"/>
      <c r="E389" s="55"/>
      <c r="F389" s="55"/>
      <c r="G389" s="55"/>
      <c r="H389" s="55"/>
      <c r="I389" s="55"/>
      <c r="J389" s="55"/>
      <c r="K389" s="55"/>
      <c r="L389" s="55"/>
    </row>
    <row r="390" spans="1:12" x14ac:dyDescent="0.25">
      <c r="A390" s="55"/>
      <c r="B390" s="54"/>
      <c r="C390" s="55"/>
      <c r="D390" s="55"/>
      <c r="E390" s="55"/>
      <c r="F390" s="55"/>
      <c r="G390" s="55"/>
      <c r="H390" s="55"/>
      <c r="I390" s="55"/>
      <c r="J390" s="55"/>
      <c r="K390" s="55"/>
      <c r="L390" s="55"/>
    </row>
    <row r="391" spans="1:12" x14ac:dyDescent="0.25">
      <c r="A391" s="55"/>
      <c r="B391" s="54"/>
      <c r="C391" s="55"/>
      <c r="D391" s="55"/>
      <c r="E391" s="55"/>
      <c r="F391" s="55"/>
      <c r="G391" s="55"/>
      <c r="H391" s="55"/>
      <c r="I391" s="55"/>
      <c r="J391" s="55"/>
      <c r="K391" s="55"/>
      <c r="L391" s="55"/>
    </row>
    <row r="392" spans="1:12" x14ac:dyDescent="0.25">
      <c r="A392" s="55"/>
      <c r="B392" s="54"/>
      <c r="C392" s="55"/>
      <c r="D392" s="55"/>
      <c r="E392" s="55"/>
      <c r="F392" s="55"/>
      <c r="G392" s="55"/>
      <c r="H392" s="55"/>
      <c r="I392" s="55"/>
      <c r="J392" s="55"/>
      <c r="K392" s="55"/>
      <c r="L392" s="55"/>
    </row>
    <row r="393" spans="1:12" x14ac:dyDescent="0.25">
      <c r="A393" s="55"/>
      <c r="B393" s="54"/>
      <c r="C393" s="55"/>
      <c r="D393" s="55"/>
      <c r="E393" s="55"/>
      <c r="F393" s="55"/>
      <c r="G393" s="55"/>
      <c r="H393" s="55"/>
      <c r="I393" s="55"/>
      <c r="J393" s="55"/>
      <c r="K393" s="55"/>
      <c r="L393" s="55"/>
    </row>
    <row r="394" spans="1:12" x14ac:dyDescent="0.25">
      <c r="A394" s="55"/>
      <c r="B394" s="54"/>
      <c r="C394" s="55"/>
      <c r="D394" s="55"/>
      <c r="E394" s="55"/>
      <c r="F394" s="55"/>
      <c r="G394" s="55"/>
      <c r="H394" s="55"/>
      <c r="I394" s="55"/>
      <c r="J394" s="55"/>
      <c r="K394" s="55"/>
      <c r="L394" s="55"/>
    </row>
    <row r="395" spans="1:12" x14ac:dyDescent="0.25">
      <c r="A395" s="55"/>
      <c r="B395" s="54"/>
      <c r="C395" s="55"/>
      <c r="D395" s="55"/>
      <c r="E395" s="55"/>
      <c r="F395" s="55"/>
      <c r="G395" s="55"/>
      <c r="H395" s="55"/>
      <c r="I395" s="55"/>
      <c r="J395" s="55"/>
      <c r="K395" s="55"/>
      <c r="L395" s="55"/>
    </row>
    <row r="396" spans="1:12" x14ac:dyDescent="0.25">
      <c r="A396" s="55"/>
      <c r="B396" s="54"/>
      <c r="C396" s="55"/>
      <c r="D396" s="55"/>
      <c r="E396" s="55"/>
      <c r="F396" s="55"/>
      <c r="G396" s="55"/>
      <c r="H396" s="55"/>
      <c r="I396" s="55"/>
      <c r="J396" s="55"/>
      <c r="K396" s="55"/>
      <c r="L396" s="55"/>
    </row>
    <row r="397" spans="1:12" x14ac:dyDescent="0.25">
      <c r="A397" s="55"/>
      <c r="B397" s="54"/>
      <c r="C397" s="55"/>
      <c r="D397" s="55"/>
      <c r="E397" s="55"/>
      <c r="F397" s="55"/>
      <c r="G397" s="55"/>
      <c r="H397" s="55"/>
      <c r="I397" s="55"/>
      <c r="J397" s="55"/>
      <c r="K397" s="55"/>
      <c r="L397" s="55"/>
    </row>
    <row r="398" spans="1:12" x14ac:dyDescent="0.25">
      <c r="A398" s="55"/>
      <c r="B398" s="54"/>
      <c r="C398" s="55"/>
      <c r="D398" s="55"/>
      <c r="E398" s="55"/>
      <c r="F398" s="55"/>
      <c r="G398" s="55"/>
      <c r="H398" s="55"/>
      <c r="I398" s="55"/>
      <c r="J398" s="55"/>
      <c r="K398" s="55"/>
      <c r="L398" s="55"/>
    </row>
    <row r="399" spans="1:12" x14ac:dyDescent="0.25">
      <c r="A399" s="55"/>
      <c r="B399" s="54"/>
      <c r="C399" s="55"/>
      <c r="D399" s="55"/>
      <c r="E399" s="55"/>
      <c r="F399" s="55"/>
      <c r="G399" s="55"/>
      <c r="H399" s="55"/>
      <c r="I399" s="55"/>
      <c r="J399" s="55"/>
      <c r="K399" s="55"/>
      <c r="L399" s="55"/>
    </row>
    <row r="400" spans="1:12" x14ac:dyDescent="0.25">
      <c r="A400" s="55"/>
      <c r="B400" s="54"/>
      <c r="C400" s="55"/>
      <c r="D400" s="55"/>
      <c r="E400" s="55"/>
      <c r="F400" s="55"/>
      <c r="G400" s="55"/>
      <c r="H400" s="55"/>
      <c r="I400" s="55"/>
      <c r="J400" s="55"/>
      <c r="K400" s="55"/>
      <c r="L400" s="55"/>
    </row>
    <row r="401" spans="1:12" x14ac:dyDescent="0.25">
      <c r="A401" s="55"/>
      <c r="B401" s="54"/>
      <c r="C401" s="55"/>
      <c r="D401" s="55"/>
      <c r="E401" s="55"/>
      <c r="F401" s="55"/>
      <c r="G401" s="55"/>
      <c r="H401" s="55"/>
      <c r="I401" s="55"/>
      <c r="J401" s="55"/>
      <c r="K401" s="55"/>
      <c r="L401" s="55"/>
    </row>
    <row r="402" spans="1:12" x14ac:dyDescent="0.25">
      <c r="A402" s="55"/>
      <c r="B402" s="54"/>
      <c r="C402" s="55"/>
      <c r="D402" s="55"/>
      <c r="E402" s="55"/>
      <c r="F402" s="55"/>
      <c r="G402" s="55"/>
      <c r="H402" s="55"/>
      <c r="I402" s="55"/>
      <c r="J402" s="55"/>
      <c r="K402" s="55"/>
      <c r="L402" s="55"/>
    </row>
    <row r="403" spans="1:12" x14ac:dyDescent="0.25">
      <c r="A403" s="55"/>
      <c r="B403" s="54"/>
      <c r="C403" s="55"/>
      <c r="D403" s="55"/>
      <c r="E403" s="55"/>
      <c r="F403" s="55"/>
      <c r="G403" s="55"/>
      <c r="H403" s="55"/>
      <c r="I403" s="55"/>
      <c r="J403" s="55"/>
      <c r="K403" s="55"/>
      <c r="L403" s="55"/>
    </row>
    <row r="404" spans="1:12" x14ac:dyDescent="0.25">
      <c r="A404" s="55"/>
      <c r="B404" s="54"/>
      <c r="C404" s="55"/>
      <c r="D404" s="55"/>
      <c r="E404" s="55"/>
      <c r="F404" s="55"/>
      <c r="G404" s="55"/>
      <c r="H404" s="55"/>
      <c r="I404" s="55"/>
      <c r="J404" s="55"/>
      <c r="K404" s="55"/>
      <c r="L404" s="55"/>
    </row>
    <row r="405" spans="1:12" x14ac:dyDescent="0.25">
      <c r="A405" s="55"/>
      <c r="B405" s="54"/>
      <c r="C405" s="55"/>
      <c r="D405" s="55"/>
      <c r="E405" s="55"/>
      <c r="F405" s="55"/>
      <c r="G405" s="55"/>
      <c r="H405" s="55"/>
      <c r="I405" s="55"/>
      <c r="J405" s="55"/>
      <c r="K405" s="55"/>
      <c r="L405" s="55"/>
    </row>
    <row r="406" spans="1:12" x14ac:dyDescent="0.25">
      <c r="A406" s="55"/>
      <c r="B406" s="54"/>
      <c r="C406" s="55"/>
      <c r="D406" s="55"/>
      <c r="E406" s="55"/>
      <c r="F406" s="55"/>
      <c r="G406" s="55"/>
      <c r="H406" s="55"/>
      <c r="I406" s="55"/>
      <c r="J406" s="55"/>
      <c r="K406" s="55"/>
      <c r="L406" s="55"/>
    </row>
    <row r="407" spans="1:12" x14ac:dyDescent="0.25">
      <c r="A407" s="55"/>
      <c r="B407" s="54"/>
      <c r="C407" s="55"/>
      <c r="D407" s="55"/>
      <c r="E407" s="55"/>
      <c r="F407" s="55"/>
      <c r="G407" s="55"/>
      <c r="H407" s="55"/>
      <c r="I407" s="55"/>
      <c r="J407" s="55"/>
      <c r="K407" s="55"/>
      <c r="L407" s="55"/>
    </row>
    <row r="408" spans="1:12" x14ac:dyDescent="0.25">
      <c r="A408" s="55"/>
      <c r="B408" s="54"/>
      <c r="C408" s="55"/>
      <c r="D408" s="55"/>
      <c r="E408" s="55"/>
      <c r="F408" s="55"/>
      <c r="G408" s="55"/>
      <c r="H408" s="55"/>
      <c r="I408" s="55"/>
      <c r="J408" s="55"/>
      <c r="K408" s="55"/>
      <c r="L408" s="55"/>
    </row>
    <row r="409" spans="1:12" x14ac:dyDescent="0.25">
      <c r="A409" s="55"/>
      <c r="B409" s="54"/>
      <c r="C409" s="55"/>
      <c r="D409" s="55"/>
      <c r="E409" s="55"/>
      <c r="F409" s="55"/>
      <c r="G409" s="55"/>
      <c r="H409" s="55"/>
      <c r="I409" s="55"/>
      <c r="J409" s="55"/>
      <c r="K409" s="55"/>
      <c r="L409" s="55"/>
    </row>
    <row r="410" spans="1:12" x14ac:dyDescent="0.25">
      <c r="A410" s="55"/>
      <c r="B410" s="54"/>
      <c r="C410" s="55"/>
      <c r="D410" s="55"/>
      <c r="E410" s="55"/>
      <c r="F410" s="55"/>
      <c r="G410" s="55"/>
      <c r="H410" s="55"/>
      <c r="I410" s="55"/>
      <c r="J410" s="55"/>
      <c r="K410" s="55"/>
      <c r="L410" s="55"/>
    </row>
    <row r="411" spans="1:12" x14ac:dyDescent="0.25">
      <c r="A411" s="55"/>
      <c r="B411" s="54"/>
      <c r="C411" s="55"/>
      <c r="D411" s="55"/>
      <c r="E411" s="55"/>
      <c r="F411" s="55"/>
      <c r="G411" s="55"/>
      <c r="H411" s="55"/>
      <c r="I411" s="55"/>
      <c r="J411" s="55"/>
      <c r="K411" s="55"/>
      <c r="L411" s="55"/>
    </row>
    <row r="412" spans="1:12" x14ac:dyDescent="0.25">
      <c r="A412" s="55"/>
      <c r="B412" s="54"/>
      <c r="C412" s="55"/>
      <c r="D412" s="55"/>
      <c r="E412" s="55"/>
      <c r="F412" s="55"/>
      <c r="G412" s="55"/>
      <c r="H412" s="55"/>
      <c r="I412" s="55"/>
      <c r="J412" s="55"/>
      <c r="K412" s="55"/>
      <c r="L412" s="55"/>
    </row>
    <row r="413" spans="1:12" x14ac:dyDescent="0.25">
      <c r="A413" s="55"/>
      <c r="B413" s="54"/>
      <c r="C413" s="55"/>
      <c r="D413" s="55"/>
      <c r="E413" s="55"/>
      <c r="F413" s="55"/>
      <c r="G413" s="55"/>
      <c r="H413" s="55"/>
      <c r="I413" s="55"/>
      <c r="J413" s="55"/>
      <c r="K413" s="55"/>
      <c r="L413" s="55"/>
    </row>
    <row r="414" spans="1:12" x14ac:dyDescent="0.25">
      <c r="A414" s="55"/>
      <c r="B414" s="54"/>
      <c r="C414" s="55"/>
      <c r="D414" s="55"/>
      <c r="E414" s="55"/>
      <c r="F414" s="55"/>
      <c r="G414" s="55"/>
      <c r="H414" s="55"/>
      <c r="I414" s="55"/>
      <c r="J414" s="55"/>
      <c r="K414" s="55"/>
      <c r="L414" s="55"/>
    </row>
    <row r="415" spans="1:12" x14ac:dyDescent="0.25">
      <c r="A415" s="55"/>
      <c r="B415" s="54"/>
      <c r="C415" s="55"/>
      <c r="D415" s="55"/>
      <c r="E415" s="55"/>
      <c r="F415" s="55"/>
      <c r="G415" s="55"/>
      <c r="H415" s="55"/>
      <c r="I415" s="55"/>
      <c r="J415" s="55"/>
      <c r="K415" s="55"/>
      <c r="L415" s="55"/>
    </row>
    <row r="416" spans="1:12" x14ac:dyDescent="0.25">
      <c r="A416" s="55"/>
      <c r="B416" s="54"/>
      <c r="C416" s="55"/>
      <c r="D416" s="55"/>
      <c r="E416" s="55"/>
      <c r="F416" s="55"/>
      <c r="G416" s="55"/>
      <c r="H416" s="55"/>
      <c r="I416" s="55"/>
      <c r="J416" s="55"/>
      <c r="K416" s="55"/>
      <c r="L416" s="55"/>
    </row>
    <row r="417" spans="1:12" x14ac:dyDescent="0.25">
      <c r="A417" s="55"/>
      <c r="B417" s="54"/>
      <c r="C417" s="55"/>
      <c r="D417" s="55"/>
      <c r="E417" s="55"/>
      <c r="F417" s="55"/>
      <c r="G417" s="55"/>
      <c r="H417" s="55"/>
      <c r="I417" s="55"/>
      <c r="J417" s="55"/>
      <c r="K417" s="55"/>
      <c r="L417" s="55"/>
    </row>
    <row r="418" spans="1:12" x14ac:dyDescent="0.25">
      <c r="A418" s="55"/>
      <c r="B418" s="54"/>
      <c r="C418" s="55"/>
      <c r="D418" s="55"/>
      <c r="E418" s="55"/>
      <c r="F418" s="55"/>
      <c r="G418" s="55"/>
      <c r="H418" s="55"/>
      <c r="I418" s="55"/>
      <c r="J418" s="55"/>
      <c r="K418" s="55"/>
      <c r="L418" s="55"/>
    </row>
    <row r="419" spans="1:12" x14ac:dyDescent="0.25">
      <c r="A419" s="55"/>
      <c r="B419" s="54"/>
      <c r="C419" s="55"/>
      <c r="D419" s="55"/>
      <c r="E419" s="55"/>
      <c r="F419" s="55"/>
      <c r="G419" s="55"/>
      <c r="H419" s="55"/>
      <c r="I419" s="55"/>
      <c r="J419" s="55"/>
      <c r="K419" s="55"/>
      <c r="L419" s="55"/>
    </row>
    <row r="420" spans="1:12" x14ac:dyDescent="0.25">
      <c r="A420" s="55"/>
      <c r="B420" s="54"/>
      <c r="C420" s="55"/>
      <c r="D420" s="55"/>
      <c r="E420" s="55"/>
      <c r="F420" s="55"/>
      <c r="G420" s="55"/>
      <c r="H420" s="55"/>
      <c r="I420" s="55"/>
      <c r="J420" s="55"/>
      <c r="K420" s="55"/>
      <c r="L420" s="55"/>
    </row>
    <row r="421" spans="1:12" x14ac:dyDescent="0.25">
      <c r="A421" s="55"/>
      <c r="B421" s="54"/>
      <c r="C421" s="55"/>
      <c r="D421" s="55"/>
      <c r="E421" s="55"/>
      <c r="F421" s="55"/>
      <c r="G421" s="55"/>
      <c r="H421" s="55"/>
      <c r="I421" s="55"/>
      <c r="J421" s="55"/>
      <c r="K421" s="55"/>
      <c r="L421" s="55"/>
    </row>
    <row r="422" spans="1:12" x14ac:dyDescent="0.25">
      <c r="A422" s="55"/>
      <c r="B422" s="54"/>
      <c r="C422" s="55"/>
      <c r="D422" s="55"/>
      <c r="E422" s="55"/>
      <c r="F422" s="55"/>
      <c r="G422" s="55"/>
      <c r="H422" s="55"/>
      <c r="I422" s="55"/>
      <c r="J422" s="55"/>
      <c r="K422" s="55"/>
      <c r="L422" s="55"/>
    </row>
    <row r="423" spans="1:12" x14ac:dyDescent="0.25">
      <c r="A423" s="55"/>
      <c r="B423" s="54"/>
      <c r="C423" s="55"/>
      <c r="D423" s="55"/>
      <c r="E423" s="55"/>
      <c r="F423" s="55"/>
      <c r="G423" s="55"/>
      <c r="H423" s="55"/>
      <c r="I423" s="55"/>
      <c r="J423" s="55"/>
      <c r="K423" s="55"/>
      <c r="L423" s="55"/>
    </row>
    <row r="424" spans="1:12" x14ac:dyDescent="0.25">
      <c r="A424" s="55"/>
      <c r="B424" s="54"/>
      <c r="C424" s="55"/>
      <c r="D424" s="55"/>
      <c r="E424" s="55"/>
      <c r="F424" s="55"/>
      <c r="G424" s="55"/>
      <c r="H424" s="55"/>
      <c r="I424" s="55"/>
      <c r="J424" s="55"/>
      <c r="K424" s="55"/>
      <c r="L424" s="55"/>
    </row>
    <row r="425" spans="1:12" x14ac:dyDescent="0.25">
      <c r="A425" s="55"/>
      <c r="B425" s="54"/>
      <c r="C425" s="55"/>
      <c r="D425" s="55"/>
      <c r="E425" s="55"/>
      <c r="F425" s="55"/>
      <c r="G425" s="55"/>
      <c r="H425" s="55"/>
      <c r="I425" s="55"/>
      <c r="J425" s="55"/>
      <c r="K425" s="55"/>
      <c r="L425" s="55"/>
    </row>
    <row r="426" spans="1:12" x14ac:dyDescent="0.25">
      <c r="A426" s="55"/>
      <c r="B426" s="54"/>
      <c r="C426" s="55"/>
      <c r="D426" s="55"/>
      <c r="E426" s="55"/>
      <c r="F426" s="55"/>
      <c r="G426" s="55"/>
      <c r="H426" s="55"/>
      <c r="I426" s="55"/>
      <c r="J426" s="55"/>
      <c r="K426" s="55"/>
      <c r="L426" s="55"/>
    </row>
    <row r="427" spans="1:12" x14ac:dyDescent="0.25">
      <c r="A427" s="55"/>
      <c r="B427" s="54"/>
      <c r="C427" s="55"/>
      <c r="D427" s="55"/>
      <c r="E427" s="55"/>
      <c r="F427" s="55"/>
      <c r="G427" s="55"/>
      <c r="H427" s="55"/>
      <c r="I427" s="55"/>
      <c r="J427" s="55"/>
      <c r="K427" s="55"/>
      <c r="L427" s="55"/>
    </row>
    <row r="428" spans="1:12" x14ac:dyDescent="0.25">
      <c r="A428" s="55"/>
      <c r="B428" s="54"/>
      <c r="C428" s="55"/>
      <c r="D428" s="55"/>
      <c r="E428" s="55"/>
      <c r="F428" s="55"/>
      <c r="G428" s="55"/>
      <c r="H428" s="55"/>
      <c r="I428" s="55"/>
      <c r="J428" s="55"/>
      <c r="K428" s="55"/>
      <c r="L428" s="55"/>
    </row>
    <row r="429" spans="1:12" x14ac:dyDescent="0.25">
      <c r="A429" s="55"/>
      <c r="B429" s="54"/>
      <c r="C429" s="55"/>
      <c r="D429" s="55"/>
      <c r="E429" s="55"/>
      <c r="F429" s="55"/>
      <c r="G429" s="55"/>
      <c r="H429" s="55"/>
      <c r="I429" s="55"/>
      <c r="J429" s="55"/>
      <c r="K429" s="55"/>
      <c r="L429" s="55"/>
    </row>
    <row r="430" spans="1:12" x14ac:dyDescent="0.25">
      <c r="A430" s="55"/>
      <c r="B430" s="54"/>
      <c r="C430" s="55"/>
      <c r="D430" s="55"/>
      <c r="E430" s="55"/>
      <c r="F430" s="55"/>
      <c r="G430" s="55"/>
      <c r="H430" s="55"/>
      <c r="I430" s="55"/>
      <c r="J430" s="55"/>
      <c r="K430" s="55"/>
      <c r="L430" s="55"/>
    </row>
    <row r="431" spans="1:12" x14ac:dyDescent="0.25">
      <c r="A431" s="55"/>
      <c r="B431" s="54"/>
      <c r="C431" s="55"/>
      <c r="D431" s="55"/>
      <c r="E431" s="55"/>
      <c r="F431" s="55"/>
      <c r="G431" s="55"/>
      <c r="H431" s="55"/>
      <c r="I431" s="55"/>
      <c r="J431" s="55"/>
      <c r="K431" s="55"/>
      <c r="L431" s="55"/>
    </row>
    <row r="432" spans="1:12" x14ac:dyDescent="0.25">
      <c r="A432" s="55"/>
      <c r="B432" s="54"/>
      <c r="C432" s="55"/>
      <c r="D432" s="55"/>
      <c r="E432" s="55"/>
      <c r="F432" s="55"/>
      <c r="G432" s="55"/>
      <c r="H432" s="55"/>
      <c r="I432" s="55"/>
      <c r="J432" s="55"/>
      <c r="K432" s="55"/>
      <c r="L432" s="55"/>
    </row>
    <row r="433" spans="1:12" x14ac:dyDescent="0.25">
      <c r="A433" s="55"/>
      <c r="B433" s="54"/>
      <c r="C433" s="55"/>
      <c r="D433" s="55"/>
      <c r="E433" s="55"/>
      <c r="F433" s="55"/>
      <c r="G433" s="55"/>
      <c r="H433" s="55"/>
      <c r="I433" s="55"/>
      <c r="J433" s="55"/>
      <c r="K433" s="55"/>
      <c r="L433" s="55"/>
    </row>
    <row r="434" spans="1:12" x14ac:dyDescent="0.25">
      <c r="A434" s="55"/>
      <c r="B434" s="54"/>
      <c r="C434" s="55"/>
      <c r="D434" s="55"/>
      <c r="E434" s="55"/>
      <c r="F434" s="55"/>
      <c r="G434" s="55"/>
      <c r="H434" s="55"/>
      <c r="I434" s="55"/>
      <c r="J434" s="55"/>
      <c r="K434" s="55"/>
      <c r="L434" s="55"/>
    </row>
    <row r="435" spans="1:12" x14ac:dyDescent="0.25">
      <c r="A435" s="55"/>
      <c r="B435" s="54"/>
      <c r="C435" s="55"/>
      <c r="D435" s="55"/>
      <c r="E435" s="55"/>
      <c r="F435" s="55"/>
      <c r="G435" s="55"/>
      <c r="H435" s="55"/>
      <c r="I435" s="55"/>
      <c r="J435" s="55"/>
      <c r="K435" s="55"/>
      <c r="L435" s="55"/>
    </row>
    <row r="436" spans="1:12" x14ac:dyDescent="0.25">
      <c r="A436" s="55"/>
      <c r="B436" s="54"/>
      <c r="C436" s="55"/>
      <c r="D436" s="55"/>
      <c r="E436" s="55"/>
      <c r="F436" s="55"/>
      <c r="G436" s="55"/>
      <c r="H436" s="55"/>
      <c r="I436" s="55"/>
      <c r="J436" s="55"/>
      <c r="K436" s="55"/>
      <c r="L436" s="55"/>
    </row>
    <row r="437" spans="1:12" x14ac:dyDescent="0.25">
      <c r="A437" s="55"/>
      <c r="B437" s="54"/>
      <c r="C437" s="55"/>
      <c r="D437" s="55"/>
      <c r="E437" s="55"/>
      <c r="F437" s="55"/>
      <c r="G437" s="55"/>
      <c r="H437" s="55"/>
      <c r="I437" s="55"/>
      <c r="J437" s="55"/>
      <c r="K437" s="55"/>
      <c r="L437" s="55"/>
    </row>
    <row r="438" spans="1:12" x14ac:dyDescent="0.25">
      <c r="A438" s="55"/>
      <c r="B438" s="54"/>
      <c r="C438" s="55"/>
      <c r="D438" s="55"/>
      <c r="E438" s="55"/>
      <c r="F438" s="55"/>
      <c r="G438" s="55"/>
      <c r="H438" s="55"/>
      <c r="I438" s="55"/>
      <c r="J438" s="55"/>
      <c r="K438" s="55"/>
      <c r="L438" s="55"/>
    </row>
    <row r="439" spans="1:12" x14ac:dyDescent="0.25">
      <c r="A439" s="55"/>
      <c r="B439" s="54"/>
      <c r="C439" s="55"/>
      <c r="D439" s="55"/>
      <c r="E439" s="55"/>
      <c r="F439" s="55"/>
      <c r="G439" s="55"/>
      <c r="H439" s="55"/>
      <c r="I439" s="55"/>
      <c r="J439" s="55"/>
      <c r="K439" s="55"/>
      <c r="L439" s="55"/>
    </row>
    <row r="440" spans="1:12" x14ac:dyDescent="0.25">
      <c r="A440" s="55"/>
      <c r="B440" s="54"/>
      <c r="C440" s="55"/>
      <c r="D440" s="55"/>
      <c r="E440" s="55"/>
      <c r="F440" s="55"/>
      <c r="G440" s="55"/>
      <c r="H440" s="55"/>
      <c r="I440" s="55"/>
      <c r="J440" s="55"/>
      <c r="K440" s="55"/>
      <c r="L440" s="55"/>
    </row>
    <row r="441" spans="1:12" x14ac:dyDescent="0.25">
      <c r="A441" s="55"/>
      <c r="B441" s="54"/>
      <c r="C441" s="55"/>
      <c r="D441" s="55"/>
      <c r="E441" s="55"/>
      <c r="F441" s="55"/>
      <c r="G441" s="55"/>
      <c r="H441" s="55"/>
      <c r="I441" s="55"/>
      <c r="J441" s="55"/>
      <c r="K441" s="55"/>
      <c r="L441" s="55"/>
    </row>
    <row r="442" spans="1:12" x14ac:dyDescent="0.25">
      <c r="A442" s="55"/>
      <c r="B442" s="54"/>
      <c r="C442" s="55"/>
      <c r="D442" s="55"/>
      <c r="E442" s="55"/>
      <c r="F442" s="55"/>
      <c r="G442" s="55"/>
      <c r="H442" s="55"/>
      <c r="I442" s="55"/>
      <c r="J442" s="55"/>
      <c r="K442" s="55"/>
      <c r="L442" s="55"/>
    </row>
    <row r="443" spans="1:12" x14ac:dyDescent="0.25">
      <c r="A443" s="55"/>
      <c r="B443" s="54"/>
      <c r="C443" s="55"/>
      <c r="D443" s="55"/>
      <c r="E443" s="55"/>
      <c r="F443" s="55"/>
      <c r="G443" s="55"/>
      <c r="H443" s="55"/>
      <c r="I443" s="55"/>
      <c r="J443" s="55"/>
      <c r="K443" s="55"/>
      <c r="L443" s="55"/>
    </row>
    <row r="444" spans="1:12" x14ac:dyDescent="0.25">
      <c r="A444" s="55"/>
      <c r="B444" s="54"/>
      <c r="C444" s="55"/>
      <c r="D444" s="55"/>
      <c r="E444" s="55"/>
      <c r="F444" s="55"/>
      <c r="G444" s="55"/>
      <c r="H444" s="55"/>
      <c r="I444" s="55"/>
      <c r="J444" s="55"/>
      <c r="K444" s="55"/>
      <c r="L444" s="55"/>
    </row>
    <row r="445" spans="1:12" x14ac:dyDescent="0.25">
      <c r="A445" s="55"/>
      <c r="B445" s="54"/>
      <c r="C445" s="55"/>
      <c r="D445" s="55"/>
      <c r="E445" s="55"/>
      <c r="F445" s="55"/>
      <c r="G445" s="55"/>
      <c r="H445" s="55"/>
      <c r="I445" s="55"/>
      <c r="J445" s="55"/>
      <c r="K445" s="55"/>
      <c r="L445" s="55"/>
    </row>
    <row r="446" spans="1:12" x14ac:dyDescent="0.25">
      <c r="A446" s="55"/>
      <c r="B446" s="54"/>
      <c r="C446" s="55"/>
      <c r="D446" s="55"/>
      <c r="E446" s="55"/>
      <c r="F446" s="55"/>
      <c r="G446" s="55"/>
      <c r="H446" s="55"/>
      <c r="I446" s="55"/>
      <c r="J446" s="55"/>
      <c r="K446" s="55"/>
      <c r="L446" s="55"/>
    </row>
    <row r="447" spans="1:12" x14ac:dyDescent="0.25">
      <c r="A447" s="55"/>
      <c r="B447" s="54"/>
      <c r="C447" s="55"/>
      <c r="D447" s="55"/>
      <c r="E447" s="55"/>
      <c r="F447" s="55"/>
      <c r="G447" s="55"/>
      <c r="H447" s="55"/>
      <c r="I447" s="55"/>
      <c r="J447" s="55"/>
      <c r="K447" s="55"/>
      <c r="L447" s="55"/>
    </row>
    <row r="448" spans="1:12" x14ac:dyDescent="0.25">
      <c r="A448" s="55"/>
      <c r="B448" s="54"/>
      <c r="C448" s="55"/>
      <c r="D448" s="55"/>
      <c r="E448" s="55"/>
      <c r="F448" s="55"/>
      <c r="G448" s="55"/>
      <c r="H448" s="55"/>
      <c r="I448" s="55"/>
      <c r="J448" s="55"/>
      <c r="K448" s="55"/>
      <c r="L448" s="55"/>
    </row>
    <row r="449" spans="1:12" x14ac:dyDescent="0.25">
      <c r="A449" s="55"/>
      <c r="B449" s="54"/>
      <c r="C449" s="55"/>
      <c r="D449" s="55"/>
      <c r="E449" s="55"/>
      <c r="F449" s="55"/>
      <c r="G449" s="55"/>
      <c r="H449" s="55"/>
      <c r="I449" s="55"/>
      <c r="J449" s="55"/>
      <c r="K449" s="55"/>
      <c r="L449" s="55"/>
    </row>
    <row r="450" spans="1:12" x14ac:dyDescent="0.25">
      <c r="A450" s="55"/>
      <c r="B450" s="54"/>
      <c r="C450" s="55"/>
      <c r="D450" s="55"/>
      <c r="E450" s="55"/>
      <c r="F450" s="55"/>
      <c r="G450" s="55"/>
      <c r="H450" s="55"/>
      <c r="I450" s="55"/>
      <c r="J450" s="55"/>
      <c r="K450" s="55"/>
      <c r="L450" s="55"/>
    </row>
    <row r="451" spans="1:12" x14ac:dyDescent="0.25">
      <c r="A451" s="55"/>
      <c r="B451" s="54"/>
      <c r="C451" s="55"/>
      <c r="D451" s="55"/>
      <c r="E451" s="55"/>
      <c r="F451" s="55"/>
      <c r="G451" s="55"/>
      <c r="H451" s="55"/>
      <c r="I451" s="55"/>
      <c r="J451" s="55"/>
      <c r="K451" s="55"/>
      <c r="L451" s="55"/>
    </row>
    <row r="452" spans="1:12" x14ac:dyDescent="0.25">
      <c r="A452" s="55"/>
      <c r="B452" s="54"/>
      <c r="C452" s="55"/>
      <c r="D452" s="55"/>
      <c r="E452" s="55"/>
      <c r="F452" s="55"/>
      <c r="G452" s="55"/>
      <c r="H452" s="55"/>
      <c r="I452" s="55"/>
      <c r="J452" s="55"/>
      <c r="K452" s="55"/>
      <c r="L452" s="55"/>
    </row>
    <row r="453" spans="1:12" x14ac:dyDescent="0.25">
      <c r="A453" s="55"/>
      <c r="B453" s="54"/>
      <c r="C453" s="55"/>
      <c r="D453" s="55"/>
      <c r="E453" s="55"/>
      <c r="F453" s="55"/>
      <c r="G453" s="55"/>
      <c r="H453" s="55"/>
      <c r="I453" s="55"/>
      <c r="J453" s="55"/>
      <c r="K453" s="55"/>
      <c r="L453" s="55"/>
    </row>
    <row r="454" spans="1:12" x14ac:dyDescent="0.25">
      <c r="A454" s="55"/>
      <c r="B454" s="54"/>
      <c r="C454" s="55"/>
      <c r="D454" s="55"/>
      <c r="E454" s="55"/>
      <c r="F454" s="55"/>
      <c r="G454" s="55"/>
      <c r="H454" s="55"/>
      <c r="I454" s="55"/>
      <c r="J454" s="55"/>
      <c r="K454" s="55"/>
      <c r="L454" s="55"/>
    </row>
    <row r="455" spans="1:12" x14ac:dyDescent="0.25">
      <c r="A455" s="55"/>
      <c r="B455" s="54"/>
      <c r="C455" s="55"/>
      <c r="D455" s="55"/>
      <c r="E455" s="55"/>
      <c r="F455" s="55"/>
      <c r="G455" s="55"/>
      <c r="H455" s="55"/>
      <c r="I455" s="55"/>
      <c r="J455" s="55"/>
      <c r="K455" s="55"/>
      <c r="L455" s="55"/>
    </row>
    <row r="456" spans="1:12" x14ac:dyDescent="0.25">
      <c r="A456" s="55"/>
      <c r="B456" s="54"/>
      <c r="C456" s="55"/>
      <c r="D456" s="55"/>
      <c r="E456" s="55"/>
      <c r="F456" s="55"/>
      <c r="G456" s="55"/>
      <c r="H456" s="55"/>
      <c r="I456" s="55"/>
      <c r="J456" s="55"/>
      <c r="K456" s="55"/>
      <c r="L456" s="55"/>
    </row>
    <row r="457" spans="1:12" x14ac:dyDescent="0.25">
      <c r="A457" s="55"/>
      <c r="B457" s="54"/>
      <c r="C457" s="55"/>
      <c r="D457" s="55"/>
      <c r="E457" s="55"/>
      <c r="F457" s="55"/>
      <c r="G457" s="55"/>
      <c r="H457" s="55"/>
      <c r="I457" s="55"/>
      <c r="J457" s="55"/>
      <c r="K457" s="55"/>
      <c r="L457" s="55"/>
    </row>
    <row r="458" spans="1:12" x14ac:dyDescent="0.25">
      <c r="A458" s="55"/>
      <c r="B458" s="54"/>
      <c r="C458" s="55"/>
      <c r="D458" s="55"/>
      <c r="E458" s="55"/>
      <c r="F458" s="55"/>
      <c r="G458" s="55"/>
      <c r="H458" s="55"/>
      <c r="I458" s="55"/>
      <c r="J458" s="55"/>
      <c r="K458" s="55"/>
      <c r="L458" s="55"/>
    </row>
    <row r="459" spans="1:12" x14ac:dyDescent="0.25">
      <c r="A459" s="55"/>
      <c r="B459" s="54"/>
      <c r="C459" s="55"/>
      <c r="D459" s="55"/>
      <c r="E459" s="55"/>
      <c r="F459" s="55"/>
      <c r="G459" s="55"/>
      <c r="H459" s="55"/>
      <c r="I459" s="55"/>
      <c r="J459" s="55"/>
      <c r="K459" s="55"/>
      <c r="L459" s="55"/>
    </row>
    <row r="460" spans="1:12" x14ac:dyDescent="0.25">
      <c r="A460" s="55"/>
      <c r="B460" s="54"/>
      <c r="C460" s="55"/>
      <c r="D460" s="55"/>
      <c r="E460" s="55"/>
      <c r="F460" s="55"/>
      <c r="G460" s="55"/>
      <c r="H460" s="55"/>
      <c r="I460" s="55"/>
      <c r="J460" s="55"/>
      <c r="K460" s="55"/>
      <c r="L460" s="55"/>
    </row>
    <row r="461" spans="1:12" x14ac:dyDescent="0.25">
      <c r="A461" s="55"/>
      <c r="B461" s="54"/>
      <c r="C461" s="55"/>
      <c r="D461" s="55"/>
      <c r="E461" s="55"/>
      <c r="F461" s="55"/>
      <c r="G461" s="55"/>
      <c r="H461" s="55"/>
      <c r="I461" s="55"/>
      <c r="J461" s="55"/>
      <c r="K461" s="55"/>
      <c r="L461" s="55"/>
    </row>
    <row r="462" spans="1:12" x14ac:dyDescent="0.25">
      <c r="A462" s="55"/>
      <c r="B462" s="54"/>
      <c r="C462" s="55"/>
      <c r="D462" s="55"/>
      <c r="E462" s="55"/>
      <c r="F462" s="55"/>
      <c r="G462" s="55"/>
      <c r="H462" s="55"/>
      <c r="I462" s="55"/>
      <c r="J462" s="55"/>
      <c r="K462" s="55"/>
      <c r="L462" s="55"/>
    </row>
    <row r="463" spans="1:12" x14ac:dyDescent="0.25">
      <c r="A463" s="55"/>
      <c r="B463" s="54"/>
      <c r="C463" s="55"/>
      <c r="D463" s="55"/>
      <c r="E463" s="55"/>
      <c r="F463" s="55"/>
      <c r="G463" s="55"/>
      <c r="H463" s="55"/>
      <c r="I463" s="55"/>
      <c r="J463" s="55"/>
      <c r="K463" s="55"/>
      <c r="L463" s="55"/>
    </row>
    <row r="464" spans="1:12" x14ac:dyDescent="0.25">
      <c r="A464" s="55"/>
      <c r="B464" s="54"/>
      <c r="C464" s="55"/>
      <c r="D464" s="55"/>
      <c r="E464" s="55"/>
      <c r="F464" s="55"/>
      <c r="G464" s="55"/>
      <c r="H464" s="55"/>
      <c r="I464" s="55"/>
      <c r="J464" s="55"/>
      <c r="K464" s="55"/>
      <c r="L464" s="55"/>
    </row>
    <row r="465" spans="1:12" x14ac:dyDescent="0.25">
      <c r="A465" s="55"/>
      <c r="B465" s="54"/>
      <c r="C465" s="55"/>
      <c r="D465" s="55"/>
      <c r="E465" s="55"/>
      <c r="F465" s="55"/>
      <c r="G465" s="55"/>
      <c r="H465" s="55"/>
      <c r="I465" s="55"/>
      <c r="J465" s="55"/>
      <c r="K465" s="55"/>
      <c r="L465" s="55"/>
    </row>
    <row r="466" spans="1:12" x14ac:dyDescent="0.25">
      <c r="A466" s="55"/>
      <c r="B466" s="54"/>
      <c r="C466" s="55"/>
      <c r="D466" s="55"/>
      <c r="E466" s="55"/>
      <c r="F466" s="55"/>
      <c r="G466" s="55"/>
      <c r="H466" s="55"/>
      <c r="I466" s="55"/>
      <c r="J466" s="55"/>
      <c r="K466" s="55"/>
      <c r="L466" s="55"/>
    </row>
    <row r="467" spans="1:12" x14ac:dyDescent="0.25">
      <c r="A467" s="55"/>
      <c r="B467" s="54"/>
      <c r="C467" s="55"/>
      <c r="D467" s="55"/>
      <c r="E467" s="55"/>
      <c r="F467" s="55"/>
      <c r="G467" s="55"/>
      <c r="H467" s="55"/>
      <c r="I467" s="55"/>
      <c r="J467" s="55"/>
      <c r="K467" s="55"/>
      <c r="L467" s="55"/>
    </row>
    <row r="468" spans="1:12" x14ac:dyDescent="0.25">
      <c r="A468" s="55"/>
      <c r="B468" s="54"/>
      <c r="C468" s="55"/>
      <c r="D468" s="55"/>
      <c r="E468" s="55"/>
      <c r="F468" s="55"/>
      <c r="G468" s="55"/>
      <c r="H468" s="55"/>
      <c r="I468" s="55"/>
      <c r="J468" s="55"/>
      <c r="K468" s="55"/>
      <c r="L468" s="55"/>
    </row>
    <row r="469" spans="1:12" x14ac:dyDescent="0.25">
      <c r="A469" s="55"/>
      <c r="B469" s="54"/>
      <c r="C469" s="55"/>
      <c r="D469" s="55"/>
      <c r="E469" s="55"/>
      <c r="F469" s="55"/>
      <c r="G469" s="55"/>
      <c r="H469" s="55"/>
      <c r="I469" s="55"/>
      <c r="J469" s="55"/>
      <c r="K469" s="55"/>
      <c r="L469" s="55"/>
    </row>
    <row r="470" spans="1:12" x14ac:dyDescent="0.25">
      <c r="A470" s="55"/>
      <c r="B470" s="54"/>
      <c r="C470" s="55"/>
      <c r="D470" s="55"/>
      <c r="E470" s="55"/>
      <c r="F470" s="55"/>
      <c r="G470" s="55"/>
      <c r="H470" s="55"/>
      <c r="I470" s="55"/>
      <c r="J470" s="55"/>
      <c r="K470" s="55"/>
      <c r="L470" s="55"/>
    </row>
    <row r="471" spans="1:12" x14ac:dyDescent="0.25">
      <c r="A471" s="55"/>
      <c r="B471" s="54"/>
      <c r="C471" s="55"/>
      <c r="D471" s="55"/>
      <c r="E471" s="55"/>
      <c r="F471" s="55"/>
      <c r="G471" s="55"/>
      <c r="H471" s="55"/>
      <c r="I471" s="55"/>
      <c r="J471" s="55"/>
      <c r="K471" s="55"/>
      <c r="L471" s="55"/>
    </row>
    <row r="472" spans="1:12" x14ac:dyDescent="0.25">
      <c r="A472" s="55"/>
      <c r="B472" s="54"/>
      <c r="C472" s="55"/>
      <c r="D472" s="55"/>
      <c r="E472" s="55"/>
      <c r="F472" s="55"/>
      <c r="G472" s="55"/>
      <c r="H472" s="55"/>
      <c r="I472" s="55"/>
      <c r="J472" s="55"/>
      <c r="K472" s="55"/>
      <c r="L472" s="55"/>
    </row>
    <row r="473" spans="1:12" x14ac:dyDescent="0.25">
      <c r="A473" s="55"/>
      <c r="B473" s="54"/>
      <c r="C473" s="55"/>
      <c r="D473" s="55"/>
      <c r="E473" s="55"/>
      <c r="F473" s="55"/>
      <c r="G473" s="55"/>
      <c r="H473" s="55"/>
      <c r="I473" s="55"/>
      <c r="J473" s="55"/>
      <c r="K473" s="55"/>
      <c r="L473" s="55"/>
    </row>
    <row r="474" spans="1:12" x14ac:dyDescent="0.25">
      <c r="A474" s="55"/>
      <c r="B474" s="54"/>
      <c r="C474" s="55"/>
      <c r="D474" s="55"/>
      <c r="E474" s="55"/>
      <c r="F474" s="55"/>
      <c r="G474" s="55"/>
      <c r="H474" s="55"/>
      <c r="I474" s="55"/>
      <c r="J474" s="55"/>
      <c r="K474" s="55"/>
      <c r="L474" s="55"/>
    </row>
    <row r="475" spans="1:12" x14ac:dyDescent="0.25">
      <c r="A475" s="55"/>
      <c r="B475" s="54"/>
      <c r="C475" s="55"/>
      <c r="D475" s="55"/>
      <c r="E475" s="55"/>
      <c r="F475" s="55"/>
      <c r="G475" s="55"/>
      <c r="H475" s="55"/>
      <c r="I475" s="55"/>
      <c r="J475" s="55"/>
      <c r="K475" s="55"/>
      <c r="L475" s="55"/>
    </row>
    <row r="476" spans="1:12" x14ac:dyDescent="0.25">
      <c r="A476" s="55"/>
      <c r="B476" s="54"/>
      <c r="C476" s="55"/>
      <c r="D476" s="55"/>
      <c r="E476" s="55"/>
      <c r="F476" s="55"/>
      <c r="G476" s="55"/>
      <c r="H476" s="55"/>
      <c r="I476" s="55"/>
      <c r="J476" s="55"/>
      <c r="K476" s="55"/>
      <c r="L476" s="55"/>
    </row>
    <row r="477" spans="1:12" x14ac:dyDescent="0.25">
      <c r="A477" s="55"/>
      <c r="B477" s="54"/>
      <c r="C477" s="55"/>
      <c r="D477" s="55"/>
      <c r="E477" s="55"/>
      <c r="F477" s="55"/>
      <c r="G477" s="55"/>
      <c r="H477" s="55"/>
      <c r="I477" s="55"/>
      <c r="J477" s="55"/>
      <c r="K477" s="55"/>
      <c r="L477" s="55"/>
    </row>
    <row r="478" spans="1:12" x14ac:dyDescent="0.25">
      <c r="A478" s="55"/>
      <c r="B478" s="54"/>
      <c r="C478" s="55"/>
      <c r="D478" s="55"/>
      <c r="E478" s="55"/>
      <c r="F478" s="55"/>
      <c r="G478" s="55"/>
      <c r="H478" s="55"/>
      <c r="I478" s="55"/>
      <c r="J478" s="55"/>
      <c r="K478" s="55"/>
      <c r="L478" s="55"/>
    </row>
    <row r="479" spans="1:12" x14ac:dyDescent="0.25">
      <c r="A479" s="55"/>
      <c r="B479" s="54"/>
      <c r="C479" s="55"/>
      <c r="D479" s="55"/>
      <c r="E479" s="55"/>
      <c r="F479" s="55"/>
      <c r="G479" s="55"/>
      <c r="H479" s="55"/>
      <c r="I479" s="55"/>
      <c r="J479" s="55"/>
      <c r="K479" s="55"/>
      <c r="L479" s="55"/>
    </row>
    <row r="480" spans="1:12" x14ac:dyDescent="0.25">
      <c r="A480" s="55"/>
      <c r="B480" s="54"/>
      <c r="C480" s="55"/>
      <c r="D480" s="55"/>
      <c r="E480" s="55"/>
      <c r="F480" s="55"/>
      <c r="G480" s="55"/>
      <c r="H480" s="55"/>
      <c r="I480" s="55"/>
      <c r="J480" s="55"/>
      <c r="K480" s="55"/>
      <c r="L480" s="55"/>
    </row>
    <row r="481" spans="1:12" x14ac:dyDescent="0.25">
      <c r="A481" s="55"/>
      <c r="B481" s="54"/>
      <c r="C481" s="55"/>
      <c r="D481" s="55"/>
      <c r="E481" s="55"/>
      <c r="F481" s="55"/>
      <c r="G481" s="55"/>
      <c r="H481" s="55"/>
      <c r="I481" s="55"/>
      <c r="J481" s="55"/>
      <c r="K481" s="55"/>
      <c r="L481" s="55"/>
    </row>
    <row r="482" spans="1:12" x14ac:dyDescent="0.25">
      <c r="A482" s="55"/>
      <c r="B482" s="54"/>
      <c r="C482" s="55"/>
      <c r="D482" s="55"/>
      <c r="E482" s="55"/>
      <c r="F482" s="55"/>
      <c r="G482" s="55"/>
      <c r="H482" s="55"/>
      <c r="I482" s="55"/>
      <c r="J482" s="55"/>
      <c r="K482" s="55"/>
      <c r="L482" s="55"/>
    </row>
    <row r="483" spans="1:12" x14ac:dyDescent="0.25">
      <c r="A483" s="55"/>
      <c r="B483" s="54"/>
      <c r="C483" s="55"/>
      <c r="D483" s="55"/>
      <c r="E483" s="55"/>
      <c r="F483" s="55"/>
      <c r="G483" s="55"/>
      <c r="H483" s="55"/>
      <c r="I483" s="55"/>
      <c r="J483" s="55"/>
      <c r="K483" s="55"/>
      <c r="L483" s="55"/>
    </row>
    <row r="484" spans="1:12" x14ac:dyDescent="0.25">
      <c r="A484" s="55"/>
      <c r="B484" s="54"/>
      <c r="C484" s="55"/>
      <c r="D484" s="55"/>
      <c r="E484" s="55"/>
      <c r="F484" s="55"/>
      <c r="G484" s="55"/>
      <c r="H484" s="55"/>
      <c r="I484" s="55"/>
      <c r="J484" s="55"/>
      <c r="K484" s="55"/>
      <c r="L484" s="55"/>
    </row>
    <row r="485" spans="1:12" x14ac:dyDescent="0.25">
      <c r="A485" s="55"/>
      <c r="B485" s="54"/>
      <c r="C485" s="55"/>
      <c r="D485" s="55"/>
      <c r="E485" s="55"/>
      <c r="F485" s="55"/>
      <c r="G485" s="55"/>
      <c r="H485" s="55"/>
      <c r="I485" s="55"/>
      <c r="J485" s="55"/>
      <c r="K485" s="55"/>
      <c r="L485" s="55"/>
    </row>
    <row r="486" spans="1:12" x14ac:dyDescent="0.25">
      <c r="A486" s="55"/>
      <c r="B486" s="54"/>
      <c r="C486" s="55"/>
      <c r="D486" s="55"/>
      <c r="E486" s="55"/>
      <c r="F486" s="55"/>
      <c r="G486" s="55"/>
      <c r="H486" s="55"/>
      <c r="I486" s="55"/>
      <c r="J486" s="55"/>
      <c r="K486" s="55"/>
      <c r="L486" s="55"/>
    </row>
    <row r="487" spans="1:12" x14ac:dyDescent="0.25">
      <c r="A487" s="55"/>
      <c r="B487" s="54"/>
      <c r="C487" s="55"/>
      <c r="D487" s="55"/>
      <c r="E487" s="55"/>
      <c r="F487" s="55"/>
      <c r="G487" s="55"/>
      <c r="H487" s="55"/>
      <c r="I487" s="55"/>
      <c r="J487" s="55"/>
      <c r="K487" s="55"/>
      <c r="L487" s="55"/>
    </row>
    <row r="488" spans="1:12" x14ac:dyDescent="0.25">
      <c r="A488" s="55"/>
      <c r="B488" s="54"/>
      <c r="C488" s="55"/>
      <c r="D488" s="55"/>
      <c r="E488" s="55"/>
      <c r="F488" s="55"/>
      <c r="G488" s="55"/>
      <c r="H488" s="55"/>
      <c r="I488" s="55"/>
      <c r="J488" s="55"/>
      <c r="K488" s="55"/>
      <c r="L488" s="55"/>
    </row>
    <row r="489" spans="1:12" x14ac:dyDescent="0.25">
      <c r="A489" s="55"/>
      <c r="B489" s="54"/>
      <c r="C489" s="55"/>
      <c r="D489" s="55"/>
      <c r="E489" s="55"/>
      <c r="F489" s="55"/>
      <c r="G489" s="55"/>
      <c r="H489" s="55"/>
      <c r="I489" s="55"/>
      <c r="J489" s="55"/>
      <c r="K489" s="55"/>
      <c r="L489" s="55"/>
    </row>
    <row r="490" spans="1:12" x14ac:dyDescent="0.25">
      <c r="A490" s="55"/>
      <c r="B490" s="54"/>
      <c r="C490" s="55"/>
      <c r="D490" s="55"/>
      <c r="E490" s="55"/>
      <c r="F490" s="55"/>
      <c r="G490" s="55"/>
      <c r="H490" s="55"/>
      <c r="I490" s="55"/>
      <c r="J490" s="55"/>
      <c r="K490" s="55"/>
      <c r="L490" s="55"/>
    </row>
    <row r="491" spans="1:12" x14ac:dyDescent="0.25">
      <c r="A491" s="55"/>
      <c r="B491" s="54"/>
      <c r="C491" s="55"/>
      <c r="D491" s="55"/>
      <c r="E491" s="55"/>
      <c r="F491" s="55"/>
      <c r="G491" s="55"/>
      <c r="H491" s="55"/>
      <c r="I491" s="55"/>
      <c r="J491" s="55"/>
      <c r="K491" s="55"/>
      <c r="L491" s="55"/>
    </row>
    <row r="492" spans="1:12" x14ac:dyDescent="0.25">
      <c r="A492" s="55"/>
      <c r="B492" s="54"/>
      <c r="C492" s="55"/>
      <c r="D492" s="55"/>
      <c r="E492" s="55"/>
      <c r="F492" s="55"/>
      <c r="G492" s="55"/>
      <c r="H492" s="55"/>
      <c r="I492" s="55"/>
      <c r="J492" s="55"/>
      <c r="K492" s="55"/>
      <c r="L492" s="55"/>
    </row>
    <row r="493" spans="1:12" x14ac:dyDescent="0.25">
      <c r="A493" s="55"/>
      <c r="B493" s="54"/>
      <c r="C493" s="55"/>
      <c r="D493" s="55"/>
      <c r="E493" s="55"/>
      <c r="F493" s="55"/>
      <c r="G493" s="55"/>
      <c r="H493" s="55"/>
      <c r="I493" s="55"/>
      <c r="J493" s="55"/>
      <c r="K493" s="55"/>
      <c r="L493" s="55"/>
    </row>
    <row r="494" spans="1:12" x14ac:dyDescent="0.25">
      <c r="A494" s="55"/>
      <c r="B494" s="54"/>
      <c r="C494" s="55"/>
      <c r="D494" s="55"/>
      <c r="E494" s="55"/>
      <c r="F494" s="55"/>
      <c r="G494" s="55"/>
      <c r="H494" s="55"/>
      <c r="I494" s="55"/>
      <c r="J494" s="55"/>
      <c r="K494" s="55"/>
      <c r="L494" s="55"/>
    </row>
    <row r="495" spans="1:12" x14ac:dyDescent="0.25">
      <c r="A495" s="55"/>
      <c r="B495" s="54"/>
      <c r="C495" s="55"/>
      <c r="D495" s="55"/>
      <c r="E495" s="55"/>
      <c r="F495" s="55"/>
      <c r="G495" s="55"/>
      <c r="H495" s="55"/>
      <c r="I495" s="55"/>
      <c r="J495" s="55"/>
      <c r="K495" s="55"/>
      <c r="L495" s="55"/>
    </row>
    <row r="496" spans="1:12" x14ac:dyDescent="0.25">
      <c r="A496" s="55"/>
      <c r="B496" s="54"/>
      <c r="C496" s="55"/>
      <c r="D496" s="55"/>
      <c r="E496" s="55"/>
      <c r="F496" s="55"/>
      <c r="G496" s="55"/>
      <c r="H496" s="55"/>
      <c r="I496" s="55"/>
      <c r="J496" s="55"/>
      <c r="K496" s="55"/>
      <c r="L496" s="55"/>
    </row>
    <row r="497" spans="1:12" x14ac:dyDescent="0.25">
      <c r="A497" s="55"/>
      <c r="B497" s="54"/>
      <c r="C497" s="55"/>
      <c r="D497" s="55"/>
      <c r="E497" s="55"/>
      <c r="F497" s="55"/>
      <c r="G497" s="55"/>
      <c r="H497" s="55"/>
      <c r="I497" s="55"/>
      <c r="J497" s="55"/>
      <c r="K497" s="55"/>
      <c r="L497" s="55"/>
    </row>
    <row r="498" spans="1:12" x14ac:dyDescent="0.25">
      <c r="A498" s="55"/>
      <c r="B498" s="54"/>
      <c r="C498" s="55"/>
      <c r="D498" s="55"/>
      <c r="E498" s="55"/>
      <c r="F498" s="55"/>
      <c r="G498" s="55"/>
      <c r="H498" s="55"/>
      <c r="I498" s="55"/>
      <c r="J498" s="55"/>
      <c r="K498" s="55"/>
      <c r="L498" s="55"/>
    </row>
    <row r="499" spans="1:12" x14ac:dyDescent="0.25">
      <c r="A499" s="55"/>
      <c r="B499" s="54"/>
      <c r="C499" s="55"/>
      <c r="D499" s="55"/>
      <c r="E499" s="55"/>
      <c r="F499" s="55"/>
      <c r="G499" s="55"/>
      <c r="H499" s="55"/>
      <c r="I499" s="55"/>
      <c r="J499" s="55"/>
      <c r="K499" s="55"/>
      <c r="L499" s="55"/>
    </row>
    <row r="500" spans="1:12" x14ac:dyDescent="0.25">
      <c r="A500" s="55"/>
      <c r="B500" s="54"/>
      <c r="C500" s="55"/>
      <c r="D500" s="55"/>
      <c r="E500" s="55"/>
      <c r="F500" s="55"/>
      <c r="G500" s="55"/>
      <c r="H500" s="55"/>
      <c r="I500" s="55"/>
      <c r="J500" s="55"/>
      <c r="K500" s="55"/>
      <c r="L500" s="55"/>
    </row>
    <row r="501" spans="1:12" x14ac:dyDescent="0.25">
      <c r="A501" s="55"/>
      <c r="B501" s="54"/>
      <c r="C501" s="55"/>
      <c r="D501" s="55"/>
      <c r="E501" s="55"/>
      <c r="F501" s="55"/>
      <c r="G501" s="55"/>
      <c r="H501" s="55"/>
      <c r="I501" s="55"/>
      <c r="J501" s="55"/>
      <c r="K501" s="55"/>
      <c r="L501" s="55"/>
    </row>
    <row r="502" spans="1:12" x14ac:dyDescent="0.25">
      <c r="A502" s="55"/>
      <c r="B502" s="54"/>
      <c r="C502" s="55"/>
      <c r="D502" s="55"/>
      <c r="E502" s="55"/>
      <c r="F502" s="55"/>
      <c r="G502" s="55"/>
      <c r="H502" s="55"/>
      <c r="I502" s="55"/>
      <c r="J502" s="55"/>
      <c r="K502" s="55"/>
      <c r="L502" s="55"/>
    </row>
    <row r="503" spans="1:12" x14ac:dyDescent="0.25">
      <c r="A503" s="55"/>
      <c r="B503" s="54"/>
      <c r="C503" s="55"/>
      <c r="D503" s="55"/>
      <c r="E503" s="55"/>
      <c r="F503" s="55"/>
      <c r="G503" s="55"/>
      <c r="H503" s="55"/>
      <c r="I503" s="55"/>
      <c r="J503" s="55"/>
      <c r="K503" s="55"/>
      <c r="L503" s="55"/>
    </row>
    <row r="504" spans="1:12" x14ac:dyDescent="0.25">
      <c r="A504" s="55"/>
      <c r="B504" s="54"/>
      <c r="C504" s="55"/>
      <c r="D504" s="55"/>
      <c r="E504" s="55"/>
      <c r="F504" s="55"/>
      <c r="G504" s="55"/>
      <c r="H504" s="55"/>
      <c r="I504" s="55"/>
      <c r="J504" s="55"/>
      <c r="K504" s="55"/>
      <c r="L504" s="55"/>
    </row>
    <row r="505" spans="1:12" x14ac:dyDescent="0.25">
      <c r="A505" s="55"/>
      <c r="B505" s="54"/>
      <c r="C505" s="55"/>
      <c r="D505" s="55"/>
      <c r="E505" s="55"/>
      <c r="F505" s="55"/>
      <c r="G505" s="55"/>
      <c r="H505" s="55"/>
      <c r="I505" s="55"/>
      <c r="J505" s="55"/>
      <c r="K505" s="55"/>
      <c r="L505" s="55"/>
    </row>
    <row r="506" spans="1:12" x14ac:dyDescent="0.25">
      <c r="A506" s="55"/>
      <c r="B506" s="54"/>
      <c r="C506" s="55"/>
      <c r="D506" s="55"/>
      <c r="E506" s="55"/>
      <c r="F506" s="55"/>
      <c r="G506" s="55"/>
      <c r="H506" s="55"/>
      <c r="I506" s="55"/>
      <c r="J506" s="55"/>
      <c r="K506" s="55"/>
      <c r="L506" s="55"/>
    </row>
    <row r="507" spans="1:12" x14ac:dyDescent="0.25">
      <c r="A507" s="55"/>
      <c r="B507" s="54"/>
      <c r="C507" s="55"/>
      <c r="D507" s="55"/>
      <c r="E507" s="55"/>
      <c r="F507" s="55"/>
      <c r="G507" s="55"/>
      <c r="H507" s="55"/>
      <c r="I507" s="55"/>
      <c r="J507" s="55"/>
      <c r="K507" s="55"/>
      <c r="L507" s="55"/>
    </row>
    <row r="508" spans="1:12" x14ac:dyDescent="0.25">
      <c r="A508" s="55"/>
      <c r="B508" s="54"/>
      <c r="C508" s="55"/>
      <c r="D508" s="55"/>
      <c r="E508" s="55"/>
      <c r="F508" s="55"/>
      <c r="G508" s="55"/>
      <c r="H508" s="55"/>
      <c r="I508" s="55"/>
      <c r="J508" s="55"/>
      <c r="K508" s="55"/>
      <c r="L508" s="55"/>
    </row>
    <row r="509" spans="1:12" x14ac:dyDescent="0.25">
      <c r="A509" s="55"/>
      <c r="B509" s="54"/>
      <c r="C509" s="55"/>
      <c r="D509" s="55"/>
      <c r="E509" s="55"/>
      <c r="F509" s="55"/>
      <c r="G509" s="55"/>
      <c r="H509" s="55"/>
      <c r="I509" s="55"/>
      <c r="J509" s="55"/>
      <c r="K509" s="55"/>
      <c r="L509" s="55"/>
    </row>
    <row r="510" spans="1:12" x14ac:dyDescent="0.25">
      <c r="A510" s="55"/>
      <c r="B510" s="54"/>
      <c r="C510" s="55"/>
      <c r="D510" s="55"/>
      <c r="E510" s="55"/>
      <c r="F510" s="55"/>
      <c r="G510" s="55"/>
      <c r="H510" s="55"/>
      <c r="I510" s="55"/>
      <c r="J510" s="55"/>
      <c r="K510" s="55"/>
      <c r="L510" s="55"/>
    </row>
    <row r="511" spans="1:12" x14ac:dyDescent="0.25">
      <c r="A511" s="55"/>
      <c r="B511" s="54"/>
      <c r="C511" s="55"/>
      <c r="D511" s="55"/>
      <c r="E511" s="55"/>
      <c r="F511" s="55"/>
      <c r="G511" s="55"/>
      <c r="H511" s="55"/>
      <c r="I511" s="55"/>
      <c r="J511" s="55"/>
      <c r="K511" s="55"/>
      <c r="L511" s="55"/>
    </row>
    <row r="512" spans="1:12" x14ac:dyDescent="0.25">
      <c r="A512" s="55"/>
      <c r="B512" s="54"/>
      <c r="C512" s="55"/>
      <c r="D512" s="55"/>
      <c r="E512" s="55"/>
      <c r="F512" s="55"/>
      <c r="G512" s="55"/>
      <c r="H512" s="55"/>
      <c r="I512" s="55"/>
      <c r="J512" s="55"/>
      <c r="K512" s="55"/>
      <c r="L512" s="55"/>
    </row>
    <row r="513" spans="1:12" x14ac:dyDescent="0.25">
      <c r="A513" s="55"/>
      <c r="B513" s="54"/>
      <c r="C513" s="55"/>
      <c r="D513" s="55"/>
      <c r="E513" s="55"/>
      <c r="F513" s="55"/>
      <c r="G513" s="55"/>
      <c r="H513" s="55"/>
      <c r="I513" s="55"/>
      <c r="J513" s="55"/>
      <c r="K513" s="55"/>
      <c r="L513" s="55"/>
    </row>
    <row r="514" spans="1:12" x14ac:dyDescent="0.25">
      <c r="A514" s="55"/>
      <c r="B514" s="54"/>
      <c r="C514" s="55"/>
      <c r="D514" s="55"/>
      <c r="E514" s="55"/>
      <c r="F514" s="55"/>
      <c r="G514" s="55"/>
      <c r="H514" s="55"/>
      <c r="I514" s="55"/>
      <c r="J514" s="55"/>
      <c r="K514" s="55"/>
      <c r="L514" s="55"/>
    </row>
    <row r="515" spans="1:12" x14ac:dyDescent="0.25">
      <c r="A515" s="55"/>
      <c r="B515" s="54"/>
      <c r="C515" s="55"/>
      <c r="D515" s="55"/>
      <c r="E515" s="55"/>
      <c r="F515" s="55"/>
      <c r="G515" s="55"/>
      <c r="H515" s="55"/>
      <c r="I515" s="55"/>
      <c r="J515" s="55"/>
      <c r="K515" s="55"/>
      <c r="L515" s="55"/>
    </row>
    <row r="516" spans="1:12" x14ac:dyDescent="0.25">
      <c r="A516" s="55"/>
      <c r="B516" s="54"/>
      <c r="C516" s="55"/>
      <c r="D516" s="55"/>
      <c r="E516" s="55"/>
      <c r="F516" s="55"/>
      <c r="G516" s="55"/>
      <c r="H516" s="55"/>
      <c r="I516" s="55"/>
      <c r="J516" s="55"/>
      <c r="K516" s="55"/>
      <c r="L516" s="55"/>
    </row>
    <row r="517" spans="1:12" x14ac:dyDescent="0.25">
      <c r="A517" s="55"/>
      <c r="B517" s="54"/>
      <c r="C517" s="55"/>
      <c r="D517" s="55"/>
      <c r="E517" s="55"/>
      <c r="F517" s="55"/>
      <c r="G517" s="55"/>
      <c r="H517" s="55"/>
      <c r="I517" s="55"/>
      <c r="J517" s="55"/>
      <c r="K517" s="55"/>
      <c r="L517" s="55"/>
    </row>
    <row r="518" spans="1:12" x14ac:dyDescent="0.25">
      <c r="A518" s="55"/>
      <c r="B518" s="54"/>
      <c r="C518" s="55"/>
      <c r="D518" s="55"/>
      <c r="E518" s="55"/>
      <c r="F518" s="55"/>
      <c r="G518" s="55"/>
      <c r="H518" s="55"/>
      <c r="I518" s="55"/>
      <c r="J518" s="55"/>
      <c r="K518" s="55"/>
      <c r="L518" s="55"/>
    </row>
    <row r="519" spans="1:12" x14ac:dyDescent="0.25">
      <c r="A519" s="55"/>
      <c r="B519" s="54"/>
      <c r="C519" s="55"/>
      <c r="D519" s="55"/>
      <c r="E519" s="55"/>
      <c r="F519" s="55"/>
      <c r="G519" s="55"/>
      <c r="H519" s="55"/>
      <c r="I519" s="55"/>
      <c r="J519" s="55"/>
      <c r="K519" s="55"/>
      <c r="L519" s="55"/>
    </row>
    <row r="520" spans="1:12" x14ac:dyDescent="0.25">
      <c r="A520" s="55"/>
      <c r="B520" s="54"/>
      <c r="C520" s="55"/>
      <c r="D520" s="55"/>
      <c r="E520" s="55"/>
      <c r="F520" s="55"/>
      <c r="G520" s="55"/>
      <c r="H520" s="55"/>
      <c r="I520" s="55"/>
      <c r="J520" s="55"/>
      <c r="K520" s="55"/>
      <c r="L520" s="55"/>
    </row>
    <row r="521" spans="1:12" x14ac:dyDescent="0.25">
      <c r="A521" s="55"/>
      <c r="B521" s="54"/>
      <c r="C521" s="55"/>
      <c r="D521" s="55"/>
      <c r="E521" s="55"/>
      <c r="F521" s="55"/>
      <c r="G521" s="55"/>
      <c r="H521" s="55"/>
      <c r="I521" s="55"/>
      <c r="J521" s="55"/>
      <c r="K521" s="55"/>
      <c r="L521" s="55"/>
    </row>
    <row r="522" spans="1:12" x14ac:dyDescent="0.25">
      <c r="A522" s="55"/>
      <c r="B522" s="54"/>
      <c r="C522" s="55"/>
      <c r="D522" s="55"/>
      <c r="E522" s="55"/>
      <c r="F522" s="55"/>
      <c r="G522" s="55"/>
      <c r="H522" s="55"/>
      <c r="I522" s="55"/>
      <c r="J522" s="55"/>
      <c r="K522" s="55"/>
      <c r="L522" s="55"/>
    </row>
    <row r="523" spans="1:12" x14ac:dyDescent="0.25">
      <c r="A523" s="55"/>
      <c r="B523" s="54"/>
      <c r="C523" s="55"/>
      <c r="D523" s="55"/>
      <c r="E523" s="55"/>
      <c r="F523" s="55"/>
      <c r="G523" s="55"/>
      <c r="H523" s="55"/>
      <c r="I523" s="55"/>
      <c r="J523" s="55"/>
      <c r="K523" s="55"/>
      <c r="L523" s="55"/>
    </row>
    <row r="524" spans="1:12" x14ac:dyDescent="0.25">
      <c r="A524" s="55"/>
      <c r="B524" s="54"/>
      <c r="C524" s="55"/>
      <c r="D524" s="55"/>
      <c r="E524" s="55"/>
      <c r="F524" s="55"/>
      <c r="G524" s="55"/>
      <c r="H524" s="55"/>
      <c r="I524" s="55"/>
      <c r="J524" s="55"/>
      <c r="K524" s="55"/>
      <c r="L524" s="55"/>
    </row>
    <row r="525" spans="1:12" x14ac:dyDescent="0.25">
      <c r="A525" s="55"/>
      <c r="B525" s="54"/>
      <c r="C525" s="55"/>
      <c r="D525" s="55"/>
      <c r="E525" s="55"/>
      <c r="F525" s="55"/>
      <c r="G525" s="55"/>
      <c r="H525" s="55"/>
      <c r="I525" s="55"/>
      <c r="J525" s="55"/>
      <c r="K525" s="55"/>
      <c r="L525" s="55"/>
    </row>
    <row r="526" spans="1:12" x14ac:dyDescent="0.25">
      <c r="A526" s="55"/>
      <c r="B526" s="54"/>
      <c r="C526" s="55"/>
      <c r="D526" s="55"/>
      <c r="E526" s="55"/>
      <c r="F526" s="55"/>
      <c r="G526" s="55"/>
      <c r="H526" s="55"/>
      <c r="I526" s="55"/>
      <c r="J526" s="55"/>
      <c r="K526" s="55"/>
      <c r="L526" s="55"/>
    </row>
    <row r="527" spans="1:12" x14ac:dyDescent="0.25">
      <c r="A527" s="55"/>
      <c r="B527" s="54"/>
      <c r="C527" s="55"/>
      <c r="D527" s="55"/>
      <c r="E527" s="55"/>
      <c r="F527" s="55"/>
      <c r="G527" s="55"/>
      <c r="H527" s="55"/>
      <c r="I527" s="55"/>
      <c r="J527" s="55"/>
      <c r="K527" s="55"/>
      <c r="L527" s="55"/>
    </row>
    <row r="528" spans="1:12" x14ac:dyDescent="0.25">
      <c r="A528" s="55"/>
      <c r="B528" s="54"/>
      <c r="C528" s="55"/>
      <c r="D528" s="55"/>
      <c r="E528" s="55"/>
      <c r="F528" s="55"/>
      <c r="G528" s="55"/>
      <c r="H528" s="55"/>
      <c r="I528" s="55"/>
      <c r="J528" s="55"/>
      <c r="K528" s="55"/>
      <c r="L528" s="55"/>
    </row>
    <row r="529" spans="1:12" x14ac:dyDescent="0.25">
      <c r="A529" s="55"/>
      <c r="B529" s="54"/>
      <c r="C529" s="55"/>
      <c r="D529" s="55"/>
      <c r="E529" s="55"/>
      <c r="F529" s="55"/>
      <c r="G529" s="55"/>
      <c r="H529" s="55"/>
      <c r="I529" s="55"/>
      <c r="J529" s="55"/>
      <c r="K529" s="55"/>
      <c r="L529" s="55"/>
    </row>
    <row r="530" spans="1:12" x14ac:dyDescent="0.25">
      <c r="A530" s="55"/>
      <c r="B530" s="54"/>
      <c r="C530" s="55"/>
      <c r="D530" s="55"/>
      <c r="E530" s="55"/>
      <c r="F530" s="55"/>
      <c r="G530" s="55"/>
      <c r="H530" s="55"/>
      <c r="I530" s="55"/>
      <c r="J530" s="55"/>
      <c r="K530" s="55"/>
      <c r="L530" s="55"/>
    </row>
    <row r="531" spans="1:12" x14ac:dyDescent="0.25">
      <c r="A531" s="55"/>
      <c r="B531" s="54"/>
      <c r="C531" s="55"/>
      <c r="D531" s="55"/>
      <c r="E531" s="55"/>
      <c r="F531" s="55"/>
      <c r="G531" s="55"/>
      <c r="H531" s="55"/>
      <c r="I531" s="55"/>
      <c r="J531" s="55"/>
      <c r="K531" s="55"/>
      <c r="L531" s="55"/>
    </row>
    <row r="532" spans="1:12" x14ac:dyDescent="0.25">
      <c r="A532" s="55"/>
      <c r="B532" s="54"/>
      <c r="C532" s="55"/>
      <c r="D532" s="55"/>
      <c r="E532" s="55"/>
      <c r="F532" s="55"/>
      <c r="G532" s="55"/>
      <c r="H532" s="55"/>
      <c r="I532" s="55"/>
      <c r="J532" s="55"/>
      <c r="K532" s="55"/>
      <c r="L532" s="55"/>
    </row>
    <row r="533" spans="1:12" x14ac:dyDescent="0.25">
      <c r="A533" s="55"/>
      <c r="B533" s="54"/>
      <c r="C533" s="55"/>
      <c r="D533" s="55"/>
      <c r="E533" s="55"/>
      <c r="F533" s="55"/>
      <c r="G533" s="55"/>
      <c r="H533" s="55"/>
      <c r="I533" s="55"/>
      <c r="J533" s="55"/>
      <c r="K533" s="55"/>
      <c r="L533" s="55"/>
    </row>
    <row r="534" spans="1:12" x14ac:dyDescent="0.25">
      <c r="A534" s="55"/>
      <c r="B534" s="54"/>
      <c r="C534" s="55"/>
      <c r="D534" s="55"/>
      <c r="E534" s="55"/>
      <c r="F534" s="55"/>
      <c r="G534" s="55"/>
      <c r="H534" s="55"/>
      <c r="I534" s="55"/>
      <c r="J534" s="55"/>
      <c r="K534" s="55"/>
      <c r="L534" s="55"/>
    </row>
    <row r="535" spans="1:12" x14ac:dyDescent="0.25">
      <c r="A535" s="55"/>
      <c r="B535" s="54"/>
      <c r="C535" s="55"/>
      <c r="D535" s="55"/>
      <c r="E535" s="55"/>
      <c r="F535" s="55"/>
      <c r="G535" s="55"/>
      <c r="H535" s="55"/>
      <c r="I535" s="55"/>
      <c r="J535" s="55"/>
      <c r="K535" s="55"/>
      <c r="L535" s="55"/>
    </row>
    <row r="536" spans="1:12" x14ac:dyDescent="0.25">
      <c r="A536" s="55"/>
      <c r="B536" s="54"/>
      <c r="C536" s="55"/>
      <c r="D536" s="55"/>
      <c r="E536" s="55"/>
      <c r="F536" s="55"/>
      <c r="G536" s="55"/>
      <c r="H536" s="55"/>
      <c r="I536" s="55"/>
      <c r="J536" s="55"/>
      <c r="K536" s="55"/>
      <c r="L536" s="55"/>
    </row>
    <row r="537" spans="1:12" x14ac:dyDescent="0.25">
      <c r="A537" s="55"/>
      <c r="B537" s="54"/>
      <c r="C537" s="55"/>
      <c r="D537" s="55"/>
      <c r="E537" s="55"/>
      <c r="F537" s="55"/>
      <c r="G537" s="55"/>
      <c r="H537" s="55"/>
      <c r="I537" s="55"/>
      <c r="J537" s="55"/>
      <c r="K537" s="55"/>
      <c r="L537" s="55"/>
    </row>
    <row r="538" spans="1:12" x14ac:dyDescent="0.25">
      <c r="A538" s="55"/>
      <c r="B538" s="54"/>
      <c r="C538" s="55"/>
      <c r="D538" s="55"/>
      <c r="E538" s="55"/>
      <c r="F538" s="55"/>
      <c r="G538" s="55"/>
      <c r="H538" s="55"/>
      <c r="I538" s="55"/>
      <c r="J538" s="55"/>
      <c r="K538" s="55"/>
      <c r="L538" s="55"/>
    </row>
    <row r="539" spans="1:12" x14ac:dyDescent="0.25">
      <c r="A539" s="55"/>
      <c r="B539" s="54"/>
      <c r="C539" s="55"/>
      <c r="D539" s="55"/>
      <c r="E539" s="55"/>
      <c r="F539" s="55"/>
      <c r="G539" s="55"/>
      <c r="H539" s="55"/>
      <c r="I539" s="55"/>
      <c r="J539" s="55"/>
      <c r="K539" s="55"/>
      <c r="L539" s="55"/>
    </row>
    <row r="540" spans="1:12" x14ac:dyDescent="0.25">
      <c r="A540" s="55"/>
      <c r="B540" s="54"/>
      <c r="C540" s="55"/>
      <c r="D540" s="55"/>
      <c r="E540" s="55"/>
      <c r="F540" s="55"/>
      <c r="G540" s="55"/>
      <c r="H540" s="55"/>
      <c r="I540" s="55"/>
      <c r="J540" s="55"/>
      <c r="K540" s="55"/>
      <c r="L540" s="55"/>
    </row>
    <row r="541" spans="1:12" x14ac:dyDescent="0.25">
      <c r="A541" s="55"/>
      <c r="B541" s="54"/>
      <c r="C541" s="55"/>
      <c r="D541" s="55"/>
      <c r="E541" s="55"/>
      <c r="F541" s="55"/>
      <c r="G541" s="55"/>
      <c r="H541" s="55"/>
      <c r="I541" s="55"/>
      <c r="J541" s="55"/>
      <c r="K541" s="55"/>
      <c r="L541" s="55"/>
    </row>
    <row r="542" spans="1:12" x14ac:dyDescent="0.25">
      <c r="A542" s="55"/>
      <c r="B542" s="54"/>
      <c r="C542" s="55"/>
      <c r="D542" s="55"/>
      <c r="E542" s="55"/>
      <c r="F542" s="55"/>
      <c r="G542" s="55"/>
      <c r="H542" s="55"/>
      <c r="I542" s="55"/>
      <c r="J542" s="55"/>
      <c r="K542" s="55"/>
      <c r="L542" s="55"/>
    </row>
    <row r="543" spans="1:12" x14ac:dyDescent="0.25">
      <c r="A543" s="55"/>
      <c r="B543" s="54"/>
      <c r="C543" s="55"/>
      <c r="D543" s="55"/>
      <c r="E543" s="55"/>
      <c r="F543" s="55"/>
      <c r="G543" s="55"/>
      <c r="H543" s="55"/>
      <c r="I543" s="55"/>
      <c r="J543" s="55"/>
      <c r="K543" s="55"/>
      <c r="L543" s="55"/>
    </row>
    <row r="544" spans="1:12" x14ac:dyDescent="0.25">
      <c r="A544" s="55"/>
      <c r="B544" s="54"/>
      <c r="C544" s="55"/>
      <c r="D544" s="55"/>
      <c r="E544" s="55"/>
      <c r="F544" s="55"/>
      <c r="G544" s="55"/>
      <c r="H544" s="55"/>
      <c r="I544" s="55"/>
      <c r="J544" s="55"/>
      <c r="K544" s="55"/>
      <c r="L544" s="55"/>
    </row>
    <row r="545" spans="1:12" x14ac:dyDescent="0.25">
      <c r="A545" s="55"/>
      <c r="B545" s="54"/>
      <c r="C545" s="55"/>
      <c r="D545" s="55"/>
      <c r="E545" s="55"/>
      <c r="F545" s="55"/>
      <c r="G545" s="55"/>
      <c r="H545" s="55"/>
      <c r="I545" s="55"/>
      <c r="J545" s="55"/>
      <c r="K545" s="55"/>
      <c r="L545" s="55"/>
    </row>
    <row r="546" spans="1:12" x14ac:dyDescent="0.25">
      <c r="A546" s="55"/>
      <c r="B546" s="54"/>
      <c r="C546" s="55"/>
      <c r="D546" s="55"/>
      <c r="E546" s="55"/>
      <c r="F546" s="55"/>
      <c r="G546" s="55"/>
      <c r="H546" s="55"/>
      <c r="I546" s="55"/>
      <c r="J546" s="55"/>
      <c r="K546" s="55"/>
      <c r="L546" s="55"/>
    </row>
    <row r="547" spans="1:12" x14ac:dyDescent="0.25">
      <c r="A547" s="55"/>
      <c r="B547" s="54"/>
      <c r="C547" s="55"/>
      <c r="D547" s="55"/>
      <c r="E547" s="55"/>
      <c r="F547" s="55"/>
      <c r="G547" s="55"/>
      <c r="H547" s="55"/>
      <c r="I547" s="55"/>
      <c r="J547" s="55"/>
      <c r="K547" s="55"/>
      <c r="L547" s="55"/>
    </row>
    <row r="548" spans="1:12" x14ac:dyDescent="0.25">
      <c r="A548" s="55"/>
      <c r="B548" s="54"/>
      <c r="C548" s="55"/>
      <c r="D548" s="55"/>
      <c r="E548" s="55"/>
      <c r="F548" s="55"/>
      <c r="G548" s="55"/>
      <c r="H548" s="55"/>
      <c r="I548" s="55"/>
      <c r="J548" s="55"/>
      <c r="K548" s="55"/>
      <c r="L548" s="55"/>
    </row>
    <row r="549" spans="1:12" x14ac:dyDescent="0.25">
      <c r="A549" s="55"/>
      <c r="B549" s="54"/>
      <c r="C549" s="55"/>
      <c r="D549" s="55"/>
      <c r="E549" s="55"/>
      <c r="F549" s="55"/>
      <c r="G549" s="55"/>
      <c r="H549" s="55"/>
      <c r="I549" s="55"/>
      <c r="J549" s="55"/>
      <c r="K549" s="55"/>
      <c r="L549" s="55"/>
    </row>
    <row r="550" spans="1:12" x14ac:dyDescent="0.25">
      <c r="A550" s="55"/>
      <c r="B550" s="54"/>
      <c r="C550" s="55"/>
      <c r="D550" s="55"/>
      <c r="E550" s="55"/>
      <c r="F550" s="55"/>
      <c r="G550" s="55"/>
      <c r="H550" s="55"/>
      <c r="I550" s="55"/>
      <c r="J550" s="55"/>
      <c r="K550" s="55"/>
      <c r="L550" s="55"/>
    </row>
    <row r="551" spans="1:12" x14ac:dyDescent="0.25">
      <c r="A551" s="55"/>
      <c r="B551" s="54"/>
      <c r="C551" s="55"/>
      <c r="D551" s="55"/>
      <c r="E551" s="55"/>
      <c r="F551" s="55"/>
      <c r="G551" s="55"/>
      <c r="H551" s="55"/>
      <c r="I551" s="55"/>
      <c r="J551" s="55"/>
      <c r="K551" s="55"/>
      <c r="L551" s="55"/>
    </row>
    <row r="552" spans="1:12" x14ac:dyDescent="0.25">
      <c r="A552" s="55"/>
      <c r="B552" s="54"/>
      <c r="C552" s="55"/>
      <c r="D552" s="55"/>
      <c r="E552" s="55"/>
      <c r="F552" s="55"/>
      <c r="G552" s="55"/>
      <c r="H552" s="55"/>
      <c r="I552" s="55"/>
      <c r="J552" s="55"/>
      <c r="K552" s="55"/>
      <c r="L552" s="55"/>
    </row>
    <row r="553" spans="1:12" x14ac:dyDescent="0.25">
      <c r="A553" s="55"/>
      <c r="B553" s="54"/>
      <c r="C553" s="55"/>
      <c r="D553" s="55"/>
      <c r="E553" s="55"/>
      <c r="F553" s="55"/>
      <c r="G553" s="55"/>
      <c r="H553" s="55"/>
      <c r="I553" s="55"/>
      <c r="J553" s="55"/>
      <c r="K553" s="55"/>
      <c r="L553" s="55"/>
    </row>
    <row r="554" spans="1:12" x14ac:dyDescent="0.25">
      <c r="A554" s="55"/>
      <c r="B554" s="54"/>
      <c r="C554" s="55"/>
      <c r="D554" s="55"/>
      <c r="E554" s="55"/>
      <c r="F554" s="55"/>
      <c r="G554" s="55"/>
      <c r="H554" s="55"/>
      <c r="I554" s="55"/>
      <c r="J554" s="55"/>
      <c r="K554" s="55"/>
      <c r="L554" s="55"/>
    </row>
    <row r="555" spans="1:12" x14ac:dyDescent="0.25">
      <c r="A555" s="55"/>
      <c r="B555" s="54"/>
      <c r="C555" s="55"/>
      <c r="D555" s="55"/>
      <c r="E555" s="55"/>
      <c r="F555" s="55"/>
      <c r="G555" s="55"/>
      <c r="H555" s="55"/>
      <c r="I555" s="55"/>
      <c r="J555" s="55"/>
      <c r="K555" s="55"/>
      <c r="L555" s="55"/>
    </row>
    <row r="556" spans="1:12" x14ac:dyDescent="0.25">
      <c r="A556" s="55"/>
      <c r="B556" s="54"/>
      <c r="C556" s="55"/>
      <c r="D556" s="55"/>
      <c r="E556" s="55"/>
      <c r="F556" s="55"/>
      <c r="G556" s="55"/>
      <c r="H556" s="55"/>
      <c r="I556" s="55"/>
      <c r="J556" s="55"/>
      <c r="K556" s="55"/>
      <c r="L556" s="55"/>
    </row>
    <row r="557" spans="1:12" x14ac:dyDescent="0.25">
      <c r="A557" s="55"/>
      <c r="B557" s="54"/>
      <c r="C557" s="55"/>
      <c r="D557" s="55"/>
      <c r="E557" s="55"/>
      <c r="F557" s="55"/>
      <c r="G557" s="55"/>
      <c r="H557" s="55"/>
      <c r="I557" s="55"/>
      <c r="J557" s="55"/>
      <c r="K557" s="55"/>
      <c r="L557" s="55"/>
    </row>
    <row r="558" spans="1:12" x14ac:dyDescent="0.25">
      <c r="A558" s="55"/>
      <c r="B558" s="54"/>
      <c r="C558" s="55"/>
      <c r="D558" s="55"/>
      <c r="E558" s="55"/>
      <c r="F558" s="55"/>
      <c r="G558" s="55"/>
      <c r="H558" s="55"/>
      <c r="I558" s="55"/>
      <c r="J558" s="55"/>
      <c r="K558" s="55"/>
      <c r="L558" s="55"/>
    </row>
    <row r="559" spans="1:12" x14ac:dyDescent="0.25">
      <c r="A559" s="55"/>
      <c r="B559" s="54"/>
      <c r="C559" s="55"/>
      <c r="D559" s="55"/>
      <c r="E559" s="55"/>
      <c r="F559" s="55"/>
      <c r="G559" s="55"/>
      <c r="H559" s="55"/>
      <c r="I559" s="55"/>
      <c r="J559" s="55"/>
      <c r="K559" s="55"/>
      <c r="L559" s="55"/>
    </row>
    <row r="560" spans="1:12" x14ac:dyDescent="0.25">
      <c r="A560" s="55"/>
      <c r="B560" s="54"/>
      <c r="C560" s="55"/>
      <c r="D560" s="55"/>
      <c r="E560" s="55"/>
      <c r="F560" s="55"/>
      <c r="G560" s="55"/>
      <c r="H560" s="55"/>
      <c r="I560" s="55"/>
      <c r="J560" s="55"/>
      <c r="K560" s="55"/>
      <c r="L560" s="55"/>
    </row>
    <row r="561" spans="1:12" x14ac:dyDescent="0.25">
      <c r="A561" s="55"/>
      <c r="B561" s="54"/>
      <c r="C561" s="55"/>
      <c r="D561" s="55"/>
      <c r="E561" s="55"/>
      <c r="F561" s="55"/>
      <c r="G561" s="55"/>
      <c r="H561" s="55"/>
      <c r="I561" s="55"/>
      <c r="J561" s="55"/>
      <c r="K561" s="55"/>
      <c r="L561" s="55"/>
    </row>
    <row r="562" spans="1:12" x14ac:dyDescent="0.25">
      <c r="A562" s="55"/>
      <c r="B562" s="54"/>
      <c r="C562" s="55"/>
      <c r="D562" s="55"/>
      <c r="E562" s="55"/>
      <c r="F562" s="55"/>
      <c r="G562" s="55"/>
      <c r="H562" s="55"/>
      <c r="I562" s="55"/>
      <c r="J562" s="55"/>
      <c r="K562" s="55"/>
      <c r="L562" s="55"/>
    </row>
    <row r="563" spans="1:12" x14ac:dyDescent="0.25">
      <c r="A563" s="55"/>
      <c r="B563" s="54"/>
      <c r="C563" s="55"/>
      <c r="D563" s="55"/>
      <c r="E563" s="55"/>
      <c r="F563" s="55"/>
      <c r="G563" s="55"/>
      <c r="H563" s="55"/>
      <c r="I563" s="55"/>
      <c r="J563" s="55"/>
      <c r="K563" s="55"/>
      <c r="L563" s="55"/>
    </row>
    <row r="564" spans="1:12" x14ac:dyDescent="0.25">
      <c r="A564" s="55"/>
      <c r="B564" s="54"/>
      <c r="C564" s="55"/>
      <c r="D564" s="55"/>
      <c r="E564" s="55"/>
      <c r="F564" s="55"/>
      <c r="G564" s="55"/>
      <c r="H564" s="55"/>
      <c r="I564" s="55"/>
      <c r="J564" s="55"/>
      <c r="K564" s="55"/>
      <c r="L564" s="55"/>
    </row>
    <row r="565" spans="1:12" x14ac:dyDescent="0.25">
      <c r="A565" s="55"/>
      <c r="B565" s="54"/>
      <c r="C565" s="55"/>
      <c r="D565" s="55"/>
      <c r="E565" s="55"/>
      <c r="F565" s="55"/>
      <c r="G565" s="55"/>
      <c r="H565" s="55"/>
      <c r="I565" s="55"/>
      <c r="J565" s="55"/>
      <c r="K565" s="55"/>
      <c r="L565" s="55"/>
    </row>
    <row r="566" spans="1:12" x14ac:dyDescent="0.25">
      <c r="A566" s="55"/>
      <c r="B566" s="54"/>
      <c r="C566" s="55"/>
      <c r="D566" s="55"/>
      <c r="E566" s="55"/>
      <c r="F566" s="55"/>
      <c r="G566" s="55"/>
      <c r="H566" s="55"/>
      <c r="I566" s="55"/>
      <c r="J566" s="55"/>
      <c r="K566" s="55"/>
      <c r="L566" s="55"/>
    </row>
    <row r="567" spans="1:12" x14ac:dyDescent="0.25">
      <c r="A567" s="55"/>
      <c r="B567" s="54"/>
      <c r="C567" s="55"/>
      <c r="D567" s="55"/>
      <c r="E567" s="55"/>
      <c r="F567" s="55"/>
      <c r="G567" s="55"/>
      <c r="H567" s="55"/>
      <c r="I567" s="55"/>
      <c r="J567" s="55"/>
      <c r="K567" s="55"/>
      <c r="L567" s="55"/>
    </row>
    <row r="568" spans="1:12" x14ac:dyDescent="0.25">
      <c r="A568" s="55"/>
      <c r="B568" s="54"/>
      <c r="C568" s="55"/>
      <c r="D568" s="55"/>
      <c r="E568" s="55"/>
      <c r="F568" s="55"/>
      <c r="G568" s="55"/>
      <c r="H568" s="55"/>
      <c r="I568" s="55"/>
      <c r="J568" s="55"/>
      <c r="K568" s="55"/>
      <c r="L568" s="55"/>
    </row>
    <row r="569" spans="1:12" x14ac:dyDescent="0.25">
      <c r="A569" s="55"/>
      <c r="B569" s="54"/>
      <c r="C569" s="55"/>
      <c r="D569" s="55"/>
      <c r="E569" s="55"/>
      <c r="F569" s="55"/>
      <c r="G569" s="55"/>
      <c r="H569" s="55"/>
      <c r="I569" s="55"/>
      <c r="J569" s="55"/>
      <c r="K569" s="55"/>
      <c r="L569" s="55"/>
    </row>
    <row r="570" spans="1:12" x14ac:dyDescent="0.25">
      <c r="A570" s="55"/>
      <c r="B570" s="54"/>
      <c r="C570" s="55"/>
      <c r="D570" s="55"/>
      <c r="E570" s="55"/>
      <c r="F570" s="55"/>
      <c r="G570" s="55"/>
      <c r="H570" s="55"/>
      <c r="I570" s="55"/>
      <c r="J570" s="55"/>
      <c r="K570" s="55"/>
      <c r="L570" s="55"/>
    </row>
    <row r="571" spans="1:12" x14ac:dyDescent="0.25">
      <c r="A571" s="55"/>
      <c r="B571" s="54"/>
      <c r="C571" s="55"/>
      <c r="D571" s="55"/>
      <c r="E571" s="55"/>
      <c r="F571" s="55"/>
      <c r="G571" s="55"/>
      <c r="H571" s="55"/>
      <c r="I571" s="55"/>
      <c r="J571" s="55"/>
      <c r="K571" s="55"/>
      <c r="L571" s="55"/>
    </row>
    <row r="572" spans="1:12" x14ac:dyDescent="0.25">
      <c r="A572" s="55"/>
      <c r="B572" s="54"/>
      <c r="C572" s="55"/>
      <c r="D572" s="55"/>
      <c r="E572" s="55"/>
      <c r="F572" s="55"/>
      <c r="G572" s="55"/>
      <c r="H572" s="55"/>
      <c r="I572" s="55"/>
      <c r="J572" s="55"/>
      <c r="K572" s="55"/>
      <c r="L572" s="55"/>
    </row>
    <row r="573" spans="1:12" x14ac:dyDescent="0.25">
      <c r="A573" s="55"/>
      <c r="B573" s="54"/>
      <c r="C573" s="55"/>
      <c r="D573" s="55"/>
      <c r="E573" s="55"/>
      <c r="F573" s="55"/>
      <c r="G573" s="55"/>
      <c r="H573" s="55"/>
      <c r="I573" s="55"/>
      <c r="J573" s="55"/>
      <c r="K573" s="55"/>
      <c r="L573" s="55"/>
    </row>
    <row r="574" spans="1:12" x14ac:dyDescent="0.25">
      <c r="A574" s="55"/>
      <c r="B574" s="54"/>
      <c r="C574" s="55"/>
      <c r="D574" s="55"/>
      <c r="E574" s="55"/>
      <c r="F574" s="55"/>
      <c r="G574" s="55"/>
      <c r="H574" s="55"/>
      <c r="I574" s="55"/>
      <c r="J574" s="55"/>
      <c r="K574" s="55"/>
      <c r="L574" s="55"/>
    </row>
    <row r="575" spans="1:12" x14ac:dyDescent="0.25">
      <c r="A575" s="55"/>
      <c r="B575" s="54"/>
      <c r="C575" s="55"/>
      <c r="D575" s="55"/>
      <c r="E575" s="55"/>
      <c r="F575" s="55"/>
      <c r="G575" s="55"/>
      <c r="H575" s="55"/>
      <c r="I575" s="55"/>
      <c r="J575" s="55"/>
      <c r="K575" s="55"/>
      <c r="L575" s="55"/>
    </row>
    <row r="576" spans="1:12" x14ac:dyDescent="0.25">
      <c r="A576" s="55"/>
      <c r="B576" s="54"/>
      <c r="C576" s="55"/>
      <c r="D576" s="55"/>
      <c r="E576" s="55"/>
      <c r="F576" s="55"/>
      <c r="G576" s="55"/>
      <c r="H576" s="55"/>
      <c r="I576" s="55"/>
      <c r="J576" s="55"/>
      <c r="K576" s="55"/>
      <c r="L576" s="55"/>
    </row>
    <row r="577" spans="1:12" x14ac:dyDescent="0.25">
      <c r="A577" s="55"/>
      <c r="B577" s="54"/>
      <c r="C577" s="55"/>
      <c r="D577" s="55"/>
      <c r="E577" s="55"/>
      <c r="F577" s="55"/>
      <c r="G577" s="55"/>
      <c r="H577" s="55"/>
      <c r="I577" s="55"/>
      <c r="J577" s="55"/>
      <c r="K577" s="55"/>
      <c r="L577" s="55"/>
    </row>
    <row r="578" spans="1:12" x14ac:dyDescent="0.25">
      <c r="A578" s="55"/>
      <c r="B578" s="54"/>
      <c r="C578" s="55"/>
      <c r="D578" s="55"/>
      <c r="E578" s="55"/>
      <c r="F578" s="55"/>
      <c r="G578" s="55"/>
      <c r="H578" s="55"/>
      <c r="I578" s="55"/>
      <c r="J578" s="55"/>
      <c r="K578" s="55"/>
      <c r="L578" s="55"/>
    </row>
    <row r="579" spans="1:12" x14ac:dyDescent="0.25">
      <c r="A579" s="55"/>
      <c r="B579" s="54"/>
      <c r="C579" s="55"/>
      <c r="D579" s="55"/>
      <c r="E579" s="55"/>
      <c r="F579" s="55"/>
      <c r="G579" s="55"/>
      <c r="H579" s="55"/>
      <c r="I579" s="55"/>
      <c r="J579" s="55"/>
      <c r="K579" s="55"/>
      <c r="L579" s="55"/>
    </row>
    <row r="580" spans="1:12" x14ac:dyDescent="0.25">
      <c r="A580" s="55"/>
      <c r="B580" s="54"/>
      <c r="C580" s="55"/>
      <c r="D580" s="55"/>
      <c r="E580" s="55"/>
      <c r="F580" s="55"/>
      <c r="G580" s="55"/>
      <c r="H580" s="55"/>
      <c r="I580" s="55"/>
      <c r="J580" s="55"/>
      <c r="K580" s="55"/>
      <c r="L580" s="55"/>
    </row>
    <row r="581" spans="1:12" x14ac:dyDescent="0.25">
      <c r="A581" s="55"/>
      <c r="B581" s="54"/>
      <c r="C581" s="55"/>
      <c r="D581" s="55"/>
      <c r="E581" s="55"/>
      <c r="F581" s="55"/>
      <c r="G581" s="55"/>
      <c r="H581" s="55"/>
      <c r="I581" s="55"/>
      <c r="J581" s="55"/>
      <c r="K581" s="55"/>
      <c r="L581" s="55"/>
    </row>
    <row r="582" spans="1:12" x14ac:dyDescent="0.25">
      <c r="A582" s="55"/>
      <c r="B582" s="54"/>
      <c r="C582" s="55"/>
      <c r="D582" s="55"/>
      <c r="E582" s="55"/>
      <c r="F582" s="55"/>
      <c r="G582" s="55"/>
      <c r="H582" s="55"/>
      <c r="I582" s="55"/>
      <c r="J582" s="55"/>
      <c r="K582" s="55"/>
      <c r="L582" s="55"/>
    </row>
    <row r="583" spans="1:12" x14ac:dyDescent="0.25">
      <c r="A583" s="55"/>
      <c r="B583" s="54"/>
      <c r="C583" s="55"/>
      <c r="D583" s="55"/>
      <c r="E583" s="55"/>
      <c r="F583" s="55"/>
      <c r="G583" s="55"/>
      <c r="H583" s="55"/>
      <c r="I583" s="55"/>
      <c r="J583" s="55"/>
      <c r="K583" s="55"/>
      <c r="L583" s="55"/>
    </row>
    <row r="584" spans="1:12" x14ac:dyDescent="0.25">
      <c r="A584" s="55"/>
      <c r="B584" s="54"/>
      <c r="C584" s="55"/>
      <c r="D584" s="55"/>
      <c r="E584" s="55"/>
      <c r="F584" s="55"/>
      <c r="G584" s="55"/>
      <c r="H584" s="55"/>
      <c r="I584" s="55"/>
      <c r="J584" s="55"/>
      <c r="K584" s="55"/>
      <c r="L584" s="55"/>
    </row>
    <row r="585" spans="1:12" x14ac:dyDescent="0.25">
      <c r="A585" s="55"/>
      <c r="B585" s="54"/>
      <c r="C585" s="55"/>
      <c r="D585" s="55"/>
      <c r="E585" s="55"/>
      <c r="F585" s="55"/>
      <c r="G585" s="55"/>
      <c r="H585" s="55"/>
      <c r="I585" s="55"/>
      <c r="J585" s="55"/>
      <c r="K585" s="55"/>
      <c r="L585" s="55"/>
    </row>
    <row r="586" spans="1:12" x14ac:dyDescent="0.25">
      <c r="A586" s="55"/>
      <c r="B586" s="54"/>
      <c r="C586" s="55"/>
      <c r="D586" s="55"/>
      <c r="E586" s="55"/>
      <c r="F586" s="55"/>
      <c r="G586" s="55"/>
      <c r="H586" s="55"/>
      <c r="I586" s="55"/>
      <c r="J586" s="55"/>
      <c r="K586" s="55"/>
      <c r="L586" s="55"/>
    </row>
    <row r="587" spans="1:12" x14ac:dyDescent="0.25">
      <c r="A587" s="55"/>
      <c r="B587" s="54"/>
      <c r="C587" s="55"/>
      <c r="D587" s="55"/>
      <c r="E587" s="55"/>
      <c r="F587" s="55"/>
      <c r="G587" s="55"/>
      <c r="H587" s="55"/>
      <c r="I587" s="55"/>
      <c r="J587" s="55"/>
      <c r="K587" s="55"/>
      <c r="L587" s="55"/>
    </row>
    <row r="588" spans="1:12" x14ac:dyDescent="0.25">
      <c r="A588" s="55"/>
      <c r="B588" s="54"/>
      <c r="C588" s="55"/>
      <c r="D588" s="55"/>
      <c r="E588" s="55"/>
      <c r="F588" s="55"/>
      <c r="G588" s="55"/>
      <c r="H588" s="55"/>
      <c r="I588" s="55"/>
      <c r="J588" s="55"/>
      <c r="K588" s="55"/>
      <c r="L588" s="55"/>
    </row>
    <row r="589" spans="1:12" x14ac:dyDescent="0.25">
      <c r="A589" s="55"/>
      <c r="B589" s="54"/>
      <c r="C589" s="55"/>
      <c r="D589" s="55"/>
      <c r="E589" s="55"/>
      <c r="F589" s="55"/>
      <c r="G589" s="55"/>
      <c r="H589" s="55"/>
      <c r="I589" s="55"/>
      <c r="J589" s="55"/>
      <c r="K589" s="55"/>
      <c r="L589" s="55"/>
    </row>
    <row r="590" spans="1:12" x14ac:dyDescent="0.25">
      <c r="A590" s="55"/>
      <c r="B590" s="54"/>
      <c r="C590" s="55"/>
      <c r="D590" s="55"/>
      <c r="E590" s="55"/>
      <c r="F590" s="55"/>
      <c r="G590" s="55"/>
      <c r="H590" s="55"/>
      <c r="I590" s="55"/>
      <c r="J590" s="55"/>
      <c r="K590" s="55"/>
      <c r="L590" s="55"/>
    </row>
    <row r="591" spans="1:12" x14ac:dyDescent="0.25">
      <c r="A591" s="55"/>
      <c r="B591" s="54"/>
      <c r="C591" s="55"/>
      <c r="D591" s="55"/>
      <c r="E591" s="55"/>
      <c r="F591" s="55"/>
      <c r="G591" s="55"/>
      <c r="H591" s="55"/>
      <c r="I591" s="55"/>
      <c r="J591" s="55"/>
      <c r="K591" s="55"/>
      <c r="L591" s="55"/>
    </row>
    <row r="592" spans="1:12" x14ac:dyDescent="0.25">
      <c r="A592" s="55"/>
      <c r="B592" s="55"/>
      <c r="C592" s="55"/>
      <c r="D592" s="55"/>
      <c r="E592" s="55"/>
      <c r="F592" s="55"/>
      <c r="G592" s="55"/>
      <c r="H592" s="55"/>
      <c r="I592" s="55"/>
      <c r="J592" s="55"/>
      <c r="K592" s="55"/>
      <c r="L592" s="55"/>
    </row>
    <row r="593" spans="1:12" x14ac:dyDescent="0.25">
      <c r="A593" s="55"/>
      <c r="B593" s="55"/>
      <c r="C593" s="55"/>
      <c r="D593" s="55"/>
      <c r="E593" s="55"/>
      <c r="F593" s="55"/>
      <c r="G593" s="55"/>
      <c r="H593" s="55"/>
      <c r="I593" s="55"/>
      <c r="J593" s="55"/>
      <c r="K593" s="55"/>
      <c r="L593" s="55"/>
    </row>
    <row r="594" spans="1:12" x14ac:dyDescent="0.25">
      <c r="A594" s="55"/>
      <c r="B594" s="55"/>
      <c r="C594" s="55"/>
      <c r="D594" s="55"/>
      <c r="E594" s="55"/>
      <c r="F594" s="55"/>
      <c r="G594" s="55"/>
      <c r="H594" s="55"/>
      <c r="I594" s="55"/>
      <c r="J594" s="55"/>
      <c r="K594" s="55"/>
      <c r="L594" s="55"/>
    </row>
    <row r="595" spans="1:12" x14ac:dyDescent="0.25">
      <c r="A595" s="55"/>
      <c r="B595" s="55"/>
      <c r="C595" s="55"/>
      <c r="D595" s="55"/>
      <c r="E595" s="55"/>
      <c r="F595" s="55"/>
      <c r="G595" s="55"/>
      <c r="H595" s="55"/>
      <c r="I595" s="55"/>
      <c r="J595" s="55"/>
      <c r="K595" s="55"/>
      <c r="L595" s="55"/>
    </row>
    <row r="596" spans="1:12" x14ac:dyDescent="0.25">
      <c r="A596" s="55"/>
      <c r="B596" s="55"/>
      <c r="C596" s="55"/>
      <c r="D596" s="55"/>
      <c r="E596" s="55"/>
      <c r="F596" s="55"/>
      <c r="G596" s="55"/>
      <c r="H596" s="55"/>
      <c r="I596" s="55"/>
      <c r="J596" s="55"/>
      <c r="K596" s="55"/>
      <c r="L596" s="55"/>
    </row>
    <row r="597" spans="1:12" x14ac:dyDescent="0.25">
      <c r="A597" s="55"/>
      <c r="B597" s="55"/>
      <c r="C597" s="55"/>
      <c r="D597" s="55"/>
      <c r="E597" s="55"/>
      <c r="F597" s="55"/>
      <c r="G597" s="55"/>
      <c r="H597" s="55"/>
      <c r="I597" s="55"/>
      <c r="J597" s="55"/>
      <c r="K597" s="55"/>
      <c r="L597" s="55"/>
    </row>
    <row r="598" spans="1:12" x14ac:dyDescent="0.25">
      <c r="A598" s="55"/>
      <c r="B598" s="55"/>
      <c r="C598" s="55"/>
      <c r="D598" s="55"/>
      <c r="E598" s="55"/>
      <c r="F598" s="55"/>
      <c r="G598" s="55"/>
      <c r="H598" s="55"/>
      <c r="I598" s="55"/>
      <c r="J598" s="55"/>
      <c r="K598" s="55"/>
      <c r="L598" s="55"/>
    </row>
    <row r="599" spans="1:12" x14ac:dyDescent="0.25">
      <c r="A599" s="55"/>
      <c r="B599" s="55"/>
      <c r="C599" s="55"/>
      <c r="D599" s="55"/>
      <c r="E599" s="55"/>
      <c r="F599" s="55"/>
      <c r="G599" s="55"/>
      <c r="H599" s="55"/>
      <c r="I599" s="55"/>
      <c r="J599" s="55"/>
      <c r="K599" s="55"/>
      <c r="L599" s="55"/>
    </row>
    <row r="600" spans="1:12" x14ac:dyDescent="0.25">
      <c r="A600" s="55"/>
      <c r="B600" s="55"/>
      <c r="C600" s="55"/>
      <c r="D600" s="55"/>
      <c r="E600" s="55"/>
      <c r="F600" s="55"/>
      <c r="G600" s="55"/>
      <c r="H600" s="55"/>
      <c r="I600" s="55"/>
      <c r="J600" s="55"/>
      <c r="K600" s="55"/>
      <c r="L600" s="55"/>
    </row>
    <row r="601" spans="1:12" x14ac:dyDescent="0.25">
      <c r="A601" s="55"/>
      <c r="B601" s="55"/>
      <c r="C601" s="55"/>
      <c r="D601" s="55"/>
      <c r="E601" s="55"/>
      <c r="F601" s="55"/>
      <c r="G601" s="55"/>
      <c r="H601" s="55"/>
      <c r="I601" s="55"/>
      <c r="J601" s="55"/>
      <c r="K601" s="55"/>
      <c r="L601" s="55"/>
    </row>
    <row r="602" spans="1:12" x14ac:dyDescent="0.25">
      <c r="A602" s="55"/>
      <c r="B602" s="55"/>
      <c r="C602" s="55"/>
      <c r="D602" s="55"/>
      <c r="E602" s="55"/>
      <c r="F602" s="55"/>
      <c r="G602" s="55"/>
      <c r="H602" s="55"/>
      <c r="I602" s="55"/>
      <c r="J602" s="55"/>
      <c r="K602" s="55"/>
      <c r="L602" s="55"/>
    </row>
    <row r="603" spans="1:12" x14ac:dyDescent="0.25">
      <c r="A603" s="55"/>
      <c r="B603" s="55"/>
      <c r="C603" s="55"/>
      <c r="D603" s="55"/>
      <c r="E603" s="55"/>
      <c r="F603" s="55"/>
      <c r="G603" s="55"/>
      <c r="H603" s="55"/>
      <c r="I603" s="55"/>
      <c r="J603" s="55"/>
      <c r="K603" s="55"/>
      <c r="L603" s="55"/>
    </row>
    <row r="604" spans="1:12" x14ac:dyDescent="0.25">
      <c r="A604" s="55"/>
      <c r="B604" s="55"/>
      <c r="C604" s="55"/>
      <c r="D604" s="55"/>
      <c r="E604" s="55"/>
      <c r="F604" s="55"/>
      <c r="G604" s="55"/>
      <c r="H604" s="55"/>
      <c r="I604" s="55"/>
      <c r="J604" s="55"/>
      <c r="K604" s="55"/>
      <c r="L604" s="55"/>
    </row>
    <row r="605" spans="1:12" x14ac:dyDescent="0.25">
      <c r="A605" s="55"/>
      <c r="B605" s="55"/>
      <c r="C605" s="55"/>
      <c r="D605" s="55"/>
      <c r="E605" s="55"/>
      <c r="F605" s="55"/>
      <c r="G605" s="55"/>
      <c r="H605" s="55"/>
      <c r="I605" s="55"/>
      <c r="J605" s="55"/>
      <c r="K605" s="55"/>
      <c r="L605" s="55"/>
    </row>
    <row r="606" spans="1:12" x14ac:dyDescent="0.25">
      <c r="A606" s="55"/>
      <c r="B606" s="55"/>
      <c r="C606" s="55"/>
      <c r="D606" s="55"/>
      <c r="E606" s="55"/>
      <c r="F606" s="55"/>
      <c r="G606" s="55"/>
      <c r="H606" s="55"/>
      <c r="I606" s="55"/>
      <c r="J606" s="55"/>
      <c r="K606" s="55"/>
      <c r="L606" s="55"/>
    </row>
    <row r="607" spans="1:12" x14ac:dyDescent="0.25">
      <c r="A607" s="55"/>
      <c r="B607" s="55"/>
      <c r="C607" s="55"/>
      <c r="D607" s="55"/>
      <c r="E607" s="55"/>
      <c r="F607" s="55"/>
      <c r="G607" s="55"/>
      <c r="H607" s="55"/>
      <c r="I607" s="55"/>
      <c r="J607" s="55"/>
      <c r="K607" s="55"/>
      <c r="L607" s="55"/>
    </row>
    <row r="608" spans="1:12" x14ac:dyDescent="0.25">
      <c r="A608" s="55"/>
      <c r="B608" s="55"/>
      <c r="C608" s="55"/>
      <c r="D608" s="55"/>
      <c r="E608" s="55"/>
      <c r="F608" s="55"/>
      <c r="G608" s="55"/>
      <c r="H608" s="55"/>
      <c r="I608" s="55"/>
      <c r="J608" s="55"/>
      <c r="K608" s="55"/>
      <c r="L608" s="55"/>
    </row>
    <row r="609" spans="1:12" x14ac:dyDescent="0.25">
      <c r="A609" s="55"/>
      <c r="B609" s="55"/>
      <c r="C609" s="55"/>
      <c r="D609" s="55"/>
      <c r="E609" s="55"/>
      <c r="F609" s="55"/>
      <c r="G609" s="55"/>
      <c r="H609" s="55"/>
      <c r="I609" s="55"/>
      <c r="J609" s="55"/>
      <c r="K609" s="55"/>
      <c r="L609" s="55"/>
    </row>
    <row r="610" spans="1:12" x14ac:dyDescent="0.25">
      <c r="A610" s="55"/>
      <c r="B610" s="55"/>
      <c r="C610" s="55"/>
      <c r="D610" s="55"/>
      <c r="E610" s="55"/>
      <c r="F610" s="55"/>
      <c r="G610" s="55"/>
      <c r="H610" s="55"/>
      <c r="I610" s="55"/>
      <c r="J610" s="55"/>
      <c r="K610" s="55"/>
      <c r="L610" s="55"/>
    </row>
    <row r="611" spans="1:12" x14ac:dyDescent="0.25">
      <c r="A611" s="55"/>
      <c r="B611" s="55"/>
      <c r="C611" s="55"/>
      <c r="D611" s="55"/>
      <c r="E611" s="55"/>
      <c r="F611" s="55"/>
      <c r="G611" s="55"/>
      <c r="H611" s="55"/>
      <c r="I611" s="55"/>
      <c r="J611" s="55"/>
      <c r="K611" s="55"/>
      <c r="L611" s="55"/>
    </row>
    <row r="612" spans="1:12" x14ac:dyDescent="0.25">
      <c r="A612" s="55"/>
      <c r="B612" s="55"/>
      <c r="C612" s="55"/>
      <c r="D612" s="55"/>
      <c r="E612" s="55"/>
      <c r="F612" s="55"/>
      <c r="G612" s="55"/>
      <c r="H612" s="55"/>
      <c r="I612" s="55"/>
      <c r="J612" s="55"/>
      <c r="K612" s="55"/>
      <c r="L612" s="55"/>
    </row>
    <row r="613" spans="1:12" x14ac:dyDescent="0.25">
      <c r="A613" s="55"/>
      <c r="B613" s="55"/>
      <c r="C613" s="55"/>
      <c r="D613" s="55"/>
      <c r="E613" s="55"/>
      <c r="F613" s="55"/>
      <c r="G613" s="55"/>
      <c r="H613" s="55"/>
      <c r="I613" s="55"/>
      <c r="J613" s="55"/>
      <c r="K613" s="55"/>
      <c r="L613" s="55"/>
    </row>
    <row r="614" spans="1:12" x14ac:dyDescent="0.25">
      <c r="A614" s="55"/>
      <c r="B614" s="55"/>
      <c r="C614" s="55"/>
      <c r="D614" s="55"/>
      <c r="E614" s="55"/>
      <c r="F614" s="55"/>
      <c r="G614" s="55"/>
      <c r="H614" s="55"/>
      <c r="I614" s="55"/>
      <c r="J614" s="55"/>
      <c r="K614" s="55"/>
      <c r="L614" s="55"/>
    </row>
    <row r="615" spans="1:12" x14ac:dyDescent="0.25">
      <c r="A615" s="55"/>
      <c r="B615" s="55"/>
      <c r="C615" s="55"/>
      <c r="D615" s="55"/>
      <c r="E615" s="55"/>
      <c r="F615" s="55"/>
      <c r="G615" s="55"/>
      <c r="H615" s="55"/>
      <c r="I615" s="55"/>
      <c r="J615" s="55"/>
      <c r="K615" s="55"/>
      <c r="L615" s="55"/>
    </row>
    <row r="616" spans="1:12" x14ac:dyDescent="0.25">
      <c r="A616" s="55"/>
      <c r="B616" s="55"/>
      <c r="C616" s="55"/>
      <c r="D616" s="55"/>
      <c r="E616" s="55"/>
      <c r="F616" s="55"/>
      <c r="G616" s="55"/>
      <c r="H616" s="55"/>
      <c r="I616" s="55"/>
      <c r="J616" s="55"/>
      <c r="K616" s="55"/>
      <c r="L616" s="55"/>
    </row>
    <row r="617" spans="1:12" x14ac:dyDescent="0.25">
      <c r="A617" s="55"/>
      <c r="B617" s="55"/>
      <c r="C617" s="55"/>
      <c r="D617" s="55"/>
      <c r="E617" s="55"/>
      <c r="F617" s="55"/>
      <c r="G617" s="55"/>
      <c r="H617" s="55"/>
      <c r="I617" s="55"/>
      <c r="J617" s="55"/>
      <c r="K617" s="55"/>
      <c r="L617" s="55"/>
    </row>
    <row r="618" spans="1:12" x14ac:dyDescent="0.25">
      <c r="A618" s="55"/>
      <c r="B618" s="55"/>
      <c r="C618" s="55"/>
      <c r="D618" s="55"/>
      <c r="E618" s="55"/>
      <c r="F618" s="55"/>
      <c r="G618" s="55"/>
      <c r="H618" s="55"/>
      <c r="I618" s="55"/>
      <c r="J618" s="55"/>
      <c r="K618" s="55"/>
      <c r="L618" s="55"/>
    </row>
    <row r="619" spans="1:12" x14ac:dyDescent="0.25">
      <c r="A619" s="55"/>
      <c r="B619" s="55"/>
      <c r="C619" s="55"/>
      <c r="D619" s="55"/>
      <c r="E619" s="55"/>
      <c r="F619" s="55"/>
      <c r="G619" s="55"/>
      <c r="H619" s="55"/>
      <c r="I619" s="55"/>
      <c r="J619" s="55"/>
      <c r="K619" s="55"/>
      <c r="L619" s="55"/>
    </row>
    <row r="620" spans="1:12" x14ac:dyDescent="0.25">
      <c r="A620" s="55"/>
      <c r="B620" s="55"/>
      <c r="C620" s="55"/>
      <c r="D620" s="55"/>
      <c r="E620" s="55"/>
      <c r="F620" s="55"/>
      <c r="G620" s="55"/>
      <c r="H620" s="55"/>
      <c r="I620" s="55"/>
      <c r="J620" s="55"/>
      <c r="K620" s="55"/>
      <c r="L620" s="55"/>
    </row>
    <row r="621" spans="1:12" x14ac:dyDescent="0.25">
      <c r="B621" s="55"/>
    </row>
    <row r="622" spans="1:12" x14ac:dyDescent="0.25">
      <c r="B622" s="55"/>
    </row>
    <row r="623" spans="1:12" x14ac:dyDescent="0.25">
      <c r="B623" s="55"/>
    </row>
    <row r="624" spans="1:12" x14ac:dyDescent="0.25">
      <c r="B624" s="55"/>
    </row>
    <row r="625" spans="2:2" x14ac:dyDescent="0.25">
      <c r="B625" s="55"/>
    </row>
    <row r="626" spans="2:2" x14ac:dyDescent="0.25">
      <c r="B626" s="55"/>
    </row>
    <row r="627" spans="2:2" x14ac:dyDescent="0.25">
      <c r="B627" s="55"/>
    </row>
    <row r="628" spans="2:2" x14ac:dyDescent="0.25">
      <c r="B628" s="55"/>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34"/>
  <sheetViews>
    <sheetView topLeftCell="A10" zoomScaleNormal="100" workbookViewId="0">
      <selection activeCell="B12" sqref="B12:M12"/>
    </sheetView>
  </sheetViews>
  <sheetFormatPr defaultRowHeight="15" x14ac:dyDescent="0.25"/>
  <cols>
    <col min="1" max="1" width="8.85546875" style="25"/>
    <col min="2" max="2" width="41.28515625" style="25" customWidth="1"/>
    <col min="3" max="11" width="8.85546875" style="25"/>
    <col min="12" max="12" width="9.28515625" style="25" bestFit="1" customWidth="1"/>
    <col min="13" max="13" width="8.85546875" style="25"/>
  </cols>
  <sheetData>
    <row r="1" spans="1:13" ht="16.149999999999999" customHeight="1" thickBot="1" x14ac:dyDescent="0.3">
      <c r="A1" s="180"/>
      <c r="B1" s="181"/>
      <c r="C1" s="186" t="s">
        <v>1006</v>
      </c>
      <c r="D1" s="187"/>
      <c r="E1" s="187"/>
      <c r="F1" s="187"/>
      <c r="G1" s="187"/>
      <c r="H1" s="187"/>
      <c r="I1" s="187"/>
      <c r="J1" s="187"/>
      <c r="K1" s="187"/>
      <c r="L1" s="187"/>
      <c r="M1" s="188"/>
    </row>
    <row r="2" spans="1:13" x14ac:dyDescent="0.25">
      <c r="A2" s="182"/>
      <c r="B2" s="183"/>
      <c r="C2" s="189" t="s">
        <v>1007</v>
      </c>
      <c r="D2" s="190"/>
      <c r="E2" s="190"/>
      <c r="F2" s="190"/>
      <c r="G2" s="191"/>
      <c r="H2" s="189" t="s">
        <v>1008</v>
      </c>
      <c r="I2" s="190"/>
      <c r="J2" s="190"/>
      <c r="K2" s="190"/>
      <c r="L2" s="190"/>
      <c r="M2" s="191"/>
    </row>
    <row r="3" spans="1:13" ht="15" customHeight="1" thickBot="1" x14ac:dyDescent="0.3">
      <c r="A3" s="182"/>
      <c r="B3" s="183"/>
      <c r="C3" s="192" t="s">
        <v>64</v>
      </c>
      <c r="D3" s="193"/>
      <c r="E3" s="193"/>
      <c r="F3" s="193"/>
      <c r="G3" s="194"/>
      <c r="H3" s="195" t="s">
        <v>1009</v>
      </c>
      <c r="I3" s="196"/>
      <c r="J3" s="196"/>
      <c r="K3" s="196"/>
      <c r="L3" s="196"/>
      <c r="M3" s="197"/>
    </row>
    <row r="4" spans="1:13" x14ac:dyDescent="0.25">
      <c r="A4" s="182"/>
      <c r="B4" s="183"/>
      <c r="C4" s="189" t="s">
        <v>1010</v>
      </c>
      <c r="D4" s="190"/>
      <c r="E4" s="190"/>
      <c r="F4" s="190"/>
      <c r="G4" s="191"/>
      <c r="H4" s="198" t="s">
        <v>1011</v>
      </c>
      <c r="I4" s="199"/>
      <c r="J4" s="199"/>
      <c r="K4" s="200"/>
      <c r="L4" s="60"/>
      <c r="M4" s="61"/>
    </row>
    <row r="5" spans="1:13" ht="15" customHeight="1" thickBot="1" x14ac:dyDescent="0.3">
      <c r="A5" s="184"/>
      <c r="B5" s="185"/>
      <c r="C5" s="201" t="s">
        <v>1005</v>
      </c>
      <c r="D5" s="202"/>
      <c r="E5" s="202"/>
      <c r="F5" s="202"/>
      <c r="G5" s="203"/>
      <c r="H5" s="204"/>
      <c r="I5" s="205"/>
      <c r="J5" s="205"/>
      <c r="K5" s="206"/>
      <c r="L5" s="62"/>
      <c r="M5" s="63"/>
    </row>
    <row r="6" spans="1:13" ht="15.75" thickBot="1" x14ac:dyDescent="0.3">
      <c r="A6" s="64"/>
      <c r="B6" s="65"/>
      <c r="C6" s="65"/>
      <c r="D6" s="65"/>
      <c r="E6" s="65"/>
      <c r="F6" s="65"/>
      <c r="G6" s="65"/>
      <c r="H6" s="65"/>
      <c r="I6" s="65"/>
      <c r="J6" s="65"/>
      <c r="K6" s="65"/>
      <c r="L6" s="65"/>
      <c r="M6" s="66"/>
    </row>
    <row r="7" spans="1:13" x14ac:dyDescent="0.25">
      <c r="A7" s="207" t="s">
        <v>7</v>
      </c>
      <c r="B7" s="209" t="s">
        <v>8</v>
      </c>
      <c r="C7" s="210"/>
      <c r="D7" s="213" t="s">
        <v>1012</v>
      </c>
      <c r="E7" s="215" t="s">
        <v>1013</v>
      </c>
      <c r="F7" s="216"/>
      <c r="G7" s="216"/>
      <c r="H7" s="216"/>
      <c r="I7" s="216"/>
      <c r="J7" s="217"/>
      <c r="K7" s="215" t="s">
        <v>1014</v>
      </c>
      <c r="L7" s="217"/>
      <c r="M7" s="178" t="s">
        <v>1015</v>
      </c>
    </row>
    <row r="8" spans="1:13" ht="15.75" thickBot="1" x14ac:dyDescent="0.3">
      <c r="A8" s="208"/>
      <c r="B8" s="211"/>
      <c r="C8" s="212"/>
      <c r="D8" s="214"/>
      <c r="E8" s="67" t="s">
        <v>1016</v>
      </c>
      <c r="F8" s="67" t="s">
        <v>1017</v>
      </c>
      <c r="G8" s="67" t="s">
        <v>1018</v>
      </c>
      <c r="H8" s="67" t="s">
        <v>1019</v>
      </c>
      <c r="I8" s="67" t="s">
        <v>1020</v>
      </c>
      <c r="J8" s="67" t="s">
        <v>1021</v>
      </c>
      <c r="K8" s="67" t="s">
        <v>1022</v>
      </c>
      <c r="L8" s="67" t="s">
        <v>9</v>
      </c>
      <c r="M8" s="179"/>
    </row>
    <row r="9" spans="1:13" x14ac:dyDescent="0.25">
      <c r="A9" s="68"/>
      <c r="B9" s="68"/>
      <c r="C9" s="68"/>
      <c r="D9" s="68"/>
      <c r="E9" s="68"/>
      <c r="F9" s="68"/>
      <c r="G9" s="68"/>
      <c r="H9" s="68"/>
      <c r="I9" s="68"/>
      <c r="J9" s="68"/>
      <c r="K9" s="68"/>
      <c r="L9" s="68"/>
      <c r="M9" s="68"/>
    </row>
    <row r="10" spans="1:13" x14ac:dyDescent="0.25">
      <c r="A10" s="69" t="str">
        <f>BM_01!A18</f>
        <v xml:space="preserve"> 1 </v>
      </c>
      <c r="B10" s="169" t="str">
        <f>BM_01!B18</f>
        <v>SERVIÇOS PRELIMINARES</v>
      </c>
      <c r="C10" s="170"/>
      <c r="D10" s="170"/>
      <c r="E10" s="170"/>
      <c r="F10" s="170"/>
      <c r="G10" s="170"/>
      <c r="H10" s="170"/>
      <c r="I10" s="170"/>
      <c r="J10" s="170"/>
      <c r="K10" s="170"/>
      <c r="L10" s="170"/>
      <c r="M10" s="171"/>
    </row>
    <row r="11" spans="1:13" x14ac:dyDescent="0.25">
      <c r="A11" s="70"/>
      <c r="B11" s="70"/>
      <c r="C11" s="70"/>
      <c r="D11" s="70"/>
      <c r="E11" s="70"/>
      <c r="F11" s="70"/>
      <c r="G11" s="70"/>
      <c r="H11" s="70"/>
      <c r="I11" s="70"/>
      <c r="J11" s="70"/>
      <c r="K11" s="70"/>
      <c r="L11" s="70"/>
      <c r="M11" s="70"/>
    </row>
    <row r="12" spans="1:13" ht="21.6" customHeight="1" x14ac:dyDescent="0.25">
      <c r="A12" s="71" t="str">
        <f>BM_01!A19</f>
        <v xml:space="preserve"> 1.1 </v>
      </c>
      <c r="B12" s="166" t="str">
        <f>BM_01!B19</f>
        <v>PLACA DE OBRA (PARA CONSTRUCAO CIVIL) EM CHAPA GALVANIZADA *N. 22*, ADESIVADA, DE *2,4 X 1,2* M (SEM POSTES PARA FIXACAO)</v>
      </c>
      <c r="C12" s="167"/>
      <c r="D12" s="167"/>
      <c r="E12" s="167"/>
      <c r="F12" s="167"/>
      <c r="G12" s="167"/>
      <c r="H12" s="167"/>
      <c r="I12" s="167"/>
      <c r="J12" s="167"/>
      <c r="K12" s="167"/>
      <c r="L12" s="167"/>
      <c r="M12" s="168"/>
    </row>
    <row r="13" spans="1:13" x14ac:dyDescent="0.25">
      <c r="K13" s="80" t="s">
        <v>1033</v>
      </c>
      <c r="L13" s="81">
        <f>L14</f>
        <v>6</v>
      </c>
    </row>
    <row r="14" spans="1:13" x14ac:dyDescent="0.25">
      <c r="B14" s="74"/>
      <c r="C14" s="74"/>
      <c r="D14" s="74">
        <v>1</v>
      </c>
      <c r="E14" s="74">
        <v>2</v>
      </c>
      <c r="F14" s="74"/>
      <c r="G14" s="74">
        <v>3</v>
      </c>
      <c r="H14" s="74"/>
      <c r="I14" s="74"/>
      <c r="J14" s="74"/>
      <c r="K14" s="74">
        <f>E14*G14</f>
        <v>6</v>
      </c>
      <c r="L14" s="74">
        <f>K14*D14</f>
        <v>6</v>
      </c>
      <c r="M14" s="74"/>
    </row>
    <row r="15" spans="1:13" x14ac:dyDescent="0.25">
      <c r="B15" s="74"/>
      <c r="C15" s="74"/>
      <c r="D15" s="74"/>
      <c r="E15" s="74"/>
      <c r="F15" s="74"/>
      <c r="G15" s="74"/>
      <c r="H15" s="74"/>
      <c r="I15" s="74"/>
      <c r="J15" s="74"/>
      <c r="K15" s="74"/>
      <c r="L15" s="74"/>
      <c r="M15" s="74"/>
    </row>
    <row r="16" spans="1:13" x14ac:dyDescent="0.25">
      <c r="A16" s="71" t="s">
        <v>1023</v>
      </c>
      <c r="B16" s="172" t="str">
        <f>BM_01!B20</f>
        <v>EXECUÇÃO DE ALMOXARIFADO EM CANTEIRO DE OBRA EM ALVENARIA, INCLUSO PRATELEIRAS. AF_02/2016</v>
      </c>
      <c r="C16" s="173"/>
      <c r="D16" s="173"/>
      <c r="E16" s="173"/>
      <c r="F16" s="173"/>
      <c r="G16" s="173"/>
      <c r="H16" s="173"/>
      <c r="I16" s="173"/>
      <c r="J16" s="173"/>
      <c r="K16" s="173"/>
      <c r="L16" s="173"/>
      <c r="M16" s="174"/>
    </row>
    <row r="17" spans="1:13" x14ac:dyDescent="0.25">
      <c r="B17" s="74"/>
      <c r="C17" s="74"/>
      <c r="D17" s="74"/>
      <c r="E17" s="74"/>
      <c r="F17" s="74"/>
      <c r="G17" s="74"/>
      <c r="H17" s="74"/>
      <c r="I17" s="74"/>
      <c r="J17" s="74"/>
      <c r="K17" s="82" t="s">
        <v>1033</v>
      </c>
      <c r="L17" s="82">
        <f>L18</f>
        <v>15</v>
      </c>
      <c r="M17" s="74"/>
    </row>
    <row r="18" spans="1:13" x14ac:dyDescent="0.25">
      <c r="B18" s="74"/>
      <c r="C18" s="74"/>
      <c r="D18" s="74">
        <v>1</v>
      </c>
      <c r="E18" s="74">
        <v>3</v>
      </c>
      <c r="F18" s="74"/>
      <c r="G18" s="74">
        <v>5</v>
      </c>
      <c r="H18" s="74"/>
      <c r="I18" s="74"/>
      <c r="J18" s="74"/>
      <c r="K18" s="74">
        <f>E18*G18</f>
        <v>15</v>
      </c>
      <c r="L18" s="74">
        <f>K18*D18</f>
        <v>15</v>
      </c>
      <c r="M18" s="74"/>
    </row>
    <row r="19" spans="1:13" x14ac:dyDescent="0.25">
      <c r="B19" s="74"/>
      <c r="C19" s="74"/>
      <c r="D19" s="74"/>
      <c r="E19" s="74"/>
      <c r="F19" s="74"/>
      <c r="G19" s="74"/>
      <c r="H19" s="74"/>
      <c r="I19" s="74"/>
      <c r="J19" s="74"/>
      <c r="K19" s="74"/>
      <c r="L19" s="74"/>
      <c r="M19" s="74"/>
    </row>
    <row r="20" spans="1:13" x14ac:dyDescent="0.25">
      <c r="A20" s="71" t="s">
        <v>1024</v>
      </c>
      <c r="B20" s="172" t="str">
        <f>BM_01!B21</f>
        <v>EXECUÇÃO DE ESCRITÓRIO EM CANTEIRO DE OBRA EM ALVENARIA, NÃO INCLUSO MOBILIÁRIO E EQUIPAMENTOS. AF_02/2016</v>
      </c>
      <c r="C20" s="173"/>
      <c r="D20" s="173"/>
      <c r="E20" s="173"/>
      <c r="F20" s="173"/>
      <c r="G20" s="173"/>
      <c r="H20" s="173"/>
      <c r="I20" s="173"/>
      <c r="J20" s="173"/>
      <c r="K20" s="173"/>
      <c r="L20" s="173"/>
      <c r="M20" s="174"/>
    </row>
    <row r="21" spans="1:13" x14ac:dyDescent="0.25">
      <c r="B21" s="74"/>
      <c r="C21" s="74"/>
      <c r="D21" s="74"/>
      <c r="E21" s="74"/>
      <c r="F21" s="74"/>
      <c r="G21" s="74"/>
      <c r="H21" s="74"/>
      <c r="I21" s="74"/>
      <c r="J21" s="74"/>
      <c r="K21" s="82" t="s">
        <v>1033</v>
      </c>
      <c r="L21" s="82">
        <f>L22+L23</f>
        <v>10.7384</v>
      </c>
      <c r="M21" s="74"/>
    </row>
    <row r="22" spans="1:13" x14ac:dyDescent="0.25">
      <c r="B22" s="74" t="s">
        <v>1031</v>
      </c>
      <c r="C22" s="74"/>
      <c r="D22" s="74">
        <v>1</v>
      </c>
      <c r="E22" s="74">
        <v>2.91</v>
      </c>
      <c r="F22" s="74"/>
      <c r="G22" s="74">
        <v>2.94</v>
      </c>
      <c r="H22" s="74"/>
      <c r="I22" s="74"/>
      <c r="J22" s="74"/>
      <c r="K22" s="74">
        <f>E22*G22</f>
        <v>8.5554000000000006</v>
      </c>
      <c r="L22" s="74">
        <f>K22*D22</f>
        <v>8.5554000000000006</v>
      </c>
      <c r="M22" s="74"/>
    </row>
    <row r="23" spans="1:13" x14ac:dyDescent="0.25">
      <c r="B23" s="79" t="s">
        <v>1032</v>
      </c>
      <c r="D23" s="73">
        <v>1</v>
      </c>
      <c r="E23" s="25">
        <v>1.85</v>
      </c>
      <c r="G23" s="25">
        <v>1.18</v>
      </c>
      <c r="K23" s="74">
        <f>E23*G23</f>
        <v>2.1829999999999998</v>
      </c>
      <c r="L23" s="74">
        <f>K23*D23</f>
        <v>2.1829999999999998</v>
      </c>
    </row>
    <row r="25" spans="1:13" x14ac:dyDescent="0.25">
      <c r="A25" s="72" t="str">
        <f>BM_01!A28</f>
        <v xml:space="preserve"> 3 </v>
      </c>
      <c r="B25" s="175" t="str">
        <f>BM_01!B28</f>
        <v>MOVIMENTO DE TERRA</v>
      </c>
      <c r="C25" s="176"/>
      <c r="D25" s="176"/>
      <c r="E25" s="176"/>
      <c r="F25" s="176"/>
      <c r="G25" s="176"/>
      <c r="H25" s="176"/>
      <c r="I25" s="176"/>
      <c r="J25" s="176"/>
      <c r="K25" s="176"/>
      <c r="L25" s="176"/>
      <c r="M25" s="177"/>
    </row>
    <row r="27" spans="1:13" ht="24.6" customHeight="1" x14ac:dyDescent="0.25">
      <c r="A27" s="71" t="s">
        <v>1025</v>
      </c>
      <c r="B27" s="166" t="str">
        <f>BM_01!B31</f>
        <v>ESCAVAÇÃO MECANIZADA DE VALA COM PROF. ATÉ 1,5 M (MÉDIA MONTANTE E JUSANTE/UMA COMPOSIÇÃO POR TRECHO), ESCAVADEIRA (0,8 M3), LARG. MENOR QUE 1,5 M, EM SOLO DE 1A CATEGORIA, EM LOCAIS COM ALTO NÍVEL DE INTERFERÊNCIA. AF_02/2021</v>
      </c>
      <c r="C27" s="167"/>
      <c r="D27" s="167"/>
      <c r="E27" s="167"/>
      <c r="F27" s="167"/>
      <c r="G27" s="167"/>
      <c r="H27" s="167"/>
      <c r="I27" s="167"/>
      <c r="J27" s="167"/>
      <c r="K27" s="167"/>
      <c r="L27" s="167"/>
      <c r="M27" s="168"/>
    </row>
    <row r="28" spans="1:13" x14ac:dyDescent="0.25">
      <c r="K28" s="82" t="s">
        <v>1033</v>
      </c>
      <c r="L28" s="82">
        <v>1043.73</v>
      </c>
    </row>
    <row r="29" spans="1:13" s="77" customFormat="1" x14ac:dyDescent="0.25"/>
    <row r="30" spans="1:13" ht="24.6" customHeight="1" x14ac:dyDescent="0.25">
      <c r="A30" s="71" t="s">
        <v>1026</v>
      </c>
      <c r="B30" s="166" t="str">
        <f>BM_01!B32</f>
        <v>CARGA, MANOBRA E DESCARGA DE ENTULHO EM CAMINHÃO BASCULANTE 10 M³ - CARGA COM ESCAVADEIRA HIDRÁULICA  (CAÇAMBA DE 0,80 M³ / 111 HP) E DESCARGA LIVRE (UNIDADE: M3). AF_07/2020</v>
      </c>
      <c r="C30" s="167"/>
      <c r="D30" s="167"/>
      <c r="E30" s="167"/>
      <c r="F30" s="167"/>
      <c r="G30" s="167"/>
      <c r="H30" s="167"/>
      <c r="I30" s="167"/>
      <c r="J30" s="167"/>
      <c r="K30" s="167"/>
      <c r="L30" s="167"/>
      <c r="M30" s="168"/>
    </row>
    <row r="31" spans="1:13" x14ac:dyDescent="0.25">
      <c r="K31" s="82" t="s">
        <v>1033</v>
      </c>
      <c r="L31" s="82">
        <v>1043.73</v>
      </c>
    </row>
    <row r="32" spans="1:13" s="77" customFormat="1" x14ac:dyDescent="0.25"/>
    <row r="33" spans="1:13" ht="19.899999999999999" customHeight="1" x14ac:dyDescent="0.25">
      <c r="A33" s="71" t="s">
        <v>1027</v>
      </c>
      <c r="B33" s="166" t="str">
        <f>BM_01!B33</f>
        <v>ARGILA OU BARRO PARA ATERRO/REATERRO (COM TRANSPORTE ATE 10 KM)</v>
      </c>
      <c r="C33" s="167"/>
      <c r="D33" s="167"/>
      <c r="E33" s="167"/>
      <c r="F33" s="167"/>
      <c r="G33" s="167"/>
      <c r="H33" s="167"/>
      <c r="I33" s="167"/>
      <c r="J33" s="167"/>
      <c r="K33" s="167"/>
      <c r="L33" s="167"/>
      <c r="M33" s="168"/>
    </row>
    <row r="34" spans="1:13" x14ac:dyDescent="0.25">
      <c r="K34" s="82" t="s">
        <v>1033</v>
      </c>
      <c r="L34" s="82">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1"/>
  <sheetViews>
    <sheetView topLeftCell="A178" workbookViewId="0">
      <selection activeCell="F190" sqref="F190"/>
    </sheetView>
  </sheetViews>
  <sheetFormatPr defaultColWidth="8.85546875" defaultRowHeight="15" x14ac:dyDescent="0.25"/>
  <cols>
    <col min="1" max="1" width="8.85546875" style="83"/>
    <col min="2" max="2" width="42.5703125" style="83" customWidth="1"/>
    <col min="3" max="3" width="9.7109375" style="83" customWidth="1"/>
    <col min="4" max="4" width="9.5703125" style="83" customWidth="1"/>
    <col min="5" max="5" width="10.42578125" style="83" customWidth="1"/>
    <col min="6" max="6" width="9.28515625" style="83" customWidth="1"/>
    <col min="7" max="7" width="9.42578125" style="83" bestFit="1" customWidth="1"/>
    <col min="8" max="16384" width="8.85546875" style="83"/>
  </cols>
  <sheetData>
    <row r="1" spans="1:9" ht="18.75" x14ac:dyDescent="0.25">
      <c r="A1" s="220" t="str">
        <f>'[1]REPROGRAMAÇÃO 01'!A1</f>
        <v>ESTADO DA PARAÍBA</v>
      </c>
      <c r="B1" s="221"/>
      <c r="C1" s="221"/>
      <c r="D1" s="221"/>
      <c r="E1" s="221"/>
      <c r="F1" s="221"/>
      <c r="G1" s="221"/>
      <c r="H1" s="221"/>
      <c r="I1" s="222"/>
    </row>
    <row r="2" spans="1:9" ht="18.75" x14ac:dyDescent="0.25">
      <c r="A2" s="220" t="str">
        <f>'[1]REPROGRAMAÇÃO 01'!A2</f>
        <v>PREFEITURA MUNICIPAL DE SOUSA</v>
      </c>
      <c r="B2" s="221"/>
      <c r="C2" s="221"/>
      <c r="D2" s="221"/>
      <c r="E2" s="221"/>
      <c r="F2" s="221"/>
      <c r="G2" s="221"/>
      <c r="H2" s="221"/>
      <c r="I2" s="222"/>
    </row>
    <row r="3" spans="1:9" x14ac:dyDescent="0.25">
      <c r="A3" s="223" t="s">
        <v>64</v>
      </c>
      <c r="B3" s="224"/>
      <c r="C3" s="224"/>
      <c r="D3" s="224"/>
      <c r="E3" s="224"/>
      <c r="F3" s="224"/>
      <c r="G3" s="224"/>
      <c r="H3" s="224"/>
      <c r="I3" s="225"/>
    </row>
    <row r="4" spans="1:9" ht="27.6" customHeight="1" x14ac:dyDescent="0.25">
      <c r="A4" s="226" t="s">
        <v>1035</v>
      </c>
      <c r="B4" s="226"/>
      <c r="C4" s="226"/>
      <c r="D4" s="226"/>
      <c r="E4" s="226"/>
      <c r="F4" s="226"/>
      <c r="G4" s="226"/>
      <c r="H4" s="226"/>
      <c r="I4" s="226"/>
    </row>
    <row r="5" spans="1:9" x14ac:dyDescent="0.25">
      <c r="A5" s="227" t="s">
        <v>1036</v>
      </c>
      <c r="B5" s="227" t="s">
        <v>1037</v>
      </c>
      <c r="C5" s="228" t="s">
        <v>1038</v>
      </c>
      <c r="D5" s="228"/>
      <c r="E5" s="228"/>
      <c r="F5" s="228"/>
      <c r="G5" s="228" t="s">
        <v>1039</v>
      </c>
      <c r="H5" s="228"/>
      <c r="I5" s="229" t="s">
        <v>1040</v>
      </c>
    </row>
    <row r="6" spans="1:9" ht="30" x14ac:dyDescent="0.25">
      <c r="A6" s="227"/>
      <c r="B6" s="227"/>
      <c r="C6" s="84" t="s">
        <v>1041</v>
      </c>
      <c r="D6" s="84" t="s">
        <v>1042</v>
      </c>
      <c r="E6" s="84" t="s">
        <v>1043</v>
      </c>
      <c r="F6" s="84" t="s">
        <v>1044</v>
      </c>
      <c r="G6" s="84" t="s">
        <v>1045</v>
      </c>
      <c r="H6" s="84" t="s">
        <v>1046</v>
      </c>
      <c r="I6" s="229"/>
    </row>
    <row r="7" spans="1:9" x14ac:dyDescent="0.25">
      <c r="A7" s="89" t="str">
        <f>BM_01!A18</f>
        <v xml:space="preserve"> 1 </v>
      </c>
      <c r="B7" s="230" t="str">
        <f>BM_01!B18</f>
        <v>SERVIÇOS PRELIMINARES</v>
      </c>
      <c r="C7" s="231"/>
      <c r="D7" s="231"/>
      <c r="E7" s="231"/>
      <c r="F7" s="231"/>
      <c r="G7" s="231"/>
      <c r="H7" s="231"/>
      <c r="I7" s="232"/>
    </row>
    <row r="8" spans="1:9" ht="27.75" customHeight="1" x14ac:dyDescent="0.25">
      <c r="A8" s="90" t="str">
        <f>Memorial!A12</f>
        <v xml:space="preserve"> 1.1 </v>
      </c>
      <c r="B8" s="233" t="str">
        <f>Memorial!B12</f>
        <v>PLACA DE OBRA (PARA CONSTRUCAO CIVIL) EM CHAPA GALVANIZADA *N. 22*, ADESIVADA, DE *2,4 X 1,2* M (SEM POSTES PARA FIXACAO)</v>
      </c>
      <c r="C8" s="219"/>
      <c r="D8" s="219"/>
      <c r="E8" s="219"/>
      <c r="F8" s="219"/>
      <c r="G8" s="219"/>
      <c r="H8" s="91">
        <f>ROUND(SUM(H9:H10),2)</f>
        <v>6</v>
      </c>
      <c r="I8" s="92" t="s">
        <v>1106</v>
      </c>
    </row>
    <row r="9" spans="1:9" x14ac:dyDescent="0.25">
      <c r="A9" s="93"/>
      <c r="B9" s="98" t="s">
        <v>1105</v>
      </c>
      <c r="C9" s="95">
        <v>1</v>
      </c>
      <c r="D9" s="95">
        <v>3</v>
      </c>
      <c r="E9" s="95">
        <v>2</v>
      </c>
      <c r="F9" s="95"/>
      <c r="G9" s="95">
        <f>E9*D9</f>
        <v>6</v>
      </c>
      <c r="H9" s="95">
        <f>G9*C9</f>
        <v>6</v>
      </c>
      <c r="I9" s="95"/>
    </row>
    <row r="10" spans="1:9" x14ac:dyDescent="0.25">
      <c r="A10" s="97"/>
      <c r="B10" s="98"/>
      <c r="C10" s="95"/>
      <c r="D10" s="95"/>
      <c r="E10" s="95"/>
      <c r="F10" s="95"/>
      <c r="G10" s="78"/>
      <c r="H10" s="95"/>
      <c r="I10" s="95"/>
    </row>
    <row r="11" spans="1:9" x14ac:dyDescent="0.25">
      <c r="A11" s="90" t="str">
        <f>BM_01!A20</f>
        <v xml:space="preserve"> 1.2 </v>
      </c>
      <c r="B11" s="233" t="str">
        <f>BM_01!B20</f>
        <v>EXECUÇÃO DE ALMOXARIFADO EM CANTEIRO DE OBRA EM ALVENARIA, INCLUSO PRATELEIRAS. AF_02/2016</v>
      </c>
      <c r="C11" s="219"/>
      <c r="D11" s="219"/>
      <c r="E11" s="219"/>
      <c r="F11" s="219"/>
      <c r="G11" s="219"/>
      <c r="H11" s="91">
        <f>ROUND(SUM(H12:H13),2)</f>
        <v>9</v>
      </c>
      <c r="I11" s="92" t="s">
        <v>1106</v>
      </c>
    </row>
    <row r="12" spans="1:9" x14ac:dyDescent="0.25">
      <c r="A12" s="93"/>
      <c r="B12" s="98" t="s">
        <v>1105</v>
      </c>
      <c r="C12" s="95">
        <v>1</v>
      </c>
      <c r="D12" s="95">
        <v>3</v>
      </c>
      <c r="E12" s="95">
        <v>3</v>
      </c>
      <c r="F12" s="95"/>
      <c r="G12" s="95">
        <f>E12*D12</f>
        <v>9</v>
      </c>
      <c r="H12" s="95">
        <f>G12*C12</f>
        <v>9</v>
      </c>
      <c r="I12" s="95"/>
    </row>
    <row r="13" spans="1:9" x14ac:dyDescent="0.25">
      <c r="A13" s="122"/>
      <c r="B13" s="123"/>
      <c r="C13" s="124"/>
      <c r="D13" s="124"/>
      <c r="E13" s="124"/>
      <c r="F13" s="124"/>
      <c r="G13" s="124"/>
      <c r="H13" s="124"/>
      <c r="I13" s="125"/>
    </row>
    <row r="14" spans="1:9" ht="24" customHeight="1" x14ac:dyDescent="0.25">
      <c r="A14" s="90" t="str">
        <f>BM_01!A21</f>
        <v xml:space="preserve"> 1.3 </v>
      </c>
      <c r="B14" s="233" t="str">
        <f>BM_01!B21</f>
        <v>EXECUÇÃO DE ESCRITÓRIO EM CANTEIRO DE OBRA EM ALVENARIA, NÃO INCLUSO MOBILIÁRIO E EQUIPAMENTOS. AF_02/2016</v>
      </c>
      <c r="C14" s="219"/>
      <c r="D14" s="219"/>
      <c r="E14" s="219"/>
      <c r="F14" s="219"/>
      <c r="G14" s="219"/>
      <c r="H14" s="91">
        <f>ROUND(SUM(H15:H16),2)</f>
        <v>6</v>
      </c>
      <c r="I14" s="92" t="s">
        <v>1106</v>
      </c>
    </row>
    <row r="15" spans="1:9" x14ac:dyDescent="0.25">
      <c r="A15" s="93"/>
      <c r="B15" s="98" t="s">
        <v>1105</v>
      </c>
      <c r="C15" s="95">
        <v>1</v>
      </c>
      <c r="D15" s="95">
        <v>3</v>
      </c>
      <c r="E15" s="95">
        <v>2</v>
      </c>
      <c r="F15" s="95"/>
      <c r="G15" s="95">
        <f>E15*D15</f>
        <v>6</v>
      </c>
      <c r="H15" s="95">
        <f>G15*C15</f>
        <v>6</v>
      </c>
      <c r="I15" s="95"/>
    </row>
    <row r="16" spans="1:9" x14ac:dyDescent="0.25">
      <c r="A16" s="122"/>
      <c r="B16" s="123"/>
      <c r="C16" s="124"/>
      <c r="D16" s="124"/>
      <c r="E16" s="124"/>
      <c r="F16" s="124"/>
      <c r="G16" s="124"/>
      <c r="H16" s="124"/>
      <c r="I16" s="125"/>
    </row>
    <row r="17" spans="1:9" ht="24.75" customHeight="1" x14ac:dyDescent="0.25">
      <c r="A17" s="90" t="str">
        <f>BM_01!A23</f>
        <v xml:space="preserve"> 1.5 </v>
      </c>
      <c r="B17" s="233" t="str">
        <f>BM_01!B23</f>
        <v>LIMPEZA MECANIZADA DE CAMADA VEGETAL, VEGETAÇÃO E PEQUENAS ÁRVORES (DIÂMETRO DE TRONCO MENOR QUE 0,20 M), COM TRATOR DE ESTEIRAS.AF_05/2018</v>
      </c>
      <c r="C17" s="219"/>
      <c r="D17" s="219"/>
      <c r="E17" s="219"/>
      <c r="F17" s="219"/>
      <c r="G17" s="219"/>
      <c r="H17" s="91">
        <f>ROUND(SUM(H18:H19),2)</f>
        <v>3729.02</v>
      </c>
      <c r="I17" s="92" t="s">
        <v>1106</v>
      </c>
    </row>
    <row r="18" spans="1:9" x14ac:dyDescent="0.25">
      <c r="A18" s="93"/>
      <c r="B18" s="98" t="s">
        <v>1105</v>
      </c>
      <c r="C18" s="95">
        <v>1</v>
      </c>
      <c r="D18" s="95">
        <v>105</v>
      </c>
      <c r="E18" s="95">
        <v>71.028999999999996</v>
      </c>
      <c r="F18" s="95"/>
      <c r="G18" s="95">
        <f>(D18*E18)/2</f>
        <v>3729.0225</v>
      </c>
      <c r="H18" s="95">
        <f>G18*C18</f>
        <v>3729.0225</v>
      </c>
      <c r="I18" s="95"/>
    </row>
    <row r="19" spans="1:9" x14ac:dyDescent="0.25">
      <c r="A19" s="122"/>
      <c r="B19" s="123"/>
      <c r="C19" s="124"/>
      <c r="D19" s="124"/>
      <c r="E19" s="124"/>
      <c r="F19" s="124"/>
      <c r="G19" s="124"/>
      <c r="H19" s="124"/>
      <c r="I19" s="125"/>
    </row>
    <row r="20" spans="1:9" x14ac:dyDescent="0.25">
      <c r="A20" s="89" t="str">
        <f>BM_01!A28</f>
        <v xml:space="preserve"> 3 </v>
      </c>
      <c r="B20" s="230" t="str">
        <f>BM_01!B28</f>
        <v>MOVIMENTO DE TERRA</v>
      </c>
      <c r="C20" s="231"/>
      <c r="D20" s="231"/>
      <c r="E20" s="231"/>
      <c r="F20" s="231"/>
      <c r="G20" s="231"/>
      <c r="H20" s="231"/>
      <c r="I20" s="232"/>
    </row>
    <row r="21" spans="1:9" ht="51.75" customHeight="1" x14ac:dyDescent="0.25">
      <c r="A21" s="90" t="s">
        <v>1110</v>
      </c>
      <c r="B21" s="218"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19"/>
      <c r="D21" s="219"/>
      <c r="E21" s="219"/>
      <c r="F21" s="219"/>
      <c r="G21" s="219"/>
      <c r="H21" s="91">
        <f>ROUND(SUM(H22:H23),2)</f>
        <v>339.43</v>
      </c>
      <c r="I21" s="92" t="s">
        <v>1053</v>
      </c>
    </row>
    <row r="22" spans="1:9" x14ac:dyDescent="0.25">
      <c r="A22" s="93"/>
      <c r="B22" s="98" t="s">
        <v>1069</v>
      </c>
      <c r="C22" s="95">
        <v>0</v>
      </c>
      <c r="D22" s="95"/>
      <c r="E22" s="95"/>
      <c r="F22" s="95"/>
      <c r="G22" s="95">
        <v>853.87</v>
      </c>
      <c r="H22" s="95">
        <f>G22*C22</f>
        <v>0</v>
      </c>
      <c r="I22" s="95"/>
    </row>
    <row r="23" spans="1:9" x14ac:dyDescent="0.25">
      <c r="A23" s="97"/>
      <c r="B23" s="98" t="s">
        <v>1070</v>
      </c>
      <c r="C23" s="95">
        <v>1</v>
      </c>
      <c r="D23" s="95">
        <v>49.7</v>
      </c>
      <c r="E23" s="95">
        <v>45.53</v>
      </c>
      <c r="F23" s="95">
        <v>0.3</v>
      </c>
      <c r="G23" s="78">
        <f>((D23*E23)/2)*F23</f>
        <v>339.42615000000006</v>
      </c>
      <c r="H23" s="95">
        <f>G23*C23</f>
        <v>339.42615000000006</v>
      </c>
      <c r="I23" s="95"/>
    </row>
    <row r="24" spans="1:9" x14ac:dyDescent="0.25">
      <c r="A24" s="97"/>
      <c r="B24" s="98"/>
      <c r="C24" s="99"/>
      <c r="D24" s="99"/>
      <c r="E24" s="99"/>
      <c r="F24" s="99"/>
      <c r="G24" s="99"/>
      <c r="H24" s="99"/>
      <c r="I24" s="100"/>
    </row>
    <row r="25" spans="1:9" x14ac:dyDescent="0.25">
      <c r="A25" s="90" t="s">
        <v>1111</v>
      </c>
      <c r="B25" s="218" t="str">
        <f>BM_01!B35</f>
        <v>ATERRO C/COMPACTAÇÃO MECÂNICA E CONTROLE, MAT. DE AQUISIÇÃO</v>
      </c>
      <c r="C25" s="219"/>
      <c r="D25" s="219"/>
      <c r="E25" s="219"/>
      <c r="F25" s="219"/>
      <c r="G25" s="219"/>
      <c r="H25" s="91">
        <f>SUM(H26:H27)</f>
        <v>1481.1586500000001</v>
      </c>
      <c r="I25" s="92" t="s">
        <v>1053</v>
      </c>
    </row>
    <row r="26" spans="1:9" x14ac:dyDescent="0.25">
      <c r="A26" s="93"/>
      <c r="B26" s="98" t="s">
        <v>1071</v>
      </c>
      <c r="C26" s="95">
        <v>71</v>
      </c>
      <c r="D26" s="95">
        <v>43.5</v>
      </c>
      <c r="E26" s="95">
        <v>37.5</v>
      </c>
      <c r="F26" s="95">
        <v>0.5</v>
      </c>
      <c r="G26" s="95">
        <f>((C26+D26)/2)*E26*F26</f>
        <v>1073.4375</v>
      </c>
      <c r="H26" s="95">
        <f>G26</f>
        <v>1073.4375</v>
      </c>
      <c r="I26" s="95"/>
    </row>
    <row r="27" spans="1:9" x14ac:dyDescent="0.25">
      <c r="A27" s="97"/>
      <c r="B27" s="98" t="s">
        <v>1072</v>
      </c>
      <c r="C27" s="95">
        <v>1</v>
      </c>
      <c r="D27" s="95">
        <v>59.7</v>
      </c>
      <c r="E27" s="95">
        <v>45.53</v>
      </c>
      <c r="F27" s="95">
        <v>0.3</v>
      </c>
      <c r="G27" s="113">
        <f>((D27*E27)/2)*F27</f>
        <v>407.72115000000002</v>
      </c>
      <c r="H27" s="95">
        <f>G27*C27</f>
        <v>407.72115000000002</v>
      </c>
      <c r="I27" s="100"/>
    </row>
    <row r="28" spans="1:9" x14ac:dyDescent="0.25">
      <c r="A28" s="97"/>
      <c r="B28" s="98"/>
      <c r="C28" s="99"/>
      <c r="D28" s="99"/>
      <c r="E28" s="99"/>
      <c r="F28" s="99"/>
      <c r="G28" s="99"/>
      <c r="H28" s="99"/>
      <c r="I28" s="100"/>
    </row>
    <row r="29" spans="1:9" x14ac:dyDescent="0.25">
      <c r="A29" s="90" t="s">
        <v>1112</v>
      </c>
      <c r="B29" s="218" t="str">
        <f>BM_01!B36</f>
        <v>Aterro de áreas sem aquisição de material, com espalhamento mecânico, sem compactação e sem transporte</v>
      </c>
      <c r="C29" s="219"/>
      <c r="D29" s="219"/>
      <c r="E29" s="219"/>
      <c r="F29" s="219"/>
      <c r="G29" s="219"/>
      <c r="H29" s="91">
        <f>ROUND(SUM(H30:H31),2)</f>
        <v>1481.16</v>
      </c>
      <c r="I29" s="92" t="s">
        <v>1053</v>
      </c>
    </row>
    <row r="30" spans="1:9" x14ac:dyDescent="0.25">
      <c r="A30" s="93"/>
      <c r="B30" s="98" t="s">
        <v>1071</v>
      </c>
      <c r="C30" s="95">
        <v>71</v>
      </c>
      <c r="D30" s="95">
        <v>43.5</v>
      </c>
      <c r="E30" s="95">
        <v>37.5</v>
      </c>
      <c r="F30" s="95">
        <v>0.5</v>
      </c>
      <c r="G30" s="95">
        <f>((C30+D30)/2)*E30*F30</f>
        <v>1073.4375</v>
      </c>
      <c r="H30" s="95">
        <f>G30</f>
        <v>1073.4375</v>
      </c>
      <c r="I30" s="95"/>
    </row>
    <row r="31" spans="1:9" x14ac:dyDescent="0.25">
      <c r="B31" s="98" t="s">
        <v>1072</v>
      </c>
      <c r="C31" s="95">
        <v>1</v>
      </c>
      <c r="D31" s="95">
        <v>59.7</v>
      </c>
      <c r="E31" s="95">
        <v>45.53</v>
      </c>
      <c r="F31" s="95">
        <v>0.3</v>
      </c>
      <c r="G31" s="114">
        <f>((D31*E31)/2)*F31</f>
        <v>407.72115000000002</v>
      </c>
      <c r="H31" s="95">
        <f>G31*C31</f>
        <v>407.72115000000002</v>
      </c>
    </row>
    <row r="32" spans="1:9" x14ac:dyDescent="0.25">
      <c r="A32" s="122"/>
      <c r="B32" s="123"/>
      <c r="C32" s="124"/>
      <c r="D32" s="124"/>
      <c r="E32" s="124"/>
      <c r="F32" s="124"/>
      <c r="G32" s="124"/>
      <c r="H32" s="124"/>
      <c r="I32" s="125"/>
    </row>
    <row r="33" spans="1:11" x14ac:dyDescent="0.25">
      <c r="A33" s="122"/>
      <c r="B33" s="123"/>
      <c r="C33" s="124"/>
      <c r="D33" s="124"/>
      <c r="E33" s="124"/>
      <c r="F33" s="124"/>
      <c r="G33" s="124"/>
      <c r="H33" s="124"/>
      <c r="I33" s="125"/>
    </row>
    <row r="34" spans="1:11" x14ac:dyDescent="0.25">
      <c r="A34" s="85">
        <v>26</v>
      </c>
      <c r="B34" s="86" t="s">
        <v>1047</v>
      </c>
      <c r="C34" s="87"/>
      <c r="D34" s="87"/>
      <c r="E34" s="87"/>
      <c r="F34" s="87"/>
      <c r="G34" s="87"/>
      <c r="H34" s="87"/>
      <c r="I34" s="88"/>
    </row>
    <row r="35" spans="1:11" ht="30" customHeight="1" x14ac:dyDescent="0.25">
      <c r="A35" s="89" t="s">
        <v>1086</v>
      </c>
      <c r="B35" s="230" t="str">
        <f>'[2]Itens Novos'!D7</f>
        <v>PEDRA ARGAMASSADA COM CIMENTO E AREIA 1:3, 40% DE ARGAMASSA EM VOLUME - AREIA E PEDRA DE MÃO COMERCIAIS - FORNECIMENTO E ASSENTAMENTO. AF_08/2022</v>
      </c>
      <c r="C35" s="231"/>
      <c r="D35" s="231"/>
      <c r="E35" s="231"/>
      <c r="F35" s="231"/>
      <c r="G35" s="231"/>
      <c r="H35" s="231"/>
      <c r="I35" s="232"/>
    </row>
    <row r="36" spans="1:11" x14ac:dyDescent="0.25">
      <c r="A36" s="90"/>
      <c r="B36" s="218"/>
      <c r="C36" s="219"/>
      <c r="D36" s="219"/>
      <c r="E36" s="219"/>
      <c r="F36" s="219"/>
      <c r="G36" s="219"/>
      <c r="H36" s="91">
        <f>SUM(H37:H46)</f>
        <v>43.209599999999995</v>
      </c>
      <c r="I36" s="92" t="str">
        <f>'[2]Itens Novos'!E7</f>
        <v>M3</v>
      </c>
    </row>
    <row r="37" spans="1:11" x14ac:dyDescent="0.25">
      <c r="A37" s="93"/>
      <c r="B37" s="94" t="s">
        <v>1048</v>
      </c>
      <c r="C37" s="95">
        <v>0</v>
      </c>
      <c r="D37" s="95">
        <v>71.010000000000005</v>
      </c>
      <c r="E37" s="95">
        <v>0.3</v>
      </c>
      <c r="F37" s="95">
        <v>0.7</v>
      </c>
      <c r="G37" s="95">
        <f>F37*E37*D37</f>
        <v>14.912100000000001</v>
      </c>
      <c r="H37" s="95">
        <f>C37*G37</f>
        <v>0</v>
      </c>
      <c r="I37" s="95"/>
      <c r="K37" s="96"/>
    </row>
    <row r="38" spans="1:11" x14ac:dyDescent="0.25">
      <c r="A38" s="97"/>
      <c r="B38" s="94" t="s">
        <v>1049</v>
      </c>
      <c r="C38" s="95">
        <v>1</v>
      </c>
      <c r="D38" s="95">
        <v>19.28</v>
      </c>
      <c r="E38" s="95">
        <v>0.3</v>
      </c>
      <c r="F38" s="95">
        <v>0.6</v>
      </c>
      <c r="G38" s="95">
        <f t="shared" ref="G38:G46" si="0">F38*E38*D38</f>
        <v>3.4704000000000002</v>
      </c>
      <c r="H38" s="95">
        <f t="shared" ref="H38:H46" si="1">C38*G38</f>
        <v>3.4704000000000002</v>
      </c>
      <c r="I38" s="95"/>
      <c r="K38" s="96"/>
    </row>
    <row r="39" spans="1:11" x14ac:dyDescent="0.25">
      <c r="A39" s="97"/>
      <c r="B39" s="94"/>
      <c r="C39" s="95">
        <v>1</v>
      </c>
      <c r="D39" s="95">
        <v>8.6300000000000008</v>
      </c>
      <c r="E39" s="95">
        <v>0.3</v>
      </c>
      <c r="F39" s="95">
        <v>0.6</v>
      </c>
      <c r="G39" s="95">
        <f t="shared" si="0"/>
        <v>1.5534000000000001</v>
      </c>
      <c r="H39" s="95">
        <f t="shared" si="1"/>
        <v>1.5534000000000001</v>
      </c>
      <c r="I39" s="95"/>
      <c r="K39" s="96"/>
    </row>
    <row r="40" spans="1:11" x14ac:dyDescent="0.25">
      <c r="A40" s="97"/>
      <c r="B40" s="94"/>
      <c r="C40" s="95">
        <v>1</v>
      </c>
      <c r="D40" s="95">
        <v>30.11</v>
      </c>
      <c r="E40" s="95">
        <v>0.3</v>
      </c>
      <c r="F40" s="95">
        <v>0.7</v>
      </c>
      <c r="G40" s="95">
        <f t="shared" si="0"/>
        <v>6.3230999999999993</v>
      </c>
      <c r="H40" s="95">
        <f t="shared" si="1"/>
        <v>6.3230999999999993</v>
      </c>
      <c r="I40" s="95"/>
      <c r="K40" s="96"/>
    </row>
    <row r="41" spans="1:11" x14ac:dyDescent="0.25">
      <c r="A41" s="97"/>
      <c r="B41" s="94" t="s">
        <v>1050</v>
      </c>
      <c r="C41" s="95">
        <v>1</v>
      </c>
      <c r="D41" s="95">
        <v>22.03</v>
      </c>
      <c r="E41" s="95">
        <v>0.3</v>
      </c>
      <c r="F41" s="95">
        <v>0.75</v>
      </c>
      <c r="G41" s="95">
        <f t="shared" si="0"/>
        <v>4.9567499999999995</v>
      </c>
      <c r="H41" s="95">
        <f t="shared" si="1"/>
        <v>4.9567499999999995</v>
      </c>
      <c r="I41" s="95"/>
      <c r="K41" s="96"/>
    </row>
    <row r="42" spans="1:11" x14ac:dyDescent="0.25">
      <c r="A42" s="97"/>
      <c r="B42" s="94"/>
      <c r="C42" s="95">
        <v>1</v>
      </c>
      <c r="D42" s="95">
        <v>17.98</v>
      </c>
      <c r="E42" s="95">
        <v>0.3</v>
      </c>
      <c r="F42" s="95">
        <v>0.6</v>
      </c>
      <c r="G42" s="95">
        <f t="shared" si="0"/>
        <v>3.2364000000000002</v>
      </c>
      <c r="H42" s="95">
        <f t="shared" si="1"/>
        <v>3.2364000000000002</v>
      </c>
      <c r="I42" s="95"/>
      <c r="K42" s="96"/>
    </row>
    <row r="43" spans="1:11" x14ac:dyDescent="0.25">
      <c r="A43" s="97"/>
      <c r="B43" s="94" t="s">
        <v>1051</v>
      </c>
      <c r="C43" s="95">
        <v>1</v>
      </c>
      <c r="D43" s="95">
        <v>45.81</v>
      </c>
      <c r="E43" s="95">
        <v>0.3</v>
      </c>
      <c r="F43" s="95">
        <v>0.55000000000000004</v>
      </c>
      <c r="G43" s="95">
        <f t="shared" si="0"/>
        <v>7.558650000000001</v>
      </c>
      <c r="H43" s="95">
        <f t="shared" si="1"/>
        <v>7.558650000000001</v>
      </c>
      <c r="I43" s="95"/>
      <c r="K43" s="96"/>
    </row>
    <row r="44" spans="1:11" x14ac:dyDescent="0.25">
      <c r="A44" s="97"/>
      <c r="B44" s="94" t="s">
        <v>1052</v>
      </c>
      <c r="C44" s="95">
        <v>1</v>
      </c>
      <c r="D44" s="95">
        <v>36.46</v>
      </c>
      <c r="E44" s="95">
        <v>0.3</v>
      </c>
      <c r="F44" s="95">
        <v>0.8</v>
      </c>
      <c r="G44" s="95">
        <f t="shared" si="0"/>
        <v>8.7503999999999991</v>
      </c>
      <c r="H44" s="95">
        <f t="shared" si="1"/>
        <v>8.7503999999999991</v>
      </c>
      <c r="I44" s="95"/>
      <c r="K44" s="96"/>
    </row>
    <row r="45" spans="1:11" x14ac:dyDescent="0.25">
      <c r="A45" s="97"/>
      <c r="B45" s="94"/>
      <c r="C45" s="95">
        <v>1</v>
      </c>
      <c r="D45" s="95">
        <v>26.07</v>
      </c>
      <c r="E45" s="95">
        <v>0.3</v>
      </c>
      <c r="F45" s="95">
        <v>0.5</v>
      </c>
      <c r="G45" s="95">
        <f t="shared" si="0"/>
        <v>3.9104999999999999</v>
      </c>
      <c r="H45" s="95">
        <f t="shared" si="1"/>
        <v>3.9104999999999999</v>
      </c>
      <c r="I45" s="95"/>
      <c r="K45" s="96"/>
    </row>
    <row r="46" spans="1:11" x14ac:dyDescent="0.25">
      <c r="A46" s="97"/>
      <c r="B46" s="94"/>
      <c r="C46" s="95">
        <v>1</v>
      </c>
      <c r="D46" s="95">
        <v>23</v>
      </c>
      <c r="E46" s="95">
        <v>0.3</v>
      </c>
      <c r="F46" s="95">
        <v>0.5</v>
      </c>
      <c r="G46" s="95">
        <f t="shared" si="0"/>
        <v>3.4499999999999997</v>
      </c>
      <c r="H46" s="95">
        <f t="shared" si="1"/>
        <v>3.4499999999999997</v>
      </c>
      <c r="I46" s="95"/>
      <c r="K46" s="96"/>
    </row>
    <row r="47" spans="1:11" x14ac:dyDescent="0.25">
      <c r="A47" s="97"/>
      <c r="B47" s="94"/>
      <c r="C47" s="95"/>
      <c r="D47" s="95"/>
      <c r="E47" s="95"/>
      <c r="F47" s="95"/>
      <c r="G47" s="95"/>
      <c r="H47" s="95"/>
      <c r="I47" s="95"/>
      <c r="K47" s="96"/>
    </row>
    <row r="48" spans="1:11" ht="40.5" customHeight="1" x14ac:dyDescent="0.25">
      <c r="A48" s="89" t="s">
        <v>1087</v>
      </c>
      <c r="B48" s="230" t="str">
        <f>'[2]Itens Novos'!D8</f>
        <v>ESCAVAÇÃO MECANIZADA DE VALA COM PROFUNDIDADE ATÉ 1,5 M (MÉDIA MONTANTE E JUSANTE/UMA COMPOSIÇÃO POR TRECHO), RETROESCAV. (0,26 M3), LARGURA DE 0,8 M A 1,5 M, EM SOLO DE 1A CATEGORIA, LOCAIS COM BAIXO NÍVEL DE
INTERFERÊNCIA. AF_02/2021</v>
      </c>
      <c r="C48" s="231"/>
      <c r="D48" s="231"/>
      <c r="E48" s="231"/>
      <c r="F48" s="231"/>
      <c r="G48" s="231"/>
      <c r="H48" s="231"/>
      <c r="I48" s="232"/>
    </row>
    <row r="49" spans="1:11" x14ac:dyDescent="0.25">
      <c r="A49" s="90"/>
      <c r="B49" s="218"/>
      <c r="C49" s="219"/>
      <c r="D49" s="219"/>
      <c r="E49" s="219"/>
      <c r="F49" s="219"/>
      <c r="G49" s="219"/>
      <c r="H49" s="91">
        <f>ROUND(SUM(H50:H54),2)</f>
        <v>58.73</v>
      </c>
      <c r="I49" s="92" t="str">
        <f>'[2]Itens Novos'!E22</f>
        <v>M3</v>
      </c>
      <c r="K49" s="96"/>
    </row>
    <row r="50" spans="1:11" x14ac:dyDescent="0.25">
      <c r="A50" s="93"/>
      <c r="B50" s="94" t="s">
        <v>1048</v>
      </c>
      <c r="C50" s="95">
        <v>21</v>
      </c>
      <c r="D50" s="95">
        <v>0.9</v>
      </c>
      <c r="E50" s="95">
        <v>0.9</v>
      </c>
      <c r="F50" s="95">
        <v>1</v>
      </c>
      <c r="G50" s="95">
        <f>F50*E50*D50</f>
        <v>0.81</v>
      </c>
      <c r="H50" s="95">
        <f>C50*G50</f>
        <v>17.010000000000002</v>
      </c>
      <c r="I50" s="95"/>
      <c r="K50" s="96"/>
    </row>
    <row r="51" spans="1:11" x14ac:dyDescent="0.25">
      <c r="A51" s="97"/>
      <c r="B51" s="94" t="s">
        <v>1049</v>
      </c>
      <c r="C51" s="95">
        <v>13</v>
      </c>
      <c r="D51" s="95">
        <v>0.9</v>
      </c>
      <c r="E51" s="95">
        <v>0.9</v>
      </c>
      <c r="F51" s="95">
        <v>0.8</v>
      </c>
      <c r="G51" s="95">
        <f t="shared" ref="G51:G54" si="2">F51*E51*D51</f>
        <v>0.64800000000000013</v>
      </c>
      <c r="H51" s="95">
        <f t="shared" ref="H51:H54" si="3">C51*G51</f>
        <v>8.4240000000000013</v>
      </c>
      <c r="I51" s="95"/>
      <c r="K51" s="96"/>
    </row>
    <row r="52" spans="1:11" x14ac:dyDescent="0.25">
      <c r="A52" s="97"/>
      <c r="B52" s="94" t="s">
        <v>1050</v>
      </c>
      <c r="C52" s="95">
        <v>25</v>
      </c>
      <c r="D52" s="95">
        <v>0.9</v>
      </c>
      <c r="E52" s="95">
        <v>0.9</v>
      </c>
      <c r="F52" s="95">
        <v>0.5</v>
      </c>
      <c r="G52" s="95">
        <f t="shared" si="2"/>
        <v>0.40500000000000003</v>
      </c>
      <c r="H52" s="95">
        <f t="shared" si="3"/>
        <v>10.125</v>
      </c>
      <c r="I52" s="95"/>
      <c r="K52" s="96"/>
    </row>
    <row r="53" spans="1:11" x14ac:dyDescent="0.25">
      <c r="A53" s="97"/>
      <c r="B53" s="94" t="s">
        <v>1051</v>
      </c>
      <c r="C53" s="95">
        <v>16</v>
      </c>
      <c r="D53" s="95">
        <v>0.9</v>
      </c>
      <c r="E53" s="95">
        <v>0.9</v>
      </c>
      <c r="F53" s="95">
        <v>0.7</v>
      </c>
      <c r="G53" s="95">
        <f t="shared" si="2"/>
        <v>0.56700000000000006</v>
      </c>
      <c r="H53" s="95">
        <f t="shared" si="3"/>
        <v>9.072000000000001</v>
      </c>
      <c r="I53" s="95"/>
      <c r="K53" s="96"/>
    </row>
    <row r="54" spans="1:11" x14ac:dyDescent="0.25">
      <c r="A54" s="97"/>
      <c r="B54" s="94" t="s">
        <v>1052</v>
      </c>
      <c r="C54" s="95">
        <v>29</v>
      </c>
      <c r="D54" s="95">
        <v>0.9</v>
      </c>
      <c r="E54" s="95">
        <v>0.9</v>
      </c>
      <c r="F54" s="95">
        <v>0.6</v>
      </c>
      <c r="G54" s="95">
        <f t="shared" si="2"/>
        <v>0.48600000000000004</v>
      </c>
      <c r="H54" s="95">
        <f t="shared" si="3"/>
        <v>14.094000000000001</v>
      </c>
      <c r="I54" s="95"/>
      <c r="K54" s="96"/>
    </row>
    <row r="55" spans="1:11" x14ac:dyDescent="0.25">
      <c r="A55" s="97"/>
      <c r="B55" s="94"/>
      <c r="C55" s="95"/>
      <c r="D55" s="95"/>
      <c r="E55" s="95"/>
      <c r="F55" s="95"/>
      <c r="G55" s="95"/>
      <c r="H55" s="95"/>
      <c r="I55" s="95"/>
      <c r="K55" s="96"/>
    </row>
    <row r="56" spans="1:11" x14ac:dyDescent="0.25">
      <c r="A56" s="97"/>
      <c r="B56" s="98"/>
      <c r="C56" s="99"/>
      <c r="D56" s="99"/>
      <c r="E56" s="99"/>
      <c r="F56" s="99"/>
      <c r="G56" s="99"/>
      <c r="H56" s="99"/>
      <c r="I56" s="100"/>
      <c r="K56" s="96"/>
    </row>
    <row r="57" spans="1:11" x14ac:dyDescent="0.25">
      <c r="A57" s="89" t="s">
        <v>1088</v>
      </c>
      <c r="B57" s="230" t="str">
        <f>'[2]Itens Novos'!D9</f>
        <v>REATERRO MANUAL DE VALAS COM COMPACTAÇÃO MECANIZADA. AF_04/2016</v>
      </c>
      <c r="C57" s="231"/>
      <c r="D57" s="231"/>
      <c r="E57" s="231"/>
      <c r="F57" s="231"/>
      <c r="G57" s="231"/>
      <c r="H57" s="231"/>
      <c r="I57" s="232"/>
    </row>
    <row r="58" spans="1:11" x14ac:dyDescent="0.25">
      <c r="A58" s="90"/>
      <c r="B58" s="218"/>
      <c r="C58" s="219"/>
      <c r="D58" s="219"/>
      <c r="E58" s="219"/>
      <c r="F58" s="219"/>
      <c r="G58" s="219"/>
      <c r="H58" s="91">
        <f>ROUND(SUM(H59:H63),2)</f>
        <v>13.03</v>
      </c>
      <c r="I58" s="92" t="s">
        <v>1053</v>
      </c>
    </row>
    <row r="59" spans="1:11" x14ac:dyDescent="0.25">
      <c r="A59" s="101"/>
      <c r="B59" s="102" t="s">
        <v>1048</v>
      </c>
      <c r="C59" s="95">
        <v>0</v>
      </c>
      <c r="D59" s="103">
        <v>0.7</v>
      </c>
      <c r="E59" s="103">
        <v>0.7</v>
      </c>
      <c r="F59" s="103">
        <v>0.7</v>
      </c>
      <c r="G59" s="95">
        <f>F59*E59*D59</f>
        <v>0.34299999999999992</v>
      </c>
      <c r="H59" s="95">
        <f>C59*G59</f>
        <v>0</v>
      </c>
      <c r="I59" s="104"/>
    </row>
    <row r="60" spans="1:11" x14ac:dyDescent="0.25">
      <c r="A60" s="101"/>
      <c r="B60" s="102" t="s">
        <v>1049</v>
      </c>
      <c r="C60" s="95">
        <v>13</v>
      </c>
      <c r="D60" s="103">
        <v>0.7</v>
      </c>
      <c r="E60" s="103">
        <v>0.7</v>
      </c>
      <c r="F60" s="103">
        <v>0.5</v>
      </c>
      <c r="G60" s="95">
        <f t="shared" ref="G60:G63" si="4">F60*E60*D60</f>
        <v>0.24499999999999997</v>
      </c>
      <c r="H60" s="95">
        <f t="shared" ref="H60:H63" si="5">C60*G60</f>
        <v>3.1849999999999996</v>
      </c>
      <c r="I60" s="104"/>
    </row>
    <row r="61" spans="1:11" x14ac:dyDescent="0.25">
      <c r="A61" s="101"/>
      <c r="B61" s="102" t="s">
        <v>1050</v>
      </c>
      <c r="C61" s="95">
        <v>25</v>
      </c>
      <c r="D61" s="103">
        <v>0.7</v>
      </c>
      <c r="E61" s="103">
        <v>0.7</v>
      </c>
      <c r="F61" s="103">
        <v>0.2</v>
      </c>
      <c r="G61" s="95">
        <f t="shared" si="4"/>
        <v>9.799999999999999E-2</v>
      </c>
      <c r="H61" s="95">
        <f t="shared" si="5"/>
        <v>2.4499999999999997</v>
      </c>
      <c r="I61" s="104"/>
    </row>
    <row r="62" spans="1:11" x14ac:dyDescent="0.25">
      <c r="A62" s="101"/>
      <c r="B62" s="102" t="s">
        <v>1051</v>
      </c>
      <c r="C62" s="95">
        <v>16</v>
      </c>
      <c r="D62" s="103">
        <v>0.7</v>
      </c>
      <c r="E62" s="103">
        <v>0.7</v>
      </c>
      <c r="F62" s="103">
        <v>0.4</v>
      </c>
      <c r="G62" s="95">
        <f t="shared" si="4"/>
        <v>0.19599999999999998</v>
      </c>
      <c r="H62" s="95">
        <f t="shared" si="5"/>
        <v>3.1359999999999997</v>
      </c>
      <c r="I62" s="104"/>
    </row>
    <row r="63" spans="1:11" x14ac:dyDescent="0.25">
      <c r="A63" s="101"/>
      <c r="B63" s="102" t="s">
        <v>1052</v>
      </c>
      <c r="C63" s="95">
        <v>29</v>
      </c>
      <c r="D63" s="103">
        <v>0.7</v>
      </c>
      <c r="E63" s="103">
        <v>0.7</v>
      </c>
      <c r="F63" s="103">
        <v>0.3</v>
      </c>
      <c r="G63" s="95">
        <f t="shared" si="4"/>
        <v>0.14699999999999999</v>
      </c>
      <c r="H63" s="95">
        <f t="shared" si="5"/>
        <v>4.2629999999999999</v>
      </c>
      <c r="I63" s="104"/>
    </row>
    <row r="64" spans="1:11" x14ac:dyDescent="0.25">
      <c r="A64" s="101"/>
      <c r="B64" s="105"/>
      <c r="C64" s="105"/>
      <c r="D64" s="105"/>
      <c r="E64" s="105"/>
      <c r="F64" s="105"/>
      <c r="G64" s="105"/>
      <c r="H64" s="106"/>
      <c r="I64" s="107"/>
    </row>
    <row r="65" spans="1:11" ht="14.45" customHeight="1" x14ac:dyDescent="0.25">
      <c r="A65" s="89" t="s">
        <v>1089</v>
      </c>
      <c r="B65" s="230" t="str">
        <f>'[2]Itens Novos'!D10</f>
        <v>PREPARO DE FUNDO DE VALA COM LARGURA MENOR QUE 1,5 M (ACERTO DO SOLO NATURAL). AF_08/2020</v>
      </c>
      <c r="C65" s="231"/>
      <c r="D65" s="231"/>
      <c r="E65" s="231"/>
      <c r="F65" s="231"/>
      <c r="G65" s="231"/>
      <c r="H65" s="231"/>
      <c r="I65" s="232"/>
      <c r="K65" s="96"/>
    </row>
    <row r="66" spans="1:11" ht="14.45" customHeight="1" x14ac:dyDescent="0.25">
      <c r="A66" s="90"/>
      <c r="B66" s="218"/>
      <c r="C66" s="219"/>
      <c r="D66" s="219"/>
      <c r="E66" s="219"/>
      <c r="F66" s="219"/>
      <c r="G66" s="219"/>
      <c r="H66" s="91">
        <f>ROUND(SUM(H67:H72),2)</f>
        <v>84.24</v>
      </c>
      <c r="I66" s="92" t="str">
        <f>'[1]REPROGRAMAÇÃO 01'!E22</f>
        <v>M³</v>
      </c>
      <c r="K66" s="96"/>
    </row>
    <row r="67" spans="1:11" ht="14.45" customHeight="1" x14ac:dyDescent="0.25">
      <c r="A67" s="93"/>
      <c r="B67" s="98" t="s">
        <v>1048</v>
      </c>
      <c r="C67" s="95">
        <v>21</v>
      </c>
      <c r="D67" s="95">
        <v>0.9</v>
      </c>
      <c r="E67" s="95">
        <v>0.9</v>
      </c>
      <c r="F67" s="95"/>
      <c r="G67" s="95">
        <f>E67*D67</f>
        <v>0.81</v>
      </c>
      <c r="H67" s="95">
        <f t="shared" ref="H67:H71" si="6">C67*G67</f>
        <v>17.010000000000002</v>
      </c>
      <c r="I67" s="95"/>
      <c r="K67" s="96"/>
    </row>
    <row r="68" spans="1:11" ht="14.45" customHeight="1" x14ac:dyDescent="0.25">
      <c r="A68" s="93"/>
      <c r="B68" s="98" t="s">
        <v>1049</v>
      </c>
      <c r="C68" s="95">
        <v>13</v>
      </c>
      <c r="D68" s="95">
        <v>0.9</v>
      </c>
      <c r="E68" s="95">
        <v>0.9</v>
      </c>
      <c r="F68" s="95"/>
      <c r="G68" s="95">
        <f t="shared" ref="G68:G71" si="7">E68*D68</f>
        <v>0.81</v>
      </c>
      <c r="H68" s="95">
        <f t="shared" si="6"/>
        <v>10.530000000000001</v>
      </c>
      <c r="I68" s="95"/>
      <c r="K68" s="96"/>
    </row>
    <row r="69" spans="1:11" ht="14.45" customHeight="1" x14ac:dyDescent="0.25">
      <c r="A69" s="93"/>
      <c r="B69" s="98" t="s">
        <v>1050</v>
      </c>
      <c r="C69" s="95">
        <v>25</v>
      </c>
      <c r="D69" s="95">
        <v>0.9</v>
      </c>
      <c r="E69" s="95">
        <v>0.9</v>
      </c>
      <c r="F69" s="95"/>
      <c r="G69" s="95">
        <f t="shared" si="7"/>
        <v>0.81</v>
      </c>
      <c r="H69" s="95">
        <f t="shared" si="6"/>
        <v>20.25</v>
      </c>
      <c r="I69" s="95"/>
      <c r="K69" s="96"/>
    </row>
    <row r="70" spans="1:11" ht="14.45" customHeight="1" x14ac:dyDescent="0.25">
      <c r="A70" s="93"/>
      <c r="B70" s="98" t="s">
        <v>1051</v>
      </c>
      <c r="C70" s="95">
        <v>16</v>
      </c>
      <c r="D70" s="95">
        <v>0.9</v>
      </c>
      <c r="E70" s="95">
        <v>0.9</v>
      </c>
      <c r="F70" s="95"/>
      <c r="G70" s="95">
        <f t="shared" si="7"/>
        <v>0.81</v>
      </c>
      <c r="H70" s="95">
        <f t="shared" si="6"/>
        <v>12.96</v>
      </c>
      <c r="I70" s="95"/>
      <c r="K70" s="96"/>
    </row>
    <row r="71" spans="1:11" ht="14.45" customHeight="1" x14ac:dyDescent="0.25">
      <c r="A71" s="93"/>
      <c r="B71" s="98" t="s">
        <v>1052</v>
      </c>
      <c r="C71" s="95">
        <v>29</v>
      </c>
      <c r="D71" s="95">
        <v>0.9</v>
      </c>
      <c r="E71" s="95">
        <v>0.9</v>
      </c>
      <c r="F71" s="95"/>
      <c r="G71" s="95">
        <f t="shared" si="7"/>
        <v>0.81</v>
      </c>
      <c r="H71" s="95">
        <f t="shared" si="6"/>
        <v>23.490000000000002</v>
      </c>
      <c r="I71" s="95"/>
      <c r="K71" s="96"/>
    </row>
    <row r="72" spans="1:11" ht="14.45" customHeight="1" x14ac:dyDescent="0.25">
      <c r="A72" s="93"/>
      <c r="B72" s="98"/>
      <c r="C72" s="95"/>
      <c r="D72" s="95"/>
      <c r="E72" s="95"/>
      <c r="F72" s="95"/>
      <c r="G72" s="95"/>
      <c r="H72" s="95"/>
      <c r="I72" s="95"/>
      <c r="K72" s="96"/>
    </row>
    <row r="73" spans="1:11" ht="14.45" customHeight="1" x14ac:dyDescent="0.25">
      <c r="A73" s="89" t="s">
        <v>1090</v>
      </c>
      <c r="B73" s="230" t="str">
        <f>'[2]Itens Novos'!D11</f>
        <v>LASTRO DE CONCRETO MAGRO, APLICADO EM PISOS, LAJES SOBRE SOLO OU RADIERS, ESPESSURA DE 5 CM. AF_07/2016</v>
      </c>
      <c r="C73" s="231"/>
      <c r="D73" s="231"/>
      <c r="E73" s="231"/>
      <c r="F73" s="231"/>
      <c r="G73" s="231"/>
      <c r="H73" s="231"/>
      <c r="I73" s="232"/>
      <c r="K73" s="96"/>
    </row>
    <row r="74" spans="1:11" ht="14.45" customHeight="1" x14ac:dyDescent="0.25">
      <c r="A74" s="90"/>
      <c r="B74" s="218"/>
      <c r="C74" s="219"/>
      <c r="D74" s="219"/>
      <c r="E74" s="219"/>
      <c r="F74" s="219"/>
      <c r="G74" s="219"/>
      <c r="H74" s="91">
        <f>ROUND(SUM(H75:H79),2)</f>
        <v>37.44</v>
      </c>
      <c r="I74" s="92" t="s">
        <v>1054</v>
      </c>
      <c r="K74" s="96"/>
    </row>
    <row r="75" spans="1:11" x14ac:dyDescent="0.25">
      <c r="A75" s="93"/>
      <c r="B75" s="94" t="s">
        <v>1048</v>
      </c>
      <c r="C75" s="95">
        <v>21</v>
      </c>
      <c r="D75" s="95">
        <v>0.6</v>
      </c>
      <c r="E75" s="95">
        <v>0.6</v>
      </c>
      <c r="F75" s="95"/>
      <c r="G75" s="95">
        <f>E75*D75</f>
        <v>0.36</v>
      </c>
      <c r="H75" s="95">
        <f>C75*G75</f>
        <v>7.56</v>
      </c>
      <c r="I75" s="95"/>
      <c r="K75" s="96"/>
    </row>
    <row r="76" spans="1:11" x14ac:dyDescent="0.25">
      <c r="A76" s="97"/>
      <c r="B76" s="94" t="s">
        <v>1049</v>
      </c>
      <c r="C76" s="95">
        <v>13</v>
      </c>
      <c r="D76" s="95">
        <v>0.6</v>
      </c>
      <c r="E76" s="95">
        <v>0.6</v>
      </c>
      <c r="F76" s="95"/>
      <c r="G76" s="95">
        <f t="shared" ref="G76:G79" si="8">E76*D76</f>
        <v>0.36</v>
      </c>
      <c r="H76" s="95">
        <f t="shared" ref="H76:H79" si="9">C76*G76</f>
        <v>4.68</v>
      </c>
      <c r="I76" s="95"/>
      <c r="K76" s="96"/>
    </row>
    <row r="77" spans="1:11" x14ac:dyDescent="0.25">
      <c r="A77" s="97"/>
      <c r="B77" s="94" t="s">
        <v>1050</v>
      </c>
      <c r="C77" s="95">
        <v>25</v>
      </c>
      <c r="D77" s="95">
        <v>0.6</v>
      </c>
      <c r="E77" s="95">
        <v>0.6</v>
      </c>
      <c r="F77" s="95"/>
      <c r="G77" s="95">
        <f t="shared" si="8"/>
        <v>0.36</v>
      </c>
      <c r="H77" s="95">
        <f t="shared" si="9"/>
        <v>9</v>
      </c>
      <c r="I77" s="95"/>
      <c r="K77" s="96"/>
    </row>
    <row r="78" spans="1:11" x14ac:dyDescent="0.25">
      <c r="A78" s="97"/>
      <c r="B78" s="94" t="s">
        <v>1051</v>
      </c>
      <c r="C78" s="95">
        <v>16</v>
      </c>
      <c r="D78" s="95">
        <v>0.6</v>
      </c>
      <c r="E78" s="95">
        <v>0.6</v>
      </c>
      <c r="F78" s="95"/>
      <c r="G78" s="95">
        <f t="shared" si="8"/>
        <v>0.36</v>
      </c>
      <c r="H78" s="95">
        <f t="shared" si="9"/>
        <v>5.76</v>
      </c>
      <c r="I78" s="95"/>
      <c r="K78" s="96"/>
    </row>
    <row r="79" spans="1:11" x14ac:dyDescent="0.25">
      <c r="A79" s="97"/>
      <c r="B79" s="94" t="s">
        <v>1052</v>
      </c>
      <c r="C79" s="95">
        <v>29</v>
      </c>
      <c r="D79" s="95">
        <v>0.6</v>
      </c>
      <c r="E79" s="95">
        <v>0.6</v>
      </c>
      <c r="F79" s="95"/>
      <c r="G79" s="95">
        <f t="shared" si="8"/>
        <v>0.36</v>
      </c>
      <c r="H79" s="95">
        <f t="shared" si="9"/>
        <v>10.44</v>
      </c>
      <c r="I79" s="95"/>
      <c r="K79" s="96"/>
    </row>
    <row r="80" spans="1:11" x14ac:dyDescent="0.25">
      <c r="A80" s="97"/>
      <c r="B80" s="98"/>
      <c r="C80" s="99"/>
      <c r="D80" s="99"/>
      <c r="E80" s="99"/>
      <c r="F80" s="99"/>
      <c r="G80" s="99"/>
      <c r="H80" s="99"/>
      <c r="I80" s="100"/>
      <c r="K80" s="96"/>
    </row>
    <row r="81" spans="1:11" ht="25.5" customHeight="1" x14ac:dyDescent="0.25">
      <c r="A81" s="89" t="s">
        <v>1091</v>
      </c>
      <c r="B81" s="230" t="str">
        <f>'[2]Itens Novos'!D12</f>
        <v>ALVENARIA DE TIJOLO CERÂMICO FURADO (9x19x19)cm C/ARGAMASSA MISTA DE CAL HIDRATADA ESP=20 cm</v>
      </c>
      <c r="C81" s="231"/>
      <c r="D81" s="231"/>
      <c r="E81" s="231"/>
      <c r="F81" s="231"/>
      <c r="G81" s="231"/>
      <c r="H81" s="231"/>
      <c r="I81" s="232"/>
      <c r="K81" s="96"/>
    </row>
    <row r="82" spans="1:11" x14ac:dyDescent="0.25">
      <c r="A82" s="90"/>
      <c r="B82" s="218"/>
      <c r="C82" s="219"/>
      <c r="D82" s="219"/>
      <c r="E82" s="219"/>
      <c r="F82" s="219"/>
      <c r="G82" s="219"/>
      <c r="H82" s="91">
        <f>ROUND(SUM(H83:H85),2)</f>
        <v>47.93</v>
      </c>
      <c r="I82" s="92" t="s">
        <v>1054</v>
      </c>
      <c r="K82" s="96"/>
    </row>
    <row r="83" spans="1:11" x14ac:dyDescent="0.25">
      <c r="A83" s="93"/>
      <c r="B83" s="94" t="s">
        <v>1048</v>
      </c>
      <c r="C83" s="95">
        <v>0</v>
      </c>
      <c r="D83" s="95">
        <v>71</v>
      </c>
      <c r="E83" s="95">
        <v>0.2</v>
      </c>
      <c r="F83" s="95"/>
      <c r="G83" s="95">
        <f>E83*D83</f>
        <v>14.200000000000001</v>
      </c>
      <c r="H83" s="95">
        <f>C83*G83</f>
        <v>0</v>
      </c>
      <c r="I83" s="95"/>
      <c r="K83" s="96"/>
    </row>
    <row r="84" spans="1:11" x14ac:dyDescent="0.25">
      <c r="A84" s="97"/>
      <c r="B84" s="94" t="s">
        <v>1050</v>
      </c>
      <c r="C84" s="95">
        <v>1</v>
      </c>
      <c r="D84" s="95">
        <v>74.31</v>
      </c>
      <c r="E84" s="95">
        <v>0.3</v>
      </c>
      <c r="F84" s="95"/>
      <c r="G84" s="95">
        <f t="shared" ref="G84:G85" si="10">E84*D84</f>
        <v>22.292999999999999</v>
      </c>
      <c r="H84" s="95">
        <f t="shared" ref="H84:H85" si="11">C84*G84</f>
        <v>22.292999999999999</v>
      </c>
      <c r="I84" s="95"/>
      <c r="K84" s="96"/>
    </row>
    <row r="85" spans="1:11" x14ac:dyDescent="0.25">
      <c r="A85" s="97"/>
      <c r="B85" s="94" t="s">
        <v>1052</v>
      </c>
      <c r="C85" s="95">
        <v>1</v>
      </c>
      <c r="D85" s="95">
        <v>85.44</v>
      </c>
      <c r="E85" s="95">
        <v>0.3</v>
      </c>
      <c r="F85" s="95"/>
      <c r="G85" s="95">
        <f t="shared" si="10"/>
        <v>25.631999999999998</v>
      </c>
      <c r="H85" s="95">
        <f t="shared" si="11"/>
        <v>25.631999999999998</v>
      </c>
      <c r="I85" s="95"/>
      <c r="K85" s="96"/>
    </row>
    <row r="86" spans="1:11" x14ac:dyDescent="0.25">
      <c r="A86" s="97"/>
      <c r="B86" s="98"/>
      <c r="C86" s="99"/>
      <c r="D86" s="99"/>
      <c r="E86" s="99"/>
      <c r="F86" s="99"/>
      <c r="G86" s="99"/>
      <c r="H86" s="99"/>
      <c r="I86" s="100"/>
      <c r="K86" s="96"/>
    </row>
    <row r="87" spans="1:11" ht="28.9" customHeight="1" x14ac:dyDescent="0.25">
      <c r="A87" s="89" t="s">
        <v>1092</v>
      </c>
      <c r="B87" s="230" t="str">
        <f>'[2]Itens Novos'!D13</f>
        <v>ALVENARIA DE VEDAÇÃO DE BLOCOS CERÂMICOS FURADOS NA HORIZONTAL DE 9X19X19 CM (ESPESSURA 9 CM) E ARGAMASSA DE ASSENTAMENTO COM PREPARO EM BETONEIRA. AF_12/2021</v>
      </c>
      <c r="C87" s="231"/>
      <c r="D87" s="231"/>
      <c r="E87" s="231"/>
      <c r="F87" s="231"/>
      <c r="G87" s="231"/>
      <c r="H87" s="231"/>
      <c r="I87" s="232"/>
      <c r="K87" s="96"/>
    </row>
    <row r="88" spans="1:11" ht="14.45" customHeight="1" x14ac:dyDescent="0.25">
      <c r="A88" s="90"/>
      <c r="B88" s="218"/>
      <c r="C88" s="219"/>
      <c r="D88" s="219"/>
      <c r="E88" s="219"/>
      <c r="F88" s="219"/>
      <c r="G88" s="219"/>
      <c r="H88" s="91">
        <f>ROUND(SUM(H89:H95),2)</f>
        <v>0</v>
      </c>
      <c r="I88" s="92" t="str">
        <f>'[1]REPROGRAMAÇÃO 01'!E26</f>
        <v>M²</v>
      </c>
      <c r="K88" s="96"/>
    </row>
    <row r="89" spans="1:11" x14ac:dyDescent="0.25">
      <c r="A89" s="108"/>
      <c r="B89" s="109" t="s">
        <v>1048</v>
      </c>
      <c r="C89" s="95">
        <v>0</v>
      </c>
      <c r="D89" s="95">
        <v>61</v>
      </c>
      <c r="E89" s="95">
        <v>0.5</v>
      </c>
      <c r="F89" s="95"/>
      <c r="G89" s="95">
        <f>E89*D89</f>
        <v>30.5</v>
      </c>
      <c r="H89" s="95">
        <f>C89*G89</f>
        <v>0</v>
      </c>
      <c r="I89" s="100"/>
      <c r="K89" s="96"/>
    </row>
    <row r="90" spans="1:11" x14ac:dyDescent="0.25">
      <c r="A90" s="108"/>
      <c r="B90" s="109" t="s">
        <v>1049</v>
      </c>
      <c r="C90" s="95">
        <v>0</v>
      </c>
      <c r="D90" s="95">
        <v>37.57</v>
      </c>
      <c r="E90" s="95">
        <v>0.5</v>
      </c>
      <c r="F90" s="95"/>
      <c r="G90" s="95">
        <f t="shared" ref="G90:G95" si="12">E90*D90</f>
        <v>18.785</v>
      </c>
      <c r="H90" s="95">
        <f t="shared" ref="H90:H93" si="13">C90*G90</f>
        <v>0</v>
      </c>
      <c r="I90" s="100"/>
      <c r="K90" s="96"/>
    </row>
    <row r="91" spans="1:11" x14ac:dyDescent="0.25">
      <c r="A91" s="108"/>
      <c r="B91" s="109" t="s">
        <v>1050</v>
      </c>
      <c r="C91" s="95">
        <v>0</v>
      </c>
      <c r="D91" s="95">
        <v>73.989999999999995</v>
      </c>
      <c r="E91" s="95">
        <v>0.5</v>
      </c>
      <c r="F91" s="95"/>
      <c r="G91" s="95">
        <f t="shared" si="12"/>
        <v>36.994999999999997</v>
      </c>
      <c r="H91" s="95">
        <f t="shared" si="13"/>
        <v>0</v>
      </c>
      <c r="I91" s="100"/>
      <c r="K91" s="96"/>
    </row>
    <row r="92" spans="1:11" x14ac:dyDescent="0.25">
      <c r="A92" s="108"/>
      <c r="B92" s="109" t="s">
        <v>1051</v>
      </c>
      <c r="C92" s="95">
        <v>0</v>
      </c>
      <c r="D92" s="95">
        <v>45.81</v>
      </c>
      <c r="E92" s="95">
        <v>2.2999999999999998</v>
      </c>
      <c r="F92" s="95"/>
      <c r="G92" s="95">
        <f t="shared" si="12"/>
        <v>105.363</v>
      </c>
      <c r="H92" s="95">
        <f t="shared" si="13"/>
        <v>0</v>
      </c>
      <c r="I92" s="100"/>
      <c r="K92" s="96"/>
    </row>
    <row r="93" spans="1:11" x14ac:dyDescent="0.25">
      <c r="A93" s="108"/>
      <c r="B93" s="109" t="s">
        <v>1052</v>
      </c>
      <c r="C93" s="95">
        <v>0</v>
      </c>
      <c r="D93" s="95">
        <v>85.44</v>
      </c>
      <c r="E93" s="95">
        <v>2.2999999999999998</v>
      </c>
      <c r="F93" s="95"/>
      <c r="G93" s="95">
        <f t="shared" si="12"/>
        <v>196.51199999999997</v>
      </c>
      <c r="H93" s="95">
        <f t="shared" si="13"/>
        <v>0</v>
      </c>
      <c r="I93" s="100"/>
      <c r="K93" s="96"/>
    </row>
    <row r="94" spans="1:11" x14ac:dyDescent="0.25">
      <c r="A94" s="108"/>
      <c r="B94" s="109" t="s">
        <v>1055</v>
      </c>
      <c r="C94" s="95">
        <v>0</v>
      </c>
      <c r="D94" s="95">
        <v>0.2</v>
      </c>
      <c r="E94" s="95">
        <v>0.5</v>
      </c>
      <c r="F94" s="95"/>
      <c r="G94" s="95">
        <f t="shared" si="12"/>
        <v>0.1</v>
      </c>
      <c r="H94" s="95">
        <f>-C94*G94</f>
        <v>0</v>
      </c>
      <c r="I94" s="100"/>
      <c r="K94" s="96"/>
    </row>
    <row r="95" spans="1:11" x14ac:dyDescent="0.25">
      <c r="A95" s="108"/>
      <c r="B95" s="109" t="s">
        <v>1056</v>
      </c>
      <c r="C95" s="95">
        <v>0</v>
      </c>
      <c r="D95" s="95">
        <v>0.2</v>
      </c>
      <c r="E95" s="95">
        <v>2.2999999999999998</v>
      </c>
      <c r="F95" s="95"/>
      <c r="G95" s="95">
        <f t="shared" si="12"/>
        <v>0.45999999999999996</v>
      </c>
      <c r="H95" s="95">
        <f>-C95*G95</f>
        <v>0</v>
      </c>
      <c r="I95" s="100"/>
      <c r="K95" s="96"/>
    </row>
    <row r="96" spans="1:11" x14ac:dyDescent="0.25">
      <c r="A96" s="108"/>
      <c r="B96" s="109"/>
      <c r="C96" s="95"/>
      <c r="D96" s="95"/>
      <c r="E96" s="95"/>
      <c r="F96" s="95"/>
      <c r="G96" s="95"/>
      <c r="H96" s="95"/>
      <c r="I96" s="100"/>
      <c r="K96" s="96"/>
    </row>
    <row r="97" spans="1:11" ht="28.9" customHeight="1" x14ac:dyDescent="0.25">
      <c r="A97" s="89" t="s">
        <v>1093</v>
      </c>
      <c r="B97" s="230" t="str">
        <f>'[2]Itens Novos'!D14</f>
        <v>FABRICAÇÃO, MONTAGEM E DESMONTAGEM DE FÔRMA PARA SAPATA, EM CHAPA DE MADEIRA COMPENSADA RESINADA, E=17 MM, 4 UTILIZAÇÕES. AF_06/2017</v>
      </c>
      <c r="C97" s="231"/>
      <c r="D97" s="231"/>
      <c r="E97" s="231"/>
      <c r="F97" s="231"/>
      <c r="G97" s="231"/>
      <c r="H97" s="231"/>
      <c r="I97" s="232"/>
      <c r="K97" s="96"/>
    </row>
    <row r="98" spans="1:11" ht="14.45" customHeight="1" x14ac:dyDescent="0.25">
      <c r="A98" s="90"/>
      <c r="B98" s="218"/>
      <c r="C98" s="219"/>
      <c r="D98" s="219"/>
      <c r="E98" s="219"/>
      <c r="F98" s="219"/>
      <c r="G98" s="219"/>
      <c r="H98" s="91">
        <f>ROUND(SUM(H99:H103),2)</f>
        <v>62.4</v>
      </c>
      <c r="I98" s="92" t="str">
        <f>'[1]REPROGRAMAÇÃO 01'!E29</f>
        <v>M³</v>
      </c>
      <c r="K98" s="96"/>
    </row>
    <row r="99" spans="1:11" x14ac:dyDescent="0.25">
      <c r="A99" s="93"/>
      <c r="B99" s="94" t="s">
        <v>1048</v>
      </c>
      <c r="C99" s="95">
        <v>21</v>
      </c>
      <c r="D99" s="95">
        <v>2.4</v>
      </c>
      <c r="E99" s="95">
        <v>0.25</v>
      </c>
      <c r="F99" s="95"/>
      <c r="G99" s="95">
        <f>E99*D99</f>
        <v>0.6</v>
      </c>
      <c r="H99" s="95">
        <f>C99*G99</f>
        <v>12.6</v>
      </c>
      <c r="I99" s="95"/>
      <c r="K99" s="96"/>
    </row>
    <row r="100" spans="1:11" x14ac:dyDescent="0.25">
      <c r="A100" s="97"/>
      <c r="B100" s="94" t="s">
        <v>1049</v>
      </c>
      <c r="C100" s="95">
        <v>13</v>
      </c>
      <c r="D100" s="95">
        <v>2.4</v>
      </c>
      <c r="E100" s="95">
        <v>0.25</v>
      </c>
      <c r="F100" s="95"/>
      <c r="G100" s="95">
        <f t="shared" ref="G100:G103" si="14">E100*D100</f>
        <v>0.6</v>
      </c>
      <c r="H100" s="95">
        <f t="shared" ref="H100:H103" si="15">C100*G100</f>
        <v>7.8</v>
      </c>
      <c r="I100" s="95"/>
      <c r="K100" s="96"/>
    </row>
    <row r="101" spans="1:11" x14ac:dyDescent="0.25">
      <c r="A101" s="97"/>
      <c r="B101" s="94" t="s">
        <v>1050</v>
      </c>
      <c r="C101" s="95">
        <v>25</v>
      </c>
      <c r="D101" s="95">
        <v>2.4</v>
      </c>
      <c r="E101" s="95">
        <v>0.25</v>
      </c>
      <c r="F101" s="95"/>
      <c r="G101" s="95">
        <f t="shared" si="14"/>
        <v>0.6</v>
      </c>
      <c r="H101" s="95">
        <f t="shared" si="15"/>
        <v>15</v>
      </c>
      <c r="I101" s="95"/>
      <c r="K101" s="96"/>
    </row>
    <row r="102" spans="1:11" x14ac:dyDescent="0.25">
      <c r="A102" s="97"/>
      <c r="B102" s="94" t="s">
        <v>1051</v>
      </c>
      <c r="C102" s="95">
        <v>16</v>
      </c>
      <c r="D102" s="95">
        <v>2.4</v>
      </c>
      <c r="E102" s="95">
        <v>0.25</v>
      </c>
      <c r="F102" s="95"/>
      <c r="G102" s="95">
        <f t="shared" si="14"/>
        <v>0.6</v>
      </c>
      <c r="H102" s="95">
        <f t="shared" si="15"/>
        <v>9.6</v>
      </c>
      <c r="I102" s="95"/>
      <c r="K102" s="96"/>
    </row>
    <row r="103" spans="1:11" x14ac:dyDescent="0.25">
      <c r="A103" s="97"/>
      <c r="B103" s="94" t="s">
        <v>1052</v>
      </c>
      <c r="C103" s="95">
        <v>29</v>
      </c>
      <c r="D103" s="95">
        <v>2.4</v>
      </c>
      <c r="E103" s="95">
        <v>0.25</v>
      </c>
      <c r="F103" s="95"/>
      <c r="G103" s="95">
        <f t="shared" si="14"/>
        <v>0.6</v>
      </c>
      <c r="H103" s="95">
        <f t="shared" si="15"/>
        <v>17.399999999999999</v>
      </c>
      <c r="I103" s="95"/>
      <c r="K103" s="96"/>
    </row>
    <row r="104" spans="1:11" x14ac:dyDescent="0.25">
      <c r="A104" s="97"/>
      <c r="B104" s="94"/>
      <c r="C104" s="95"/>
      <c r="D104" s="95"/>
      <c r="E104" s="95"/>
      <c r="F104" s="95"/>
      <c r="G104" s="95"/>
      <c r="H104" s="95"/>
      <c r="I104" s="95"/>
      <c r="K104" s="96"/>
    </row>
    <row r="105" spans="1:11" ht="26.25" customHeight="1" x14ac:dyDescent="0.25">
      <c r="A105" s="89" t="s">
        <v>1094</v>
      </c>
      <c r="B105" s="230" t="str">
        <f>'[2]Itens Novos'!D15</f>
        <v>FABRICAÇÃO, MONTAGEM E DESMONTAGEM DE FÔRMA PARA VIGA BALDRAME, EM CHAPA DE MADEIRA COMPENSADA RESINADA, E=17 MM, 4 UTILIZAÇÕES. AF_06/2017</v>
      </c>
      <c r="C105" s="231"/>
      <c r="D105" s="231"/>
      <c r="E105" s="231"/>
      <c r="F105" s="231"/>
      <c r="G105" s="231"/>
      <c r="H105" s="231"/>
      <c r="I105" s="232"/>
      <c r="K105" s="96"/>
    </row>
    <row r="106" spans="1:11" x14ac:dyDescent="0.25">
      <c r="A106" s="90"/>
      <c r="B106" s="218"/>
      <c r="C106" s="219"/>
      <c r="D106" s="219"/>
      <c r="E106" s="219"/>
      <c r="F106" s="219"/>
      <c r="G106" s="219"/>
      <c r="H106" s="91">
        <f>ROUND(SUM(H107:H108),2)</f>
        <v>0</v>
      </c>
      <c r="I106" s="92" t="str">
        <f>'[1]REPROGRAMAÇÃO 01'!E37</f>
        <v>M²</v>
      </c>
      <c r="K106" s="96"/>
    </row>
    <row r="107" spans="1:11" x14ac:dyDescent="0.25">
      <c r="A107" s="93"/>
      <c r="B107" s="94" t="s">
        <v>1051</v>
      </c>
      <c r="C107" s="95">
        <v>0</v>
      </c>
      <c r="D107" s="95">
        <v>45.81</v>
      </c>
      <c r="E107" s="95">
        <v>0.4</v>
      </c>
      <c r="F107" s="95"/>
      <c r="G107" s="95">
        <f>E107*D107</f>
        <v>18.324000000000002</v>
      </c>
      <c r="H107" s="95">
        <f>C107*G107</f>
        <v>0</v>
      </c>
      <c r="I107" s="95"/>
      <c r="K107" s="96"/>
    </row>
    <row r="108" spans="1:11" x14ac:dyDescent="0.25">
      <c r="A108" s="97"/>
      <c r="B108" s="94" t="s">
        <v>1052</v>
      </c>
      <c r="C108" s="95">
        <v>0</v>
      </c>
      <c r="D108" s="95">
        <v>85.44</v>
      </c>
      <c r="E108" s="95">
        <v>0.4</v>
      </c>
      <c r="F108" s="95"/>
      <c r="G108" s="95">
        <f t="shared" ref="G108" si="16">E108*D108</f>
        <v>34.176000000000002</v>
      </c>
      <c r="H108" s="95">
        <f t="shared" ref="H108" si="17">C108*G108</f>
        <v>0</v>
      </c>
      <c r="I108" s="95"/>
      <c r="K108" s="96"/>
    </row>
    <row r="109" spans="1:11" x14ac:dyDescent="0.25">
      <c r="A109" s="97"/>
      <c r="B109" s="94"/>
      <c r="C109" s="95"/>
      <c r="D109" s="95"/>
      <c r="E109" s="95"/>
      <c r="F109" s="95"/>
      <c r="G109" s="95"/>
      <c r="H109" s="95"/>
      <c r="I109" s="95"/>
      <c r="K109" s="96"/>
    </row>
    <row r="110" spans="1:11" x14ac:dyDescent="0.25">
      <c r="A110" s="97"/>
      <c r="B110" s="94"/>
      <c r="C110" s="95"/>
      <c r="D110" s="95"/>
      <c r="E110" s="95"/>
      <c r="F110" s="95"/>
      <c r="G110" s="95"/>
      <c r="H110" s="95"/>
      <c r="I110" s="95"/>
      <c r="K110" s="96"/>
    </row>
    <row r="111" spans="1:11" ht="32.25" customHeight="1" x14ac:dyDescent="0.25">
      <c r="A111" s="89" t="s">
        <v>1095</v>
      </c>
      <c r="B111" s="230" t="str">
        <f>'[2]Itens Novos'!D16</f>
        <v>MONTAGEM E DESMONTAGEM DE FÔRMA DE PILARES RETANGULARES E ESTRUTURAS SIMILARES, PÉ-DIREITO SIMPLES, EM CHAPA DE MADEIRA COMPENSADA RESINADA, 6 UTILIZAÇÕES. AF_09/2020</v>
      </c>
      <c r="C111" s="231"/>
      <c r="D111" s="231"/>
      <c r="E111" s="231"/>
      <c r="F111" s="231"/>
      <c r="G111" s="231"/>
      <c r="H111" s="231"/>
      <c r="I111" s="232"/>
      <c r="K111" s="96"/>
    </row>
    <row r="112" spans="1:11" ht="14.45" customHeight="1" x14ac:dyDescent="0.25">
      <c r="A112" s="90"/>
      <c r="B112" s="218"/>
      <c r="C112" s="219"/>
      <c r="D112" s="219"/>
      <c r="E112" s="219"/>
      <c r="F112" s="219"/>
      <c r="G112" s="219"/>
      <c r="H112" s="91">
        <f>ROUND(SUM(H113:H124),2)</f>
        <v>33.04</v>
      </c>
      <c r="I112" s="92" t="str">
        <f>'[1]REPROGRAMAÇÃO 01'!E30</f>
        <v>M²</v>
      </c>
      <c r="K112" s="96"/>
    </row>
    <row r="113" spans="1:11" x14ac:dyDescent="0.25">
      <c r="A113" s="93"/>
      <c r="B113" s="94" t="s">
        <v>1057</v>
      </c>
      <c r="C113" s="95"/>
      <c r="D113" s="95"/>
      <c r="E113" s="95"/>
      <c r="F113" s="95"/>
      <c r="G113" s="95"/>
      <c r="H113" s="95"/>
      <c r="I113" s="95"/>
      <c r="K113" s="96"/>
    </row>
    <row r="114" spans="1:11" x14ac:dyDescent="0.25">
      <c r="A114" s="97"/>
      <c r="B114" s="94" t="s">
        <v>1048</v>
      </c>
      <c r="C114" s="95">
        <v>21</v>
      </c>
      <c r="D114" s="95">
        <v>0.8</v>
      </c>
      <c r="E114" s="95">
        <v>0.7</v>
      </c>
      <c r="F114" s="95"/>
      <c r="G114" s="95">
        <f>E114*D114</f>
        <v>0.55999999999999994</v>
      </c>
      <c r="H114" s="95">
        <f>G114*C114</f>
        <v>11.759999999999998</v>
      </c>
      <c r="I114" s="95"/>
      <c r="K114" s="96"/>
    </row>
    <row r="115" spans="1:11" x14ac:dyDescent="0.25">
      <c r="A115" s="97"/>
      <c r="B115" s="94" t="s">
        <v>1049</v>
      </c>
      <c r="C115" s="95">
        <v>13</v>
      </c>
      <c r="D115" s="95">
        <v>0.8</v>
      </c>
      <c r="E115" s="95">
        <v>0.5</v>
      </c>
      <c r="F115" s="95"/>
      <c r="G115" s="95">
        <f t="shared" ref="G115:G118" si="18">E115*D115</f>
        <v>0.4</v>
      </c>
      <c r="H115" s="95">
        <f t="shared" ref="H115:H118" si="19">G115*C115</f>
        <v>5.2</v>
      </c>
      <c r="I115" s="95"/>
      <c r="K115" s="96"/>
    </row>
    <row r="116" spans="1:11" x14ac:dyDescent="0.25">
      <c r="A116" s="97"/>
      <c r="B116" s="94" t="s">
        <v>1050</v>
      </c>
      <c r="C116" s="95">
        <v>25</v>
      </c>
      <c r="D116" s="95">
        <v>0.8</v>
      </c>
      <c r="E116" s="95">
        <v>0.2</v>
      </c>
      <c r="F116" s="95"/>
      <c r="G116" s="95">
        <f t="shared" si="18"/>
        <v>0.16000000000000003</v>
      </c>
      <c r="H116" s="95">
        <f t="shared" si="19"/>
        <v>4.0000000000000009</v>
      </c>
      <c r="I116" s="95"/>
      <c r="K116" s="96"/>
    </row>
    <row r="117" spans="1:11" x14ac:dyDescent="0.25">
      <c r="A117" s="97"/>
      <c r="B117" s="94" t="s">
        <v>1051</v>
      </c>
      <c r="C117" s="95">
        <v>16</v>
      </c>
      <c r="D117" s="95">
        <v>0.8</v>
      </c>
      <c r="E117" s="95">
        <v>0.4</v>
      </c>
      <c r="F117" s="95"/>
      <c r="G117" s="95">
        <f t="shared" si="18"/>
        <v>0.32000000000000006</v>
      </c>
      <c r="H117" s="95">
        <f t="shared" si="19"/>
        <v>5.120000000000001</v>
      </c>
      <c r="I117" s="95"/>
      <c r="K117" s="96"/>
    </row>
    <row r="118" spans="1:11" x14ac:dyDescent="0.25">
      <c r="A118" s="97"/>
      <c r="B118" s="94" t="s">
        <v>1052</v>
      </c>
      <c r="C118" s="95">
        <v>29</v>
      </c>
      <c r="D118" s="95">
        <v>0.8</v>
      </c>
      <c r="E118" s="95">
        <v>0.3</v>
      </c>
      <c r="F118" s="95"/>
      <c r="G118" s="95">
        <f t="shared" si="18"/>
        <v>0.24</v>
      </c>
      <c r="H118" s="95">
        <f t="shared" si="19"/>
        <v>6.96</v>
      </c>
      <c r="I118" s="95"/>
      <c r="K118" s="96"/>
    </row>
    <row r="119" spans="1:11" x14ac:dyDescent="0.25">
      <c r="A119" s="97"/>
      <c r="B119" s="94" t="s">
        <v>1058</v>
      </c>
      <c r="C119" s="95"/>
      <c r="D119" s="95"/>
      <c r="E119" s="95"/>
      <c r="F119" s="95"/>
      <c r="G119" s="95"/>
      <c r="H119" s="95"/>
      <c r="I119" s="95"/>
      <c r="K119" s="96"/>
    </row>
    <row r="120" spans="1:11" x14ac:dyDescent="0.25">
      <c r="A120" s="97"/>
      <c r="B120" s="94" t="s">
        <v>1048</v>
      </c>
      <c r="C120" s="95">
        <v>0</v>
      </c>
      <c r="D120" s="95">
        <v>0.8</v>
      </c>
      <c r="E120" s="95">
        <v>0.6</v>
      </c>
      <c r="F120" s="95"/>
      <c r="G120" s="95">
        <f>E120*D120</f>
        <v>0.48</v>
      </c>
      <c r="H120" s="95">
        <f>G120*C120</f>
        <v>0</v>
      </c>
      <c r="I120" s="95"/>
      <c r="K120" s="96"/>
    </row>
    <row r="121" spans="1:11" x14ac:dyDescent="0.25">
      <c r="A121" s="97"/>
      <c r="B121" s="94" t="s">
        <v>1049</v>
      </c>
      <c r="C121" s="95">
        <v>0</v>
      </c>
      <c r="D121" s="95">
        <v>0.8</v>
      </c>
      <c r="E121" s="95">
        <v>0.6</v>
      </c>
      <c r="F121" s="95"/>
      <c r="G121" s="95">
        <f t="shared" ref="G121:G124" si="20">E121*D121</f>
        <v>0.48</v>
      </c>
      <c r="H121" s="95">
        <f t="shared" ref="H121:H124" si="21">G121*C121</f>
        <v>0</v>
      </c>
      <c r="I121" s="95"/>
      <c r="K121" s="96"/>
    </row>
    <row r="122" spans="1:11" x14ac:dyDescent="0.25">
      <c r="A122" s="97"/>
      <c r="B122" s="94" t="s">
        <v>1050</v>
      </c>
      <c r="C122" s="95">
        <v>0</v>
      </c>
      <c r="D122" s="95">
        <v>0.8</v>
      </c>
      <c r="E122" s="95">
        <v>0.6</v>
      </c>
      <c r="F122" s="95"/>
      <c r="G122" s="95">
        <f t="shared" si="20"/>
        <v>0.48</v>
      </c>
      <c r="H122" s="95">
        <f t="shared" si="21"/>
        <v>0</v>
      </c>
      <c r="I122" s="95"/>
      <c r="K122" s="96"/>
    </row>
    <row r="123" spans="1:11" x14ac:dyDescent="0.25">
      <c r="A123" s="97"/>
      <c r="B123" s="94" t="s">
        <v>1051</v>
      </c>
      <c r="C123" s="95">
        <v>0</v>
      </c>
      <c r="D123" s="95">
        <v>0.8</v>
      </c>
      <c r="E123" s="95">
        <v>0.7</v>
      </c>
      <c r="F123" s="95"/>
      <c r="G123" s="95">
        <f t="shared" si="20"/>
        <v>0.55999999999999994</v>
      </c>
      <c r="H123" s="95">
        <f t="shared" si="21"/>
        <v>0</v>
      </c>
      <c r="I123" s="95"/>
      <c r="K123" s="96"/>
    </row>
    <row r="124" spans="1:11" x14ac:dyDescent="0.25">
      <c r="A124" s="97"/>
      <c r="B124" s="94" t="s">
        <v>1052</v>
      </c>
      <c r="C124" s="95">
        <v>0</v>
      </c>
      <c r="D124" s="95">
        <v>0.8</v>
      </c>
      <c r="E124" s="95">
        <v>0.7</v>
      </c>
      <c r="F124" s="95"/>
      <c r="G124" s="95">
        <f t="shared" si="20"/>
        <v>0.55999999999999994</v>
      </c>
      <c r="H124" s="95">
        <f t="shared" si="21"/>
        <v>0</v>
      </c>
      <c r="I124" s="95"/>
      <c r="K124" s="96"/>
    </row>
    <row r="125" spans="1:11" x14ac:dyDescent="0.25">
      <c r="A125" s="97"/>
      <c r="B125" s="94"/>
      <c r="C125" s="95"/>
      <c r="D125" s="95"/>
      <c r="E125" s="95"/>
      <c r="F125" s="95"/>
      <c r="G125" s="95"/>
      <c r="H125" s="95"/>
      <c r="I125" s="95"/>
      <c r="K125" s="96"/>
    </row>
    <row r="126" spans="1:11" ht="30.75" customHeight="1" x14ac:dyDescent="0.25">
      <c r="A126" s="89" t="s">
        <v>1096</v>
      </c>
      <c r="B126" s="230" t="str">
        <f>'[2]Itens Novos'!D17</f>
        <v>MONTAGEM E DESMONTAGEM DE FÔRMA DE VIGA, ESCORAMENTO METÁLICO, PÉ-DIREITO SIMPLES, EM CHAPA DE MADEIRA RESINADA, 6 UTILIZAÇÕES. AF_09/2020</v>
      </c>
      <c r="C126" s="231"/>
      <c r="D126" s="231"/>
      <c r="E126" s="231"/>
      <c r="F126" s="231"/>
      <c r="G126" s="231"/>
      <c r="H126" s="231"/>
      <c r="I126" s="232"/>
      <c r="K126" s="96"/>
    </row>
    <row r="127" spans="1:11" x14ac:dyDescent="0.25">
      <c r="A127" s="90"/>
      <c r="B127" s="218"/>
      <c r="C127" s="219"/>
      <c r="D127" s="219"/>
      <c r="E127" s="219"/>
      <c r="F127" s="219"/>
      <c r="G127" s="219"/>
      <c r="H127" s="91">
        <f>ROUND(SUM(H128:H132),2)</f>
        <v>0</v>
      </c>
      <c r="I127" s="92" t="str">
        <f>'[1]REPROGRAMAÇÃO 01'!E32</f>
        <v>M³</v>
      </c>
      <c r="K127" s="96"/>
    </row>
    <row r="128" spans="1:11" x14ac:dyDescent="0.25">
      <c r="A128" s="97"/>
      <c r="B128" s="94" t="s">
        <v>1048</v>
      </c>
      <c r="C128" s="95">
        <v>0</v>
      </c>
      <c r="D128" s="95">
        <v>61.01</v>
      </c>
      <c r="E128" s="95">
        <v>0.2</v>
      </c>
      <c r="F128" s="95"/>
      <c r="G128" s="95">
        <f>E128*D128</f>
        <v>12.202</v>
      </c>
      <c r="H128" s="95">
        <f t="shared" ref="H128:H132" si="22">G128*C128</f>
        <v>0</v>
      </c>
      <c r="I128" s="95"/>
      <c r="K128" s="96"/>
    </row>
    <row r="129" spans="1:11" x14ac:dyDescent="0.25">
      <c r="A129" s="97"/>
      <c r="B129" s="94" t="s">
        <v>1049</v>
      </c>
      <c r="C129" s="95">
        <v>0</v>
      </c>
      <c r="D129" s="95">
        <v>37.479999999999997</v>
      </c>
      <c r="E129" s="95">
        <v>0.2</v>
      </c>
      <c r="F129" s="95"/>
      <c r="G129" s="95">
        <f t="shared" ref="G129:G132" si="23">E129*D129</f>
        <v>7.4959999999999996</v>
      </c>
      <c r="H129" s="95">
        <f t="shared" si="22"/>
        <v>0</v>
      </c>
      <c r="I129" s="95"/>
      <c r="K129" s="96"/>
    </row>
    <row r="130" spans="1:11" x14ac:dyDescent="0.25">
      <c r="A130" s="93"/>
      <c r="B130" s="94" t="s">
        <v>1050</v>
      </c>
      <c r="C130" s="95">
        <v>0</v>
      </c>
      <c r="D130" s="95">
        <v>74.31</v>
      </c>
      <c r="E130" s="95">
        <v>0.2</v>
      </c>
      <c r="F130" s="95"/>
      <c r="G130" s="95">
        <f t="shared" si="23"/>
        <v>14.862000000000002</v>
      </c>
      <c r="H130" s="95">
        <f t="shared" si="22"/>
        <v>0</v>
      </c>
      <c r="I130" s="95"/>
      <c r="K130" s="96"/>
    </row>
    <row r="131" spans="1:11" x14ac:dyDescent="0.25">
      <c r="A131" s="110"/>
      <c r="B131" s="110" t="s">
        <v>1051</v>
      </c>
      <c r="C131" s="95">
        <v>0</v>
      </c>
      <c r="D131" s="111">
        <v>45.81</v>
      </c>
      <c r="E131" s="111">
        <v>0.2</v>
      </c>
      <c r="F131" s="110"/>
      <c r="G131" s="95">
        <f t="shared" si="23"/>
        <v>9.1620000000000008</v>
      </c>
      <c r="H131" s="95">
        <f t="shared" si="22"/>
        <v>0</v>
      </c>
      <c r="I131" s="110"/>
      <c r="K131" s="96"/>
    </row>
    <row r="132" spans="1:11" ht="14.45" customHeight="1" x14ac:dyDescent="0.25">
      <c r="A132" s="110"/>
      <c r="B132" s="110" t="s">
        <v>1052</v>
      </c>
      <c r="C132" s="95">
        <v>0</v>
      </c>
      <c r="D132" s="111">
        <v>85.44</v>
      </c>
      <c r="E132" s="111">
        <v>0.2</v>
      </c>
      <c r="F132" s="110"/>
      <c r="G132" s="95">
        <f t="shared" si="23"/>
        <v>17.088000000000001</v>
      </c>
      <c r="H132" s="95">
        <f t="shared" si="22"/>
        <v>0</v>
      </c>
      <c r="I132" s="110"/>
      <c r="K132" s="96"/>
    </row>
    <row r="133" spans="1:11" x14ac:dyDescent="0.25">
      <c r="A133" s="93"/>
      <c r="B133" s="98"/>
      <c r="C133" s="95"/>
      <c r="D133" s="95"/>
      <c r="E133" s="95"/>
      <c r="F133" s="95"/>
      <c r="G133" s="95"/>
      <c r="H133" s="95"/>
      <c r="I133" s="95"/>
      <c r="K133" s="96"/>
    </row>
    <row r="134" spans="1:11" ht="28.9" customHeight="1" x14ac:dyDescent="0.25">
      <c r="A134" s="89" t="s">
        <v>1097</v>
      </c>
      <c r="B134" s="230" t="str">
        <f>'[2]Itens Novos'!D18</f>
        <v>ARMAÇÃO DE PILAR OU VIGA DE ESTRUTURA CONVENCIONAL DE CONCRETO ARMADO UTILIZANDO AÇO CA-60 DE 5,0 MM - MONTAGEM. AF_06/2022</v>
      </c>
      <c r="C134" s="231"/>
      <c r="D134" s="231"/>
      <c r="E134" s="231"/>
      <c r="F134" s="231"/>
      <c r="G134" s="231"/>
      <c r="H134" s="231"/>
      <c r="I134" s="232"/>
      <c r="K134" s="96"/>
    </row>
    <row r="135" spans="1:11" ht="14.45" customHeight="1" x14ac:dyDescent="0.25">
      <c r="A135" s="90"/>
      <c r="B135" s="218"/>
      <c r="C135" s="219"/>
      <c r="D135" s="219"/>
      <c r="E135" s="219"/>
      <c r="F135" s="219"/>
      <c r="G135" s="219"/>
      <c r="H135" s="91">
        <f>ROUND(SUM(H136:H140),2)</f>
        <v>169.65</v>
      </c>
      <c r="I135" s="92" t="s">
        <v>128</v>
      </c>
      <c r="K135" s="96"/>
    </row>
    <row r="136" spans="1:11" x14ac:dyDescent="0.25">
      <c r="A136" s="93"/>
      <c r="B136" s="94" t="s">
        <v>1059</v>
      </c>
      <c r="C136" s="95">
        <v>104</v>
      </c>
      <c r="D136" s="95">
        <v>1.2</v>
      </c>
      <c r="E136" s="95">
        <v>0.68</v>
      </c>
      <c r="F136" s="76">
        <f>(D136/0.1)*E136</f>
        <v>8.16</v>
      </c>
      <c r="G136" s="95">
        <f>F136*C136</f>
        <v>848.64</v>
      </c>
      <c r="H136" s="76">
        <f>G136*0.154</f>
        <v>130.69056</v>
      </c>
      <c r="I136" s="95"/>
      <c r="K136" s="96"/>
    </row>
    <row r="137" spans="1:11" x14ac:dyDescent="0.25">
      <c r="A137" s="97"/>
      <c r="B137" s="94" t="s">
        <v>1060</v>
      </c>
      <c r="C137" s="95">
        <v>62</v>
      </c>
      <c r="D137" s="95">
        <v>0.6</v>
      </c>
      <c r="E137" s="95">
        <v>0.68</v>
      </c>
      <c r="F137" s="76">
        <f t="shared" ref="F137:F138" si="24">(D137/0.1)*E137</f>
        <v>4.08</v>
      </c>
      <c r="G137" s="95">
        <f t="shared" ref="G137:G140" si="25">F137*C137</f>
        <v>252.96</v>
      </c>
      <c r="H137" s="76">
        <f t="shared" ref="H137:H140" si="26">G137*0.154</f>
        <v>38.955840000000002</v>
      </c>
      <c r="I137" s="95"/>
      <c r="K137" s="96"/>
    </row>
    <row r="138" spans="1:11" x14ac:dyDescent="0.25">
      <c r="A138" s="97"/>
      <c r="B138" s="94" t="s">
        <v>1061</v>
      </c>
      <c r="C138" s="95">
        <v>0</v>
      </c>
      <c r="D138" s="95">
        <v>2.5</v>
      </c>
      <c r="E138" s="95">
        <v>0.68</v>
      </c>
      <c r="F138" s="76">
        <f t="shared" si="24"/>
        <v>17</v>
      </c>
      <c r="G138" s="95">
        <f t="shared" si="25"/>
        <v>0</v>
      </c>
      <c r="H138" s="76">
        <f t="shared" si="26"/>
        <v>0</v>
      </c>
      <c r="I138" s="95"/>
      <c r="K138" s="96"/>
    </row>
    <row r="139" spans="1:11" x14ac:dyDescent="0.25">
      <c r="A139" s="97"/>
      <c r="B139" s="94" t="s">
        <v>1062</v>
      </c>
      <c r="C139" s="95">
        <v>0</v>
      </c>
      <c r="D139" s="95">
        <v>131.25</v>
      </c>
      <c r="E139" s="95">
        <v>0.48</v>
      </c>
      <c r="F139" s="76">
        <f>(D139/0.15)*E139</f>
        <v>420</v>
      </c>
      <c r="G139" s="95">
        <f t="shared" si="25"/>
        <v>0</v>
      </c>
      <c r="H139" s="76">
        <f t="shared" si="26"/>
        <v>0</v>
      </c>
      <c r="I139" s="95"/>
      <c r="K139" s="96"/>
    </row>
    <row r="140" spans="1:11" x14ac:dyDescent="0.25">
      <c r="A140" s="97"/>
      <c r="B140" s="94" t="s">
        <v>1063</v>
      </c>
      <c r="C140" s="95">
        <v>0</v>
      </c>
      <c r="D140" s="95">
        <v>314.05</v>
      </c>
      <c r="E140" s="95">
        <v>0.28000000000000003</v>
      </c>
      <c r="F140" s="76">
        <f>(D140/0.15)*E140</f>
        <v>586.2266666666668</v>
      </c>
      <c r="G140" s="95">
        <f t="shared" si="25"/>
        <v>0</v>
      </c>
      <c r="H140" s="76">
        <f t="shared" si="26"/>
        <v>0</v>
      </c>
      <c r="I140" s="95"/>
      <c r="K140" s="96"/>
    </row>
    <row r="141" spans="1:11" x14ac:dyDescent="0.25">
      <c r="A141" s="97"/>
      <c r="B141" s="94"/>
      <c r="C141" s="95"/>
      <c r="D141" s="95"/>
      <c r="E141" s="95"/>
      <c r="F141" s="95"/>
      <c r="G141" s="95"/>
      <c r="H141" s="95"/>
      <c r="I141" s="95"/>
      <c r="K141" s="96"/>
    </row>
    <row r="142" spans="1:11" ht="28.9" customHeight="1" x14ac:dyDescent="0.25">
      <c r="A142" s="89" t="s">
        <v>1098</v>
      </c>
      <c r="B142" s="230" t="str">
        <f>'[2]Itens Novos'!D19</f>
        <v>ARMAÇÃO DE PILAR OU VIGA DE ESTRUTURA CONVENCIONAL DE CONCRETO ARMADO UTILIZANDO AÇO CA-50 DE 8,0 MM - MONTAGEM. AF_06/2022</v>
      </c>
      <c r="C142" s="231"/>
      <c r="D142" s="231"/>
      <c r="E142" s="231"/>
      <c r="F142" s="231"/>
      <c r="G142" s="231"/>
      <c r="H142" s="231"/>
      <c r="I142" s="232"/>
      <c r="K142" s="96"/>
    </row>
    <row r="143" spans="1:11" ht="14.45" customHeight="1" x14ac:dyDescent="0.25">
      <c r="A143" s="90"/>
      <c r="B143" s="218"/>
      <c r="C143" s="219"/>
      <c r="D143" s="219"/>
      <c r="E143" s="219"/>
      <c r="F143" s="219"/>
      <c r="G143" s="219"/>
      <c r="H143" s="91">
        <f>ROUND(SUM(H144:H145),2)</f>
        <v>611.6</v>
      </c>
      <c r="I143" s="92" t="s">
        <v>128</v>
      </c>
      <c r="K143" s="96"/>
    </row>
    <row r="144" spans="1:11" x14ac:dyDescent="0.25">
      <c r="A144" s="93"/>
      <c r="B144" s="94" t="s">
        <v>1064</v>
      </c>
      <c r="C144" s="95">
        <v>104</v>
      </c>
      <c r="D144" s="95">
        <v>0.82</v>
      </c>
      <c r="E144" s="95">
        <v>12</v>
      </c>
      <c r="F144" s="95">
        <f>E144*D144</f>
        <v>9.84</v>
      </c>
      <c r="G144" s="95">
        <f>F144*C144</f>
        <v>1023.36</v>
      </c>
      <c r="H144" s="95">
        <f>G144*0.395</f>
        <v>404.22720000000004</v>
      </c>
      <c r="I144" s="95"/>
      <c r="K144" s="96"/>
    </row>
    <row r="145" spans="1:11" x14ac:dyDescent="0.25">
      <c r="A145" s="97"/>
      <c r="B145" s="94" t="s">
        <v>1062</v>
      </c>
      <c r="C145" s="95">
        <v>1</v>
      </c>
      <c r="D145" s="95">
        <v>131.25</v>
      </c>
      <c r="E145" s="95">
        <v>4</v>
      </c>
      <c r="F145" s="95">
        <f>E145*D145</f>
        <v>525</v>
      </c>
      <c r="G145" s="95">
        <f>F145*C145</f>
        <v>525</v>
      </c>
      <c r="H145" s="95">
        <f>G145*0.395</f>
        <v>207.375</v>
      </c>
      <c r="I145" s="95"/>
      <c r="K145" s="96"/>
    </row>
    <row r="146" spans="1:11" x14ac:dyDescent="0.25">
      <c r="A146" s="97"/>
      <c r="B146" s="94"/>
      <c r="C146" s="95"/>
      <c r="D146" s="95"/>
      <c r="E146" s="95"/>
      <c r="F146" s="95"/>
      <c r="G146" s="95"/>
      <c r="H146" s="95"/>
      <c r="I146" s="95"/>
      <c r="K146" s="96"/>
    </row>
    <row r="147" spans="1:11" x14ac:dyDescent="0.25">
      <c r="A147" s="97"/>
      <c r="B147" s="94"/>
      <c r="C147" s="95"/>
      <c r="D147" s="95"/>
      <c r="E147" s="95"/>
      <c r="F147" s="95"/>
      <c r="G147" s="95"/>
      <c r="H147" s="95"/>
      <c r="I147" s="95"/>
      <c r="K147" s="96"/>
    </row>
    <row r="148" spans="1:11" ht="30.75" customHeight="1" x14ac:dyDescent="0.25">
      <c r="A148" s="89" t="s">
        <v>1099</v>
      </c>
      <c r="B148" s="230" t="str">
        <f>'[2]Itens Novos'!D20</f>
        <v>ARMAÇÃO DE PILAR OU VIGA DE ESTRUTURA CONVENCIONAL DE CONCRETO ARMADO UTILIZANDO AÇO CA-50 DE 10,0 MM - MONTAGEM. AF_06/2022</v>
      </c>
      <c r="C148" s="231"/>
      <c r="D148" s="231"/>
      <c r="E148" s="231"/>
      <c r="F148" s="231"/>
      <c r="G148" s="231"/>
      <c r="H148" s="231"/>
      <c r="I148" s="232"/>
    </row>
    <row r="149" spans="1:11" x14ac:dyDescent="0.25">
      <c r="A149" s="90"/>
      <c r="B149" s="218"/>
      <c r="C149" s="219"/>
      <c r="D149" s="219"/>
      <c r="E149" s="219"/>
      <c r="F149" s="219"/>
      <c r="G149" s="219"/>
      <c r="H149" s="91">
        <f>ROUND(SUM(H150:H152),2)</f>
        <v>602.92999999999995</v>
      </c>
      <c r="I149" s="92" t="s">
        <v>128</v>
      </c>
    </row>
    <row r="150" spans="1:11" x14ac:dyDescent="0.25">
      <c r="A150" s="93"/>
      <c r="B150" s="98" t="s">
        <v>1059</v>
      </c>
      <c r="C150" s="95">
        <v>107</v>
      </c>
      <c r="D150" s="95">
        <v>1.7000000000000002</v>
      </c>
      <c r="E150" s="95">
        <v>4</v>
      </c>
      <c r="F150" s="95">
        <f>E150*D150</f>
        <v>6.8000000000000007</v>
      </c>
      <c r="G150" s="95">
        <f>F150*C150</f>
        <v>727.6</v>
      </c>
      <c r="H150" s="95">
        <f>G150*0.617</f>
        <v>448.92920000000004</v>
      </c>
      <c r="I150" s="95"/>
      <c r="K150" s="96"/>
    </row>
    <row r="151" spans="1:11" x14ac:dyDescent="0.25">
      <c r="A151" s="97"/>
      <c r="B151" s="94" t="s">
        <v>1065</v>
      </c>
      <c r="C151" s="95">
        <v>59</v>
      </c>
      <c r="D151" s="95">
        <v>0.6</v>
      </c>
      <c r="E151" s="95">
        <v>4</v>
      </c>
      <c r="F151" s="95">
        <f t="shared" ref="F151:F152" si="27">E151*D151</f>
        <v>2.4</v>
      </c>
      <c r="G151" s="95">
        <f t="shared" ref="G151:G152" si="28">F151*C151</f>
        <v>141.6</v>
      </c>
      <c r="H151" s="95">
        <f t="shared" ref="H151:H152" si="29">G151*0.617</f>
        <v>87.367199999999997</v>
      </c>
      <c r="I151" s="95"/>
      <c r="K151" s="96"/>
    </row>
    <row r="152" spans="1:11" x14ac:dyDescent="0.25">
      <c r="A152" s="97"/>
      <c r="B152" s="94" t="s">
        <v>1066</v>
      </c>
      <c r="C152" s="95">
        <v>45</v>
      </c>
      <c r="D152" s="95">
        <v>0.6</v>
      </c>
      <c r="E152" s="95">
        <v>4</v>
      </c>
      <c r="F152" s="95">
        <f t="shared" si="27"/>
        <v>2.4</v>
      </c>
      <c r="G152" s="95">
        <f t="shared" si="28"/>
        <v>108</v>
      </c>
      <c r="H152" s="95">
        <f t="shared" si="29"/>
        <v>66.635999999999996</v>
      </c>
      <c r="I152" s="95"/>
      <c r="K152" s="96"/>
    </row>
    <row r="153" spans="1:11" x14ac:dyDescent="0.25">
      <c r="A153" s="97"/>
      <c r="B153" s="94"/>
      <c r="C153" s="95"/>
      <c r="D153" s="95"/>
      <c r="E153" s="95"/>
      <c r="F153" s="95"/>
      <c r="G153" s="95"/>
      <c r="H153" s="95"/>
      <c r="I153" s="95"/>
      <c r="K153" s="96"/>
    </row>
    <row r="154" spans="1:11" ht="26.25" customHeight="1" x14ac:dyDescent="0.25">
      <c r="A154" s="89" t="s">
        <v>1100</v>
      </c>
      <c r="B154" s="230" t="str">
        <f>'[2]Itens Novos'!D21</f>
        <v>CONCRETO FCK = 20MPA, TRAÇO 1:2,7:3 (EM MASSA SECA DE CIMENTO/ AREIA MÉDIA/ BRITA 1) - PREPARO MECÂNICO COM BETONEIRA 400 L. AF_05/2021</v>
      </c>
      <c r="C154" s="231"/>
      <c r="D154" s="231"/>
      <c r="E154" s="231"/>
      <c r="F154" s="231"/>
      <c r="G154" s="231"/>
      <c r="H154" s="231"/>
      <c r="I154" s="232"/>
    </row>
    <row r="155" spans="1:11" x14ac:dyDescent="0.25">
      <c r="A155" s="90"/>
      <c r="B155" s="218"/>
      <c r="C155" s="219"/>
      <c r="D155" s="219"/>
      <c r="E155" s="219"/>
      <c r="F155" s="219"/>
      <c r="G155" s="219"/>
      <c r="H155" s="91">
        <f>ROUND(SUM(H156:H161),2)</f>
        <v>13.92</v>
      </c>
      <c r="I155" s="92" t="s">
        <v>1053</v>
      </c>
    </row>
    <row r="156" spans="1:11" x14ac:dyDescent="0.25">
      <c r="A156" s="112"/>
      <c r="B156" s="102" t="s">
        <v>1067</v>
      </c>
      <c r="C156" s="95">
        <v>104</v>
      </c>
      <c r="D156" s="95">
        <v>0.6</v>
      </c>
      <c r="E156" s="95">
        <v>0.6</v>
      </c>
      <c r="F156" s="95">
        <v>0.25</v>
      </c>
      <c r="G156" s="76">
        <f>F156*E156*D156</f>
        <v>0.09</v>
      </c>
      <c r="H156" s="95">
        <f>G156*C156</f>
        <v>9.36</v>
      </c>
      <c r="I156" s="107"/>
    </row>
    <row r="157" spans="1:11" x14ac:dyDescent="0.25">
      <c r="A157" s="112"/>
      <c r="B157" s="102" t="s">
        <v>1068</v>
      </c>
      <c r="C157" s="95">
        <v>104</v>
      </c>
      <c r="D157" s="95">
        <v>0.2</v>
      </c>
      <c r="E157" s="95">
        <v>0.2</v>
      </c>
      <c r="F157" s="95">
        <v>0.6</v>
      </c>
      <c r="G157" s="76">
        <f t="shared" ref="G157:G161" si="30">F157*E157*D157</f>
        <v>2.4E-2</v>
      </c>
      <c r="H157" s="95">
        <f t="shared" ref="H157:H161" si="31">G157*C157</f>
        <v>2.496</v>
      </c>
      <c r="I157" s="107"/>
    </row>
    <row r="158" spans="1:11" x14ac:dyDescent="0.25">
      <c r="A158" s="112"/>
      <c r="B158" s="102" t="s">
        <v>1061</v>
      </c>
      <c r="C158" s="95">
        <v>41</v>
      </c>
      <c r="D158" s="95">
        <v>0.2</v>
      </c>
      <c r="E158" s="95">
        <v>0.2</v>
      </c>
      <c r="F158" s="95">
        <v>0.6</v>
      </c>
      <c r="G158" s="76">
        <f t="shared" si="30"/>
        <v>2.4E-2</v>
      </c>
      <c r="H158" s="95">
        <f t="shared" si="31"/>
        <v>0.98399999999999999</v>
      </c>
      <c r="I158" s="107"/>
    </row>
    <row r="159" spans="1:11" x14ac:dyDescent="0.25">
      <c r="A159" s="112"/>
      <c r="B159" s="102" t="s">
        <v>1061</v>
      </c>
      <c r="C159" s="103">
        <v>45</v>
      </c>
      <c r="D159" s="103">
        <v>0.2</v>
      </c>
      <c r="E159" s="103">
        <v>0.2</v>
      </c>
      <c r="F159" s="103">
        <v>0.6</v>
      </c>
      <c r="G159" s="76">
        <f t="shared" si="30"/>
        <v>2.4E-2</v>
      </c>
      <c r="H159" s="95">
        <f t="shared" si="31"/>
        <v>1.08</v>
      </c>
      <c r="I159" s="107"/>
    </row>
    <row r="160" spans="1:11" x14ac:dyDescent="0.25">
      <c r="A160" s="112"/>
      <c r="B160" s="102" t="s">
        <v>1062</v>
      </c>
      <c r="C160" s="103">
        <v>0</v>
      </c>
      <c r="D160" s="103">
        <v>0.2</v>
      </c>
      <c r="E160" s="103">
        <v>0.1</v>
      </c>
      <c r="F160" s="103">
        <v>131.25</v>
      </c>
      <c r="G160" s="76">
        <f t="shared" si="30"/>
        <v>2.625</v>
      </c>
      <c r="H160" s="95">
        <f t="shared" si="31"/>
        <v>0</v>
      </c>
      <c r="I160" s="107"/>
    </row>
    <row r="161" spans="1:11" x14ac:dyDescent="0.25">
      <c r="A161" s="93"/>
      <c r="B161" s="94" t="s">
        <v>1063</v>
      </c>
      <c r="C161" s="95">
        <v>0</v>
      </c>
      <c r="D161" s="95">
        <v>0.1</v>
      </c>
      <c r="E161" s="95">
        <v>0.1</v>
      </c>
      <c r="F161" s="95">
        <v>314.05</v>
      </c>
      <c r="G161" s="76">
        <f t="shared" si="30"/>
        <v>3.1405000000000003</v>
      </c>
      <c r="H161" s="95">
        <f t="shared" si="31"/>
        <v>0</v>
      </c>
      <c r="I161" s="95"/>
      <c r="K161" s="96"/>
    </row>
    <row r="162" spans="1:11" x14ac:dyDescent="0.25">
      <c r="A162" s="97"/>
      <c r="B162" s="98"/>
      <c r="C162" s="99"/>
      <c r="D162" s="99"/>
      <c r="E162" s="99"/>
      <c r="F162" s="99"/>
      <c r="G162" s="99"/>
      <c r="H162" s="99"/>
      <c r="I162" s="100"/>
      <c r="K162" s="96"/>
    </row>
    <row r="163" spans="1:11" x14ac:dyDescent="0.25">
      <c r="A163" s="89" t="s">
        <v>1101</v>
      </c>
      <c r="B163" s="230" t="str">
        <f>'[2]Itens Novos'!D22</f>
        <v>LANÇAMENTO COM USO DE BALDES, ADENSAMENTO E ACABAMENTO DE CONCRETO EM ESTRUTURAS. AF_02/2022</v>
      </c>
      <c r="C163" s="231"/>
      <c r="D163" s="231"/>
      <c r="E163" s="231"/>
      <c r="F163" s="231"/>
      <c r="G163" s="231"/>
      <c r="H163" s="231"/>
      <c r="I163" s="232"/>
    </row>
    <row r="164" spans="1:11" x14ac:dyDescent="0.25">
      <c r="A164" s="90"/>
      <c r="B164" s="218"/>
      <c r="C164" s="219"/>
      <c r="D164" s="219"/>
      <c r="E164" s="219"/>
      <c r="F164" s="219"/>
      <c r="G164" s="219"/>
      <c r="H164" s="91">
        <f>ROUND(SUM(H165:H170),2)</f>
        <v>13.92</v>
      </c>
      <c r="I164" s="92" t="s">
        <v>1053</v>
      </c>
    </row>
    <row r="165" spans="1:11" x14ac:dyDescent="0.25">
      <c r="A165" s="93"/>
      <c r="B165" s="102" t="s">
        <v>1067</v>
      </c>
      <c r="C165" s="95">
        <v>104</v>
      </c>
      <c r="D165" s="95">
        <v>0.6</v>
      </c>
      <c r="E165" s="95">
        <v>0.6</v>
      </c>
      <c r="F165" s="95">
        <v>0.25</v>
      </c>
      <c r="G165" s="76">
        <f>F165*E165*D165</f>
        <v>0.09</v>
      </c>
      <c r="H165" s="95">
        <f>G165*C165</f>
        <v>9.36</v>
      </c>
      <c r="I165" s="95"/>
      <c r="K165" s="96"/>
    </row>
    <row r="166" spans="1:11" x14ac:dyDescent="0.25">
      <c r="A166" s="97"/>
      <c r="B166" s="102" t="s">
        <v>1068</v>
      </c>
      <c r="C166" s="95">
        <v>104</v>
      </c>
      <c r="D166" s="95">
        <v>0.2</v>
      </c>
      <c r="E166" s="95">
        <v>0.2</v>
      </c>
      <c r="F166" s="95">
        <v>0.6</v>
      </c>
      <c r="G166" s="76">
        <f t="shared" ref="G166:G170" si="32">F166*E166*D166</f>
        <v>2.4E-2</v>
      </c>
      <c r="H166" s="95">
        <f t="shared" ref="H166:H170" si="33">G166*C166</f>
        <v>2.496</v>
      </c>
      <c r="I166" s="95"/>
      <c r="K166" s="96"/>
    </row>
    <row r="167" spans="1:11" x14ac:dyDescent="0.25">
      <c r="A167" s="97"/>
      <c r="B167" s="102" t="s">
        <v>1061</v>
      </c>
      <c r="C167" s="95">
        <v>41</v>
      </c>
      <c r="D167" s="95">
        <v>0.2</v>
      </c>
      <c r="E167" s="95">
        <v>0.2</v>
      </c>
      <c r="F167" s="95">
        <v>0.6</v>
      </c>
      <c r="G167" s="76">
        <f t="shared" si="32"/>
        <v>2.4E-2</v>
      </c>
      <c r="H167" s="95">
        <f t="shared" si="33"/>
        <v>0.98399999999999999</v>
      </c>
      <c r="I167" s="95"/>
      <c r="K167" s="96"/>
    </row>
    <row r="168" spans="1:11" x14ac:dyDescent="0.25">
      <c r="A168" s="97"/>
      <c r="B168" s="102" t="s">
        <v>1061</v>
      </c>
      <c r="C168" s="103">
        <v>45</v>
      </c>
      <c r="D168" s="103">
        <v>0.2</v>
      </c>
      <c r="E168" s="103">
        <v>0.2</v>
      </c>
      <c r="F168" s="103">
        <v>0.6</v>
      </c>
      <c r="G168" s="76">
        <f t="shared" si="32"/>
        <v>2.4E-2</v>
      </c>
      <c r="H168" s="95">
        <f t="shared" si="33"/>
        <v>1.08</v>
      </c>
      <c r="I168" s="95"/>
      <c r="K168" s="96"/>
    </row>
    <row r="169" spans="1:11" x14ac:dyDescent="0.25">
      <c r="A169" s="97"/>
      <c r="B169" s="102" t="s">
        <v>1062</v>
      </c>
      <c r="C169" s="103">
        <v>0</v>
      </c>
      <c r="D169" s="103">
        <v>0.2</v>
      </c>
      <c r="E169" s="103">
        <v>0.1</v>
      </c>
      <c r="F169" s="103">
        <v>131.25</v>
      </c>
      <c r="G169" s="76">
        <f t="shared" si="32"/>
        <v>2.625</v>
      </c>
      <c r="H169" s="95">
        <f t="shared" si="33"/>
        <v>0</v>
      </c>
      <c r="I169" s="95"/>
      <c r="K169" s="96"/>
    </row>
    <row r="170" spans="1:11" x14ac:dyDescent="0.25">
      <c r="A170" s="97"/>
      <c r="B170" s="94" t="s">
        <v>1063</v>
      </c>
      <c r="C170" s="95">
        <v>0</v>
      </c>
      <c r="D170" s="95">
        <v>0.1</v>
      </c>
      <c r="E170" s="95">
        <v>0.1</v>
      </c>
      <c r="F170" s="95">
        <v>314.05</v>
      </c>
      <c r="G170" s="76">
        <f t="shared" si="32"/>
        <v>3.1405000000000003</v>
      </c>
      <c r="H170" s="95">
        <f t="shared" si="33"/>
        <v>0</v>
      </c>
      <c r="I170" s="95"/>
      <c r="K170" s="96"/>
    </row>
    <row r="171" spans="1:11" x14ac:dyDescent="0.25">
      <c r="A171" s="97"/>
      <c r="B171" s="94"/>
      <c r="C171" s="95"/>
      <c r="D171" s="95"/>
      <c r="E171" s="95"/>
      <c r="F171" s="95"/>
      <c r="G171" s="95"/>
      <c r="H171" s="95"/>
      <c r="I171" s="95"/>
      <c r="K171" s="96"/>
    </row>
    <row r="172" spans="1:11" x14ac:dyDescent="0.25">
      <c r="A172" s="89" t="s">
        <v>1102</v>
      </c>
      <c r="B172" s="230" t="str">
        <f>'[2]Itens Novos'!D23</f>
        <v>Grade em metalon</v>
      </c>
      <c r="C172" s="231"/>
      <c r="D172" s="231"/>
      <c r="E172" s="231"/>
      <c r="F172" s="231"/>
      <c r="G172" s="231"/>
      <c r="H172" s="231"/>
      <c r="I172" s="232"/>
    </row>
    <row r="173" spans="1:11" x14ac:dyDescent="0.25">
      <c r="A173" s="90"/>
      <c r="B173" s="218"/>
      <c r="C173" s="219"/>
      <c r="D173" s="219"/>
      <c r="E173" s="219"/>
      <c r="F173" s="219"/>
      <c r="G173" s="219"/>
      <c r="H173" s="91">
        <f>ROUND(SUM(H174:H176),2)</f>
        <v>0</v>
      </c>
      <c r="I173" s="92" t="s">
        <v>1054</v>
      </c>
    </row>
    <row r="174" spans="1:11" x14ac:dyDescent="0.25">
      <c r="A174" s="93"/>
      <c r="B174" s="98" t="s">
        <v>1048</v>
      </c>
      <c r="C174" s="95">
        <v>0</v>
      </c>
      <c r="D174" s="95">
        <v>61</v>
      </c>
      <c r="E174" s="95">
        <v>1.5</v>
      </c>
      <c r="F174" s="95"/>
      <c r="G174" s="95">
        <f>E174*D174</f>
        <v>91.5</v>
      </c>
      <c r="H174" s="95">
        <f>G174*C174</f>
        <v>0</v>
      </c>
      <c r="I174" s="95"/>
      <c r="K174" s="96"/>
    </row>
    <row r="175" spans="1:11" x14ac:dyDescent="0.25">
      <c r="A175" s="97"/>
      <c r="B175" s="98" t="s">
        <v>1049</v>
      </c>
      <c r="C175" s="95">
        <v>0</v>
      </c>
      <c r="D175" s="95">
        <v>37.57</v>
      </c>
      <c r="E175" s="95">
        <v>1.5</v>
      </c>
      <c r="F175" s="95"/>
      <c r="G175" s="95">
        <f t="shared" ref="G175:G176" si="34">E175*D175</f>
        <v>56.355000000000004</v>
      </c>
      <c r="H175" s="95">
        <f t="shared" ref="H175:H176" si="35">G175*C175</f>
        <v>0</v>
      </c>
      <c r="I175" s="95"/>
      <c r="K175" s="96"/>
    </row>
    <row r="176" spans="1:11" x14ac:dyDescent="0.25">
      <c r="A176" s="97"/>
      <c r="B176" s="98" t="s">
        <v>1050</v>
      </c>
      <c r="C176" s="95">
        <v>0</v>
      </c>
      <c r="D176" s="95">
        <v>73.989999999999995</v>
      </c>
      <c r="E176" s="95">
        <v>1.5</v>
      </c>
      <c r="F176" s="95"/>
      <c r="G176" s="95">
        <f t="shared" si="34"/>
        <v>110.98499999999999</v>
      </c>
      <c r="H176" s="95">
        <f t="shared" si="35"/>
        <v>0</v>
      </c>
      <c r="I176" s="95"/>
      <c r="K176" s="96"/>
    </row>
    <row r="177" spans="1:11" x14ac:dyDescent="0.25">
      <c r="A177" s="93"/>
      <c r="B177" s="94"/>
      <c r="C177" s="95"/>
      <c r="D177" s="95"/>
      <c r="E177" s="95"/>
      <c r="F177" s="95"/>
      <c r="G177" s="95"/>
      <c r="H177" s="95"/>
      <c r="I177" s="95"/>
      <c r="K177" s="96"/>
    </row>
    <row r="178" spans="1:11" ht="43.5" customHeight="1" x14ac:dyDescent="0.25">
      <c r="A178" s="89" t="str">
        <f>'[1]REPROGRAMAÇÃO 01'!A44</f>
        <v>1.5.8</v>
      </c>
      <c r="B178" s="230" t="str">
        <f>'[2]Itens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31"/>
      <c r="D178" s="231"/>
      <c r="E178" s="231"/>
      <c r="F178" s="231"/>
      <c r="G178" s="231"/>
      <c r="H178" s="231"/>
      <c r="I178" s="232"/>
    </row>
    <row r="179" spans="1:11" x14ac:dyDescent="0.25">
      <c r="A179" s="90"/>
      <c r="B179" s="218"/>
      <c r="C179" s="219"/>
      <c r="D179" s="219"/>
      <c r="E179" s="219"/>
      <c r="F179" s="219"/>
      <c r="G179" s="219"/>
      <c r="H179" s="91">
        <f>ROUND(SUM(H180:H181),2)</f>
        <v>339.43</v>
      </c>
      <c r="I179" s="92" t="s">
        <v>1053</v>
      </c>
    </row>
    <row r="180" spans="1:11" x14ac:dyDescent="0.25">
      <c r="A180" s="93"/>
      <c r="B180" s="98" t="s">
        <v>1069</v>
      </c>
      <c r="C180" s="95">
        <v>0</v>
      </c>
      <c r="D180" s="95"/>
      <c r="E180" s="95"/>
      <c r="F180" s="95"/>
      <c r="G180" s="95">
        <v>853.87</v>
      </c>
      <c r="H180" s="95">
        <f>G180*C180</f>
        <v>0</v>
      </c>
      <c r="I180" s="95"/>
      <c r="K180" s="96"/>
    </row>
    <row r="181" spans="1:11" x14ac:dyDescent="0.25">
      <c r="A181" s="97"/>
      <c r="B181" s="98" t="s">
        <v>1070</v>
      </c>
      <c r="C181" s="95">
        <v>1</v>
      </c>
      <c r="D181" s="95">
        <v>49.7</v>
      </c>
      <c r="E181" s="95">
        <v>45.53</v>
      </c>
      <c r="F181" s="95">
        <v>0.3</v>
      </c>
      <c r="G181" s="78">
        <f>((D181*E181)/2)*F181</f>
        <v>339.42615000000006</v>
      </c>
      <c r="H181" s="95">
        <f>G181*C181</f>
        <v>339.42615000000006</v>
      </c>
      <c r="I181" s="95"/>
      <c r="K181" s="96"/>
    </row>
    <row r="182" spans="1:11" x14ac:dyDescent="0.25">
      <c r="A182" s="97"/>
      <c r="B182" s="98"/>
      <c r="C182" s="99"/>
      <c r="D182" s="99"/>
      <c r="E182" s="99"/>
      <c r="F182" s="99"/>
      <c r="G182" s="99"/>
      <c r="H182" s="99"/>
      <c r="I182" s="100"/>
      <c r="K182" s="96"/>
    </row>
    <row r="183" spans="1:11" x14ac:dyDescent="0.25">
      <c r="A183" s="89" t="str">
        <f>'[1]REPROGRAMAÇÃO 01'!A45</f>
        <v>1.5.9</v>
      </c>
      <c r="B183" s="230" t="str">
        <f>'[2]Itens Novos'!D26</f>
        <v>ATERRO C/COMPACTAÇÃO MECÂNICA E CONTROLE, MAT. DE AQUISIÇÃO</v>
      </c>
      <c r="C183" s="231"/>
      <c r="D183" s="231"/>
      <c r="E183" s="231"/>
      <c r="F183" s="231"/>
      <c r="G183" s="231"/>
      <c r="H183" s="231"/>
      <c r="I183" s="232"/>
    </row>
    <row r="184" spans="1:11" x14ac:dyDescent="0.25">
      <c r="A184" s="90"/>
      <c r="B184" s="218"/>
      <c r="C184" s="219"/>
      <c r="D184" s="219"/>
      <c r="E184" s="219"/>
      <c r="F184" s="219"/>
      <c r="G184" s="219"/>
      <c r="H184" s="91">
        <f>SUM(H185:H186)</f>
        <v>1481.1586500000001</v>
      </c>
      <c r="I184" s="92" t="s">
        <v>1053</v>
      </c>
    </row>
    <row r="185" spans="1:11" x14ac:dyDescent="0.25">
      <c r="A185" s="93"/>
      <c r="B185" s="98" t="s">
        <v>1071</v>
      </c>
      <c r="C185" s="95">
        <v>71</v>
      </c>
      <c r="D185" s="95">
        <v>43.5</v>
      </c>
      <c r="E185" s="95">
        <v>37.5</v>
      </c>
      <c r="F185" s="95">
        <v>0.5</v>
      </c>
      <c r="G185" s="95">
        <f>((C185+D185)/2)*E185*F185</f>
        <v>1073.4375</v>
      </c>
      <c r="H185" s="95">
        <f>G185</f>
        <v>1073.4375</v>
      </c>
      <c r="I185" s="95"/>
      <c r="K185" s="96"/>
    </row>
    <row r="186" spans="1:11" x14ac:dyDescent="0.25">
      <c r="A186" s="97"/>
      <c r="B186" s="98" t="s">
        <v>1072</v>
      </c>
      <c r="C186" s="95">
        <v>1</v>
      </c>
      <c r="D186" s="95">
        <v>59.7</v>
      </c>
      <c r="E186" s="95">
        <v>45.53</v>
      </c>
      <c r="F186" s="95">
        <v>0.3</v>
      </c>
      <c r="G186" s="113">
        <f>((D186*E186)/2)*F186</f>
        <v>407.72115000000002</v>
      </c>
      <c r="H186" s="95">
        <f>G186*C186</f>
        <v>407.72115000000002</v>
      </c>
      <c r="I186" s="100"/>
      <c r="K186" s="96"/>
    </row>
    <row r="187" spans="1:11" x14ac:dyDescent="0.25">
      <c r="A187" s="97"/>
      <c r="B187" s="98"/>
      <c r="C187" s="99"/>
      <c r="D187" s="99"/>
      <c r="E187" s="99"/>
      <c r="F187" s="99"/>
      <c r="G187" s="99"/>
      <c r="H187" s="99"/>
      <c r="I187" s="100"/>
      <c r="K187" s="96"/>
    </row>
    <row r="188" spans="1:11" ht="28.9" customHeight="1" x14ac:dyDescent="0.25">
      <c r="A188" s="89" t="str">
        <f>'[1]REPROGRAMAÇÃO 01'!A47</f>
        <v>1.6.1</v>
      </c>
      <c r="B188" s="230" t="str">
        <f>'[2]Itens Novos'!D27</f>
        <v>Aterro de áreas sem aquisição de material, com espalhamento mecânico, sem compactação e sem transporte</v>
      </c>
      <c r="C188" s="231"/>
      <c r="D188" s="231"/>
      <c r="E188" s="231"/>
      <c r="F188" s="231"/>
      <c r="G188" s="231"/>
      <c r="H188" s="231"/>
      <c r="I188" s="232"/>
    </row>
    <row r="189" spans="1:11" x14ac:dyDescent="0.25">
      <c r="A189" s="90"/>
      <c r="B189" s="218"/>
      <c r="C189" s="219"/>
      <c r="D189" s="219"/>
      <c r="E189" s="219"/>
      <c r="F189" s="219"/>
      <c r="G189" s="219"/>
      <c r="H189" s="91">
        <f>ROUND(SUM(H190:H191),2)</f>
        <v>1481.16</v>
      </c>
      <c r="I189" s="92" t="s">
        <v>1053</v>
      </c>
    </row>
    <row r="190" spans="1:11" x14ac:dyDescent="0.25">
      <c r="A190" s="93"/>
      <c r="B190" s="98" t="s">
        <v>1071</v>
      </c>
      <c r="C190" s="95">
        <v>71</v>
      </c>
      <c r="D190" s="95">
        <v>43.5</v>
      </c>
      <c r="E190" s="95">
        <v>37.5</v>
      </c>
      <c r="F190" s="95">
        <v>0.5</v>
      </c>
      <c r="G190" s="95">
        <f>((C190+D190)/2)*E190*F190</f>
        <v>1073.4375</v>
      </c>
      <c r="H190" s="95">
        <f>G190</f>
        <v>1073.4375</v>
      </c>
      <c r="I190" s="95"/>
      <c r="K190" s="96"/>
    </row>
    <row r="191" spans="1:11" x14ac:dyDescent="0.25">
      <c r="B191" s="98" t="s">
        <v>1072</v>
      </c>
      <c r="C191" s="95">
        <v>1</v>
      </c>
      <c r="D191" s="95">
        <v>59.7</v>
      </c>
      <c r="E191" s="95">
        <v>45.53</v>
      </c>
      <c r="F191" s="95">
        <v>0.3</v>
      </c>
      <c r="G191" s="114">
        <f>((D191*E191)/2)*F191</f>
        <v>407.72115000000002</v>
      </c>
      <c r="H191" s="95">
        <f>G191*C191</f>
        <v>407.72115000000002</v>
      </c>
    </row>
  </sheetData>
  <mergeCells count="58">
    <mergeCell ref="B8:G8"/>
    <mergeCell ref="B11:G11"/>
    <mergeCell ref="B14:G14"/>
    <mergeCell ref="B17:G17"/>
    <mergeCell ref="B183:I183"/>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149:G149"/>
    <mergeCell ref="B154:I154"/>
    <mergeCell ref="B155:G155"/>
    <mergeCell ref="B111:I111"/>
    <mergeCell ref="B112:G112"/>
    <mergeCell ref="B126:I126"/>
    <mergeCell ref="B127:G127"/>
    <mergeCell ref="B134:I134"/>
    <mergeCell ref="B135:G135"/>
    <mergeCell ref="B106:G106"/>
    <mergeCell ref="B65:I65"/>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57">
    <cfRule type="expression" dxfId="49" priority="50" stopIfTrue="1">
      <formula>#REF!=1</formula>
    </cfRule>
  </conditionalFormatting>
  <conditionalFormatting sqref="B35">
    <cfRule type="expression" dxfId="48" priority="52" stopIfTrue="1">
      <formula>#REF!=1</formula>
    </cfRule>
  </conditionalFormatting>
  <conditionalFormatting sqref="B36">
    <cfRule type="expression" dxfId="47" priority="51" stopIfTrue="1">
      <formula>#REF!=1</formula>
    </cfRule>
  </conditionalFormatting>
  <conditionalFormatting sqref="B58:B64">
    <cfRule type="expression" dxfId="46" priority="49" stopIfTrue="1">
      <formula>#REF!=1</formula>
    </cfRule>
  </conditionalFormatting>
  <conditionalFormatting sqref="B49">
    <cfRule type="expression" dxfId="45" priority="48" stopIfTrue="1">
      <formula>#REF!=1</formula>
    </cfRule>
  </conditionalFormatting>
  <conditionalFormatting sqref="B48">
    <cfRule type="expression" dxfId="44" priority="47" stopIfTrue="1">
      <formula>#REF!=1</formula>
    </cfRule>
  </conditionalFormatting>
  <conditionalFormatting sqref="B65">
    <cfRule type="expression" dxfId="43" priority="46" stopIfTrue="1">
      <formula>#REF!=1</formula>
    </cfRule>
  </conditionalFormatting>
  <conditionalFormatting sqref="B66">
    <cfRule type="expression" dxfId="42" priority="45" stopIfTrue="1">
      <formula>#REF!=1</formula>
    </cfRule>
  </conditionalFormatting>
  <conditionalFormatting sqref="B87">
    <cfRule type="expression" dxfId="41" priority="44" stopIfTrue="1">
      <formula>#REF!=1</formula>
    </cfRule>
  </conditionalFormatting>
  <conditionalFormatting sqref="B88">
    <cfRule type="expression" dxfId="40" priority="43" stopIfTrue="1">
      <formula>#REF!=1</formula>
    </cfRule>
  </conditionalFormatting>
  <conditionalFormatting sqref="B97">
    <cfRule type="expression" dxfId="39" priority="42" stopIfTrue="1">
      <formula>#REF!=1</formula>
    </cfRule>
  </conditionalFormatting>
  <conditionalFormatting sqref="B98">
    <cfRule type="expression" dxfId="38" priority="41" stopIfTrue="1">
      <formula>#REF!=1</formula>
    </cfRule>
  </conditionalFormatting>
  <conditionalFormatting sqref="B134">
    <cfRule type="expression" dxfId="37" priority="40" stopIfTrue="1">
      <formula>#REF!=1</formula>
    </cfRule>
  </conditionalFormatting>
  <conditionalFormatting sqref="B135">
    <cfRule type="expression" dxfId="36" priority="39" stopIfTrue="1">
      <formula>#REF!=1</formula>
    </cfRule>
  </conditionalFormatting>
  <conditionalFormatting sqref="B142">
    <cfRule type="expression" dxfId="35" priority="38" stopIfTrue="1">
      <formula>#REF!=1</formula>
    </cfRule>
  </conditionalFormatting>
  <conditionalFormatting sqref="B143">
    <cfRule type="expression" dxfId="34" priority="37" stopIfTrue="1">
      <formula>#REF!=1</formula>
    </cfRule>
  </conditionalFormatting>
  <conditionalFormatting sqref="B126">
    <cfRule type="expression" dxfId="33" priority="36" stopIfTrue="1">
      <formula>#REF!=1</formula>
    </cfRule>
  </conditionalFormatting>
  <conditionalFormatting sqref="B127">
    <cfRule type="expression" dxfId="32" priority="35" stopIfTrue="1">
      <formula>#REF!=1</formula>
    </cfRule>
  </conditionalFormatting>
  <conditionalFormatting sqref="B188">
    <cfRule type="expression" dxfId="31" priority="34" stopIfTrue="1">
      <formula>#REF!=1</formula>
    </cfRule>
  </conditionalFormatting>
  <conditionalFormatting sqref="B189">
    <cfRule type="expression" dxfId="30" priority="33" stopIfTrue="1">
      <formula>#REF!=1</formula>
    </cfRule>
  </conditionalFormatting>
  <conditionalFormatting sqref="B73">
    <cfRule type="expression" dxfId="29" priority="32" stopIfTrue="1">
      <formula>#REF!=1</formula>
    </cfRule>
  </conditionalFormatting>
  <conditionalFormatting sqref="B74">
    <cfRule type="expression" dxfId="28" priority="31" stopIfTrue="1">
      <formula>#REF!=1</formula>
    </cfRule>
  </conditionalFormatting>
  <conditionalFormatting sqref="B111">
    <cfRule type="expression" dxfId="27" priority="30" stopIfTrue="1">
      <formula>#REF!=1</formula>
    </cfRule>
  </conditionalFormatting>
  <conditionalFormatting sqref="B112">
    <cfRule type="expression" dxfId="26" priority="29" stopIfTrue="1">
      <formula>#REF!=1</formula>
    </cfRule>
  </conditionalFormatting>
  <conditionalFormatting sqref="B148">
    <cfRule type="expression" dxfId="25" priority="28" stopIfTrue="1">
      <formula>#REF!=1</formula>
    </cfRule>
  </conditionalFormatting>
  <conditionalFormatting sqref="B149">
    <cfRule type="expression" dxfId="24" priority="27" stopIfTrue="1">
      <formula>#REF!=1</formula>
    </cfRule>
  </conditionalFormatting>
  <conditionalFormatting sqref="B154">
    <cfRule type="expression" dxfId="23" priority="26" stopIfTrue="1">
      <formula>#REF!=1</formula>
    </cfRule>
  </conditionalFormatting>
  <conditionalFormatting sqref="B155:B160">
    <cfRule type="expression" dxfId="22" priority="25" stopIfTrue="1">
      <formula>#REF!=1</formula>
    </cfRule>
  </conditionalFormatting>
  <conditionalFormatting sqref="B163">
    <cfRule type="expression" dxfId="21" priority="24" stopIfTrue="1">
      <formula>#REF!=1</formula>
    </cfRule>
  </conditionalFormatting>
  <conditionalFormatting sqref="B164">
    <cfRule type="expression" dxfId="20" priority="23" stopIfTrue="1">
      <formula>#REF!=1</formula>
    </cfRule>
  </conditionalFormatting>
  <conditionalFormatting sqref="B172">
    <cfRule type="expression" dxfId="19" priority="22" stopIfTrue="1">
      <formula>#REF!=1</formula>
    </cfRule>
  </conditionalFormatting>
  <conditionalFormatting sqref="B173">
    <cfRule type="expression" dxfId="18" priority="21" stopIfTrue="1">
      <formula>#REF!=1</formula>
    </cfRule>
  </conditionalFormatting>
  <conditionalFormatting sqref="B178">
    <cfRule type="expression" dxfId="17" priority="20" stopIfTrue="1">
      <formula>#REF!=1</formula>
    </cfRule>
  </conditionalFormatting>
  <conditionalFormatting sqref="B179">
    <cfRule type="expression" dxfId="16" priority="19" stopIfTrue="1">
      <formula>#REF!=1</formula>
    </cfRule>
  </conditionalFormatting>
  <conditionalFormatting sqref="B183">
    <cfRule type="expression" dxfId="15" priority="18" stopIfTrue="1">
      <formula>#REF!=1</formula>
    </cfRule>
  </conditionalFormatting>
  <conditionalFormatting sqref="B184">
    <cfRule type="expression" dxfId="14" priority="17" stopIfTrue="1">
      <formula>#REF!=1</formula>
    </cfRule>
  </conditionalFormatting>
  <conditionalFormatting sqref="B105">
    <cfRule type="expression" dxfId="13" priority="16" stopIfTrue="1">
      <formula>#REF!=1</formula>
    </cfRule>
  </conditionalFormatting>
  <conditionalFormatting sqref="B106">
    <cfRule type="expression" dxfId="12" priority="15" stopIfTrue="1">
      <formula>#REF!=1</formula>
    </cfRule>
  </conditionalFormatting>
  <conditionalFormatting sqref="B165:B169">
    <cfRule type="expression" dxfId="11" priority="14" stopIfTrue="1">
      <formula>#REF!=1</formula>
    </cfRule>
  </conditionalFormatting>
  <conditionalFormatting sqref="B81">
    <cfRule type="expression" dxfId="10" priority="13" stopIfTrue="1">
      <formula>#REF!=1</formula>
    </cfRule>
  </conditionalFormatting>
  <conditionalFormatting sqref="B82">
    <cfRule type="expression" dxfId="9" priority="12" stopIfTrue="1">
      <formula>#REF!=1</formula>
    </cfRule>
  </conditionalFormatting>
  <conditionalFormatting sqref="B29">
    <cfRule type="expression" dxfId="8" priority="10" stopIfTrue="1">
      <formula>#REF!=1</formula>
    </cfRule>
  </conditionalFormatting>
  <conditionalFormatting sqref="B20">
    <cfRule type="expression" dxfId="7" priority="9" stopIfTrue="1">
      <formula>#REF!=1</formula>
    </cfRule>
  </conditionalFormatting>
  <conditionalFormatting sqref="B21">
    <cfRule type="expression" dxfId="6" priority="8" stopIfTrue="1">
      <formula>#REF!=1</formula>
    </cfRule>
  </conditionalFormatting>
  <conditionalFormatting sqref="B25">
    <cfRule type="expression" dxfId="5" priority="6" stopIfTrue="1">
      <formula>#REF!=1</formula>
    </cfRule>
  </conditionalFormatting>
  <conditionalFormatting sqref="B7">
    <cfRule type="expression" dxfId="4" priority="5" stopIfTrue="1">
      <formula>#REF!=1</formula>
    </cfRule>
  </conditionalFormatting>
  <conditionalFormatting sqref="B8">
    <cfRule type="expression" dxfId="3" priority="4" stopIfTrue="1">
      <formula>#REF!=1</formula>
    </cfRule>
  </conditionalFormatting>
  <conditionalFormatting sqref="B11">
    <cfRule type="expression" dxfId="2" priority="3" stopIfTrue="1">
      <formula>#REF!=1</formula>
    </cfRule>
  </conditionalFormatting>
  <conditionalFormatting sqref="B14">
    <cfRule type="expression" dxfId="1" priority="2" stopIfTrue="1">
      <formula>#REF!=1</formula>
    </cfRule>
  </conditionalFormatting>
  <conditionalFormatting sqref="B17">
    <cfRule type="expression" dxfId="0" priority="1"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Orçamento</vt:lpstr>
      <vt:lpstr>BM_01</vt:lpstr>
      <vt:lpstr>Memorial</vt:lpstr>
      <vt:lpstr>Plan1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Cliente</cp:lastModifiedBy>
  <cp:lastPrinted>2023-08-07T19:29:48Z</cp:lastPrinted>
  <dcterms:created xsi:type="dcterms:W3CDTF">2023-01-30T00:14:23Z</dcterms:created>
  <dcterms:modified xsi:type="dcterms:W3CDTF">2023-10-06T17:16:37Z</dcterms:modified>
</cp:coreProperties>
</file>