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F1CBC499-960F-43A0-A601-3BDE74644155}" xr6:coauthVersionLast="47" xr6:coauthVersionMax="47" xr10:uidLastSave="{00000000-0000-0000-0000-000000000000}"/>
  <bookViews>
    <workbookView xWindow="-120" yWindow="-120" windowWidth="20730" windowHeight="11160" xr2:uid="{D5C5227D-DA44-421F-8F8A-42766BF2638D}"/>
  </bookViews>
  <sheets>
    <sheet name="Perde e ganha" sheetId="2" r:id="rId1"/>
  </sheets>
  <definedNames>
    <definedName name="_xlnm.Print_Area" localSheetId="0">'Perde e ganha'!$A$1:$M$251</definedName>
    <definedName name="JR_PAGE_ANCHOR_0_1">'Perde e ganha'!$A$1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0" i="2" l="1"/>
  <c r="N71" i="2"/>
  <c r="N72" i="2"/>
  <c r="N73" i="2"/>
  <c r="N74" i="2"/>
  <c r="N75" i="2"/>
  <c r="N76" i="2"/>
  <c r="N77" i="2"/>
  <c r="N78" i="2"/>
  <c r="N79" i="2"/>
  <c r="N80" i="2"/>
  <c r="N81" i="2"/>
  <c r="L8" i="2"/>
  <c r="L9" i="2"/>
  <c r="L10" i="2"/>
  <c r="L11" i="2"/>
  <c r="L12" i="2"/>
  <c r="M12" i="2" s="1"/>
  <c r="L15" i="2"/>
  <c r="L16" i="2"/>
  <c r="M16" i="2" s="1"/>
  <c r="L17" i="2"/>
  <c r="M17" i="2" s="1"/>
  <c r="L18" i="2"/>
  <c r="M18" i="2" s="1"/>
  <c r="L19" i="2"/>
  <c r="L20" i="2"/>
  <c r="M20" i="2" s="1"/>
  <c r="L23" i="2"/>
  <c r="L25" i="2"/>
  <c r="L29" i="2"/>
  <c r="M29" i="2" s="1"/>
  <c r="L30" i="2"/>
  <c r="L31" i="2"/>
  <c r="M31" i="2" s="1"/>
  <c r="L32" i="2"/>
  <c r="L33" i="2"/>
  <c r="L34" i="2"/>
  <c r="L35" i="2"/>
  <c r="M35" i="2" s="1"/>
  <c r="L36" i="2"/>
  <c r="L37" i="2"/>
  <c r="M37" i="2" s="1"/>
  <c r="L39" i="2"/>
  <c r="L45" i="2"/>
  <c r="L46" i="2"/>
  <c r="L47" i="2"/>
  <c r="L48" i="2"/>
  <c r="M48" i="2" s="1"/>
  <c r="L49" i="2"/>
  <c r="M49" i="2" s="1"/>
  <c r="L50" i="2"/>
  <c r="L51" i="2"/>
  <c r="M51" i="2" s="1"/>
  <c r="L52" i="2"/>
  <c r="M52" i="2" s="1"/>
  <c r="L53" i="2"/>
  <c r="M53" i="2" s="1"/>
  <c r="L54" i="2"/>
  <c r="M54" i="2" s="1"/>
  <c r="L55" i="2"/>
  <c r="M55" i="2" s="1"/>
  <c r="L56" i="2"/>
  <c r="L57" i="2"/>
  <c r="M57" i="2" s="1"/>
  <c r="L58" i="2"/>
  <c r="L59" i="2"/>
  <c r="L60" i="2"/>
  <c r="L61" i="2"/>
  <c r="L62" i="2"/>
  <c r="L63" i="2"/>
  <c r="L64" i="2"/>
  <c r="L65" i="2"/>
  <c r="L66" i="2"/>
  <c r="L67" i="2"/>
  <c r="L68" i="2"/>
  <c r="L69" i="2"/>
  <c r="M69" i="2" s="1"/>
  <c r="L70" i="2"/>
  <c r="L71" i="2"/>
  <c r="L72" i="2"/>
  <c r="L73" i="2"/>
  <c r="L74" i="2"/>
  <c r="L75" i="2"/>
  <c r="L76" i="2"/>
  <c r="L77" i="2"/>
  <c r="L78" i="2"/>
  <c r="L79" i="2"/>
  <c r="M79" i="2" s="1"/>
  <c r="L80" i="2"/>
  <c r="L81" i="2"/>
  <c r="L82" i="2"/>
  <c r="L83" i="2"/>
  <c r="L84" i="2"/>
  <c r="L85" i="2"/>
  <c r="L86" i="2"/>
  <c r="M86" i="2" s="1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M102" i="2" s="1"/>
  <c r="L104" i="2"/>
  <c r="L105" i="2"/>
  <c r="L106" i="2"/>
  <c r="M106" i="2" s="1"/>
  <c r="L107" i="2"/>
  <c r="L108" i="2"/>
  <c r="L109" i="2"/>
  <c r="L110" i="2"/>
  <c r="L111" i="2"/>
  <c r="L112" i="2"/>
  <c r="L113" i="2"/>
  <c r="M113" i="2" s="1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M162" i="2" s="1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M224" i="2" s="1"/>
  <c r="L225" i="2"/>
  <c r="L226" i="2"/>
  <c r="L227" i="2"/>
  <c r="L228" i="2"/>
  <c r="L229" i="2"/>
  <c r="L230" i="2"/>
  <c r="L231" i="2"/>
  <c r="L232" i="2"/>
  <c r="L233" i="2"/>
  <c r="L234" i="2"/>
  <c r="L235" i="2"/>
  <c r="M235" i="2" s="1"/>
  <c r="L236" i="2"/>
  <c r="L237" i="2"/>
  <c r="L238" i="2"/>
  <c r="M238" i="2" s="1"/>
  <c r="L239" i="2"/>
  <c r="M239" i="2" s="1"/>
  <c r="L240" i="2"/>
  <c r="M240" i="2" s="1"/>
  <c r="L241" i="2"/>
  <c r="M241" i="2" s="1"/>
  <c r="L242" i="2"/>
  <c r="M242" i="2" s="1"/>
  <c r="L243" i="2"/>
  <c r="M243" i="2" s="1"/>
  <c r="L244" i="2"/>
  <c r="M244" i="2" s="1"/>
  <c r="L245" i="2"/>
  <c r="M245" i="2" s="1"/>
  <c r="L246" i="2"/>
  <c r="M246" i="2" s="1"/>
  <c r="L7" i="2"/>
  <c r="K12" i="2"/>
  <c r="K16" i="2"/>
  <c r="K17" i="2"/>
  <c r="K18" i="2"/>
  <c r="K20" i="2"/>
  <c r="K29" i="2"/>
  <c r="K31" i="2"/>
  <c r="K35" i="2"/>
  <c r="K37" i="2"/>
  <c r="K48" i="2"/>
  <c r="K49" i="2"/>
  <c r="K51" i="2"/>
  <c r="K52" i="2"/>
  <c r="K53" i="2"/>
  <c r="K54" i="2"/>
  <c r="K55" i="2"/>
  <c r="K57" i="2"/>
  <c r="K69" i="2"/>
  <c r="K79" i="2"/>
  <c r="K86" i="2"/>
  <c r="K102" i="2"/>
  <c r="K106" i="2"/>
  <c r="K113" i="2"/>
  <c r="K162" i="2"/>
  <c r="K224" i="2"/>
  <c r="K235" i="2"/>
  <c r="K238" i="2"/>
  <c r="K239" i="2"/>
  <c r="K240" i="2"/>
  <c r="K241" i="2"/>
  <c r="K242" i="2"/>
  <c r="K243" i="2"/>
  <c r="K244" i="2"/>
  <c r="K245" i="2"/>
  <c r="K246" i="2"/>
  <c r="I246" i="2"/>
  <c r="I245" i="2"/>
  <c r="I244" i="2"/>
  <c r="I243" i="2"/>
  <c r="I242" i="2"/>
  <c r="I241" i="2"/>
  <c r="I240" i="2"/>
  <c r="I239" i="2"/>
  <c r="I238" i="2"/>
  <c r="H237" i="2"/>
  <c r="H236" i="2"/>
  <c r="K236" i="2" s="1"/>
  <c r="H233" i="2"/>
  <c r="H232" i="2"/>
  <c r="K232" i="2" s="1"/>
  <c r="H231" i="2"/>
  <c r="K231" i="2" s="1"/>
  <c r="H230" i="2"/>
  <c r="H229" i="2"/>
  <c r="H228" i="2"/>
  <c r="K228" i="2" s="1"/>
  <c r="H227" i="2"/>
  <c r="K227" i="2" s="1"/>
  <c r="H226" i="2"/>
  <c r="H225" i="2"/>
  <c r="H222" i="2"/>
  <c r="H221" i="2"/>
  <c r="I221" i="2" s="1"/>
  <c r="H220" i="2"/>
  <c r="H219" i="2"/>
  <c r="H218" i="2"/>
  <c r="H217" i="2"/>
  <c r="H216" i="2"/>
  <c r="H215" i="2"/>
  <c r="H214" i="2"/>
  <c r="H213" i="2"/>
  <c r="H212" i="2"/>
  <c r="K212" i="2" s="1"/>
  <c r="H211" i="2"/>
  <c r="H210" i="2"/>
  <c r="H209" i="2"/>
  <c r="H208" i="2"/>
  <c r="K208" i="2" s="1"/>
  <c r="H207" i="2"/>
  <c r="K207" i="2" s="1"/>
  <c r="H206" i="2"/>
  <c r="I206" i="2" s="1"/>
  <c r="H205" i="2"/>
  <c r="H204" i="2"/>
  <c r="H203" i="2"/>
  <c r="H202" i="2"/>
  <c r="H201" i="2"/>
  <c r="H200" i="2"/>
  <c r="K200" i="2" s="1"/>
  <c r="H199" i="2"/>
  <c r="H198" i="2"/>
  <c r="H197" i="2"/>
  <c r="H196" i="2"/>
  <c r="K196" i="2" s="1"/>
  <c r="H195" i="2"/>
  <c r="H194" i="2"/>
  <c r="H193" i="2"/>
  <c r="K193" i="2" s="1"/>
  <c r="H192" i="2"/>
  <c r="K192" i="2" s="1"/>
  <c r="H191" i="2"/>
  <c r="I191" i="2" s="1"/>
  <c r="H190" i="2"/>
  <c r="H189" i="2"/>
  <c r="K189" i="2" s="1"/>
  <c r="H188" i="2"/>
  <c r="H187" i="2"/>
  <c r="K187" i="2" s="1"/>
  <c r="H186" i="2"/>
  <c r="K186" i="2" s="1"/>
  <c r="H185" i="2"/>
  <c r="K185" i="2" s="1"/>
  <c r="H184" i="2"/>
  <c r="I184" i="2" s="1"/>
  <c r="H183" i="2"/>
  <c r="H182" i="2"/>
  <c r="K182" i="2" s="1"/>
  <c r="H181" i="2"/>
  <c r="H180" i="2"/>
  <c r="H179" i="2"/>
  <c r="H178" i="2"/>
  <c r="K178" i="2" s="1"/>
  <c r="H177" i="2"/>
  <c r="K177" i="2" s="1"/>
  <c r="H176" i="2"/>
  <c r="I176" i="2" s="1"/>
  <c r="H175" i="2"/>
  <c r="H174" i="2"/>
  <c r="K174" i="2" s="1"/>
  <c r="H173" i="2"/>
  <c r="H172" i="2"/>
  <c r="H171" i="2"/>
  <c r="K171" i="2" s="1"/>
  <c r="H170" i="2"/>
  <c r="H169" i="2"/>
  <c r="K169" i="2" s="1"/>
  <c r="H168" i="2"/>
  <c r="H167" i="2"/>
  <c r="K167" i="2" s="1"/>
  <c r="H166" i="2"/>
  <c r="H165" i="2"/>
  <c r="K165" i="2" s="1"/>
  <c r="H164" i="2"/>
  <c r="H163" i="2"/>
  <c r="K163" i="2" s="1"/>
  <c r="H160" i="2"/>
  <c r="H159" i="2"/>
  <c r="K159" i="2" s="1"/>
  <c r="H158" i="2"/>
  <c r="H157" i="2"/>
  <c r="H156" i="2"/>
  <c r="H155" i="2"/>
  <c r="K155" i="2" s="1"/>
  <c r="H154" i="2"/>
  <c r="H153" i="2"/>
  <c r="H152" i="2"/>
  <c r="H151" i="2"/>
  <c r="K151" i="2" s="1"/>
  <c r="H150" i="2"/>
  <c r="H149" i="2"/>
  <c r="H148" i="2"/>
  <c r="H147" i="2"/>
  <c r="K147" i="2" s="1"/>
  <c r="H146" i="2"/>
  <c r="H145" i="2"/>
  <c r="H144" i="2"/>
  <c r="H143" i="2"/>
  <c r="K143" i="2" s="1"/>
  <c r="H142" i="2"/>
  <c r="H141" i="2"/>
  <c r="H140" i="2"/>
  <c r="K140" i="2" s="1"/>
  <c r="H139" i="2"/>
  <c r="K139" i="2" s="1"/>
  <c r="H138" i="2"/>
  <c r="H137" i="2"/>
  <c r="H136" i="2"/>
  <c r="K136" i="2" s="1"/>
  <c r="H135" i="2"/>
  <c r="K135" i="2" s="1"/>
  <c r="H134" i="2"/>
  <c r="K134" i="2" s="1"/>
  <c r="H133" i="2"/>
  <c r="H132" i="2"/>
  <c r="H131" i="2"/>
  <c r="K131" i="2" s="1"/>
  <c r="H130" i="2"/>
  <c r="H129" i="2"/>
  <c r="H128" i="2"/>
  <c r="I128" i="2" s="1"/>
  <c r="H127" i="2"/>
  <c r="H126" i="2"/>
  <c r="H125" i="2"/>
  <c r="H124" i="2"/>
  <c r="H123" i="2"/>
  <c r="H122" i="2"/>
  <c r="K122" i="2" s="1"/>
  <c r="H121" i="2"/>
  <c r="H120" i="2"/>
  <c r="H119" i="2"/>
  <c r="H118" i="2"/>
  <c r="K118" i="2" s="1"/>
  <c r="H117" i="2"/>
  <c r="H116" i="2"/>
  <c r="H115" i="2"/>
  <c r="H114" i="2"/>
  <c r="H111" i="2"/>
  <c r="K111" i="2" s="1"/>
  <c r="H110" i="2"/>
  <c r="I110" i="2" s="1"/>
  <c r="H109" i="2"/>
  <c r="K109" i="2" s="1"/>
  <c r="H108" i="2"/>
  <c r="I108" i="2" s="1"/>
  <c r="H107" i="2"/>
  <c r="K107" i="2" s="1"/>
  <c r="H104" i="2"/>
  <c r="H103" i="2"/>
  <c r="K103" i="2" s="1"/>
  <c r="H100" i="2"/>
  <c r="I100" i="2" s="1"/>
  <c r="H99" i="2"/>
  <c r="K99" i="2" s="1"/>
  <c r="H98" i="2"/>
  <c r="I98" i="2" s="1"/>
  <c r="H97" i="2"/>
  <c r="K97" i="2" s="1"/>
  <c r="H96" i="2"/>
  <c r="I96" i="2" s="1"/>
  <c r="H95" i="2"/>
  <c r="K95" i="2" s="1"/>
  <c r="H94" i="2"/>
  <c r="I94" i="2" s="1"/>
  <c r="H93" i="2"/>
  <c r="H92" i="2"/>
  <c r="I92" i="2" s="1"/>
  <c r="H91" i="2"/>
  <c r="K91" i="2" s="1"/>
  <c r="H90" i="2"/>
  <c r="I90" i="2" s="1"/>
  <c r="H89" i="2"/>
  <c r="K89" i="2" s="1"/>
  <c r="H88" i="2"/>
  <c r="I88" i="2" s="1"/>
  <c r="H87" i="2"/>
  <c r="H84" i="2"/>
  <c r="H83" i="2"/>
  <c r="I83" i="2" s="1"/>
  <c r="H82" i="2"/>
  <c r="K82" i="2" s="1"/>
  <c r="H81" i="2"/>
  <c r="I81" i="2" s="1"/>
  <c r="H80" i="2"/>
  <c r="I80" i="2" s="1"/>
  <c r="H77" i="2"/>
  <c r="H76" i="2"/>
  <c r="I76" i="2" s="1"/>
  <c r="H75" i="2"/>
  <c r="I75" i="2" s="1"/>
  <c r="H74" i="2"/>
  <c r="H73" i="2"/>
  <c r="K73" i="2" s="1"/>
  <c r="H72" i="2"/>
  <c r="I72" i="2" s="1"/>
  <c r="H71" i="2"/>
  <c r="H70" i="2"/>
  <c r="K70" i="2" s="1"/>
  <c r="H67" i="2"/>
  <c r="I67" i="2" s="1"/>
  <c r="H66" i="2"/>
  <c r="K66" i="2" s="1"/>
  <c r="H65" i="2"/>
  <c r="K65" i="2" s="1"/>
  <c r="H64" i="2"/>
  <c r="K64" i="2" s="1"/>
  <c r="H63" i="2"/>
  <c r="I63" i="2" s="1"/>
  <c r="H62" i="2"/>
  <c r="K62" i="2" s="1"/>
  <c r="H61" i="2"/>
  <c r="H60" i="2"/>
  <c r="I60" i="2" s="1"/>
  <c r="H59" i="2"/>
  <c r="K59" i="2" s="1"/>
  <c r="H58" i="2"/>
  <c r="I58" i="2" s="1"/>
  <c r="I55" i="2"/>
  <c r="I54" i="2"/>
  <c r="I53" i="2"/>
  <c r="I52" i="2"/>
  <c r="I51" i="2"/>
  <c r="E51" i="2"/>
  <c r="D51" i="2"/>
  <c r="H50" i="2"/>
  <c r="I48" i="2"/>
  <c r="H47" i="2"/>
  <c r="I47" i="2" s="1"/>
  <c r="H46" i="2"/>
  <c r="I46" i="2" s="1"/>
  <c r="H45" i="2"/>
  <c r="H44" i="2"/>
  <c r="F44" i="2"/>
  <c r="L44" i="2" s="1"/>
  <c r="H43" i="2"/>
  <c r="K43" i="2" s="1"/>
  <c r="F43" i="2"/>
  <c r="H42" i="2"/>
  <c r="F42" i="2"/>
  <c r="L42" i="2" s="1"/>
  <c r="H41" i="2"/>
  <c r="K41" i="2" s="1"/>
  <c r="F41" i="2"/>
  <c r="L41" i="2" s="1"/>
  <c r="H40" i="2"/>
  <c r="F40" i="2"/>
  <c r="L40" i="2" s="1"/>
  <c r="H39" i="2"/>
  <c r="I39" i="2" s="1"/>
  <c r="H38" i="2"/>
  <c r="K38" i="2" s="1"/>
  <c r="F38" i="2"/>
  <c r="L38" i="2" s="1"/>
  <c r="I35" i="2"/>
  <c r="H34" i="2"/>
  <c r="K34" i="2" s="1"/>
  <c r="H33" i="2"/>
  <c r="H32" i="2"/>
  <c r="I29" i="2"/>
  <c r="H28" i="2"/>
  <c r="F28" i="2"/>
  <c r="H27" i="2"/>
  <c r="K27" i="2" s="1"/>
  <c r="F27" i="2"/>
  <c r="L27" i="2" s="1"/>
  <c r="H26" i="2"/>
  <c r="F26" i="2"/>
  <c r="H25" i="2"/>
  <c r="K25" i="2" s="1"/>
  <c r="H24" i="2"/>
  <c r="K24" i="2" s="1"/>
  <c r="F24" i="2"/>
  <c r="L24" i="2" s="1"/>
  <c r="M24" i="2" s="1"/>
  <c r="H23" i="2"/>
  <c r="K23" i="2" s="1"/>
  <c r="H22" i="2"/>
  <c r="F22" i="2"/>
  <c r="L22" i="2" s="1"/>
  <c r="H21" i="2"/>
  <c r="K21" i="2" s="1"/>
  <c r="F21" i="2"/>
  <c r="L21" i="2" s="1"/>
  <c r="I18" i="2"/>
  <c r="I17" i="2"/>
  <c r="I16" i="2"/>
  <c r="H15" i="2"/>
  <c r="H14" i="2"/>
  <c r="F14" i="2"/>
  <c r="H13" i="2"/>
  <c r="K13" i="2" s="1"/>
  <c r="F13" i="2"/>
  <c r="G10" i="2"/>
  <c r="H10" i="2" s="1"/>
  <c r="G9" i="2"/>
  <c r="H9" i="2" s="1"/>
  <c r="K9" i="2" s="1"/>
  <c r="G8" i="2"/>
  <c r="H8" i="2" s="1"/>
  <c r="G7" i="2"/>
  <c r="H7" i="2" s="1"/>
  <c r="K7" i="2" s="1"/>
  <c r="M216" i="2" l="1"/>
  <c r="M220" i="2"/>
  <c r="M176" i="2"/>
  <c r="M67" i="2"/>
  <c r="M63" i="2"/>
  <c r="M59" i="2"/>
  <c r="M38" i="2"/>
  <c r="M230" i="2"/>
  <c r="M226" i="2"/>
  <c r="M158" i="2"/>
  <c r="M154" i="2"/>
  <c r="M150" i="2"/>
  <c r="M146" i="2"/>
  <c r="M142" i="2"/>
  <c r="M138" i="2"/>
  <c r="M134" i="2"/>
  <c r="M130" i="2"/>
  <c r="M126" i="2"/>
  <c r="M122" i="2"/>
  <c r="M118" i="2"/>
  <c r="M114" i="2"/>
  <c r="M82" i="2"/>
  <c r="M66" i="2"/>
  <c r="M46" i="2"/>
  <c r="M58" i="2"/>
  <c r="M23" i="2"/>
  <c r="M222" i="2"/>
  <c r="M218" i="2"/>
  <c r="M214" i="2"/>
  <c r="M210" i="2"/>
  <c r="M206" i="2"/>
  <c r="M202" i="2"/>
  <c r="M198" i="2"/>
  <c r="M194" i="2"/>
  <c r="M190" i="2"/>
  <c r="M186" i="2"/>
  <c r="M182" i="2"/>
  <c r="M178" i="2"/>
  <c r="M174" i="2"/>
  <c r="M170" i="2"/>
  <c r="M166" i="2"/>
  <c r="M110" i="2"/>
  <c r="M98" i="2"/>
  <c r="M94" i="2"/>
  <c r="M90" i="2"/>
  <c r="M74" i="2"/>
  <c r="M70" i="2"/>
  <c r="M62" i="2"/>
  <c r="I14" i="2"/>
  <c r="M22" i="2"/>
  <c r="M27" i="2"/>
  <c r="M40" i="2"/>
  <c r="M42" i="2"/>
  <c r="M44" i="2"/>
  <c r="M236" i="2"/>
  <c r="M232" i="2"/>
  <c r="M228" i="2"/>
  <c r="M204" i="2"/>
  <c r="M200" i="2"/>
  <c r="M196" i="2"/>
  <c r="M39" i="2"/>
  <c r="M34" i="2"/>
  <c r="M10" i="2"/>
  <c r="M237" i="2"/>
  <c r="M221" i="2"/>
  <c r="M217" i="2"/>
  <c r="M213" i="2"/>
  <c r="M209" i="2"/>
  <c r="M157" i="2"/>
  <c r="M153" i="2"/>
  <c r="M149" i="2"/>
  <c r="M145" i="2"/>
  <c r="M141" i="2"/>
  <c r="M137" i="2"/>
  <c r="M133" i="2"/>
  <c r="M129" i="2"/>
  <c r="M125" i="2"/>
  <c r="M121" i="2"/>
  <c r="M117" i="2"/>
  <c r="M109" i="2"/>
  <c r="M97" i="2"/>
  <c r="M93" i="2"/>
  <c r="M89" i="2"/>
  <c r="M81" i="2"/>
  <c r="M77" i="2"/>
  <c r="M73" i="2"/>
  <c r="M65" i="2"/>
  <c r="M61" i="2"/>
  <c r="M45" i="2"/>
  <c r="M21" i="2"/>
  <c r="I28" i="2"/>
  <c r="M41" i="2"/>
  <c r="M208" i="2"/>
  <c r="M192" i="2"/>
  <c r="M188" i="2"/>
  <c r="M184" i="2"/>
  <c r="M180" i="2"/>
  <c r="M172" i="2"/>
  <c r="M168" i="2"/>
  <c r="M164" i="2"/>
  <c r="M160" i="2"/>
  <c r="M156" i="2"/>
  <c r="M152" i="2"/>
  <c r="M148" i="2"/>
  <c r="M144" i="2"/>
  <c r="M140" i="2"/>
  <c r="M136" i="2"/>
  <c r="M132" i="2"/>
  <c r="M108" i="2"/>
  <c r="M100" i="2"/>
  <c r="M96" i="2"/>
  <c r="M92" i="2"/>
  <c r="M88" i="2"/>
  <c r="M76" i="2"/>
  <c r="M72" i="2"/>
  <c r="M64" i="2"/>
  <c r="M60" i="2"/>
  <c r="M32" i="2"/>
  <c r="M25" i="2"/>
  <c r="M9" i="2"/>
  <c r="M7" i="2"/>
  <c r="M231" i="2"/>
  <c r="M227" i="2"/>
  <c r="M219" i="2"/>
  <c r="M215" i="2"/>
  <c r="M211" i="2"/>
  <c r="M207" i="2"/>
  <c r="M203" i="2"/>
  <c r="M199" i="2"/>
  <c r="M195" i="2"/>
  <c r="M191" i="2"/>
  <c r="M187" i="2"/>
  <c r="M183" i="2"/>
  <c r="M179" i="2"/>
  <c r="M175" i="2"/>
  <c r="M171" i="2"/>
  <c r="M167" i="2"/>
  <c r="M163" i="2"/>
  <c r="M159" i="2"/>
  <c r="M155" i="2"/>
  <c r="M151" i="2"/>
  <c r="M147" i="2"/>
  <c r="M143" i="2"/>
  <c r="M139" i="2"/>
  <c r="M135" i="2"/>
  <c r="M131" i="2"/>
  <c r="M127" i="2"/>
  <c r="M123" i="2"/>
  <c r="M119" i="2"/>
  <c r="M115" i="2"/>
  <c r="M111" i="2"/>
  <c r="M107" i="2"/>
  <c r="M103" i="2"/>
  <c r="M99" i="2"/>
  <c r="M95" i="2"/>
  <c r="M91" i="2"/>
  <c r="M87" i="2"/>
  <c r="M83" i="2"/>
  <c r="M75" i="2"/>
  <c r="M71" i="2"/>
  <c r="M47" i="2"/>
  <c r="M8" i="2"/>
  <c r="M225" i="2"/>
  <c r="M233" i="2"/>
  <c r="M229" i="2"/>
  <c r="M205" i="2"/>
  <c r="M201" i="2"/>
  <c r="M197" i="2"/>
  <c r="M193" i="2"/>
  <c r="M189" i="2"/>
  <c r="M185" i="2"/>
  <c r="M181" i="2"/>
  <c r="M177" i="2"/>
  <c r="M173" i="2"/>
  <c r="M169" i="2"/>
  <c r="M165" i="2"/>
  <c r="M212" i="2"/>
  <c r="I13" i="2"/>
  <c r="L13" i="2"/>
  <c r="M13" i="2" s="1"/>
  <c r="K15" i="2"/>
  <c r="M15" i="2"/>
  <c r="I26" i="2"/>
  <c r="L26" i="2"/>
  <c r="M26" i="2" s="1"/>
  <c r="K33" i="2"/>
  <c r="M33" i="2"/>
  <c r="I43" i="2"/>
  <c r="L43" i="2"/>
  <c r="M43" i="2" s="1"/>
  <c r="K50" i="2"/>
  <c r="M50" i="2"/>
  <c r="M128" i="2"/>
  <c r="M124" i="2"/>
  <c r="M120" i="2"/>
  <c r="M116" i="2"/>
  <c r="M104" i="2"/>
  <c r="M84" i="2"/>
  <c r="M80" i="2"/>
  <c r="L28" i="2"/>
  <c r="M28" i="2" s="1"/>
  <c r="K83" i="2"/>
  <c r="K39" i="2"/>
  <c r="L14" i="2"/>
  <c r="M14" i="2" s="1"/>
  <c r="K115" i="2"/>
  <c r="I137" i="2"/>
  <c r="I211" i="2"/>
  <c r="K219" i="2"/>
  <c r="K203" i="2"/>
  <c r="K87" i="2"/>
  <c r="I23" i="2"/>
  <c r="I116" i="2"/>
  <c r="I222" i="2"/>
  <c r="K215" i="2"/>
  <c r="K195" i="2"/>
  <c r="K127" i="2"/>
  <c r="K67" i="2"/>
  <c r="K47" i="2"/>
  <c r="I24" i="2"/>
  <c r="I40" i="2"/>
  <c r="I45" i="2"/>
  <c r="I65" i="2"/>
  <c r="K211" i="2"/>
  <c r="K191" i="2"/>
  <c r="K119" i="2"/>
  <c r="K75" i="2"/>
  <c r="K63" i="2"/>
  <c r="K8" i="2"/>
  <c r="K199" i="2"/>
  <c r="K175" i="2"/>
  <c r="I22" i="2"/>
  <c r="I27" i="2"/>
  <c r="I38" i="2"/>
  <c r="I42" i="2"/>
  <c r="I74" i="2"/>
  <c r="I120" i="2"/>
  <c r="I199" i="2"/>
  <c r="K230" i="2"/>
  <c r="K226" i="2"/>
  <c r="K222" i="2"/>
  <c r="K218" i="2"/>
  <c r="K214" i="2"/>
  <c r="K210" i="2"/>
  <c r="K206" i="2"/>
  <c r="K202" i="2"/>
  <c r="K198" i="2"/>
  <c r="K194" i="2"/>
  <c r="K190" i="2"/>
  <c r="K170" i="2"/>
  <c r="K166" i="2"/>
  <c r="K158" i="2"/>
  <c r="K154" i="2"/>
  <c r="K150" i="2"/>
  <c r="K146" i="2"/>
  <c r="K142" i="2"/>
  <c r="K138" i="2"/>
  <c r="K130" i="2"/>
  <c r="K126" i="2"/>
  <c r="K114" i="2"/>
  <c r="K110" i="2"/>
  <c r="K98" i="2"/>
  <c r="K94" i="2"/>
  <c r="K90" i="2"/>
  <c r="K74" i="2"/>
  <c r="K58" i="2"/>
  <c r="K46" i="2"/>
  <c r="K42" i="2"/>
  <c r="K26" i="2"/>
  <c r="K22" i="2"/>
  <c r="K14" i="2"/>
  <c r="K19" i="2" s="1"/>
  <c r="K10" i="2"/>
  <c r="K179" i="2"/>
  <c r="K123" i="2"/>
  <c r="I93" i="2"/>
  <c r="I124" i="2"/>
  <c r="I133" i="2"/>
  <c r="I194" i="2"/>
  <c r="I205" i="2"/>
  <c r="I217" i="2"/>
  <c r="K237" i="2"/>
  <c r="K247" i="2" s="1"/>
  <c r="K233" i="2"/>
  <c r="K229" i="2"/>
  <c r="K225" i="2"/>
  <c r="K221" i="2"/>
  <c r="K217" i="2"/>
  <c r="K213" i="2"/>
  <c r="K209" i="2"/>
  <c r="K205" i="2"/>
  <c r="K201" i="2"/>
  <c r="K197" i="2"/>
  <c r="K181" i="2"/>
  <c r="K173" i="2"/>
  <c r="K157" i="2"/>
  <c r="K153" i="2"/>
  <c r="K149" i="2"/>
  <c r="K145" i="2"/>
  <c r="K141" i="2"/>
  <c r="K137" i="2"/>
  <c r="K133" i="2"/>
  <c r="K129" i="2"/>
  <c r="K125" i="2"/>
  <c r="K121" i="2"/>
  <c r="K117" i="2"/>
  <c r="K93" i="2"/>
  <c r="K81" i="2"/>
  <c r="K77" i="2"/>
  <c r="K61" i="2"/>
  <c r="K45" i="2"/>
  <c r="K183" i="2"/>
  <c r="K71" i="2"/>
  <c r="I21" i="2"/>
  <c r="I41" i="2"/>
  <c r="I215" i="2"/>
  <c r="I233" i="2"/>
  <c r="K220" i="2"/>
  <c r="K216" i="2"/>
  <c r="K204" i="2"/>
  <c r="K188" i="2"/>
  <c r="K184" i="2"/>
  <c r="K180" i="2"/>
  <c r="K176" i="2"/>
  <c r="K172" i="2"/>
  <c r="K168" i="2"/>
  <c r="K164" i="2"/>
  <c r="K160" i="2"/>
  <c r="K156" i="2"/>
  <c r="K152" i="2"/>
  <c r="K148" i="2"/>
  <c r="K144" i="2"/>
  <c r="K132" i="2"/>
  <c r="K128" i="2"/>
  <c r="K124" i="2"/>
  <c r="K120" i="2"/>
  <c r="K116" i="2"/>
  <c r="K108" i="2"/>
  <c r="K112" i="2" s="1"/>
  <c r="K104" i="2"/>
  <c r="K105" i="2" s="1"/>
  <c r="K100" i="2"/>
  <c r="K96" i="2"/>
  <c r="K92" i="2"/>
  <c r="K88" i="2"/>
  <c r="K84" i="2"/>
  <c r="K80" i="2"/>
  <c r="K85" i="2" s="1"/>
  <c r="K76" i="2"/>
  <c r="K72" i="2"/>
  <c r="K60" i="2"/>
  <c r="K44" i="2"/>
  <c r="K40" i="2"/>
  <c r="K32" i="2"/>
  <c r="K36" i="2" s="1"/>
  <c r="K28" i="2"/>
  <c r="I32" i="2"/>
  <c r="I34" i="2"/>
  <c r="I50" i="2"/>
  <c r="I89" i="2"/>
  <c r="I97" i="2"/>
  <c r="I175" i="2"/>
  <c r="I187" i="2"/>
  <c r="I190" i="2"/>
  <c r="I197" i="2"/>
  <c r="I202" i="2"/>
  <c r="I203" i="2"/>
  <c r="I209" i="2"/>
  <c r="I214" i="2"/>
  <c r="I219" i="2"/>
  <c r="I226" i="2"/>
  <c r="I230" i="2"/>
  <c r="I15" i="2"/>
  <c r="I19" i="2" s="1"/>
  <c r="I44" i="2"/>
  <c r="I61" i="2"/>
  <c r="I71" i="2"/>
  <c r="I73" i="2"/>
  <c r="I87" i="2"/>
  <c r="I95" i="2"/>
  <c r="I115" i="2"/>
  <c r="I119" i="2"/>
  <c r="I123" i="2"/>
  <c r="I127" i="2"/>
  <c r="I132" i="2"/>
  <c r="I141" i="2"/>
  <c r="I149" i="2"/>
  <c r="I157" i="2"/>
  <c r="I166" i="2"/>
  <c r="I183" i="2"/>
  <c r="I195" i="2"/>
  <c r="I201" i="2"/>
  <c r="I207" i="2"/>
  <c r="I213" i="2"/>
  <c r="I218" i="2"/>
  <c r="I225" i="2"/>
  <c r="I229" i="2"/>
  <c r="I91" i="2"/>
  <c r="I99" i="2"/>
  <c r="I117" i="2"/>
  <c r="I121" i="2"/>
  <c r="I125" i="2"/>
  <c r="I129" i="2"/>
  <c r="I130" i="2"/>
  <c r="I136" i="2"/>
  <c r="I145" i="2"/>
  <c r="I153" i="2"/>
  <c r="I170" i="2"/>
  <c r="I179" i="2"/>
  <c r="I198" i="2"/>
  <c r="I210" i="2"/>
  <c r="I10" i="2"/>
  <c r="I7" i="2"/>
  <c r="I9" i="2"/>
  <c r="I25" i="2"/>
  <c r="I33" i="2"/>
  <c r="I62" i="2"/>
  <c r="I64" i="2"/>
  <c r="I66" i="2"/>
  <c r="I70" i="2"/>
  <c r="I8" i="2"/>
  <c r="I59" i="2"/>
  <c r="I131" i="2"/>
  <c r="I135" i="2"/>
  <c r="I77" i="2"/>
  <c r="I82" i="2"/>
  <c r="I84" i="2"/>
  <c r="I104" i="2"/>
  <c r="I107" i="2"/>
  <c r="I109" i="2"/>
  <c r="I111" i="2"/>
  <c r="I134" i="2"/>
  <c r="I114" i="2"/>
  <c r="I118" i="2"/>
  <c r="I122" i="2"/>
  <c r="I126" i="2"/>
  <c r="I138" i="2"/>
  <c r="I177" i="2"/>
  <c r="I185" i="2"/>
  <c r="I142" i="2"/>
  <c r="I146" i="2"/>
  <c r="I150" i="2"/>
  <c r="I154" i="2"/>
  <c r="I158" i="2"/>
  <c r="I167" i="2"/>
  <c r="I171" i="2"/>
  <c r="I172" i="2"/>
  <c r="I180" i="2"/>
  <c r="I188" i="2"/>
  <c r="I139" i="2"/>
  <c r="I143" i="2"/>
  <c r="I147" i="2"/>
  <c r="I151" i="2"/>
  <c r="I155" i="2"/>
  <c r="I159" i="2"/>
  <c r="I163" i="2"/>
  <c r="I168" i="2"/>
  <c r="I173" i="2"/>
  <c r="I181" i="2"/>
  <c r="I189" i="2"/>
  <c r="I192" i="2"/>
  <c r="I140" i="2"/>
  <c r="I144" i="2"/>
  <c r="I148" i="2"/>
  <c r="I152" i="2"/>
  <c r="I156" i="2"/>
  <c r="I160" i="2"/>
  <c r="I164" i="2"/>
  <c r="I165" i="2"/>
  <c r="I169" i="2"/>
  <c r="I193" i="2"/>
  <c r="I236" i="2"/>
  <c r="I228" i="2"/>
  <c r="I232" i="2"/>
  <c r="I196" i="2"/>
  <c r="I200" i="2"/>
  <c r="I204" i="2"/>
  <c r="I208" i="2"/>
  <c r="I212" i="2"/>
  <c r="I216" i="2"/>
  <c r="I220" i="2"/>
  <c r="I174" i="2"/>
  <c r="I178" i="2"/>
  <c r="I182" i="2"/>
  <c r="I186" i="2"/>
  <c r="I227" i="2"/>
  <c r="I231" i="2"/>
  <c r="I237" i="2"/>
  <c r="K78" i="2" l="1"/>
  <c r="K223" i="2"/>
  <c r="M68" i="2"/>
  <c r="K234" i="2"/>
  <c r="M234" i="2"/>
  <c r="K56" i="2"/>
  <c r="K101" i="2"/>
  <c r="M161" i="2"/>
  <c r="M223" i="2"/>
  <c r="M247" i="2"/>
  <c r="M78" i="2"/>
  <c r="K161" i="2"/>
  <c r="M56" i="2"/>
  <c r="K30" i="2"/>
  <c r="M101" i="2"/>
  <c r="M105" i="2"/>
  <c r="K11" i="2"/>
  <c r="M85" i="2"/>
  <c r="M112" i="2"/>
  <c r="I11" i="2"/>
  <c r="K68" i="2"/>
  <c r="M11" i="2"/>
  <c r="M36" i="2"/>
  <c r="M19" i="2"/>
  <c r="M30" i="2"/>
  <c r="I101" i="2"/>
  <c r="I56" i="2"/>
  <c r="I161" i="2"/>
  <c r="I112" i="2"/>
  <c r="I78" i="2"/>
  <c r="I85" i="2"/>
  <c r="I36" i="2"/>
  <c r="I105" i="2"/>
  <c r="I247" i="2"/>
  <c r="I223" i="2"/>
  <c r="I30" i="2"/>
  <c r="I234" i="2"/>
  <c r="I68" i="2"/>
  <c r="J248" i="2" l="1"/>
  <c r="H248" i="2"/>
  <c r="L248" i="2"/>
</calcChain>
</file>

<file path=xl/sharedStrings.xml><?xml version="1.0" encoding="utf-8"?>
<sst xmlns="http://schemas.openxmlformats.org/spreadsheetml/2006/main" count="1082" uniqueCount="639">
  <si>
    <t>OBJETO: CONSTRUÇÃO DE ESCOLA COM 6 SALAS, LOCALIZADA, NO BAIRRO ANGELIM, NO MUNICÍPIO DE SOUSA -PB</t>
  </si>
  <si>
    <t>ITEM</t>
  </si>
  <si>
    <t>CÓDIGO</t>
  </si>
  <si>
    <t>DESCRIÇÃO</t>
  </si>
  <si>
    <t>FONTE</t>
  </si>
  <si>
    <t>UND</t>
  </si>
  <si>
    <t>PREVISTO</t>
  </si>
  <si>
    <t>QUANTIDADE</t>
  </si>
  <si>
    <t>PREÇO
UNITÁRIO R$</t>
  </si>
  <si>
    <t>PREÇO
UNITÁRIO R$ - BDI</t>
  </si>
  <si>
    <t>PREÇO
TOTAL R$</t>
  </si>
  <si>
    <t>SERVIÇOS PRELIMINARES</t>
  </si>
  <si>
    <t>1.1</t>
  </si>
  <si>
    <t>S00051</t>
  </si>
  <si>
    <t>Placa de obra em chapa aço galvanizado, instalada</t>
  </si>
  <si>
    <t>ORSE</t>
  </si>
  <si>
    <t>m2</t>
  </si>
  <si>
    <t>1.2</t>
  </si>
  <si>
    <t>S00056</t>
  </si>
  <si>
    <t>Barracão para escritório de obra porte pequeno s=25,41m2 com materiais novos</t>
  </si>
  <si>
    <t>un</t>
  </si>
  <si>
    <t>1.3</t>
  </si>
  <si>
    <t>99059</t>
  </si>
  <si>
    <t>LOCACAO CONVENCIONAL DE OBRA, UTILIZANDO GABARITO DE TÁBUAS CORRIDAS PONTALETADAS A CADA 2,00M -  2 UTILIZAÇÕES. AF_10/2018</t>
  </si>
  <si>
    <t>SINAPI</t>
  </si>
  <si>
    <t>M</t>
  </si>
  <si>
    <t>1.4</t>
  </si>
  <si>
    <t>S09416</t>
  </si>
  <si>
    <t>Instalação provisória de energia elétrica, aerea, trifasica, em poste galvanizado, exclusive fornecimento do medidor</t>
  </si>
  <si>
    <t>2</t>
  </si>
  <si>
    <t>MOVIMENTO DE TERRA</t>
  </si>
  <si>
    <t>2.1</t>
  </si>
  <si>
    <t>94319</t>
  </si>
  <si>
    <t>ATERRO MANUAL DE VALAS COM SOLO ARGILO-ARENOSO E COMPACTAÇÃO MECANIZADA. AF_05/2016</t>
  </si>
  <si>
    <t>M3</t>
  </si>
  <si>
    <t>2.2</t>
  </si>
  <si>
    <t>96523</t>
  </si>
  <si>
    <t>ESCAVAÇÃO MANUAL PARA BLOCO DE COROAMENTO OU SAPATA (INCLUINDO ESCAVAÇÃO PARA COLOCAÇÃO DE FÔRMAS). AF_06/2017</t>
  </si>
  <si>
    <t>2.3</t>
  </si>
  <si>
    <t>2.4</t>
  </si>
  <si>
    <t>ESCAVAÇÃO MECANIZADA DE VALA COM PROF. ATÉ 1,5 M (MÉDIA ENTRE MONTANTE E JUSANTE/UMA COMPOSIÇÃO POR TRECHO) COM RETROESCAVADEIRA (0,26 M3/88 HP), LARGURA MENOR QUE 0,8 M, EM SOLO DE 2A CATEGORIA, EM LOCAIS COM BAIXO NÍVEL DE NTERFERÊNCIA. AF_02/2021</t>
  </si>
  <si>
    <t>2.5</t>
  </si>
  <si>
    <t>Expurgo de jazida (consv)</t>
  </si>
  <si>
    <t>2.6</t>
  </si>
  <si>
    <t>C2290</t>
  </si>
  <si>
    <t>SONDAGEM À PERCUSSÃO P/RECONHECIMENTO DO SUBSOLO</t>
  </si>
  <si>
    <t>SEINFRA</t>
  </si>
  <si>
    <t>3</t>
  </si>
  <si>
    <t>FUNDAÇÃO</t>
  </si>
  <si>
    <t>3.1</t>
  </si>
  <si>
    <t>94962</t>
  </si>
  <si>
    <t>CONCRETO MAGRO PARA LASTRO, TRAÇO 1:4,5:4,5 (EM MASSA SECA DE CIMENTO/ AREIA MÉDIA/ BRITA 1) - PREPARO MECÂNICO COM BETONEIRA 400 L. AF_05/2021</t>
  </si>
  <si>
    <t>3.2</t>
  </si>
  <si>
    <t>S00090</t>
  </si>
  <si>
    <t>Forma plana para fundações, em tábuas de pinho, 07 usos</t>
  </si>
  <si>
    <t>m²</t>
  </si>
  <si>
    <t>3.3</t>
  </si>
  <si>
    <t>96544</t>
  </si>
  <si>
    <t>ARMAÇÃO DE BLOCO, VIGA BALDRAME OU SAPATA UTILIZANDO AÇO CA-50 DE 6,3 MM - MONTAGEM. AF_06/2017</t>
  </si>
  <si>
    <t>KG</t>
  </si>
  <si>
    <t>3.4</t>
  </si>
  <si>
    <t>96546</t>
  </si>
  <si>
    <t>ARMAÇÃO DE BLOCO, VIGA BALDRAME OU SAPATA UTILIZANDO AÇO CA-50 DE 10 MM - MONTAGEM. AF_06/2017</t>
  </si>
  <si>
    <t>3.5</t>
  </si>
  <si>
    <t>96547</t>
  </si>
  <si>
    <t>ARMAÇÃO DE BLOCO, VIGA BALDRAME OU SAPATA UTILIZANDO AÇO CA-50 DE 12,5 MM - MONTAGEM. AF_06/2017</t>
  </si>
  <si>
    <t>3.6</t>
  </si>
  <si>
    <t>96543</t>
  </si>
  <si>
    <t>ARMAÇÃO DE BLOCO, VIGA BALDRAME E SAPATA UTILIZANDO AÇO CA-60 DE 5 MM - MONTAGEM. AF_06/2017</t>
  </si>
  <si>
    <t>3.7</t>
  </si>
  <si>
    <t>94965</t>
  </si>
  <si>
    <t>CONCRETO FCK = 25MPA, TRAÇO 1:2,3:2,7 (EM MASSA SECA DE CIMENTO/ AREIA MÉDIA/ BRITA 1) - PREPARO MECÂNICO COM BETONEIRA 400 L. AF_05/2021</t>
  </si>
  <si>
    <t>3.8</t>
  </si>
  <si>
    <t>92874</t>
  </si>
  <si>
    <t>LANÇAMENTO COM USO DE BOMBA, ADENSAMENTO E ACABAMENTO DE CONCRETO EM ESTRUTURAS. AF_12/2015</t>
  </si>
  <si>
    <t>3.9</t>
  </si>
  <si>
    <t>Impermeabilização de alicerce e viga baldrame com 2 demãos de tinta asfáltica tipo Neutrol da Vedacit ou similar, exceto argamassa impermeabilização</t>
  </si>
  <si>
    <t>M2</t>
  </si>
  <si>
    <t>4</t>
  </si>
  <si>
    <t>ELEMENTO VAZADO</t>
  </si>
  <si>
    <t>4.1</t>
  </si>
  <si>
    <t>87503</t>
  </si>
  <si>
    <t>ALVENARIA DE VEDAÇÃO DE BLOCOS CERÂMICOS FURADOS NA HORIZONTAL DE 9X19X19CM (ESPESSURA 9CM) DE PAREDES COM ÁREA LÍQUIDA MAIOR OU IGUAL A 6M² SEM VÃOS E ARGAMASSA DE ASSENTAMENTO COM PREPARO EM BETONEIRA. AF_06/2014</t>
  </si>
  <si>
    <t>4.2</t>
  </si>
  <si>
    <t>101161</t>
  </si>
  <si>
    <t>ALVENARIA DE VEDAÇÃO COM ELEMENTO VAZADO DE CONCRETO (COBOGÓ) DE 7X50X50CM E ARGAMASSA DE ASSENTAMENTO COM PREPARO EM BETONEIRA. AF_05/2020</t>
  </si>
  <si>
    <t>4.3</t>
  </si>
  <si>
    <t>4.4</t>
  </si>
  <si>
    <t>(COMPOSIÇÃO REPRESENTATIVA) DO SERVIÇO DE ALVENARIA DE VEDAÇÃO DE BLOCOS VAZADOS DE CERÂMICA DE 14X9X19CM (ESPESSURA 14CM, BLOCO DEITADO), PARA EDIFICAÇÃO HABITACIONAL UNIFAMILIAR (CASA) E EDIFICAÇÃO PÚBLICA PADRÃO. AF_12/2014</t>
  </si>
  <si>
    <t>5</t>
  </si>
  <si>
    <t>ESTRUTURA</t>
  </si>
  <si>
    <t>5.1</t>
  </si>
  <si>
    <t>S03366</t>
  </si>
  <si>
    <t>Forma plana para estruturas, em compensado plastificado de 12mm, 07 usos, inclusive escoramento - Revisada 07.2015</t>
  </si>
  <si>
    <t>5.2</t>
  </si>
  <si>
    <t>92776</t>
  </si>
  <si>
    <t>ARMAÇÃO DE PILAR OU VIGA DE UMA ESTRUTURA CONVENCIONAL DE CONCRETO ARMADO EM UMA EDIFICAÇÃO TÉRREA OU SOBRADO UTILIZANDO AÇO CA-50 DE 6,3 MM - MONTAGEM. AF_12/2015</t>
  </si>
  <si>
    <t>5.3</t>
  </si>
  <si>
    <t>92778</t>
  </si>
  <si>
    <t>ARMAÇÃO DE PILAR OU VIGA DE UMA ESTRUTURA CONVENCIONAL DE CONCRETO ARMADO EM UMA EDIFICAÇÃO TÉRREA OU SOBRADO UTILIZANDO AÇO CA-50 DE 10,0 MM - MONTAGEM. AF_12/2015</t>
  </si>
  <si>
    <t>5.4</t>
  </si>
  <si>
    <t>92779</t>
  </si>
  <si>
    <t>ARMAÇÃO DE PILAR OU VIGA DE UMA ESTRUTURA CONVENCIONAL DE CONCRETO ARMADO EM UMA EDIFICAÇÃO TÉRREA OU SOBRADO UTILIZANDO AÇO CA-50 DE 12,5 MM - MONTAGEM. AF_12/2015</t>
  </si>
  <si>
    <t>5.5</t>
  </si>
  <si>
    <t>92775</t>
  </si>
  <si>
    <t>ARMAÇÃO DE PILAR OU VIGA DE UMA ESTRUTURA CONVENCIONAL DE CONCRETO ARMADO EM UMA EDIFICAÇÃO TÉRREA OU SOBRADO UTILIZANDO AÇO CA-60 DE 5,0 MM - MONTAGEM. AF_12/2015</t>
  </si>
  <si>
    <t>5.6</t>
  </si>
  <si>
    <t>94971</t>
  </si>
  <si>
    <t>CONCRETO FCK = 25MPA, TRAÇO 1:2,3:2,7 (EM MASSA SECA DE CIMENTO/ AREIA MÉDIA/ BRITA 1) - PREPARO MECÂNICO COM BETONEIRA 600 L. AF_05/2021</t>
  </si>
  <si>
    <t>5.7</t>
  </si>
  <si>
    <t>5.8</t>
  </si>
  <si>
    <t>101963</t>
  </si>
  <si>
    <t>LAJE PRÉ-MOLDADA UNIDIRECIONAL, BIAPOIADA, PARA PISO, ENCHIMENTO EM CERÂMICA, VIGOTA CONVENCIONAL, ALTURA TOTAL DA LAJE (ENCHIMENTO+CAPA) = (8+4). AF_11/2020</t>
  </si>
  <si>
    <t>5.9</t>
  </si>
  <si>
    <t>93184</t>
  </si>
  <si>
    <t>VERGA PRÉ-MOLDADA PARA PORTAS COM ATÉ 1,5 M DE VÃO. AF_03/2016</t>
  </si>
  <si>
    <t>5.10</t>
  </si>
  <si>
    <t>93182</t>
  </si>
  <si>
    <t>VERGA PRÉ-MOLDADA PARA JANELAS COM ATÉ 1,5 M DE VÃO. AF_03/2016</t>
  </si>
  <si>
    <t>5.10.1</t>
  </si>
  <si>
    <t>ARMAÇÃO DE PILAR OU VIGA DE UMA ESTRUTURA CONVENCIONAL DE CONCRETO ARMADO EM UMA EDIFICAÇÃO TÉRREA OU SOBRADO UTILIZANDO AÇO CA-50 DE 8,0 MM - MONTAGEM. AF_12/2015</t>
  </si>
  <si>
    <t>5.11</t>
  </si>
  <si>
    <t>MURO DE CONTORNO</t>
  </si>
  <si>
    <t>5.11.1</t>
  </si>
  <si>
    <t>S11146</t>
  </si>
  <si>
    <t>Muro em alvenaria bloco cerâmico, e= 0,09m, c/ alv de pedra granítica, 0,35 x 0,60m, colunas (9x20cm) e cintamento (9x15cm) superior e inferior concreto armado fck = 15,0 Mpa cada 3,00m, chapisco e reboco</t>
  </si>
  <si>
    <t>5.11.2</t>
  </si>
  <si>
    <t>5.11.3</t>
  </si>
  <si>
    <t>5.11.4</t>
  </si>
  <si>
    <t>5.11.5</t>
  </si>
  <si>
    <t>CHAPISCO APLICADO EM ALVENARIAS E ESTRUTURAS DE CONCRETO INTERNAS, COM COLHER DE PEDREIRO.  ARGAMASSA TRAÇO 1:3 COM PREPARO EM BETONEIRA 400L. AF_06/2014</t>
  </si>
  <si>
    <t>5.11.6</t>
  </si>
  <si>
    <t>MASSA ÚNICA, PARA RECEBIMENTO DE PINTURA, EM ARGAMASSA TRAÇO 1:2:8, PREPARO MECÂNICO COM BETONEIRA 400L, APLICADA MANUALMENTE EM FACES INTERNAS DE PAREDES, ESPESSURA DE 10MM, COM EXECUÇÃO DE TALISCAS. AF_06/2014</t>
  </si>
  <si>
    <t>6</t>
  </si>
  <si>
    <t>COBERTA</t>
  </si>
  <si>
    <t>6.1</t>
  </si>
  <si>
    <t>94201</t>
  </si>
  <si>
    <t>TELHAMENTO COM TELHA CERÂMICA CAPA-CANAL, TIPO COLONIAL, COM ATÉ 2 ÁGUAS, INCLUSO TRANSPORTE VERTICAL. AF_07/2019</t>
  </si>
  <si>
    <t>6.2</t>
  </si>
  <si>
    <t>92550</t>
  </si>
  <si>
    <t>FABRICAÇÃO E INSTALAÇÃO DE TESOURA INTEIRA EM MADEIRA NÃO APARELHADA, VÃO DE 8 M, PARA TELHA CERÂMICA OU DE CONCRETO, INCLUSO IÇAMENTO. AF_07/2019</t>
  </si>
  <si>
    <t>UN</t>
  </si>
  <si>
    <t>6.3</t>
  </si>
  <si>
    <t>92552</t>
  </si>
  <si>
    <t>FABRICAÇÃO E INSTALAÇÃO DE TESOURA INTEIRA EM MADEIRA NÃO APARELHADA, VÃO DE 10 M, PARA TELHA CERÂMICA OU DE CONCRETO, INCLUSO IÇAMENTO. AF_07/2019</t>
  </si>
  <si>
    <t>6.4</t>
  </si>
  <si>
    <t>94221</t>
  </si>
  <si>
    <t>CUMEEIRA PARA TELHA CERÂMICA EMBOÇADA COM ARGAMASSA TRAÇO 1:2:9 (CIMENTO, CAL E AREIA) PARA TELHADOS COM ATÉ 2 ÁGUAS, INCLUSO TRANSPORTE VERTICAL. AF_07/2019</t>
  </si>
  <si>
    <t>6.5</t>
  </si>
  <si>
    <t>92539</t>
  </si>
  <si>
    <t>TRAMA DE MADEIRA COMPOSTA POR RIPAS, CAIBROS E TERÇAS PARA TELHADOS DE ATÉ 2 ÁGUAS PARA TELHA DE ENCAIXE DE CERÂMICA OU DE CONCRETO, INCLUSO TRANSPORTE VERTICAL. AF_07/2019</t>
  </si>
  <si>
    <t>6.6</t>
  </si>
  <si>
    <t>96113</t>
  </si>
  <si>
    <t>FORRO EM PLACAS DE GESSO, PARA AMBIENTES COMERCIAIS. AF_05/2017_P</t>
  </si>
  <si>
    <t>6.7</t>
  </si>
  <si>
    <t>S08811</t>
  </si>
  <si>
    <t>Fornecimento e implantação de viga em concreto pré-moldado, seção = 12x20cm</t>
  </si>
  <si>
    <t>m</t>
  </si>
  <si>
    <t>6.8</t>
  </si>
  <si>
    <t>94228</t>
  </si>
  <si>
    <t>CALHA EM CHAPA DE AÇO GALVANIZADO NÚMERO 24, DESENVOLVIMENTO DE 50 CM, INCLUSO TRANSPORTE VERTICAL. AF_07/2019</t>
  </si>
  <si>
    <t>6.9</t>
  </si>
  <si>
    <t>89576</t>
  </si>
  <si>
    <t>TUBO PVC, SÉRIE R, ÁGUA PLUVIAL, DN 75 MM, FORNECIDO E INSTALADO EM CONDUTORES VERTICAIS DE ÁGUAS PLUVIAIS. AF_12/2014</t>
  </si>
  <si>
    <t>6.10</t>
  </si>
  <si>
    <t>89512</t>
  </si>
  <si>
    <t>TUBO PVC, SÉRIE R, ÁGUA PLUVIAL, DN 100 MM, FORNECIDO E INSTALADO EM RAMAL DE ENCAMINHAMENTO. AF_12/2014</t>
  </si>
  <si>
    <t>7</t>
  </si>
  <si>
    <t>PAVIMENTAÇÃO</t>
  </si>
  <si>
    <t>7.1</t>
  </si>
  <si>
    <t>95241</t>
  </si>
  <si>
    <t>LASTRO DE CONCRETO MAGRO, APLICADO EM PISOS, LAJES SOBRE SOLO OU RADIERS, ESPESSURA DE 5 CM. AF_07/2016</t>
  </si>
  <si>
    <t>7.2</t>
  </si>
  <si>
    <t>S10012</t>
  </si>
  <si>
    <t>Fornecimento e instalação de tela aço soldada nervurada CA-60, malha 15x15cm, ferro 4.2mm, painel 2x3m, (1,50kg/m²), Malha Pop Reforçada Gerdau ou similar</t>
  </si>
  <si>
    <t>7.3</t>
  </si>
  <si>
    <t>87632</t>
  </si>
  <si>
    <t>CONTRAPISO EM ARGAMASSA TRAÇO 1:4 (CIMENTO E AREIA), PREPARO MANUAL, APLICADO EM ÁREAS SECAS SOBRE LAJE, ADERIDO, ACABAMENTO NÃO REFORÇADO, ESPESSURA 3CM. AF_07/2021</t>
  </si>
  <si>
    <t>7.4</t>
  </si>
  <si>
    <t>100323</t>
  </si>
  <si>
    <t>LASTRO COM MATERIAL GRANULAR (AREIA MÉDIA), APLICADO EM PISOS OU LAJES SOBRE SOLO, ESPESSURA DE *10 CM*. AF_07/2019</t>
  </si>
  <si>
    <t>7.5</t>
  </si>
  <si>
    <t>94273</t>
  </si>
  <si>
    <t>ASSENTAMENTO DE GUIA (MEIO-FIO) EM TRECHO RETO, CONFECCIONADA EM CONCRETO PRÉ-FABRICADO, DIMENSÕES 100X15X13X30 CM (COMPRIMENTO X BASE INFERIOR X BASE SUPERIOR X ALTURA), PARA VIAS URBANAS (USO VIÁRIO). AF_06/2016</t>
  </si>
  <si>
    <t>7.6</t>
  </si>
  <si>
    <t>101741</t>
  </si>
  <si>
    <t>RODAPÉ EM MARMORITE, ALTURA 10CM. AF_09/2020</t>
  </si>
  <si>
    <t>7.7</t>
  </si>
  <si>
    <t>92397</t>
  </si>
  <si>
    <t>EXECUÇÃO DE PÁTIO/ESTACIONAMENTO EM PISO INTERTRAVADO, COM BLOCO RETANGULAR COR NATURAL DE 20 X 10 CM, ESPESSURA 6 CM. AF_12/2015</t>
  </si>
  <si>
    <t>7.8</t>
  </si>
  <si>
    <t>00004786</t>
  </si>
  <si>
    <t>PISO EM GRANILITE, MARMORITE OU GRANITINA, AGREGADO COR PRETO, CINZA, PALHA OU BRANCO, E=  *8* MM (INCLUSO EXECUCAO)</t>
  </si>
  <si>
    <t>8</t>
  </si>
  <si>
    <t>REVESTIMENTOS</t>
  </si>
  <si>
    <t>8.1</t>
  </si>
  <si>
    <t>87879</t>
  </si>
  <si>
    <t>8.2</t>
  </si>
  <si>
    <t>87547</t>
  </si>
  <si>
    <t>8.3</t>
  </si>
  <si>
    <t>87553</t>
  </si>
  <si>
    <t>EMBOÇO, PARA RECEBIMENTO DE CERÂMICA, EM ARGAMASSA TRAÇO 1:2:8, PREPARO MECÂNICO COM BETONEIRA 400L, APLICADO MANUALMENTE EM FACES INTERNAS DE PAREDES, PARA AMBIENTE COM ÁREA MAIOR QUE 10M2, ESPESSURA DE 10MM, COM EXECUÇÃO DE TALISCAS. AF_06/2014</t>
  </si>
  <si>
    <t>8.4</t>
  </si>
  <si>
    <t>87251</t>
  </si>
  <si>
    <t>REVESTIMENTO CERÂMICO PARA PISO COM PLACAS TIPO ESMALTADA EXTRA DE DIMENSÕES 45X45 CM APLICADA EM AMBIENTES DE ÁREA MAIOR QUE 10 M2. AF_06/2014</t>
  </si>
  <si>
    <t>8.5</t>
  </si>
  <si>
    <t>87280</t>
  </si>
  <si>
    <t>ARGAMASSA TRAÇO 1:7 (EM VOLUME DE CIMENTO E AREIA MÉDIA ÚMIDA) COM ADIÇÃO DE PLASTIFICANTE PARA EMBOÇO/MASSA ÚNICA/ASSENTAMENTO DE ALVENARIA DE VEDAÇÃO, PREPARO MECÂNICO COM BETONEIRA 400 L. AF_08/2019</t>
  </si>
  <si>
    <t>9</t>
  </si>
  <si>
    <t>ESQUADRIAS, FERRAGENS, VIDROS, BANCADAS E DIVISÓRIAS</t>
  </si>
  <si>
    <t>9.1</t>
  </si>
  <si>
    <t>91312</t>
  </si>
  <si>
    <t>KIT DE PORTA DE MADEIRA PARA PINTURA, SEMI-OCA (LEVE OU MÉDIA), PADRÃO POPULAR, 60X210CM, ESPESSURA DE 3,5CM, ITENS INCLUSOS: DOBRADIÇAS, MONTAGEM E INSTALAÇÃO DO BATENTE, FECHADURA COM EXECUÇÃO DO FURO - FORNECIMENTO E INSTALAÇÃO. AF_12/2019</t>
  </si>
  <si>
    <t>9.2</t>
  </si>
  <si>
    <t>91313</t>
  </si>
  <si>
    <t>KIT DE PORTA DE MADEIRA PARA PINTURA, SEMI-OCA (LEVE OU MÉDIA), PADRÃO POPULAR, 70X210CM, ESPESSURA DE 3,5CM, ITENS INCLUSOS: DOBRADIÇAS, MONTAGEM E INSTALAÇÃO DO BATENTE, FECHADURA COM EXECUÇÃO DO FURO - FORNECIMENTO E INSTALAÇÃO. AF_12/2019</t>
  </si>
  <si>
    <t>9.3</t>
  </si>
  <si>
    <t>91314</t>
  </si>
  <si>
    <t>KIT DE PORTA DE MADEIRA PARA PINTURA, SEMI-OCA (LEVE OU MÉDIA), PADRÃO POPULAR, 80X210CM, ESPESSURA DE 3,5CM, ITENS INCLUSOS: DOBRADIÇAS, MONTAGEM E INSTALAÇÃO DO BATENTE, FECHADURA COM EXECUÇÃO DO FURO - FORNECIMENTO E INSTALAÇÃO. AF_12/2019</t>
  </si>
  <si>
    <t>9.4</t>
  </si>
  <si>
    <t>91315</t>
  </si>
  <si>
    <t>KIT DE PORTA DE MADEIRA PARA PINTURA, SEMI-OCA (LEVE OU MÉDIA), PADRÃO POPULAR, 90X210CM, ESPESSURA DE 3,5CM, ITENS INCLUSOS: DOBRADIÇAS, MONTAGEM E INSTALAÇÃO DO BATENTE, FECHADURA COM EXECUÇÃO DO FURO - FORNECIMENTO E INSTALAÇÃO. AF_12/2019</t>
  </si>
  <si>
    <t>9.5</t>
  </si>
  <si>
    <t>91341</t>
  </si>
  <si>
    <t>PORTA EM ALUMÍNIO DE ABRIR TIPO VENEZIANA COM GUARNIÇÃO, FIXAÇÃO COM PARAFUSOS - FORNECIMENTO E INSTALAÇÃO. AF_12/2019</t>
  </si>
  <si>
    <t>9.6</t>
  </si>
  <si>
    <t>S12085</t>
  </si>
  <si>
    <t>Janela basculante, moldura em barra chata de ferro 1x1/4, e cantoneira 1x1x1/4 - exclusive vidro</t>
  </si>
  <si>
    <t>9.7</t>
  </si>
  <si>
    <t>S01883</t>
  </si>
  <si>
    <t>Vidro fantasia canelado 4 mm</t>
  </si>
  <si>
    <t>9.8</t>
  </si>
  <si>
    <t>94570</t>
  </si>
  <si>
    <t>JANELA DE ALUMÍNIO DE CORRER COM 2 FOLHAS PARA VIDROS, COM VIDROS, BATENTE, ACABAMENTO COM ACETATO OU BRILHANTE E FERRAGENS. EXCLUSIVE ALIZAR E CONTRAMARCO. FORNECIMENTO E INSTALAÇÃO. AF_12/2019</t>
  </si>
  <si>
    <t>9.9</t>
  </si>
  <si>
    <t>94569</t>
  </si>
  <si>
    <t>JANELA DE ALUMÍNIO TIPO MAXIM-AR, COM VIDROS, BATENTE E FERRAGENS. EXCLUSIVE ALIZAR, ACABAMENTO E CONTRAMARCO. FORNECIMENTO E INSTALAÇÃO. AF_12/2019</t>
  </si>
  <si>
    <t>9.10</t>
  </si>
  <si>
    <t>S09290</t>
  </si>
  <si>
    <t>Portão de ferro de abrir, quadro em tubo de aço galv.1 1/2", barra quadrada 1/2" na vertical e barra chata de 1 x 3/16" na horizontal, inclusive dobradiças e e ferrolho</t>
  </si>
  <si>
    <t>9.11</t>
  </si>
  <si>
    <t>S01853</t>
  </si>
  <si>
    <t>Grade ferro 1/2 x 1/2"</t>
  </si>
  <si>
    <t>9.12</t>
  </si>
  <si>
    <t>S00191</t>
  </si>
  <si>
    <t>Divisória em granito cinza andorinha polido, e=2cm, inclusive montagem com ferragens - Rev 02</t>
  </si>
  <si>
    <t>9.13</t>
  </si>
  <si>
    <t>S10759</t>
  </si>
  <si>
    <t>Bancada em granito cinza andorinha, e=2cm</t>
  </si>
  <si>
    <t>9.14</t>
  </si>
  <si>
    <t>S08091</t>
  </si>
  <si>
    <t>Bandeira fixa em madeira para vidro</t>
  </si>
  <si>
    <t>10</t>
  </si>
  <si>
    <t>IMPERMEABILIZAÇÃO</t>
  </si>
  <si>
    <t>10.1</t>
  </si>
  <si>
    <t>S10027</t>
  </si>
  <si>
    <t>Impermeabilização com asfalto elastomérico c/armação de véu de poliéster, inclusive primer  (p/fundação)</t>
  </si>
  <si>
    <t>10.2</t>
  </si>
  <si>
    <t>98546</t>
  </si>
  <si>
    <t>IMPERMEABILIZAÇÃO DE SUPERFÍCIE COM MANTA ASFÁLTICA, UMA CAMADA, INCLUSIVE APLICAÇÃO DE PRIMER ASFÁLTICO, E=3MM. AF_06/2018</t>
  </si>
  <si>
    <t>11</t>
  </si>
  <si>
    <t>INSTALAÇÃO DE COMBATE A INCÊNDIO</t>
  </si>
  <si>
    <t>11.1</t>
  </si>
  <si>
    <t>101905</t>
  </si>
  <si>
    <t>EXTINTOR DE INCÊNDIO PORTÁTIL COM CARGA DE ÁGUA PRESSURIZADA DE 10 L, CLASSE A - FORNECIMENTO E INSTALAÇÃO. AF_10/2020_P</t>
  </si>
  <si>
    <t>11.2</t>
  </si>
  <si>
    <t>101908</t>
  </si>
  <si>
    <t>EXTINTOR DE INCÊNDIO PORTÁTIL COM CARGA DE PQS DE 4 KG, CLASSE BC - FORNECIMENTO E INSTALAÇÃO. AF_10/2020_P</t>
  </si>
  <si>
    <t>11.3</t>
  </si>
  <si>
    <t>S07860</t>
  </si>
  <si>
    <t>Luminaria autônoma de emergencia com lâmapda halógena H3/12v, ref. Lux 110, da Luxtron ou similar - Rev.01</t>
  </si>
  <si>
    <t>11.4</t>
  </si>
  <si>
    <t>S11852</t>
  </si>
  <si>
    <t>Placa de sinalizacao de seguranca contra incendio, fotoluminescente, retangular, *12 x 40* cm, em pvc *2* mm anti-chamas (simbolos, cores e pictogramas conforme nbr 13434)</t>
  </si>
  <si>
    <t>Un</t>
  </si>
  <si>
    <t>11.5</t>
  </si>
  <si>
    <t>S12888</t>
  </si>
  <si>
    <t>Placa de sinalizacao, fotoluminescente, em pvc , com logotipo "Extintor de incêndio portátil"- Placa E5</t>
  </si>
  <si>
    <t>12</t>
  </si>
  <si>
    <t>INSTALAÇÕES ELÉTRICAS</t>
  </si>
  <si>
    <t>12.1</t>
  </si>
  <si>
    <t>C4762</t>
  </si>
  <si>
    <t>CAIXA DE LIGAÇÃO PVC 4" X 2"</t>
  </si>
  <si>
    <t>12.2</t>
  </si>
  <si>
    <t>92866</t>
  </si>
  <si>
    <t>CAIXA SEXTAVADA 3" X 3", METÁLICA, INSTALADA EM LAJE - FORNECIMENTO E INSTALAÇÃO. AF_12/2015</t>
  </si>
  <si>
    <t>12.3</t>
  </si>
  <si>
    <t>91917</t>
  </si>
  <si>
    <t>CURVA 90 GRAUS PARA ELETRODUTO, PVC, ROSCÁVEL, DN 32 MM (1"), PARA CIRCUITOS TERMINAIS, INSTALADA EM PAREDE - FORNECIMENTO E INSTALAÇÃO. AF_12/2015</t>
  </si>
  <si>
    <t>12.4</t>
  </si>
  <si>
    <t>91920</t>
  </si>
  <si>
    <t>CURVA 90 GRAUS PARA ELETRODUTO, PVC, ROSCÁVEL, DN 40 MM (1 1/4"), PARA CIRCUITOS TERMINAIS, INSTALADA EM PAREDE - FORNECIMENTO E INSTALAÇÃO. AF_12/2015</t>
  </si>
  <si>
    <t>12.5</t>
  </si>
  <si>
    <t>91857</t>
  </si>
  <si>
    <t>ELETRODUTO FLEXÍVEL CORRUGADO REFORÇADO, PVC, DN 32 MM (1"), PARA CIRCUITOS TERMINAIS, INSTALADO EM PAREDE - FORNECIMENTO E INSTALAÇÃO. AF_12/2015</t>
  </si>
  <si>
    <t>12.6</t>
  </si>
  <si>
    <t>91860</t>
  </si>
  <si>
    <t>ELETRODUTO FLEXÍVEL CORRUGADO, PEAD, DN 40 MM (1 1/4"), PARA CIRCUITOS TERMINAIS, INSTALADO EM PAREDE - FORNECIMENTO E INSTALAÇÃO. AF_12/2015</t>
  </si>
  <si>
    <t>12.7</t>
  </si>
  <si>
    <t>91853</t>
  </si>
  <si>
    <t>ELETRODUTO FLEXÍVEL CORRUGADO REFORÇADO, PVC, DN 20 MM (1/2"), PARA CIRCUITOS TERMINAIS, INSTALADO EM PAREDE - FORNECIMENTO E INSTALAÇÃO. AF_12/2015</t>
  </si>
  <si>
    <t>12.8</t>
  </si>
  <si>
    <t>93008</t>
  </si>
  <si>
    <t>ELETRODUTO RÍGIDO ROSCÁVEL, PVC, DN 50 MM (1 1/2") - FORNECIMENTO E INSTALAÇÃO. AF_12/2015</t>
  </si>
  <si>
    <t>12.9</t>
  </si>
  <si>
    <t>91873</t>
  </si>
  <si>
    <t>ELETRODUTO RÍGIDO ROSCÁVEL, PVC, DN 40 MM (1 1/4"), PARA CIRCUITOS TERMINAIS, INSTALADO EM PAREDE - FORNECIMENTO E INSTALAÇÃO. AF_12/2015</t>
  </si>
  <si>
    <t>12.10</t>
  </si>
  <si>
    <t>91872</t>
  </si>
  <si>
    <t>ELETRODUTO RÍGIDO ROSCÁVEL, PVC, DN 32 MM (1"), PARA CIRCUITOS TERMINAIS, INSTALADO EM PAREDE - FORNECIMENTO E INSTALAÇÃO. AF_12/2015</t>
  </si>
  <si>
    <t>12.11</t>
  </si>
  <si>
    <t>91876</t>
  </si>
  <si>
    <t>LUVA PARA ELETRODUTO, PVC, ROSCÁVEL, DN 32 MM (1"), PARA CIRCUITOS TERMINAIS, INSTALADA EM FORRO - FORNECIMENTO E INSTALAÇÃO. AF_12/2015</t>
  </si>
  <si>
    <t>12.12</t>
  </si>
  <si>
    <t>91877</t>
  </si>
  <si>
    <t>LUVA PARA ELETRODUTO, PVC, ROSCÁVEL, DN 40 MM (1 1/4"), PARA CIRCUITOS TERMINAIS, INSTALADA EM FORRO - FORNECIMENTO E INSTALAÇÃO. AF_12/2015</t>
  </si>
  <si>
    <t>12.13</t>
  </si>
  <si>
    <t>93013</t>
  </si>
  <si>
    <t>LUVA PARA ELETRODUTO, PVC, ROSCÁVEL, DN 50 MM (1 1/2") - FORNECIMENTO E INSTALAÇÃO. AF_12/2015</t>
  </si>
  <si>
    <t>12.14</t>
  </si>
  <si>
    <t>101879</t>
  </si>
  <si>
    <t>QUADRO DE DISTRIBUIÇÃO DE ENERGIA EM CHAPA DE AÇO GALVANIZADO, DE EMBUTIR, COM BARRAMENTO TRIFÁSICO, PARA 24 DISJUNTORES DIN 100A - FORNECIMENTO E INSTALAÇÃO. AF_10/2020</t>
  </si>
  <si>
    <t>12.15</t>
  </si>
  <si>
    <t>101878</t>
  </si>
  <si>
    <t>QUADRO DE DISTRIBUIÇÃO DE ENERGIA EM CHAPA DE AÇO GALVANIZADO, DE SOBREPOR, COM BARRAMENTO TRIFÁSICO, PARA 18 DISJUNTORES DIN 100A - FORNECIMENTO E INSTALAÇÃO. AF_10/2020</t>
  </si>
  <si>
    <t>12.16</t>
  </si>
  <si>
    <t>PROPRIO</t>
  </si>
  <si>
    <t>Tomada 2P + T - 10A</t>
  </si>
  <si>
    <t>PC</t>
  </si>
  <si>
    <t>12.17</t>
  </si>
  <si>
    <t>S00780</t>
  </si>
  <si>
    <t>Tomada 2p+t, ABNT, 10 A, para piso, com placa em metal amarelo e caixa pvc</t>
  </si>
  <si>
    <t>12.18</t>
  </si>
  <si>
    <t>91992</t>
  </si>
  <si>
    <t>TOMADA ALTA DE EMBUTIR (1 MÓDULO), 2P+T 10 A, INCLUINDO SUPORTE E PLACA - FORNECIMENTO E INSTALAÇÃO. AF_12/2015</t>
  </si>
  <si>
    <t>12.19</t>
  </si>
  <si>
    <t>92023</t>
  </si>
  <si>
    <t>INTERRUPTOR SIMPLES (1 MÓDULO) COM 1 TOMADA DE EMBUTIR 2P+T 10 A,  INCLUINDO SUPORTE E PLACA - FORNECIMENTO E INSTALAÇÃO. AF_12/2015</t>
  </si>
  <si>
    <t>12.20</t>
  </si>
  <si>
    <t>91971</t>
  </si>
  <si>
    <t>INTERRUPTOR SIMPLES (3 MÓDULOS) COM INTERRUPTOR PARALELO (1 MÓDULO), 10A/250V, INCLUINDO SUPORTE E PLACA - FORNECIMENTO E INSTALAÇÃO. AF_12/2015</t>
  </si>
  <si>
    <t>12.21</t>
  </si>
  <si>
    <t>97585</t>
  </si>
  <si>
    <t>LUMINÁRIA TIPO CALHA, DE SOBREPOR, COM 2 LÂMPADAS TUBULARES FLUORESCENTES DE 18 W, COM REATOR DE PARTIDA RÁPIDA - FORNECIMENTO E INSTALAÇÃO. AF_02/2020</t>
  </si>
  <si>
    <t>12.22</t>
  </si>
  <si>
    <t>97586</t>
  </si>
  <si>
    <t>LUMINÁRIA TIPO CALHA, DE SOBREPOR, COM 2 LÂMPADAS TUBULARES FLUORESCENTES DE 36 W, COM REATOR DE PARTIDA RÁPIDA - FORNECIMENTO E INSTALAÇÃO. AF_02/2020</t>
  </si>
  <si>
    <t>12.23</t>
  </si>
  <si>
    <t>101561</t>
  </si>
  <si>
    <t>CABO DE COBRE FLEXÍVEL ISOLADO, 16 MM², 0,6/1,0 KV, PARA REDE AÉREA DE DISTRIBUIÇÃO DE ENERGIA ELÉTRICA DE BAIXA TENSÃO - FORNECIMENTO E INSTALAÇÃO. AF_07/2020</t>
  </si>
  <si>
    <t>12.24</t>
  </si>
  <si>
    <t>12.25</t>
  </si>
  <si>
    <t>12.26</t>
  </si>
  <si>
    <t>S07996</t>
  </si>
  <si>
    <t>Disjuntor bipolar DR 25 A  - Dispositivo residual diferencial, tipo AC, 30MA, ref.5SM1 312-OMB, Siemens ou similar</t>
  </si>
  <si>
    <t>12.27</t>
  </si>
  <si>
    <t>93656</t>
  </si>
  <si>
    <t>DISJUNTOR MONOPOLAR TIPO DIN, CORRENTE NOMINAL DE 25A - FORNECIMENTO E INSTALAÇÃO. AF_10/2020</t>
  </si>
  <si>
    <t>12.28</t>
  </si>
  <si>
    <t>93653</t>
  </si>
  <si>
    <t>DISJUNTOR MONOPOLAR TIPO DIN, CORRENTE NOMINAL DE 10A - FORNECIMENTO E INSTALAÇÃO. AF_10/2020</t>
  </si>
  <si>
    <t>12.29</t>
  </si>
  <si>
    <t>101893</t>
  </si>
  <si>
    <t>DISJUNTOR TRIPOLAR TIPO NEMA, CORRENTE NOMINAL DE 10 ATÉ 50A - FORNECIMENTO E INSTALAÇÃO. AF_10/2020</t>
  </si>
  <si>
    <t>12.30</t>
  </si>
  <si>
    <t>12.31</t>
  </si>
  <si>
    <t>91928</t>
  </si>
  <si>
    <t>CABO DE COBRE FLEXÍVEL ISOLADO, 4 MM², ANTI-CHAMA 450/750 V, PARA CIRCUITOS TERMINAIS - FORNECIMENTO E INSTALAÇÃO. AF_12/2015</t>
  </si>
  <si>
    <t>12.32</t>
  </si>
  <si>
    <t>91924</t>
  </si>
  <si>
    <t>CABO DE COBRE FLEXÍVEL ISOLADO, 1,5 MM², ANTI-CHAMA 450/750 V, PARA CIRCUITOS TERMINAIS - FORNECIMENTO E INSTALAÇÃO. AF_12/2015</t>
  </si>
  <si>
    <t>12.33</t>
  </si>
  <si>
    <t>COTAÇÃO</t>
  </si>
  <si>
    <t>CAIXA PARA MEDIDOR TRIFÁSICO - PADRÃO ENERGISA</t>
  </si>
  <si>
    <t>pc</t>
  </si>
  <si>
    <t>12.34</t>
  </si>
  <si>
    <t>98111</t>
  </si>
  <si>
    <t>CAIXA DE INSPEÇÃO PARA ATERRAMENTO, CIRCULAR, EM POLIETILENO, DIÂMETRO INTERNO = 0,3 M. AF_12/2020</t>
  </si>
  <si>
    <t>12.35</t>
  </si>
  <si>
    <t>12.36</t>
  </si>
  <si>
    <t>S09824</t>
  </si>
  <si>
    <t>Massa 3M para calafetação (fornecimento)</t>
  </si>
  <si>
    <t>kg</t>
  </si>
  <si>
    <t>12.37</t>
  </si>
  <si>
    <t>96985</t>
  </si>
  <si>
    <t>HASTE DE ATERRAMENTO 5/8  PARA SPDA - FORNECIMENTO E INSTALAÇÃO. AF_12/2017</t>
  </si>
  <si>
    <t>12.38</t>
  </si>
  <si>
    <t>S04014</t>
  </si>
  <si>
    <t>Fita isolante (rolo 20m) 3/4" - Fornecimento</t>
  </si>
  <si>
    <t>12.39</t>
  </si>
  <si>
    <t>91926</t>
  </si>
  <si>
    <t>CABO DE COBRE FLEXÍVEL ISOLADO, 2,5 MM², ANTI-CHAMA 450/750 V, PARA CIRCUITOS TERMINAIS - FORNECIMENTO E INSTALAÇÃO. AF_12/2015</t>
  </si>
  <si>
    <t>12.40</t>
  </si>
  <si>
    <t>12.41</t>
  </si>
  <si>
    <t>12.42</t>
  </si>
  <si>
    <t>12.43</t>
  </si>
  <si>
    <t>91933</t>
  </si>
  <si>
    <t>KIT DE PORTA DE MADEIRA FRISADA, SEMI-OCA (LEVE OU MÉDIA), PADRÃO POPULAR, 80X210CM, ESPESSURA DE 3,5CM, ITENS INCLUSOS: DOBRADIÇAS, MONTAGEM E INSTALAÇÃO DO BATENTE, SEM FECHADURA - FORNECIMENTO E INSTALAÇÃO. AF_12/2019</t>
  </si>
  <si>
    <t>12.44</t>
  </si>
  <si>
    <t>CABO DE COBRE FLEXÍVEL ISOLADO, 10 MM², ANTI-CHAMA 0,6/1,0 KV, PARA CIRCUITOS TERMINAIS - FORNECIMENTO E INSTALAÇÃO. AF_12/2015</t>
  </si>
  <si>
    <t>12.45</t>
  </si>
  <si>
    <t>12.46</t>
  </si>
  <si>
    <t>12.47</t>
  </si>
  <si>
    <t>92022</t>
  </si>
  <si>
    <t>INTERRUPTOR SIMPLES (1 MÓDULO) COM 1 TOMADA DE EMBUTIR 2P+T 10 A,  SEM SUPORTE E SEM PLACA - FORNECIMENTO E INSTALAÇÃO. AF_12/2015</t>
  </si>
  <si>
    <t>13</t>
  </si>
  <si>
    <t>INSTALAÇÕES HIDRO-SANITÁRIA</t>
  </si>
  <si>
    <t>13.1</t>
  </si>
  <si>
    <t>89707</t>
  </si>
  <si>
    <t>CAIXA SIFONADA, PVC, DN 100 X 100 X 50 MM, JUNTA ELÁSTICA, FORNECIDA E INSTALADA EM RAMAL DE DESCARGA OU EM RAMAL DE ESGOTO SANITÁRIO. AF_12/2014</t>
  </si>
  <si>
    <t>13.2</t>
  </si>
  <si>
    <t>00011712</t>
  </si>
  <si>
    <t>CAIXA SIFONADA, PVC, 150 X 150 X 50 MM, COM GRELHA QUADRADA, BRANCA (NBR 5688)</t>
  </si>
  <si>
    <t>13.3</t>
  </si>
  <si>
    <t>89710</t>
  </si>
  <si>
    <t>RALO SECO, PVC, DN 100 X 40 MM, JUNTA SOLDÁVEL, FORNECIDO E INSTALADO EM RAMAL DE DESCARGA OU EM RAMAL DE ESGOTO SANITÁRIO. AF_12/2014</t>
  </si>
  <si>
    <t>13.4</t>
  </si>
  <si>
    <t>97902</t>
  </si>
  <si>
    <t>CAIXA ENTERRADA HIDRÁULICA RETANGULAR EM ALVENARIA COM TIJOLOS CERÂMICOS MACIÇOS, DIMENSÕES INTERNAS: 0,6X0,6X0,6 M PARA REDE DE ESGOTO. AF_12/2020</t>
  </si>
  <si>
    <t>13.5</t>
  </si>
  <si>
    <t>00000818</t>
  </si>
  <si>
    <t>BUCHA DE REDUCAO DE PVC, SOLDAVEL, CURTA, COM 60 X 50 MM, PARA AGUA FRIA PREDIAL</t>
  </si>
  <si>
    <t>13.6</t>
  </si>
  <si>
    <t>00000828</t>
  </si>
  <si>
    <t>BUCHA DE REDUCAO DE PVC, SOLDAVEL, CURTA, COM 25 X 20 MM, PARA AGUA FRIA PREDIAL</t>
  </si>
  <si>
    <t>13.7</t>
  </si>
  <si>
    <t>00000813</t>
  </si>
  <si>
    <t>BUCHA DE REDUCAO DE PVC, SOLDAVEL, LONGA, COM 50 X 25 MM, PARA AGUA FRIA PREDIAL</t>
  </si>
  <si>
    <t>13.8</t>
  </si>
  <si>
    <t>00000820</t>
  </si>
  <si>
    <t>BUCHA DE REDUCAO DE PVC, SOLDAVEL, LONGA, COM 50 X 32 MM, PARA AGUA FRIA PREDIAL</t>
  </si>
  <si>
    <t>13.9</t>
  </si>
  <si>
    <t>89362</t>
  </si>
  <si>
    <t>JOELHO 90 GRAUS, PVC, SOLDÁVEL, DN 25MM, INSTALADO EM RAMAL OU SUB-RAMAL DE ÁGUA - FORNECIMENTO E INSTALAÇÃO. AF_12/2014</t>
  </si>
  <si>
    <t>13.10</t>
  </si>
  <si>
    <t>89501</t>
  </si>
  <si>
    <t>JOELHO 90 GRAUS, PVC, SOLDÁVEL, DN 50MM, INSTALADO EM PRUMADA DE ÁGUA - FORNECIMENTO E INSTALAÇÃO. AF_12/2014</t>
  </si>
  <si>
    <t>13.11</t>
  </si>
  <si>
    <t>89366</t>
  </si>
  <si>
    <t>Joelho 90 graus com bucha de latão, pvc, soldável, dn 25mm, x 3/4? instalado em ramal ou sub-ramal de água - fornecimento e instalação. af_12/2014</t>
  </si>
  <si>
    <t>13.12</t>
  </si>
  <si>
    <t>89579</t>
  </si>
  <si>
    <t>LUVA DE REDUÇÃO, PVC, SOLDÁVEL, DN 50MM X 25MM, INSTALADO EM PRUMADA DE ÁGUA   FORNECIMENTO E INSTALAÇÃO. AF_12/2014</t>
  </si>
  <si>
    <t>13.13</t>
  </si>
  <si>
    <t>89627</t>
  </si>
  <si>
    <t>TÊ DE REDUÇÃO, PVC, SOLDÁVEL, DN 50MM X 25MM, INSTALADO EM PRUMADA DE ÁGUA - FORNECIMENTO E INSTALAÇÃO. AF_12/2014</t>
  </si>
  <si>
    <t>13.14</t>
  </si>
  <si>
    <t>89393</t>
  </si>
  <si>
    <t>TE, PVC, SOLDÁVEL, DN 20MM, INSTALADO EM RAMAL OU SUB-RAMAL DE ÁGUA - FORNECIMENTO E INSTALAÇÃO. AF_12/2014</t>
  </si>
  <si>
    <t>13.15</t>
  </si>
  <si>
    <t>89395</t>
  </si>
  <si>
    <t>TE, PVC, SOLDÁVEL, DN 25MM, INSTALADO EM RAMAL OU SUB-RAMAL DE ÁGUA - FORNECIMENTO E INSTALAÇÃO. AF_12/2014</t>
  </si>
  <si>
    <t>13.16</t>
  </si>
  <si>
    <t>89625</t>
  </si>
  <si>
    <t>TE, PVC, SOLDÁVEL, DN 50MM, INSTALADO EM PRUMADA DE ÁGUA - FORNECIMENTO E INSTALAÇÃO. AF_12/2014</t>
  </si>
  <si>
    <t>13.17</t>
  </si>
  <si>
    <t>90374</t>
  </si>
  <si>
    <t>TÊ COM BUCHA DE LATÃO NA BOLSA CENTRAL, PVC, SOLDÁVEL, DN 25MM X 3/4?, INSTALADO EM RAMAL OU SUB-RAMAL DE ÁGUA - FORNECIMENTO E INSTALAÇÃO. AF_03/2015</t>
  </si>
  <si>
    <t>13.18</t>
  </si>
  <si>
    <t>89401</t>
  </si>
  <si>
    <t>TUBO, PVC, SOLDÁVEL, DN 20MM, INSTALADO EM RAMAL DE DISTRIBUIÇÃO DE ÁGUA - FORNECIMENTO E INSTALAÇÃO. AF_12/2014</t>
  </si>
  <si>
    <t>13.19</t>
  </si>
  <si>
    <t>89446</t>
  </si>
  <si>
    <t>TUBO, PVC, SOLDÁVEL, DN 25MM, INSTALADO EM PRUMADA DE ÁGUA - FORNECIMENTO E INSTALAÇÃO. AF_12/2014</t>
  </si>
  <si>
    <t>13.20</t>
  </si>
  <si>
    <t>89449</t>
  </si>
  <si>
    <t>TUBO, PVC, SOLDÁVEL, DN 50MM, INSTALADO EM PRUMADA DE ÁGUA - FORNECIMENTO E INSTALAÇÃO. AF_12/2014</t>
  </si>
  <si>
    <t>13.21</t>
  </si>
  <si>
    <t>89711</t>
  </si>
  <si>
    <t>TUBO PVC, SERIE NORMAL, ESGOTO PREDIAL, DN 40 MM, FORNECIDO E INSTALADO EM RAMAL DE DESCARGA OU RAMAL DE ESGOTO SANITÁRIO. AF_12/2014</t>
  </si>
  <si>
    <t>13.22</t>
  </si>
  <si>
    <t>89798</t>
  </si>
  <si>
    <t>TUBO PVC, SERIE NORMAL, ESGOTO PREDIAL, DN 50 MM, FORNECIDO E INSTALADO EM PRUMADA DE ESGOTO SANITÁRIO OU VENTILAÇÃO. AF_12/2014</t>
  </si>
  <si>
    <t>13.23</t>
  </si>
  <si>
    <t>89800</t>
  </si>
  <si>
    <t>TUBO PVC, SERIE NORMAL, ESGOTO PREDIAL, DN 100 MM, FORNECIDO E INSTALADO EM PRUMADA DE ESGOTO SANITÁRIO OU VENTILAÇÃO. AF_12/2014</t>
  </si>
  <si>
    <t>13.24</t>
  </si>
  <si>
    <t>86931</t>
  </si>
  <si>
    <t>VASO SANITÁRIO SIFONADO COM CAIXA ACOPLADA LOUÇA BRANCA, INCLUSO ENGATE FLEXÍVEL EM PLÁSTICO BRANCO, 1/2  X 40CM - FORNECIMENTO E INSTALAÇÃO. AF_01/2020</t>
  </si>
  <si>
    <t>13.25</t>
  </si>
  <si>
    <t>00000377</t>
  </si>
  <si>
    <t>ASSENTO SANITARIO DE PLASTICO, TIPO CONVENCIONAL</t>
  </si>
  <si>
    <t>13.26</t>
  </si>
  <si>
    <t>00001370</t>
  </si>
  <si>
    <t>DUCHA HIGIENICA PLASTICA COM REGISTRO METALICO 1/2 "</t>
  </si>
  <si>
    <t>13.27</t>
  </si>
  <si>
    <t>00007608</t>
  </si>
  <si>
    <t>DUCHA / CHUVEIRO PLASTICO SIMPLES, 5 '', BRANCO, PARA ACOPLAR EM HASTE 1/2 ", AGUA FRIA</t>
  </si>
  <si>
    <t>13.28</t>
  </si>
  <si>
    <t>100858</t>
  </si>
  <si>
    <t>MICTÓRIO SIFONADO LOUÇA BRANCA ? PADRÃO MÉDIO ? FORNECIMENTO E INSTALAÇÃO. AF_01/2020</t>
  </si>
  <si>
    <t>13.29</t>
  </si>
  <si>
    <t>86916</t>
  </si>
  <si>
    <t>TORNEIRA PLÁSTICA 3/4? PARA TANQUE - FORNECIMENTO E INSTALAÇÃO. AF_01/2020</t>
  </si>
  <si>
    <t>13.30</t>
  </si>
  <si>
    <t>95635</t>
  </si>
  <si>
    <t>KIT CAVALETE PARA MEDIÇÃO DE ÁGUA - ENTRADA PRINCIPAL, EM PVC SOLDÁVEL DN 25 (¾")   FORNECIMENTO E INSTALAÇÃO (EXCLUSIVE HIDRÔMETRO). AF_11/2016</t>
  </si>
  <si>
    <t>13.31</t>
  </si>
  <si>
    <t>86935</t>
  </si>
  <si>
    <t>CUBA DE EMBUTIR DE AÇO INOXIDÁVEL MÉDIA, INCLUSO VÁLVULA TIPO AMERICANA EM METAL CROMADO E SIFÃO FLEXÍVEL EM PVC - FORNECIMENTO E INSTALAÇÃO. AF_01/2020</t>
  </si>
  <si>
    <t>13.32</t>
  </si>
  <si>
    <t>86911</t>
  </si>
  <si>
    <t>TORNEIRA CROMADA LONGA, DE PAREDE, 1/2? OU 3/4?, PARA PIA DE COZINHA, PADRÃO POPULAR - FORNECIMENTO E INSTALAÇÃO. AF_01/2020</t>
  </si>
  <si>
    <t>13.33</t>
  </si>
  <si>
    <t>86937</t>
  </si>
  <si>
    <t>CUBA DE EMBUTIR OVAL EM LOUÇA BRANCA, 35 X 50CM OU EQUIVALENTE, INCLUSO VÁLVULA EM METAL CROMADO E SIFÃO FLEXÍVEL EM PVC - FORNECIMENTO E INSTALAÇÃO. AF_01/2020</t>
  </si>
  <si>
    <t>13.34</t>
  </si>
  <si>
    <t>86906</t>
  </si>
  <si>
    <t>TORNEIRA CROMADA DE MESA, 1/2? OU 3/4?, PARA LAVATÓRIO, PADRÃO POPULAR - FORNECIMENTO E INSTALAÇÃO. AF_01/2020</t>
  </si>
  <si>
    <t>13.35</t>
  </si>
  <si>
    <t>94796</t>
  </si>
  <si>
    <t>TORNEIRA DE BOIA PARA CAIXA D'ÁGUA, ROSCÁVEL, 3/4" - FORNECIMENTO E INSTALAÇÃO. AF_08/2021</t>
  </si>
  <si>
    <t>13.36</t>
  </si>
  <si>
    <t>100867</t>
  </si>
  <si>
    <t>BARRA DE APOIO RETA, EM ACO INOX POLIDO, COMPRIMENTO 70 CM,  FIXADA NA PAREDE - FORNECIMENTO E INSTALAÇÃO. AF_01/2020</t>
  </si>
  <si>
    <t>13.37</t>
  </si>
  <si>
    <t>100866</t>
  </si>
  <si>
    <t>BARRA DE APOIO RETA, EM ACO INOX POLIDO, COMPRIMENTO 60CM, FIXADA NA PAREDE - FORNECIMENTO E INSTALAÇÃO. AF_01/2020</t>
  </si>
  <si>
    <t>13.38</t>
  </si>
  <si>
    <t>86943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</si>
  <si>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</si>
  <si>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13.39</t>
  </si>
  <si>
    <t>95544</t>
  </si>
  <si>
    <t>PAPELEIRA DE PAREDE EM METAL CROMADO SEM TAMPA, INCLUSO FIXAÇÃO. AF_01/2020</t>
  </si>
  <si>
    <t>13.40</t>
  </si>
  <si>
    <t>94498</t>
  </si>
  <si>
    <t>REGISTRO DE GAVETA BRUTO, LATÃO, ROSCÁVEL, 2" - FORNECIMENTO E INSTALAÇÃO. AF_08/2021</t>
  </si>
  <si>
    <t>13.41</t>
  </si>
  <si>
    <t>94497</t>
  </si>
  <si>
    <t>REGISTRO DE GAVETA BRUTO, LATÃO, ROSCÁVEL, 1 1/2" - FORNECIMENTO E INSTALAÇÃO. AF_08/2021</t>
  </si>
  <si>
    <t>13.42</t>
  </si>
  <si>
    <t>89352</t>
  </si>
  <si>
    <t>REGISTRO DE GAVETA BRUTO, LATÃO, ROSCÁVEL, 1/2" - FORNECIMENTO E INSTALAÇÃO. AF_08/2021</t>
  </si>
  <si>
    <t>13.43</t>
  </si>
  <si>
    <t>89353</t>
  </si>
  <si>
    <t>REGISTRO DE GAVETA BRUTO, LATÃO, ROSCÁVEL, 3/4" - FORNECIMENTO E INSTALAÇÃO. AF_08/2021</t>
  </si>
  <si>
    <t>13.44</t>
  </si>
  <si>
    <t>89985</t>
  </si>
  <si>
    <t>REGISTRO DE PRESSÃO BRUTO, LATÃO, ROSCÁVEL, 3/4", COM ACABAMENTO E CANOPLA CROMADOS - FORNECIMENTO E INSTALAÇÃO. AF_08/2021</t>
  </si>
  <si>
    <t>13.45</t>
  </si>
  <si>
    <t>89816</t>
  </si>
  <si>
    <t>UNIÃO, CPVC, SOLDÁVEL, DN35MM, INSTALADO EM PRUMADA DE ÁGUA ? FORNECIMENTO E INSTALAÇÃO. AF_12/2014</t>
  </si>
  <si>
    <t>13.46</t>
  </si>
  <si>
    <t>89802</t>
  </si>
  <si>
    <t>JOELHO 45 GRAUS, PVC, SERIE NORMAL, ESGOTO PREDIAL, DN 50 MM, JUNTA ELÁSTICA, FORNECIDO E INSTALADO EM PRUMADA DE ESGOTO SANITÁRIO OU VENTILAÇÃO. AF_12/2014</t>
  </si>
  <si>
    <t>13.47</t>
  </si>
  <si>
    <t>89810</t>
  </si>
  <si>
    <t>JOELHO 45 GRAUS, PVC, SERIE NORMAL, ESGOTO PREDIAL, DN 100 MM, JUNTA ELÁSTICA, FORNECIDO E INSTALADO EM PRUMADA DE ESGOTO SANITÁRIO OU VENTILAÇÃO. AF_12/2014</t>
  </si>
  <si>
    <t>13.48</t>
  </si>
  <si>
    <t>89724</t>
  </si>
  <si>
    <t>JOELHO 90 GRAUS, PVC, SERIE NORMAL, ESGOTO PREDIAL, DN 40 MM, JUNTA SOLDÁVEL, FORNECIDO E INSTALADO EM RAMAL DE DESCARGA OU RAMAL DE ESGOTO SANITÁRIO. AF_12/2014</t>
  </si>
  <si>
    <t>13.49</t>
  </si>
  <si>
    <t>89801</t>
  </si>
  <si>
    <t>JOELHO 90 GRAUS, PVC, SERIE NORMAL, ESGOTO PREDIAL, DN 50 MM, JUNTA ELÁSTICA, FORNECIDO E INSTALADO EM PRUMADA DE ESGOTO SANITÁRIO OU VENTILAÇÃO. AF_12/2014</t>
  </si>
  <si>
    <t>13.50</t>
  </si>
  <si>
    <t>89744</t>
  </si>
  <si>
    <t>JOELHO 90 GRAUS, PVC, SERIE NORMAL, ESGOTO PREDIAL, DN 100 MM, JUNTA ELÁSTICA, FORNECIDO E INSTALADO EM RAMAL DE DESCARGA OU RAMAL DE ESGOTO SANITÁRIO. AF_12/2014</t>
  </si>
  <si>
    <t>13.51</t>
  </si>
  <si>
    <t>89827</t>
  </si>
  <si>
    <t>JUNÇÃO SIMPLES, PVC, SERIE NORMAL, ESGOTO PREDIAL, DN 50 X 50 MM, JUNTA ELÁSTICA, FORNECIDO E INSTALADO EM PRUMADA DE ESGOTO SANITÁRIO OU VENTILAÇÃO. AF_12/2014</t>
  </si>
  <si>
    <t>13.52</t>
  </si>
  <si>
    <t>00003659</t>
  </si>
  <si>
    <t>JUNCAO SIMPLES, PVC, DN 100 X 50 MM, SERIE NORMAL PARA ESGOTO PREDIAL</t>
  </si>
  <si>
    <t>13.53</t>
  </si>
  <si>
    <t>00003660</t>
  </si>
  <si>
    <t>JUNCAO SIMPLES, PVC, DN 100 X 75 MM, SERIE NORMAL PARA ESGOTO PREDIAL</t>
  </si>
  <si>
    <t>13.54</t>
  </si>
  <si>
    <t>89797</t>
  </si>
  <si>
    <t>JUNÇÃO SIMPLES, PVC, SERIE NORMAL, ESGOTO PREDIAL, DN 100 X 100 MM, JUNTA ELÁSTICA, FORNECIDO E INSTALADO EM RAMAL DE DESCARGA OU RAMAL DE ESGOTO SANITÁRIO. AF_12/2014</t>
  </si>
  <si>
    <t>13.55</t>
  </si>
  <si>
    <t>89813</t>
  </si>
  <si>
    <t>LUVA SIMPLES, PVC, SERIE NORMAL, ESGOTO PREDIAL, DN 50 MM, JUNTA ELÁSTICA, FORNECIDO E INSTALADO EM PRUMADA DE ESGOTO SANITÁRIO OU VENTILAÇÃO. AF_12/2014</t>
  </si>
  <si>
    <t>13.56</t>
  </si>
  <si>
    <t>89817</t>
  </si>
  <si>
    <t>LUVA SIMPLES, PVC, SERIE NORMAL, ESGOTO PREDIAL, DN 75 MM, JUNTA ELÁSTICA, FORNECIDO E INSTALADO EM PRUMADA DE ESGOTO SANITÁRIO OU VENTILAÇÃO. AF_12/2014</t>
  </si>
  <si>
    <t>13.57</t>
  </si>
  <si>
    <t>89778</t>
  </si>
  <si>
    <t>LUVA SIMPLES, PVC, SERIE NORMAL, ESGOTO PREDIAL, DN 100 MM, JUNTA ELÁSTICA, FORNECIDO E INSTALADO EM RAMAL DE DESCARGA OU RAMAL DE ESGOTO SANITÁRIO. AF_12/2014</t>
  </si>
  <si>
    <t>13.58</t>
  </si>
  <si>
    <t>89825</t>
  </si>
  <si>
    <t>TE, PVC, SERIE NORMAL, ESGOTO PREDIAL, DN 50 X 50 MM, JUNTA ELÁSTICA, FORNECIDO E INSTALADO EM PRUMADA DE ESGOTO SANITÁRIO OU VENTILAÇÃO. AF_12/2014</t>
  </si>
  <si>
    <t>13.59</t>
  </si>
  <si>
    <t>00011657</t>
  </si>
  <si>
    <t>TE SANITARIO, PVC, DN 75 X 50 MM, SERIE NORMAL PARA ESGOTO PREDIAL</t>
  </si>
  <si>
    <t>13.60</t>
  </si>
  <si>
    <t>00011656</t>
  </si>
  <si>
    <t>TE SANITARIO, PVC, DN 100 X 75 MM, SERIE NORMAL PARA ESGOTO PREDIAL</t>
  </si>
  <si>
    <t>14</t>
  </si>
  <si>
    <t>PINTURA</t>
  </si>
  <si>
    <t>14.1</t>
  </si>
  <si>
    <t>88484</t>
  </si>
  <si>
    <t>APLICAÇÃO DE FUNDO SELADOR ACRÍLICO EM TETO, UMA DEMÃO. AF_06/2014</t>
  </si>
  <si>
    <t>14.2</t>
  </si>
  <si>
    <t>88485</t>
  </si>
  <si>
    <t>APLICAÇÃO DE FUNDO SELADOR ACRÍLICO EM PAREDES, UMA DEMÃO. AF_06/2014</t>
  </si>
  <si>
    <t>14.3</t>
  </si>
  <si>
    <t>88494</t>
  </si>
  <si>
    <t>APLICAÇÃO E LIXAMENTO DE MASSA LÁTEX EM TETO, UMA DEMÃO. AF_06/2014</t>
  </si>
  <si>
    <t>14.4</t>
  </si>
  <si>
    <t>S08624</t>
  </si>
  <si>
    <t>Emassamento de superfície, com aplicação de 02 demãos de massa acrílica, lixamento e retoques - Rev 01</t>
  </si>
  <si>
    <t>14.5</t>
  </si>
  <si>
    <t>88489</t>
  </si>
  <si>
    <t>APLICAÇÃO MANUAL DE PINTURA COM TINTA LÁTEX ACRÍLICA EM PAREDES, DUAS DEMÃOS. AF_06/2014</t>
  </si>
  <si>
    <t>14.6</t>
  </si>
  <si>
    <t>88488</t>
  </si>
  <si>
    <t>APLICAÇÃO MANUAL DE PINTURA COM TINTA LÁTEX ACRÍLICA EM TETO, DUAS DEMÃOS. AF_06/2014</t>
  </si>
  <si>
    <t>14.7</t>
  </si>
  <si>
    <t>102218</t>
  </si>
  <si>
    <t>PINTURA TINTA DE ACABAMENTO (PIGMENTADA) ESMALTE SINTÉTICO FOSCO EM MADEIRA, 2 DEMÃOS. AF_01/2021</t>
  </si>
  <si>
    <t>14.8</t>
  </si>
  <si>
    <t>100724</t>
  </si>
  <si>
    <t>PINTURA COM TINTA ALQUÍDICA DE FUNDO E ACABAMENTO (ESMALTE SINTÉTICO GRAFITE) APLICADA A ROLO OU PINCEL SOBRE PERFIL METÁLICO EXECUTADO EM FÁBRICA (POR DEMÃO). AF_01/2020</t>
  </si>
  <si>
    <t>14.9</t>
  </si>
  <si>
    <t>100720</t>
  </si>
  <si>
    <t>PINTURA COM TINTA ALQUÍDICA DE FUNDO (TIPO ZARCÃO) APLICADA A ROLO OU PINCEL SOBRE PERFIL METÁLICO EXECUTADO EM FÁBRICA (POR DEMÃO). AF_01/2020</t>
  </si>
  <si>
    <t>15</t>
  </si>
  <si>
    <t>SERVIÇOS COMPLEMENTARES</t>
  </si>
  <si>
    <t>15.1</t>
  </si>
  <si>
    <t>S02450</t>
  </si>
  <si>
    <t>Limpeza geral</t>
  </si>
  <si>
    <t>15.2</t>
  </si>
  <si>
    <t>S01862</t>
  </si>
  <si>
    <t>Escada de ferro com guarda corpo</t>
  </si>
  <si>
    <t>15.3</t>
  </si>
  <si>
    <t>15.4</t>
  </si>
  <si>
    <t>15.5</t>
  </si>
  <si>
    <t>EXECUÇÃO DE PASSEIO (CALÇADA) OU PISO DE CONCRETO COM CONCRETO MOLDADO IN LOCO, FEITO EM OBRA, ACABAMENTO CONVENCIONAL, ESPESSURA 6 CM, ARMADO. AF_07/2016</t>
  </si>
  <si>
    <t>15.6</t>
  </si>
  <si>
    <t>15.7</t>
  </si>
  <si>
    <t>15.8</t>
  </si>
  <si>
    <t>15.9</t>
  </si>
  <si>
    <t>15.10</t>
  </si>
  <si>
    <t>15.11</t>
  </si>
  <si>
    <t>CONSTRUÇÃO DE ESCOLA COM 6 SALAS, LOCALIZADA, NO BAIRRO ANGELIM, NO MUNICÍPIO DE SOUSA -PB</t>
  </si>
  <si>
    <t>EXECUTADO</t>
  </si>
  <si>
    <t>VALOR TOTAL (R$)</t>
  </si>
  <si>
    <t>SALDO DO CONTRATO</t>
  </si>
  <si>
    <t>PLANILHA PERDE E GANHA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</si>
</sst>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4" fontId="6" fillId="0" borderId="2" xfId="1" applyFont="1" applyFill="1" applyBorder="1" applyAlignment="1" applyProtection="1">
      <alignment horizontal="center" vertical="center" wrapText="1"/>
    </xf>
    <xf numFmtId="0" fontId="0" fillId="4" borderId="0" xfId="0" applyFill="1"/>
    <xf numFmtId="43" fontId="0" fillId="0" borderId="0" xfId="0" applyNumberFormat="1"/>
    <xf numFmtId="43" fontId="0" fillId="0" borderId="0" xfId="0" applyNumberFormat="1" applyAlignment="1">
      <alignment vertical="center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4" fontId="5" fillId="0" borderId="2" xfId="1" applyFont="1" applyFill="1" applyBorder="1" applyAlignment="1" applyProtection="1">
      <alignment horizontal="center" vertical="center" wrapText="1"/>
    </xf>
    <xf numFmtId="44" fontId="6" fillId="0" borderId="2" xfId="1" applyFont="1" applyFill="1" applyBorder="1" applyAlignment="1" applyProtection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4" fontId="0" fillId="0" borderId="2" xfId="0" applyNumberForma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44" fontId="10" fillId="6" borderId="2" xfId="1" applyFont="1" applyFill="1" applyBorder="1" applyAlignment="1" applyProtection="1">
      <alignment horizontal="center" vertical="center"/>
    </xf>
    <xf numFmtId="44" fontId="10" fillId="6" borderId="3" xfId="1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4" fillId="3" borderId="2" xfId="0" applyNumberFormat="1" applyFont="1" applyFill="1" applyBorder="1" applyAlignment="1">
      <alignment horizontal="center" vertical="center" wrapText="1"/>
    </xf>
    <xf numFmtId="4" fontId="0" fillId="0" borderId="2" xfId="1" applyNumberFormat="1" applyFont="1" applyFill="1" applyBorder="1" applyAlignment="1">
      <alignment horizontal="center" vertical="center"/>
    </xf>
    <xf numFmtId="4" fontId="5" fillId="0" borderId="2" xfId="1" applyNumberFormat="1" applyFont="1" applyFill="1" applyBorder="1" applyAlignment="1" applyProtection="1">
      <alignment horizontal="center" vertical="center" wrapText="1"/>
    </xf>
    <xf numFmtId="4" fontId="9" fillId="6" borderId="4" xfId="0" applyNumberFormat="1" applyFont="1" applyFill="1" applyBorder="1" applyAlignment="1" applyProtection="1">
      <alignment horizontal="center" vertical="center"/>
      <protection locked="0"/>
    </xf>
    <xf numFmtId="4" fontId="9" fillId="6" borderId="5" xfId="0" applyNumberFormat="1" applyFont="1" applyFill="1" applyBorder="1" applyAlignment="1" applyProtection="1">
      <alignment horizontal="center" vertical="center"/>
      <protection locked="0"/>
    </xf>
    <xf numFmtId="4" fontId="9" fillId="6" borderId="6" xfId="0" applyNumberFormat="1" applyFont="1" applyFill="1" applyBorder="1" applyAlignment="1" applyProtection="1">
      <alignment horizontal="center" vertical="center"/>
      <protection locked="0"/>
    </xf>
    <xf numFmtId="4" fontId="9" fillId="6" borderId="0" xfId="0" applyNumberFormat="1" applyFont="1" applyFill="1" applyBorder="1" applyAlignment="1" applyProtection="1">
      <alignment horizontal="center" vertical="center"/>
      <protection locked="0"/>
    </xf>
    <xf numFmtId="4" fontId="9" fillId="6" borderId="7" xfId="0" applyNumberFormat="1" applyFont="1" applyFill="1" applyBorder="1" applyAlignment="1" applyProtection="1">
      <alignment horizontal="center" vertical="center"/>
      <protection locked="0"/>
    </xf>
    <xf numFmtId="4" fontId="9" fillId="6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vertical="center" wrapText="1"/>
    </xf>
    <xf numFmtId="4" fontId="5" fillId="7" borderId="2" xfId="0" applyNumberFormat="1" applyFont="1" applyFill="1" applyBorder="1" applyAlignment="1">
      <alignment vertical="center" wrapText="1"/>
    </xf>
    <xf numFmtId="0" fontId="0" fillId="7" borderId="0" xfId="0" applyFill="1"/>
    <xf numFmtId="4" fontId="0" fillId="7" borderId="2" xfId="0" applyNumberFormat="1" applyFill="1" applyBorder="1" applyAlignment="1">
      <alignment horizontal="center" vertical="center"/>
    </xf>
    <xf numFmtId="4" fontId="0" fillId="7" borderId="2" xfId="1" applyNumberFormat="1" applyFont="1" applyFill="1" applyBorder="1" applyAlignment="1">
      <alignment horizontal="center" vertical="center"/>
    </xf>
    <xf numFmtId="43" fontId="0" fillId="7" borderId="0" xfId="0" applyNumberFormat="1" applyFill="1"/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center" wrapText="1"/>
    </xf>
    <xf numFmtId="4" fontId="6" fillId="5" borderId="2" xfId="0" applyNumberFormat="1" applyFont="1" applyFill="1" applyBorder="1" applyAlignment="1">
      <alignment horizontal="center" vertical="center" wrapText="1"/>
    </xf>
    <xf numFmtId="44" fontId="6" fillId="5" borderId="2" xfId="1" applyFont="1" applyFill="1" applyBorder="1" applyAlignment="1" applyProtection="1">
      <alignment horizontal="center" vertical="center" wrapText="1"/>
    </xf>
    <xf numFmtId="4" fontId="0" fillId="5" borderId="2" xfId="0" applyNumberFormat="1" applyFill="1" applyBorder="1" applyAlignment="1">
      <alignment horizontal="center" vertical="center"/>
    </xf>
    <xf numFmtId="4" fontId="0" fillId="5" borderId="2" xfId="1" applyNumberFormat="1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 6" xfId="2" xr:uid="{699F4C91-EA72-41DA-AA47-9766ABA482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FB644-1DB8-4C46-B42F-1F15AD98B209}">
  <sheetPr>
    <tabColor rgb="FFFFC000"/>
    <outlinePr summaryBelow="0"/>
    <pageSetUpPr fitToPage="1"/>
  </sheetPr>
  <dimension ref="A1:N250"/>
  <sheetViews>
    <sheetView tabSelected="1" view="pageBreakPreview" zoomScale="66" zoomScaleNormal="100" zoomScaleSheetLayoutView="66" workbookViewId="0">
      <pane xSplit="1" ySplit="5" topLeftCell="B6" activePane="bottomRight" state="frozen"/>
      <selection pane="topRight" activeCell="B1" sqref="B1"/>
      <selection pane="bottomLeft" activeCell="A8" sqref="A8"/>
      <selection pane="bottomRight" activeCell="H235" sqref="H235"/>
    </sheetView>
  </sheetViews>
  <sheetFormatPr defaultRowHeight="15" x14ac:dyDescent="0.25"/>
  <cols>
    <col min="1" max="1" width="7.42578125" customWidth="1"/>
    <col min="2" max="2" width="10.5703125" bestFit="1" customWidth="1"/>
    <col min="3" max="3" width="69.28515625" style="8" customWidth="1"/>
    <col min="4" max="4" width="10.42578125" bestFit="1" customWidth="1"/>
    <col min="5" max="5" width="6.7109375" bestFit="1" customWidth="1"/>
    <col min="6" max="7" width="16" bestFit="1" customWidth="1"/>
    <col min="8" max="8" width="21.42578125" bestFit="1" customWidth="1"/>
    <col min="9" max="9" width="20.140625" bestFit="1" customWidth="1"/>
    <col min="10" max="10" width="15.7109375" style="25" bestFit="1" customWidth="1"/>
    <col min="11" max="11" width="19.28515625" style="25" customWidth="1"/>
    <col min="12" max="12" width="21.28515625" style="25" customWidth="1"/>
    <col min="13" max="13" width="21.5703125" style="25" bestFit="1" customWidth="1"/>
    <col min="14" max="14" width="12.42578125" customWidth="1"/>
  </cols>
  <sheetData>
    <row r="1" spans="1:14" ht="15" customHeight="1" x14ac:dyDescent="0.25">
      <c r="A1" s="35" t="s">
        <v>638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7"/>
    </row>
    <row r="2" spans="1:14" ht="15" customHeigh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4" ht="27" customHeight="1" x14ac:dyDescent="0.25">
      <c r="A3" s="41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3"/>
    </row>
    <row r="4" spans="1:14" ht="18" customHeight="1" x14ac:dyDescent="0.25">
      <c r="A4" s="21" t="s">
        <v>1</v>
      </c>
      <c r="B4" s="22" t="s">
        <v>2</v>
      </c>
      <c r="C4" s="23" t="s">
        <v>3</v>
      </c>
      <c r="D4" s="22" t="s">
        <v>4</v>
      </c>
      <c r="E4" s="22" t="s">
        <v>5</v>
      </c>
      <c r="F4" s="20" t="s">
        <v>6</v>
      </c>
      <c r="G4" s="20"/>
      <c r="H4" s="20"/>
      <c r="I4" s="20"/>
      <c r="J4" s="20" t="s">
        <v>635</v>
      </c>
      <c r="K4" s="20"/>
      <c r="L4" s="20" t="s">
        <v>637</v>
      </c>
      <c r="M4" s="20"/>
      <c r="N4" s="3">
        <v>1.2735000000000001</v>
      </c>
    </row>
    <row r="5" spans="1:14" ht="37.5" customHeight="1" x14ac:dyDescent="0.25">
      <c r="A5" s="21"/>
      <c r="B5" s="22"/>
      <c r="C5" s="23"/>
      <c r="D5" s="22"/>
      <c r="E5" s="22"/>
      <c r="F5" s="2" t="s">
        <v>7</v>
      </c>
      <c r="G5" s="1" t="s">
        <v>8</v>
      </c>
      <c r="H5" s="1" t="s">
        <v>9</v>
      </c>
      <c r="I5" s="1" t="s">
        <v>10</v>
      </c>
      <c r="J5" s="26" t="s">
        <v>7</v>
      </c>
      <c r="K5" s="24" t="s">
        <v>636</v>
      </c>
      <c r="L5" s="26" t="s">
        <v>7</v>
      </c>
      <c r="M5" s="24" t="s">
        <v>636</v>
      </c>
    </row>
    <row r="6" spans="1:14" s="50" customFormat="1" ht="15" customHeight="1" x14ac:dyDescent="0.25">
      <c r="A6" s="44">
        <v>1</v>
      </c>
      <c r="B6" s="45" t="s">
        <v>11</v>
      </c>
      <c r="C6" s="46"/>
      <c r="D6" s="46"/>
      <c r="E6" s="47"/>
      <c r="F6" s="48"/>
      <c r="G6" s="48"/>
      <c r="H6" s="48"/>
      <c r="I6" s="48"/>
      <c r="J6" s="49"/>
      <c r="K6" s="49"/>
      <c r="L6" s="49"/>
      <c r="M6" s="49"/>
    </row>
    <row r="7" spans="1:14" x14ac:dyDescent="0.25">
      <c r="A7" s="9" t="s">
        <v>12</v>
      </c>
      <c r="B7" s="10" t="s">
        <v>13</v>
      </c>
      <c r="C7" s="11" t="s">
        <v>14</v>
      </c>
      <c r="D7" s="10" t="s">
        <v>15</v>
      </c>
      <c r="E7" s="10" t="s">
        <v>16</v>
      </c>
      <c r="F7" s="12">
        <v>6</v>
      </c>
      <c r="G7" s="4">
        <f>288.89</f>
        <v>288.89</v>
      </c>
      <c r="H7" s="4">
        <f>G7*$N$4</f>
        <v>367.90141499999999</v>
      </c>
      <c r="I7" s="4">
        <f>F7*H7</f>
        <v>2207.4084899999998</v>
      </c>
      <c r="J7" s="16">
        <v>6</v>
      </c>
      <c r="K7" s="16">
        <f>ROUND(J7*H7,2)</f>
        <v>2207.41</v>
      </c>
      <c r="L7" s="27">
        <f>F7-J7</f>
        <v>0</v>
      </c>
      <c r="M7" s="27">
        <f>ROUND(L7*H7,2)</f>
        <v>0</v>
      </c>
    </row>
    <row r="8" spans="1:14" ht="15" customHeight="1" x14ac:dyDescent="0.25">
      <c r="A8" s="9" t="s">
        <v>17</v>
      </c>
      <c r="B8" s="10" t="s">
        <v>18</v>
      </c>
      <c r="C8" s="11" t="s">
        <v>19</v>
      </c>
      <c r="D8" s="10" t="s">
        <v>15</v>
      </c>
      <c r="E8" s="10" t="s">
        <v>20</v>
      </c>
      <c r="F8" s="12">
        <v>1</v>
      </c>
      <c r="G8" s="4">
        <f>12298.86</f>
        <v>12298.86</v>
      </c>
      <c r="H8" s="4">
        <f>G8*$N$4</f>
        <v>15662.598210000002</v>
      </c>
      <c r="I8" s="4">
        <f>F8*H8</f>
        <v>15662.598210000002</v>
      </c>
      <c r="J8" s="16">
        <v>1</v>
      </c>
      <c r="K8" s="16">
        <f t="shared" ref="K8:K71" si="0">ROUND(J8*H8,2)</f>
        <v>15662.6</v>
      </c>
      <c r="L8" s="27">
        <f t="shared" ref="L8:L71" si="1">F8-J8</f>
        <v>0</v>
      </c>
      <c r="M8" s="27">
        <f t="shared" ref="M8:M71" si="2">ROUND(L8*H8,2)</f>
        <v>0</v>
      </c>
    </row>
    <row r="9" spans="1:14" ht="25.5" x14ac:dyDescent="0.25">
      <c r="A9" s="9" t="s">
        <v>21</v>
      </c>
      <c r="B9" s="10" t="s">
        <v>22</v>
      </c>
      <c r="C9" s="11" t="s">
        <v>23</v>
      </c>
      <c r="D9" s="10" t="s">
        <v>24</v>
      </c>
      <c r="E9" s="10" t="s">
        <v>25</v>
      </c>
      <c r="F9" s="12">
        <v>160.1</v>
      </c>
      <c r="G9" s="4">
        <f>41.08</f>
        <v>41.08</v>
      </c>
      <c r="H9" s="4">
        <f>G9*$N$4</f>
        <v>52.315379999999998</v>
      </c>
      <c r="I9" s="4">
        <f>F9*H9</f>
        <v>8375.6923379999989</v>
      </c>
      <c r="J9" s="16">
        <v>152</v>
      </c>
      <c r="K9" s="16">
        <f t="shared" si="0"/>
        <v>7951.94</v>
      </c>
      <c r="L9" s="27">
        <f t="shared" si="1"/>
        <v>8.0999999999999943</v>
      </c>
      <c r="M9" s="27">
        <f t="shared" si="2"/>
        <v>423.75</v>
      </c>
    </row>
    <row r="10" spans="1:14" ht="25.5" x14ac:dyDescent="0.25">
      <c r="A10" s="9" t="s">
        <v>26</v>
      </c>
      <c r="B10" s="10" t="s">
        <v>27</v>
      </c>
      <c r="C10" s="11" t="s">
        <v>28</v>
      </c>
      <c r="D10" s="10" t="s">
        <v>15</v>
      </c>
      <c r="E10" s="10" t="s">
        <v>20</v>
      </c>
      <c r="F10" s="12">
        <v>1</v>
      </c>
      <c r="G10" s="4">
        <f>2055.31</f>
        <v>2055.31</v>
      </c>
      <c r="H10" s="4">
        <f>G10*$N$4</f>
        <v>2617.437285</v>
      </c>
      <c r="I10" s="4">
        <f>F10*H10</f>
        <v>2617.437285</v>
      </c>
      <c r="J10" s="16">
        <v>1</v>
      </c>
      <c r="K10" s="16">
        <f t="shared" si="0"/>
        <v>2617.44</v>
      </c>
      <c r="L10" s="27">
        <f t="shared" si="1"/>
        <v>0</v>
      </c>
      <c r="M10" s="27">
        <f t="shared" si="2"/>
        <v>0</v>
      </c>
    </row>
    <row r="11" spans="1:14" s="5" customFormat="1" x14ac:dyDescent="0.25">
      <c r="A11" s="9"/>
      <c r="B11" s="10"/>
      <c r="C11" s="11"/>
      <c r="D11" s="10"/>
      <c r="E11" s="10"/>
      <c r="F11" s="12"/>
      <c r="G11" s="4"/>
      <c r="H11" s="4"/>
      <c r="I11" s="13">
        <f>SUM(I7:I10)</f>
        <v>28863.136322999999</v>
      </c>
      <c r="J11" s="16"/>
      <c r="K11" s="13">
        <f>SUM(K7:K10)</f>
        <v>28439.39</v>
      </c>
      <c r="L11" s="27">
        <f t="shared" si="1"/>
        <v>0</v>
      </c>
      <c r="M11" s="13">
        <f>SUM(M7:M10)</f>
        <v>423.75</v>
      </c>
    </row>
    <row r="12" spans="1:14" s="50" customFormat="1" ht="15" customHeight="1" x14ac:dyDescent="0.25">
      <c r="A12" s="44" t="s">
        <v>29</v>
      </c>
      <c r="B12" s="45" t="s">
        <v>30</v>
      </c>
      <c r="C12" s="46"/>
      <c r="D12" s="46"/>
      <c r="E12" s="47"/>
      <c r="F12" s="48"/>
      <c r="G12" s="48"/>
      <c r="H12" s="48"/>
      <c r="I12" s="48"/>
      <c r="J12" s="49"/>
      <c r="K12" s="51">
        <f t="shared" si="0"/>
        <v>0</v>
      </c>
      <c r="L12" s="52">
        <f t="shared" si="1"/>
        <v>0</v>
      </c>
      <c r="M12" s="52">
        <f t="shared" si="2"/>
        <v>0</v>
      </c>
    </row>
    <row r="13" spans="1:14" ht="25.5" x14ac:dyDescent="0.25">
      <c r="A13" s="9" t="s">
        <v>31</v>
      </c>
      <c r="B13" s="10" t="s">
        <v>32</v>
      </c>
      <c r="C13" s="11" t="s">
        <v>33</v>
      </c>
      <c r="D13" s="10" t="s">
        <v>24</v>
      </c>
      <c r="E13" s="10" t="s">
        <v>34</v>
      </c>
      <c r="F13" s="12">
        <f>477.87+258.8</f>
        <v>736.67000000000007</v>
      </c>
      <c r="G13" s="4">
        <v>30.08</v>
      </c>
      <c r="H13" s="4">
        <f>G13*$N$4</f>
        <v>38.30688</v>
      </c>
      <c r="I13" s="4">
        <f t="shared" ref="I13:I18" si="3">F13*H13</f>
        <v>28219.529289600003</v>
      </c>
      <c r="J13" s="16">
        <v>736.67000000000007</v>
      </c>
      <c r="K13" s="16">
        <f t="shared" si="0"/>
        <v>28219.53</v>
      </c>
      <c r="L13" s="27">
        <f t="shared" si="1"/>
        <v>0</v>
      </c>
      <c r="M13" s="27">
        <f t="shared" si="2"/>
        <v>0</v>
      </c>
    </row>
    <row r="14" spans="1:14" ht="25.5" x14ac:dyDescent="0.25">
      <c r="A14" s="9" t="s">
        <v>35</v>
      </c>
      <c r="B14" s="10" t="s">
        <v>36</v>
      </c>
      <c r="C14" s="11" t="s">
        <v>37</v>
      </c>
      <c r="D14" s="10" t="s">
        <v>24</v>
      </c>
      <c r="E14" s="10" t="s">
        <v>34</v>
      </c>
      <c r="F14" s="12">
        <f>139.8+265.35</f>
        <v>405.15000000000003</v>
      </c>
      <c r="G14" s="4">
        <v>63.46</v>
      </c>
      <c r="H14" s="4">
        <f>G14*$N$4</f>
        <v>80.816310000000001</v>
      </c>
      <c r="I14" s="4">
        <f t="shared" si="3"/>
        <v>32742.727996500002</v>
      </c>
      <c r="J14" s="16">
        <v>405.15000000000003</v>
      </c>
      <c r="K14" s="16">
        <f t="shared" si="0"/>
        <v>32742.73</v>
      </c>
      <c r="L14" s="27">
        <f t="shared" si="1"/>
        <v>0</v>
      </c>
      <c r="M14" s="27">
        <f t="shared" si="2"/>
        <v>0</v>
      </c>
    </row>
    <row r="15" spans="1:14" ht="25.5" x14ac:dyDescent="0.25">
      <c r="A15" s="9" t="s">
        <v>38</v>
      </c>
      <c r="B15" s="10" t="s">
        <v>32</v>
      </c>
      <c r="C15" s="11" t="s">
        <v>33</v>
      </c>
      <c r="D15" s="10" t="s">
        <v>24</v>
      </c>
      <c r="E15" s="10" t="s">
        <v>34</v>
      </c>
      <c r="F15" s="12">
        <v>244.58</v>
      </c>
      <c r="G15" s="4">
        <v>30.08</v>
      </c>
      <c r="H15" s="4">
        <f>G15*$N$4</f>
        <v>38.30688</v>
      </c>
      <c r="I15" s="4">
        <f t="shared" si="3"/>
        <v>9369.096710400001</v>
      </c>
      <c r="J15" s="16">
        <v>244.58</v>
      </c>
      <c r="K15" s="16">
        <f t="shared" si="0"/>
        <v>9369.1</v>
      </c>
      <c r="L15" s="27">
        <f t="shared" si="1"/>
        <v>0</v>
      </c>
      <c r="M15" s="27">
        <f t="shared" si="2"/>
        <v>0</v>
      </c>
    </row>
    <row r="16" spans="1:14" ht="63.75" x14ac:dyDescent="0.25">
      <c r="A16" s="9" t="s">
        <v>39</v>
      </c>
      <c r="B16" s="10">
        <v>102326</v>
      </c>
      <c r="C16" s="11" t="s">
        <v>40</v>
      </c>
      <c r="D16" s="10" t="s">
        <v>24</v>
      </c>
      <c r="E16" s="10" t="s">
        <v>34</v>
      </c>
      <c r="F16" s="12">
        <v>57.32</v>
      </c>
      <c r="G16" s="14">
        <v>6.3197429999999999</v>
      </c>
      <c r="H16" s="4">
        <v>7</v>
      </c>
      <c r="I16" s="4">
        <f t="shared" si="3"/>
        <v>401.24</v>
      </c>
      <c r="J16" s="16">
        <v>57.32</v>
      </c>
      <c r="K16" s="16">
        <f t="shared" si="0"/>
        <v>401.24</v>
      </c>
      <c r="L16" s="27">
        <f t="shared" si="1"/>
        <v>0</v>
      </c>
      <c r="M16" s="27">
        <f t="shared" si="2"/>
        <v>0</v>
      </c>
    </row>
    <row r="17" spans="1:13" x14ac:dyDescent="0.25">
      <c r="A17" s="9" t="s">
        <v>41</v>
      </c>
      <c r="B17" s="10">
        <v>9898</v>
      </c>
      <c r="C17" s="11" t="s">
        <v>42</v>
      </c>
      <c r="D17" s="10" t="s">
        <v>15</v>
      </c>
      <c r="E17" s="10" t="s">
        <v>34</v>
      </c>
      <c r="F17" s="12">
        <v>531.84</v>
      </c>
      <c r="G17" s="14">
        <v>7.8406770000000003</v>
      </c>
      <c r="H17" s="4">
        <v>8.69</v>
      </c>
      <c r="I17" s="4">
        <f t="shared" si="3"/>
        <v>4621.6895999999997</v>
      </c>
      <c r="J17" s="16">
        <v>531.84</v>
      </c>
      <c r="K17" s="16">
        <f t="shared" si="0"/>
        <v>4621.6899999999996</v>
      </c>
      <c r="L17" s="27">
        <f t="shared" si="1"/>
        <v>0</v>
      </c>
      <c r="M17" s="27">
        <f t="shared" si="2"/>
        <v>0</v>
      </c>
    </row>
    <row r="18" spans="1:13" x14ac:dyDescent="0.25">
      <c r="A18" s="9" t="s">
        <v>43</v>
      </c>
      <c r="B18" s="10" t="s">
        <v>44</v>
      </c>
      <c r="C18" s="11" t="s">
        <v>45</v>
      </c>
      <c r="D18" s="10" t="s">
        <v>46</v>
      </c>
      <c r="E18" s="10" t="s">
        <v>25</v>
      </c>
      <c r="F18" s="12">
        <v>30.23</v>
      </c>
      <c r="G18" s="14">
        <v>47.655932</v>
      </c>
      <c r="H18" s="4">
        <v>52.8</v>
      </c>
      <c r="I18" s="4">
        <f t="shared" si="3"/>
        <v>1596.144</v>
      </c>
      <c r="J18" s="16">
        <v>30.23</v>
      </c>
      <c r="K18" s="16">
        <f t="shared" si="0"/>
        <v>1596.14</v>
      </c>
      <c r="L18" s="27">
        <f t="shared" si="1"/>
        <v>0</v>
      </c>
      <c r="M18" s="27">
        <f t="shared" si="2"/>
        <v>0</v>
      </c>
    </row>
    <row r="19" spans="1:13" x14ac:dyDescent="0.25">
      <c r="A19" s="9"/>
      <c r="B19" s="10"/>
      <c r="C19" s="11"/>
      <c r="D19" s="10"/>
      <c r="E19" s="10"/>
      <c r="F19" s="12"/>
      <c r="G19" s="4"/>
      <c r="H19" s="4"/>
      <c r="I19" s="13">
        <f>SUM(I13:I18)</f>
        <v>76950.427596500012</v>
      </c>
      <c r="J19" s="16"/>
      <c r="K19" s="13">
        <f>SUM(K13:K18)</f>
        <v>76950.430000000008</v>
      </c>
      <c r="L19" s="27">
        <f t="shared" si="1"/>
        <v>0</v>
      </c>
      <c r="M19" s="13">
        <f>SUM(M13:M18)</f>
        <v>0</v>
      </c>
    </row>
    <row r="20" spans="1:13" s="50" customFormat="1" ht="15" customHeight="1" x14ac:dyDescent="0.25">
      <c r="A20" s="44" t="s">
        <v>47</v>
      </c>
      <c r="B20" s="45" t="s">
        <v>48</v>
      </c>
      <c r="C20" s="46"/>
      <c r="D20" s="46"/>
      <c r="E20" s="47"/>
      <c r="F20" s="48"/>
      <c r="G20" s="48"/>
      <c r="H20" s="48"/>
      <c r="I20" s="48"/>
      <c r="J20" s="49"/>
      <c r="K20" s="51">
        <f t="shared" si="0"/>
        <v>0</v>
      </c>
      <c r="L20" s="52">
        <f t="shared" si="1"/>
        <v>0</v>
      </c>
      <c r="M20" s="52">
        <f t="shared" si="2"/>
        <v>0</v>
      </c>
    </row>
    <row r="21" spans="1:13" ht="38.25" x14ac:dyDescent="0.25">
      <c r="A21" s="9" t="s">
        <v>49</v>
      </c>
      <c r="B21" s="10" t="s">
        <v>50</v>
      </c>
      <c r="C21" s="11" t="s">
        <v>51</v>
      </c>
      <c r="D21" s="10" t="s">
        <v>24</v>
      </c>
      <c r="E21" s="10" t="s">
        <v>34</v>
      </c>
      <c r="F21" s="12">
        <f>5.42+25.36</f>
        <v>30.78</v>
      </c>
      <c r="G21" s="4">
        <v>242.41</v>
      </c>
      <c r="H21" s="4">
        <f>G21*$N$4</f>
        <v>308.709135</v>
      </c>
      <c r="I21" s="4">
        <f>F21*H21</f>
        <v>9502.0671753000006</v>
      </c>
      <c r="J21" s="16">
        <v>30.78</v>
      </c>
      <c r="K21" s="16">
        <f t="shared" si="0"/>
        <v>9502.07</v>
      </c>
      <c r="L21" s="27">
        <f t="shared" si="1"/>
        <v>0</v>
      </c>
      <c r="M21" s="27">
        <f t="shared" si="2"/>
        <v>0</v>
      </c>
    </row>
    <row r="22" spans="1:13" x14ac:dyDescent="0.25">
      <c r="A22" s="9" t="s">
        <v>52</v>
      </c>
      <c r="B22" s="10" t="s">
        <v>53</v>
      </c>
      <c r="C22" s="11" t="s">
        <v>54</v>
      </c>
      <c r="D22" s="10" t="s">
        <v>15</v>
      </c>
      <c r="E22" s="10" t="s">
        <v>55</v>
      </c>
      <c r="F22" s="12">
        <f>476.29+37.84</f>
        <v>514.13</v>
      </c>
      <c r="G22" s="4">
        <v>58.96</v>
      </c>
      <c r="H22" s="4">
        <f>G22*$N$4</f>
        <v>75.085560000000001</v>
      </c>
      <c r="I22" s="4">
        <f t="shared" ref="I22:I29" si="4">F22*H22</f>
        <v>38603.738962800002</v>
      </c>
      <c r="J22" s="16">
        <v>514.13</v>
      </c>
      <c r="K22" s="16">
        <f t="shared" si="0"/>
        <v>38603.74</v>
      </c>
      <c r="L22" s="27">
        <f t="shared" si="1"/>
        <v>0</v>
      </c>
      <c r="M22" s="27">
        <f t="shared" si="2"/>
        <v>0</v>
      </c>
    </row>
    <row r="23" spans="1:13" ht="25.5" x14ac:dyDescent="0.25">
      <c r="A23" s="9" t="s">
        <v>56</v>
      </c>
      <c r="B23" s="10" t="s">
        <v>57</v>
      </c>
      <c r="C23" s="11" t="s">
        <v>58</v>
      </c>
      <c r="D23" s="10" t="s">
        <v>24</v>
      </c>
      <c r="E23" s="10" t="s">
        <v>59</v>
      </c>
      <c r="F23" s="12">
        <v>11.12</v>
      </c>
      <c r="G23" s="4">
        <v>15.84</v>
      </c>
      <c r="H23" s="4">
        <f>G23*$N$4</f>
        <v>20.172240000000002</v>
      </c>
      <c r="I23" s="4">
        <f t="shared" si="4"/>
        <v>224.3153088</v>
      </c>
      <c r="J23" s="16">
        <v>0</v>
      </c>
      <c r="K23" s="16">
        <f t="shared" si="0"/>
        <v>0</v>
      </c>
      <c r="L23" s="27">
        <f t="shared" si="1"/>
        <v>11.12</v>
      </c>
      <c r="M23" s="27">
        <f t="shared" si="2"/>
        <v>224.32</v>
      </c>
    </row>
    <row r="24" spans="1:13" ht="25.5" x14ac:dyDescent="0.25">
      <c r="A24" s="9" t="s">
        <v>60</v>
      </c>
      <c r="B24" s="10" t="s">
        <v>61</v>
      </c>
      <c r="C24" s="11" t="s">
        <v>62</v>
      </c>
      <c r="D24" s="10" t="s">
        <v>24</v>
      </c>
      <c r="E24" s="10" t="s">
        <v>59</v>
      </c>
      <c r="F24" s="12">
        <f>2763.11+117.92</f>
        <v>2881.03</v>
      </c>
      <c r="G24" s="4">
        <v>13.6</v>
      </c>
      <c r="H24" s="4">
        <f>G24*$N$4</f>
        <v>17.319600000000001</v>
      </c>
      <c r="I24" s="4">
        <f t="shared" si="4"/>
        <v>49898.287188000009</v>
      </c>
      <c r="J24" s="16">
        <v>2881.03</v>
      </c>
      <c r="K24" s="16">
        <f t="shared" si="0"/>
        <v>49898.29</v>
      </c>
      <c r="L24" s="27">
        <f t="shared" si="1"/>
        <v>0</v>
      </c>
      <c r="M24" s="27">
        <f t="shared" si="2"/>
        <v>0</v>
      </c>
    </row>
    <row r="25" spans="1:13" ht="25.5" x14ac:dyDescent="0.25">
      <c r="A25" s="9" t="s">
        <v>63</v>
      </c>
      <c r="B25" s="10" t="s">
        <v>64</v>
      </c>
      <c r="C25" s="11" t="s">
        <v>65</v>
      </c>
      <c r="D25" s="10" t="s">
        <v>24</v>
      </c>
      <c r="E25" s="10" t="s">
        <v>59</v>
      </c>
      <c r="F25" s="12">
        <v>397.04</v>
      </c>
      <c r="G25" s="4">
        <v>11.57</v>
      </c>
      <c r="H25" s="4">
        <f>G25*$N$4</f>
        <v>14.734395000000001</v>
      </c>
      <c r="I25" s="4">
        <f t="shared" si="4"/>
        <v>5850.1441908000006</v>
      </c>
      <c r="J25" s="16">
        <v>0</v>
      </c>
      <c r="K25" s="16">
        <f t="shared" si="0"/>
        <v>0</v>
      </c>
      <c r="L25" s="27">
        <f t="shared" si="1"/>
        <v>397.04</v>
      </c>
      <c r="M25" s="27">
        <f t="shared" si="2"/>
        <v>5850.14</v>
      </c>
    </row>
    <row r="26" spans="1:13" ht="25.5" x14ac:dyDescent="0.25">
      <c r="A26" s="9" t="s">
        <v>66</v>
      </c>
      <c r="B26" s="10" t="s">
        <v>67</v>
      </c>
      <c r="C26" s="11" t="s">
        <v>68</v>
      </c>
      <c r="D26" s="10" t="s">
        <v>24</v>
      </c>
      <c r="E26" s="10" t="s">
        <v>59</v>
      </c>
      <c r="F26" s="12">
        <f>437.7+46.84</f>
        <v>484.53999999999996</v>
      </c>
      <c r="G26" s="4">
        <v>16.47</v>
      </c>
      <c r="H26" s="4">
        <f>G26*$N$4</f>
        <v>20.974544999999999</v>
      </c>
      <c r="I26" s="4">
        <f t="shared" si="4"/>
        <v>10163.006034299999</v>
      </c>
      <c r="J26" s="16">
        <v>484.54</v>
      </c>
      <c r="K26" s="16">
        <f t="shared" si="0"/>
        <v>10163.01</v>
      </c>
      <c r="L26" s="27">
        <f t="shared" si="1"/>
        <v>0</v>
      </c>
      <c r="M26" s="27">
        <f t="shared" si="2"/>
        <v>0</v>
      </c>
    </row>
    <row r="27" spans="1:13" ht="38.25" x14ac:dyDescent="0.25">
      <c r="A27" s="9" t="s">
        <v>69</v>
      </c>
      <c r="B27" s="10" t="s">
        <v>70</v>
      </c>
      <c r="C27" s="11" t="s">
        <v>71</v>
      </c>
      <c r="D27" s="10" t="s">
        <v>24</v>
      </c>
      <c r="E27" s="10" t="s">
        <v>34</v>
      </c>
      <c r="F27" s="12">
        <f>65.67+2.13</f>
        <v>67.8</v>
      </c>
      <c r="G27" s="4">
        <v>301.79000000000002</v>
      </c>
      <c r="H27" s="4">
        <f>G27*$N$4</f>
        <v>384.32956500000006</v>
      </c>
      <c r="I27" s="4">
        <f t="shared" si="4"/>
        <v>26057.544507000002</v>
      </c>
      <c r="J27" s="16">
        <v>67.8</v>
      </c>
      <c r="K27" s="16">
        <f t="shared" si="0"/>
        <v>26057.54</v>
      </c>
      <c r="L27" s="27">
        <f t="shared" si="1"/>
        <v>0</v>
      </c>
      <c r="M27" s="27">
        <f t="shared" si="2"/>
        <v>0</v>
      </c>
    </row>
    <row r="28" spans="1:13" ht="25.5" x14ac:dyDescent="0.25">
      <c r="A28" s="9" t="s">
        <v>72</v>
      </c>
      <c r="B28" s="10" t="s">
        <v>73</v>
      </c>
      <c r="C28" s="11" t="s">
        <v>74</v>
      </c>
      <c r="D28" s="10" t="s">
        <v>24</v>
      </c>
      <c r="E28" s="10" t="s">
        <v>34</v>
      </c>
      <c r="F28" s="12">
        <f>65.67+2.13</f>
        <v>67.8</v>
      </c>
      <c r="G28" s="4">
        <v>23.69</v>
      </c>
      <c r="H28" s="4">
        <f>G28*$N$4</f>
        <v>30.169215000000005</v>
      </c>
      <c r="I28" s="4">
        <f t="shared" si="4"/>
        <v>2045.4727770000002</v>
      </c>
      <c r="J28" s="16">
        <v>67.8</v>
      </c>
      <c r="K28" s="16">
        <f t="shared" si="0"/>
        <v>2045.47</v>
      </c>
      <c r="L28" s="27">
        <f t="shared" si="1"/>
        <v>0</v>
      </c>
      <c r="M28" s="27">
        <f t="shared" si="2"/>
        <v>0</v>
      </c>
    </row>
    <row r="29" spans="1:13" ht="45" x14ac:dyDescent="0.25">
      <c r="A29" s="9" t="s">
        <v>75</v>
      </c>
      <c r="B29" s="10">
        <v>4953</v>
      </c>
      <c r="C29" s="15" t="s">
        <v>76</v>
      </c>
      <c r="D29" s="10" t="s">
        <v>15</v>
      </c>
      <c r="E29" s="10" t="s">
        <v>77</v>
      </c>
      <c r="F29" s="12">
        <v>289.06</v>
      </c>
      <c r="G29" s="4">
        <v>23.65</v>
      </c>
      <c r="H29" s="4">
        <v>26.21</v>
      </c>
      <c r="I29" s="4">
        <f t="shared" si="4"/>
        <v>7576.2626</v>
      </c>
      <c r="J29" s="16">
        <v>289.06</v>
      </c>
      <c r="K29" s="16">
        <f t="shared" si="0"/>
        <v>7576.26</v>
      </c>
      <c r="L29" s="27">
        <f t="shared" si="1"/>
        <v>0</v>
      </c>
      <c r="M29" s="27">
        <f t="shared" si="2"/>
        <v>0</v>
      </c>
    </row>
    <row r="30" spans="1:13" x14ac:dyDescent="0.25">
      <c r="A30" s="9"/>
      <c r="B30" s="10"/>
      <c r="C30" s="11"/>
      <c r="D30" s="10"/>
      <c r="E30" s="10"/>
      <c r="F30" s="12"/>
      <c r="G30" s="4"/>
      <c r="H30" s="4"/>
      <c r="I30" s="13">
        <f>SUM(I21:I29)</f>
        <v>149920.83874399998</v>
      </c>
      <c r="J30" s="16"/>
      <c r="K30" s="13">
        <f>SUM(K21:K29)</f>
        <v>143846.38</v>
      </c>
      <c r="L30" s="27">
        <f t="shared" si="1"/>
        <v>0</v>
      </c>
      <c r="M30" s="13">
        <f>SUM(M21:M29)</f>
        <v>6074.46</v>
      </c>
    </row>
    <row r="31" spans="1:13" s="50" customFormat="1" ht="15" customHeight="1" x14ac:dyDescent="0.25">
      <c r="A31" s="44" t="s">
        <v>78</v>
      </c>
      <c r="B31" s="45" t="s">
        <v>79</v>
      </c>
      <c r="C31" s="46"/>
      <c r="D31" s="46"/>
      <c r="E31" s="47"/>
      <c r="F31" s="48"/>
      <c r="G31" s="48"/>
      <c r="H31" s="48"/>
      <c r="I31" s="48"/>
      <c r="J31" s="49"/>
      <c r="K31" s="51">
        <f t="shared" si="0"/>
        <v>0</v>
      </c>
      <c r="L31" s="52">
        <f t="shared" si="1"/>
        <v>0</v>
      </c>
      <c r="M31" s="52">
        <f t="shared" si="2"/>
        <v>0</v>
      </c>
    </row>
    <row r="32" spans="1:13" ht="51" x14ac:dyDescent="0.25">
      <c r="A32" s="9" t="s">
        <v>80</v>
      </c>
      <c r="B32" s="10" t="s">
        <v>81</v>
      </c>
      <c r="C32" s="11" t="s">
        <v>82</v>
      </c>
      <c r="D32" s="10" t="s">
        <v>24</v>
      </c>
      <c r="E32" s="10" t="s">
        <v>77</v>
      </c>
      <c r="F32" s="12">
        <v>1094.53</v>
      </c>
      <c r="G32" s="4">
        <v>52.58</v>
      </c>
      <c r="H32" s="4">
        <f>G32*$N$4</f>
        <v>66.960629999999995</v>
      </c>
      <c r="I32" s="4">
        <f>F32*H32</f>
        <v>73290.418353899993</v>
      </c>
      <c r="J32" s="16">
        <v>999.78700000000003</v>
      </c>
      <c r="K32" s="16">
        <f t="shared" si="0"/>
        <v>66946.37</v>
      </c>
      <c r="L32" s="27">
        <f t="shared" si="1"/>
        <v>94.742999999999938</v>
      </c>
      <c r="M32" s="27">
        <f t="shared" si="2"/>
        <v>6344.05</v>
      </c>
    </row>
    <row r="33" spans="1:13" ht="38.25" x14ac:dyDescent="0.25">
      <c r="A33" s="9" t="s">
        <v>83</v>
      </c>
      <c r="B33" s="10" t="s">
        <v>84</v>
      </c>
      <c r="C33" s="11" t="s">
        <v>85</v>
      </c>
      <c r="D33" s="10" t="s">
        <v>24</v>
      </c>
      <c r="E33" s="10" t="s">
        <v>77</v>
      </c>
      <c r="F33" s="12">
        <v>16</v>
      </c>
      <c r="G33" s="4">
        <v>133.55000000000001</v>
      </c>
      <c r="H33" s="4">
        <f>G33*$N$4</f>
        <v>170.07592500000001</v>
      </c>
      <c r="I33" s="4">
        <f>F33*H33</f>
        <v>2721.2148000000002</v>
      </c>
      <c r="J33" s="16">
        <v>16</v>
      </c>
      <c r="K33" s="16">
        <f t="shared" si="0"/>
        <v>2721.21</v>
      </c>
      <c r="L33" s="27">
        <f t="shared" si="1"/>
        <v>0</v>
      </c>
      <c r="M33" s="27">
        <f t="shared" si="2"/>
        <v>0</v>
      </c>
    </row>
    <row r="34" spans="1:13" ht="51" x14ac:dyDescent="0.25">
      <c r="A34" s="9" t="s">
        <v>86</v>
      </c>
      <c r="B34" s="10" t="s">
        <v>81</v>
      </c>
      <c r="C34" s="11" t="s">
        <v>82</v>
      </c>
      <c r="D34" s="10" t="s">
        <v>24</v>
      </c>
      <c r="E34" s="10" t="s">
        <v>77</v>
      </c>
      <c r="F34" s="12">
        <v>183</v>
      </c>
      <c r="G34" s="4">
        <v>52.58</v>
      </c>
      <c r="H34" s="4">
        <f>G34*$N$4</f>
        <v>66.960629999999995</v>
      </c>
      <c r="I34" s="4">
        <f>F34*H34</f>
        <v>12253.795289999998</v>
      </c>
      <c r="J34" s="16">
        <v>167.4</v>
      </c>
      <c r="K34" s="16">
        <f t="shared" si="0"/>
        <v>11209.21</v>
      </c>
      <c r="L34" s="27">
        <f t="shared" si="1"/>
        <v>15.599999999999994</v>
      </c>
      <c r="M34" s="27">
        <f t="shared" si="2"/>
        <v>1044.5899999999999</v>
      </c>
    </row>
    <row r="35" spans="1:13" ht="51" customHeight="1" x14ac:dyDescent="0.25">
      <c r="A35" s="9" t="s">
        <v>87</v>
      </c>
      <c r="B35" s="10">
        <v>89977</v>
      </c>
      <c r="C35" s="11" t="s">
        <v>88</v>
      </c>
      <c r="D35" s="10" t="s">
        <v>24</v>
      </c>
      <c r="E35" s="10" t="s">
        <v>77</v>
      </c>
      <c r="F35" s="12">
        <v>166.07</v>
      </c>
      <c r="G35" s="4">
        <v>101.51</v>
      </c>
      <c r="H35" s="4">
        <v>112.47</v>
      </c>
      <c r="I35" s="4">
        <f>F35*H35</f>
        <v>18677.892899999999</v>
      </c>
      <c r="J35" s="16">
        <v>166.07400000000001</v>
      </c>
      <c r="K35" s="16">
        <f t="shared" si="0"/>
        <v>18678.34</v>
      </c>
      <c r="L35" s="27">
        <f t="shared" si="1"/>
        <v>-4.0000000000190994E-3</v>
      </c>
      <c r="M35" s="27">
        <f t="shared" si="2"/>
        <v>-0.45</v>
      </c>
    </row>
    <row r="36" spans="1:13" x14ac:dyDescent="0.25">
      <c r="A36" s="9"/>
      <c r="B36" s="10"/>
      <c r="C36" s="11"/>
      <c r="D36" s="10"/>
      <c r="E36" s="10"/>
      <c r="F36" s="12"/>
      <c r="G36" s="4"/>
      <c r="H36" s="4"/>
      <c r="I36" s="13">
        <f>SUM(I32:I35)</f>
        <v>106943.3213439</v>
      </c>
      <c r="J36" s="16"/>
      <c r="K36" s="13">
        <f>SUM(K32:K35)</f>
        <v>99555.13</v>
      </c>
      <c r="L36" s="27">
        <f t="shared" si="1"/>
        <v>0</v>
      </c>
      <c r="M36" s="13">
        <f>SUM(M32:M35)</f>
        <v>7388.1900000000005</v>
      </c>
    </row>
    <row r="37" spans="1:13" s="50" customFormat="1" ht="15" customHeight="1" x14ac:dyDescent="0.25">
      <c r="A37" s="44" t="s">
        <v>89</v>
      </c>
      <c r="B37" s="45" t="s">
        <v>90</v>
      </c>
      <c r="C37" s="46"/>
      <c r="D37" s="46"/>
      <c r="E37" s="47"/>
      <c r="F37" s="48"/>
      <c r="G37" s="48"/>
      <c r="H37" s="48"/>
      <c r="I37" s="48"/>
      <c r="J37" s="49"/>
      <c r="K37" s="51">
        <f t="shared" si="0"/>
        <v>0</v>
      </c>
      <c r="L37" s="52">
        <f t="shared" si="1"/>
        <v>0</v>
      </c>
      <c r="M37" s="52">
        <f t="shared" si="2"/>
        <v>0</v>
      </c>
    </row>
    <row r="38" spans="1:13" ht="25.5" x14ac:dyDescent="0.25">
      <c r="A38" s="9" t="s">
        <v>91</v>
      </c>
      <c r="B38" s="10" t="s">
        <v>92</v>
      </c>
      <c r="C38" s="11" t="s">
        <v>93</v>
      </c>
      <c r="D38" s="10" t="s">
        <v>15</v>
      </c>
      <c r="E38" s="10" t="s">
        <v>16</v>
      </c>
      <c r="F38" s="12">
        <f>774.39+271.32</f>
        <v>1045.71</v>
      </c>
      <c r="G38" s="4">
        <v>49.07</v>
      </c>
      <c r="H38" s="4">
        <f>G38*$N$4</f>
        <v>62.490645000000001</v>
      </c>
      <c r="I38" s="4">
        <f>F38*H38</f>
        <v>65347.092382950003</v>
      </c>
      <c r="J38" s="16">
        <v>1045.71</v>
      </c>
      <c r="K38" s="16">
        <f t="shared" si="0"/>
        <v>65347.09</v>
      </c>
      <c r="L38" s="27">
        <f t="shared" si="1"/>
        <v>0</v>
      </c>
      <c r="M38" s="27">
        <f t="shared" si="2"/>
        <v>0</v>
      </c>
    </row>
    <row r="39" spans="1:13" ht="38.25" x14ac:dyDescent="0.25">
      <c r="A39" s="9" t="s">
        <v>94</v>
      </c>
      <c r="B39" s="10" t="s">
        <v>95</v>
      </c>
      <c r="C39" s="11" t="s">
        <v>96</v>
      </c>
      <c r="D39" s="10" t="s">
        <v>24</v>
      </c>
      <c r="E39" s="10" t="s">
        <v>59</v>
      </c>
      <c r="F39" s="12">
        <v>13.48</v>
      </c>
      <c r="G39" s="4">
        <v>15.87</v>
      </c>
      <c r="H39" s="4">
        <f>G39*$N$4</f>
        <v>20.210445</v>
      </c>
      <c r="I39" s="4">
        <f t="shared" ref="I39:I48" si="5">F39*H39</f>
        <v>272.43679860000003</v>
      </c>
      <c r="J39" s="16">
        <v>8.0399999999999991</v>
      </c>
      <c r="K39" s="16">
        <f t="shared" si="0"/>
        <v>162.49</v>
      </c>
      <c r="L39" s="27">
        <f t="shared" si="1"/>
        <v>5.4400000000000013</v>
      </c>
      <c r="M39" s="27">
        <f t="shared" si="2"/>
        <v>109.94</v>
      </c>
    </row>
    <row r="40" spans="1:13" ht="38.25" x14ac:dyDescent="0.25">
      <c r="A40" s="9" t="s">
        <v>97</v>
      </c>
      <c r="B40" s="10" t="s">
        <v>98</v>
      </c>
      <c r="C40" s="11" t="s">
        <v>99</v>
      </c>
      <c r="D40" s="10" t="s">
        <v>24</v>
      </c>
      <c r="E40" s="10" t="s">
        <v>59</v>
      </c>
      <c r="F40" s="12">
        <f>2421.11+770.02</f>
        <v>3191.13</v>
      </c>
      <c r="G40" s="4">
        <v>13.56</v>
      </c>
      <c r="H40" s="4">
        <f>G40*$N$4</f>
        <v>17.268660000000001</v>
      </c>
      <c r="I40" s="4">
        <f t="shared" si="5"/>
        <v>55106.538985800005</v>
      </c>
      <c r="J40" s="16">
        <v>3191.13</v>
      </c>
      <c r="K40" s="16">
        <f t="shared" si="0"/>
        <v>55106.54</v>
      </c>
      <c r="L40" s="27">
        <f t="shared" si="1"/>
        <v>0</v>
      </c>
      <c r="M40" s="27">
        <f t="shared" si="2"/>
        <v>0</v>
      </c>
    </row>
    <row r="41" spans="1:13" ht="38.25" x14ac:dyDescent="0.25">
      <c r="A41" s="9" t="s">
        <v>100</v>
      </c>
      <c r="B41" s="10" t="s">
        <v>101</v>
      </c>
      <c r="C41" s="11" t="s">
        <v>102</v>
      </c>
      <c r="D41" s="10" t="s">
        <v>24</v>
      </c>
      <c r="E41" s="10" t="s">
        <v>59</v>
      </c>
      <c r="F41" s="12">
        <f>632.69+92.45</f>
        <v>725.1400000000001</v>
      </c>
      <c r="G41" s="4">
        <v>11.47</v>
      </c>
      <c r="H41" s="4">
        <f>G41*$N$4</f>
        <v>14.607045000000001</v>
      </c>
      <c r="I41" s="4">
        <f t="shared" si="5"/>
        <v>10592.152611300002</v>
      </c>
      <c r="J41" s="16">
        <v>724.37</v>
      </c>
      <c r="K41" s="16">
        <f t="shared" si="0"/>
        <v>10580.91</v>
      </c>
      <c r="L41" s="27">
        <f t="shared" si="1"/>
        <v>0.7700000000000955</v>
      </c>
      <c r="M41" s="27">
        <f t="shared" si="2"/>
        <v>11.25</v>
      </c>
    </row>
    <row r="42" spans="1:13" ht="38.25" x14ac:dyDescent="0.25">
      <c r="A42" s="9" t="s">
        <v>103</v>
      </c>
      <c r="B42" s="10" t="s">
        <v>104</v>
      </c>
      <c r="C42" s="11" t="s">
        <v>105</v>
      </c>
      <c r="D42" s="10" t="s">
        <v>24</v>
      </c>
      <c r="E42" s="10" t="s">
        <v>59</v>
      </c>
      <c r="F42" s="12">
        <f>729.34+290.85</f>
        <v>1020.19</v>
      </c>
      <c r="G42" s="4">
        <v>16.5</v>
      </c>
      <c r="H42" s="4">
        <f>G42*$N$4</f>
        <v>21.01275</v>
      </c>
      <c r="I42" s="4">
        <f t="shared" si="5"/>
        <v>21436.997422500001</v>
      </c>
      <c r="J42" s="16">
        <v>1020.19</v>
      </c>
      <c r="K42" s="16">
        <f t="shared" si="0"/>
        <v>21437</v>
      </c>
      <c r="L42" s="27">
        <f t="shared" si="1"/>
        <v>0</v>
      </c>
      <c r="M42" s="27">
        <f t="shared" si="2"/>
        <v>0</v>
      </c>
    </row>
    <row r="43" spans="1:13" ht="38.25" x14ac:dyDescent="0.25">
      <c r="A43" s="9" t="s">
        <v>106</v>
      </c>
      <c r="B43" s="10" t="s">
        <v>107</v>
      </c>
      <c r="C43" s="11" t="s">
        <v>108</v>
      </c>
      <c r="D43" s="10" t="s">
        <v>24</v>
      </c>
      <c r="E43" s="10" t="s">
        <v>34</v>
      </c>
      <c r="F43" s="12">
        <f>39.65+13.25</f>
        <v>52.9</v>
      </c>
      <c r="G43" s="4">
        <v>298.27999999999997</v>
      </c>
      <c r="H43" s="4">
        <f>G43*$N$4</f>
        <v>379.85957999999999</v>
      </c>
      <c r="I43" s="4">
        <f t="shared" si="5"/>
        <v>20094.571781999999</v>
      </c>
      <c r="J43" s="16">
        <v>52.9</v>
      </c>
      <c r="K43" s="16">
        <f t="shared" si="0"/>
        <v>20094.57</v>
      </c>
      <c r="L43" s="27">
        <f t="shared" si="1"/>
        <v>0</v>
      </c>
      <c r="M43" s="27">
        <f t="shared" si="2"/>
        <v>0</v>
      </c>
    </row>
    <row r="44" spans="1:13" ht="25.5" x14ac:dyDescent="0.25">
      <c r="A44" s="9" t="s">
        <v>109</v>
      </c>
      <c r="B44" s="10" t="s">
        <v>73</v>
      </c>
      <c r="C44" s="11" t="s">
        <v>74</v>
      </c>
      <c r="D44" s="10" t="s">
        <v>24</v>
      </c>
      <c r="E44" s="10" t="s">
        <v>34</v>
      </c>
      <c r="F44" s="12">
        <f>39.65+13.25</f>
        <v>52.9</v>
      </c>
      <c r="G44" s="4">
        <v>23.69</v>
      </c>
      <c r="H44" s="4">
        <f>G44*$N$4</f>
        <v>30.169215000000005</v>
      </c>
      <c r="I44" s="4">
        <f t="shared" si="5"/>
        <v>1595.9514735000002</v>
      </c>
      <c r="J44" s="16">
        <v>52.9</v>
      </c>
      <c r="K44" s="16">
        <f t="shared" si="0"/>
        <v>1595.95</v>
      </c>
      <c r="L44" s="27">
        <f t="shared" si="1"/>
        <v>0</v>
      </c>
      <c r="M44" s="27">
        <f t="shared" si="2"/>
        <v>0</v>
      </c>
    </row>
    <row r="45" spans="1:13" ht="38.25" x14ac:dyDescent="0.25">
      <c r="A45" s="9" t="s">
        <v>110</v>
      </c>
      <c r="B45" s="10" t="s">
        <v>111</v>
      </c>
      <c r="C45" s="11" t="s">
        <v>112</v>
      </c>
      <c r="D45" s="10" t="s">
        <v>24</v>
      </c>
      <c r="E45" s="10" t="s">
        <v>77</v>
      </c>
      <c r="F45" s="12">
        <v>111.31</v>
      </c>
      <c r="G45" s="4">
        <v>129.72</v>
      </c>
      <c r="H45" s="4">
        <f>G45*$N$4</f>
        <v>165.19842</v>
      </c>
      <c r="I45" s="4">
        <f t="shared" si="5"/>
        <v>18388.236130199999</v>
      </c>
      <c r="J45" s="16">
        <v>80.819999999999993</v>
      </c>
      <c r="K45" s="16">
        <f t="shared" si="0"/>
        <v>13351.34</v>
      </c>
      <c r="L45" s="27">
        <f t="shared" si="1"/>
        <v>30.490000000000009</v>
      </c>
      <c r="M45" s="27">
        <f t="shared" si="2"/>
        <v>5036.8999999999996</v>
      </c>
    </row>
    <row r="46" spans="1:13" ht="25.5" x14ac:dyDescent="0.25">
      <c r="A46" s="9" t="s">
        <v>113</v>
      </c>
      <c r="B46" s="10" t="s">
        <v>114</v>
      </c>
      <c r="C46" s="11" t="s">
        <v>115</v>
      </c>
      <c r="D46" s="10" t="s">
        <v>24</v>
      </c>
      <c r="E46" s="10" t="s">
        <v>25</v>
      </c>
      <c r="F46" s="12">
        <v>25</v>
      </c>
      <c r="G46" s="4">
        <v>25.84</v>
      </c>
      <c r="H46" s="4">
        <f>G46*$N$4</f>
        <v>32.907240000000002</v>
      </c>
      <c r="I46" s="4">
        <f t="shared" si="5"/>
        <v>822.68100000000004</v>
      </c>
      <c r="J46" s="16">
        <v>25</v>
      </c>
      <c r="K46" s="16">
        <f t="shared" si="0"/>
        <v>822.68</v>
      </c>
      <c r="L46" s="27">
        <f t="shared" si="1"/>
        <v>0</v>
      </c>
      <c r="M46" s="27">
        <f t="shared" si="2"/>
        <v>0</v>
      </c>
    </row>
    <row r="47" spans="1:13" ht="25.5" x14ac:dyDescent="0.25">
      <c r="A47" s="9" t="s">
        <v>116</v>
      </c>
      <c r="B47" s="10" t="s">
        <v>117</v>
      </c>
      <c r="C47" s="11" t="s">
        <v>118</v>
      </c>
      <c r="D47" s="10" t="s">
        <v>24</v>
      </c>
      <c r="E47" s="10" t="s">
        <v>25</v>
      </c>
      <c r="F47" s="12">
        <v>101.6</v>
      </c>
      <c r="G47" s="4">
        <v>35.19</v>
      </c>
      <c r="H47" s="4">
        <f>G47*$N$4</f>
        <v>44.814464999999998</v>
      </c>
      <c r="I47" s="4">
        <f t="shared" si="5"/>
        <v>4553.1496439999992</v>
      </c>
      <c r="J47" s="16">
        <v>77.5</v>
      </c>
      <c r="K47" s="16">
        <f t="shared" si="0"/>
        <v>3473.12</v>
      </c>
      <c r="L47" s="27">
        <f t="shared" si="1"/>
        <v>24.099999999999994</v>
      </c>
      <c r="M47" s="27">
        <f t="shared" si="2"/>
        <v>1080.03</v>
      </c>
    </row>
    <row r="48" spans="1:13" ht="45" x14ac:dyDescent="0.25">
      <c r="A48" s="9" t="s">
        <v>119</v>
      </c>
      <c r="B48" s="10">
        <v>92777</v>
      </c>
      <c r="C48" s="15" t="s">
        <v>120</v>
      </c>
      <c r="D48" s="10" t="s">
        <v>24</v>
      </c>
      <c r="E48" s="10" t="s">
        <v>77</v>
      </c>
      <c r="F48" s="12">
        <v>12.39</v>
      </c>
      <c r="G48" s="4">
        <v>15.55</v>
      </c>
      <c r="H48" s="4">
        <v>17.23</v>
      </c>
      <c r="I48" s="4">
        <f t="shared" si="5"/>
        <v>213.47970000000001</v>
      </c>
      <c r="J48" s="16">
        <v>12.39</v>
      </c>
      <c r="K48" s="16">
        <f t="shared" si="0"/>
        <v>213.48</v>
      </c>
      <c r="L48" s="27">
        <f t="shared" si="1"/>
        <v>0</v>
      </c>
      <c r="M48" s="27">
        <f t="shared" si="2"/>
        <v>0</v>
      </c>
    </row>
    <row r="49" spans="1:13" s="50" customFormat="1" ht="15" customHeight="1" x14ac:dyDescent="0.25">
      <c r="A49" s="44" t="s">
        <v>121</v>
      </c>
      <c r="B49" s="45" t="s">
        <v>122</v>
      </c>
      <c r="C49" s="46"/>
      <c r="D49" s="46"/>
      <c r="E49" s="47"/>
      <c r="F49" s="48"/>
      <c r="G49" s="48"/>
      <c r="H49" s="48"/>
      <c r="I49" s="48"/>
      <c r="J49" s="49"/>
      <c r="K49" s="51">
        <f t="shared" si="0"/>
        <v>0</v>
      </c>
      <c r="L49" s="52">
        <f t="shared" si="1"/>
        <v>0</v>
      </c>
      <c r="M49" s="52">
        <f t="shared" si="2"/>
        <v>0</v>
      </c>
    </row>
    <row r="50" spans="1:13" ht="38.25" x14ac:dyDescent="0.25">
      <c r="A50" s="9" t="s">
        <v>123</v>
      </c>
      <c r="B50" s="10" t="s">
        <v>124</v>
      </c>
      <c r="C50" s="11" t="s">
        <v>125</v>
      </c>
      <c r="D50" s="10" t="s">
        <v>15</v>
      </c>
      <c r="E50" s="10" t="s">
        <v>16</v>
      </c>
      <c r="F50" s="12">
        <v>382.72</v>
      </c>
      <c r="G50" s="4">
        <v>159.99</v>
      </c>
      <c r="H50" s="4">
        <f>G50*$N$4</f>
        <v>203.74726500000003</v>
      </c>
      <c r="I50" s="4">
        <f t="shared" ref="I50:I55" si="6">F50*H50</f>
        <v>77978.153260800013</v>
      </c>
      <c r="J50" s="16">
        <v>375.25</v>
      </c>
      <c r="K50" s="16">
        <f t="shared" si="0"/>
        <v>76456.160000000003</v>
      </c>
      <c r="L50" s="27">
        <f t="shared" si="1"/>
        <v>7.4700000000000273</v>
      </c>
      <c r="M50" s="27">
        <f t="shared" si="2"/>
        <v>1521.99</v>
      </c>
    </row>
    <row r="51" spans="1:13" ht="25.5" x14ac:dyDescent="0.25">
      <c r="A51" s="9" t="s">
        <v>126</v>
      </c>
      <c r="B51" s="10">
        <v>96523</v>
      </c>
      <c r="C51" s="11" t="s">
        <v>37</v>
      </c>
      <c r="D51" s="10" t="str">
        <f>D10</f>
        <v>ORSE</v>
      </c>
      <c r="E51" s="10" t="str">
        <f>E10</f>
        <v>un</v>
      </c>
      <c r="F51" s="12">
        <v>32.130000000000003</v>
      </c>
      <c r="G51" s="4">
        <v>63.46</v>
      </c>
      <c r="H51" s="4">
        <v>70.31</v>
      </c>
      <c r="I51" s="4">
        <f t="shared" si="6"/>
        <v>2259.0603000000001</v>
      </c>
      <c r="J51" s="16">
        <v>32.130000000000003</v>
      </c>
      <c r="K51" s="16">
        <f t="shared" si="0"/>
        <v>2259.06</v>
      </c>
      <c r="L51" s="27">
        <f t="shared" si="1"/>
        <v>0</v>
      </c>
      <c r="M51" s="27">
        <f t="shared" si="2"/>
        <v>0</v>
      </c>
    </row>
    <row r="52" spans="1:13" ht="51" x14ac:dyDescent="0.25">
      <c r="A52" s="9" t="s">
        <v>127</v>
      </c>
      <c r="B52" s="10">
        <v>87503</v>
      </c>
      <c r="C52" s="11" t="s">
        <v>82</v>
      </c>
      <c r="D52" s="10" t="s">
        <v>24</v>
      </c>
      <c r="E52" s="10" t="s">
        <v>77</v>
      </c>
      <c r="F52" s="12">
        <v>60</v>
      </c>
      <c r="G52" s="4">
        <v>52.58</v>
      </c>
      <c r="H52" s="4">
        <v>58.26</v>
      </c>
      <c r="I52" s="4">
        <f t="shared" si="6"/>
        <v>3495.6</v>
      </c>
      <c r="J52" s="16">
        <v>60</v>
      </c>
      <c r="K52" s="16">
        <f t="shared" si="0"/>
        <v>3495.6</v>
      </c>
      <c r="L52" s="27">
        <f t="shared" si="1"/>
        <v>0</v>
      </c>
      <c r="M52" s="27">
        <f t="shared" si="2"/>
        <v>0</v>
      </c>
    </row>
    <row r="53" spans="1:13" ht="38.25" x14ac:dyDescent="0.25">
      <c r="A53" s="9" t="s">
        <v>128</v>
      </c>
      <c r="B53" s="10">
        <v>94965</v>
      </c>
      <c r="C53" s="11" t="s">
        <v>71</v>
      </c>
      <c r="D53" s="10" t="s">
        <v>24</v>
      </c>
      <c r="E53" s="10" t="s">
        <v>34</v>
      </c>
      <c r="F53" s="12">
        <v>0.99</v>
      </c>
      <c r="G53" s="4">
        <v>301.79000000000002</v>
      </c>
      <c r="H53" s="4">
        <v>334.37</v>
      </c>
      <c r="I53" s="4">
        <f t="shared" si="6"/>
        <v>331.02629999999999</v>
      </c>
      <c r="J53" s="16">
        <v>0.99</v>
      </c>
      <c r="K53" s="16">
        <f t="shared" si="0"/>
        <v>331.03</v>
      </c>
      <c r="L53" s="27">
        <f t="shared" si="1"/>
        <v>0</v>
      </c>
      <c r="M53" s="27">
        <f t="shared" si="2"/>
        <v>0</v>
      </c>
    </row>
    <row r="54" spans="1:13" ht="38.25" x14ac:dyDescent="0.25">
      <c r="A54" s="9" t="s">
        <v>129</v>
      </c>
      <c r="B54" s="10">
        <v>87879</v>
      </c>
      <c r="C54" s="11" t="s">
        <v>130</v>
      </c>
      <c r="D54" s="10" t="s">
        <v>24</v>
      </c>
      <c r="E54" s="10" t="s">
        <v>77</v>
      </c>
      <c r="F54" s="12">
        <v>120</v>
      </c>
      <c r="G54" s="4">
        <v>2.64</v>
      </c>
      <c r="H54" s="4">
        <v>2.92</v>
      </c>
      <c r="I54" s="4">
        <f t="shared" si="6"/>
        <v>350.4</v>
      </c>
      <c r="J54" s="16">
        <v>120</v>
      </c>
      <c r="K54" s="16">
        <f t="shared" si="0"/>
        <v>350.4</v>
      </c>
      <c r="L54" s="27">
        <f t="shared" si="1"/>
        <v>0</v>
      </c>
      <c r="M54" s="27">
        <f t="shared" si="2"/>
        <v>0</v>
      </c>
    </row>
    <row r="55" spans="1:13" ht="51" x14ac:dyDescent="0.25">
      <c r="A55" s="9" t="s">
        <v>131</v>
      </c>
      <c r="B55" s="10">
        <v>87547</v>
      </c>
      <c r="C55" s="11" t="s">
        <v>132</v>
      </c>
      <c r="D55" s="10" t="s">
        <v>24</v>
      </c>
      <c r="E55" s="10" t="s">
        <v>77</v>
      </c>
      <c r="F55" s="12">
        <v>120</v>
      </c>
      <c r="G55" s="4">
        <v>14.42</v>
      </c>
      <c r="H55" s="4">
        <v>15.98</v>
      </c>
      <c r="I55" s="4">
        <f t="shared" si="6"/>
        <v>1917.6000000000001</v>
      </c>
      <c r="J55" s="16">
        <v>120</v>
      </c>
      <c r="K55" s="16">
        <f t="shared" si="0"/>
        <v>1917.6</v>
      </c>
      <c r="L55" s="27">
        <f t="shared" si="1"/>
        <v>0</v>
      </c>
      <c r="M55" s="27">
        <f t="shared" si="2"/>
        <v>0</v>
      </c>
    </row>
    <row r="56" spans="1:13" x14ac:dyDescent="0.25">
      <c r="A56" s="9"/>
      <c r="B56" s="10"/>
      <c r="C56" s="11"/>
      <c r="D56" s="10"/>
      <c r="E56" s="10"/>
      <c r="F56" s="12"/>
      <c r="G56" s="4"/>
      <c r="H56" s="4"/>
      <c r="I56" s="13">
        <f>SUM(I38:I55)</f>
        <v>284755.12779165007</v>
      </c>
      <c r="J56" s="16"/>
      <c r="K56" s="13">
        <f>SUM(K38:K55)</f>
        <v>276995.02</v>
      </c>
      <c r="L56" s="27">
        <f t="shared" si="1"/>
        <v>0</v>
      </c>
      <c r="M56" s="13">
        <f>SUM(M38:M55)</f>
        <v>7760.1099999999988</v>
      </c>
    </row>
    <row r="57" spans="1:13" s="50" customFormat="1" x14ac:dyDescent="0.25">
      <c r="A57" s="44" t="s">
        <v>133</v>
      </c>
      <c r="B57" s="45" t="s">
        <v>134</v>
      </c>
      <c r="C57" s="46"/>
      <c r="D57" s="46"/>
      <c r="E57" s="47"/>
      <c r="F57" s="48"/>
      <c r="G57" s="48"/>
      <c r="H57" s="48"/>
      <c r="I57" s="48"/>
      <c r="J57" s="49"/>
      <c r="K57" s="51">
        <f t="shared" si="0"/>
        <v>0</v>
      </c>
      <c r="L57" s="52">
        <f t="shared" si="1"/>
        <v>0</v>
      </c>
      <c r="M57" s="52">
        <f t="shared" si="2"/>
        <v>0</v>
      </c>
    </row>
    <row r="58" spans="1:13" ht="25.5" x14ac:dyDescent="0.25">
      <c r="A58" s="9" t="s">
        <v>135</v>
      </c>
      <c r="B58" s="10" t="s">
        <v>136</v>
      </c>
      <c r="C58" s="11" t="s">
        <v>137</v>
      </c>
      <c r="D58" s="10" t="s">
        <v>24</v>
      </c>
      <c r="E58" s="10" t="s">
        <v>77</v>
      </c>
      <c r="F58" s="12">
        <v>876.48</v>
      </c>
      <c r="G58" s="4">
        <v>25.58</v>
      </c>
      <c r="H58" s="4">
        <f>G58*$N$4</f>
        <v>32.576129999999999</v>
      </c>
      <c r="I58" s="4">
        <f>F58*H58</f>
        <v>28552.326422400001</v>
      </c>
      <c r="J58" s="16">
        <v>876.42</v>
      </c>
      <c r="K58" s="16">
        <f t="shared" si="0"/>
        <v>28550.37</v>
      </c>
      <c r="L58" s="27">
        <f t="shared" si="1"/>
        <v>6.0000000000059117E-2</v>
      </c>
      <c r="M58" s="27">
        <f t="shared" si="2"/>
        <v>1.95</v>
      </c>
    </row>
    <row r="59" spans="1:13" ht="38.25" x14ac:dyDescent="0.25">
      <c r="A59" s="9" t="s">
        <v>138</v>
      </c>
      <c r="B59" s="10" t="s">
        <v>139</v>
      </c>
      <c r="C59" s="11" t="s">
        <v>140</v>
      </c>
      <c r="D59" s="10" t="s">
        <v>24</v>
      </c>
      <c r="E59" s="10" t="s">
        <v>141</v>
      </c>
      <c r="F59" s="12">
        <v>18</v>
      </c>
      <c r="G59" s="4">
        <v>1497.33</v>
      </c>
      <c r="H59" s="4">
        <f>G59*$N$4</f>
        <v>1906.849755</v>
      </c>
      <c r="I59" s="4">
        <f t="shared" ref="I59:I67" si="7">F59*H59</f>
        <v>34323.295590000002</v>
      </c>
      <c r="J59" s="16">
        <v>12</v>
      </c>
      <c r="K59" s="16">
        <f t="shared" si="0"/>
        <v>22882.2</v>
      </c>
      <c r="L59" s="27">
        <f t="shared" si="1"/>
        <v>6</v>
      </c>
      <c r="M59" s="27">
        <f t="shared" si="2"/>
        <v>11441.1</v>
      </c>
    </row>
    <row r="60" spans="1:13" ht="38.25" x14ac:dyDescent="0.25">
      <c r="A60" s="9" t="s">
        <v>142</v>
      </c>
      <c r="B60" s="10" t="s">
        <v>143</v>
      </c>
      <c r="C60" s="11" t="s">
        <v>144</v>
      </c>
      <c r="D60" s="10" t="s">
        <v>24</v>
      </c>
      <c r="E60" s="10" t="s">
        <v>141</v>
      </c>
      <c r="F60" s="12">
        <v>4</v>
      </c>
      <c r="G60" s="4">
        <v>1692.77</v>
      </c>
      <c r="H60" s="4">
        <f>G60*$N$4</f>
        <v>2155.7425950000002</v>
      </c>
      <c r="I60" s="4">
        <f t="shared" si="7"/>
        <v>8622.9703800000007</v>
      </c>
      <c r="J60" s="16">
        <v>4</v>
      </c>
      <c r="K60" s="16">
        <f t="shared" si="0"/>
        <v>8622.9699999999993</v>
      </c>
      <c r="L60" s="27">
        <f t="shared" si="1"/>
        <v>0</v>
      </c>
      <c r="M60" s="27">
        <f t="shared" si="2"/>
        <v>0</v>
      </c>
    </row>
    <row r="61" spans="1:13" ht="38.25" x14ac:dyDescent="0.25">
      <c r="A61" s="9" t="s">
        <v>145</v>
      </c>
      <c r="B61" s="10" t="s">
        <v>146</v>
      </c>
      <c r="C61" s="11" t="s">
        <v>147</v>
      </c>
      <c r="D61" s="10" t="s">
        <v>24</v>
      </c>
      <c r="E61" s="10" t="s">
        <v>25</v>
      </c>
      <c r="F61" s="12">
        <v>98.35</v>
      </c>
      <c r="G61" s="4">
        <v>14.4</v>
      </c>
      <c r="H61" s="4">
        <f>G61*$N$4</f>
        <v>18.3384</v>
      </c>
      <c r="I61" s="4">
        <f t="shared" si="7"/>
        <v>1803.5816399999999</v>
      </c>
      <c r="J61" s="16">
        <v>98.35</v>
      </c>
      <c r="K61" s="16">
        <f t="shared" si="0"/>
        <v>1803.58</v>
      </c>
      <c r="L61" s="27">
        <f t="shared" si="1"/>
        <v>0</v>
      </c>
      <c r="M61" s="27">
        <f t="shared" si="2"/>
        <v>0</v>
      </c>
    </row>
    <row r="62" spans="1:13" ht="38.25" x14ac:dyDescent="0.25">
      <c r="A62" s="9" t="s">
        <v>148</v>
      </c>
      <c r="B62" s="10" t="s">
        <v>149</v>
      </c>
      <c r="C62" s="11" t="s">
        <v>150</v>
      </c>
      <c r="D62" s="10" t="s">
        <v>24</v>
      </c>
      <c r="E62" s="10" t="s">
        <v>77</v>
      </c>
      <c r="F62" s="12">
        <v>876.48</v>
      </c>
      <c r="G62" s="4">
        <v>50.08</v>
      </c>
      <c r="H62" s="4">
        <f>G62*$N$4</f>
        <v>63.776879999999998</v>
      </c>
      <c r="I62" s="4">
        <f t="shared" si="7"/>
        <v>55899.159782399998</v>
      </c>
      <c r="J62" s="16">
        <v>876.42</v>
      </c>
      <c r="K62" s="16">
        <f t="shared" si="0"/>
        <v>55895.33</v>
      </c>
      <c r="L62" s="27">
        <f t="shared" si="1"/>
        <v>6.0000000000059117E-2</v>
      </c>
      <c r="M62" s="27">
        <f t="shared" si="2"/>
        <v>3.83</v>
      </c>
    </row>
    <row r="63" spans="1:13" ht="25.5" x14ac:dyDescent="0.25">
      <c r="A63" s="9" t="s">
        <v>151</v>
      </c>
      <c r="B63" s="10" t="s">
        <v>152</v>
      </c>
      <c r="C63" s="11" t="s">
        <v>153</v>
      </c>
      <c r="D63" s="10" t="s">
        <v>24</v>
      </c>
      <c r="E63" s="10" t="s">
        <v>77</v>
      </c>
      <c r="F63" s="12">
        <v>653.14</v>
      </c>
      <c r="G63" s="4">
        <v>27.72</v>
      </c>
      <c r="H63" s="4">
        <f>G63*$N$4</f>
        <v>35.30142</v>
      </c>
      <c r="I63" s="4">
        <f t="shared" si="7"/>
        <v>23056.769458800001</v>
      </c>
      <c r="J63" s="16">
        <v>0</v>
      </c>
      <c r="K63" s="16">
        <f t="shared" si="0"/>
        <v>0</v>
      </c>
      <c r="L63" s="27">
        <f t="shared" si="1"/>
        <v>653.14</v>
      </c>
      <c r="M63" s="27">
        <f t="shared" si="2"/>
        <v>23056.77</v>
      </c>
    </row>
    <row r="64" spans="1:13" ht="25.5" x14ac:dyDescent="0.25">
      <c r="A64" s="9" t="s">
        <v>154</v>
      </c>
      <c r="B64" s="10" t="s">
        <v>155</v>
      </c>
      <c r="C64" s="11" t="s">
        <v>156</v>
      </c>
      <c r="D64" s="10" t="s">
        <v>15</v>
      </c>
      <c r="E64" s="10" t="s">
        <v>157</v>
      </c>
      <c r="F64" s="12">
        <v>91.65</v>
      </c>
      <c r="G64" s="4">
        <v>54.54</v>
      </c>
      <c r="H64" s="4">
        <f>G64*$N$4</f>
        <v>69.456690000000009</v>
      </c>
      <c r="I64" s="4">
        <f t="shared" si="7"/>
        <v>6365.7056385000014</v>
      </c>
      <c r="J64" s="16">
        <v>91.65</v>
      </c>
      <c r="K64" s="16">
        <f t="shared" si="0"/>
        <v>6365.71</v>
      </c>
      <c r="L64" s="27">
        <f t="shared" si="1"/>
        <v>0</v>
      </c>
      <c r="M64" s="27">
        <f t="shared" si="2"/>
        <v>0</v>
      </c>
    </row>
    <row r="65" spans="1:14" ht="38.25" x14ac:dyDescent="0.25">
      <c r="A65" s="9" t="s">
        <v>158</v>
      </c>
      <c r="B65" s="10" t="s">
        <v>159</v>
      </c>
      <c r="C65" s="11" t="s">
        <v>160</v>
      </c>
      <c r="D65" s="10" t="s">
        <v>24</v>
      </c>
      <c r="E65" s="10" t="s">
        <v>25</v>
      </c>
      <c r="F65" s="12">
        <v>178.01</v>
      </c>
      <c r="G65" s="4">
        <v>70.53</v>
      </c>
      <c r="H65" s="4">
        <f>G65*$N$4</f>
        <v>89.819955000000007</v>
      </c>
      <c r="I65" s="4">
        <f t="shared" si="7"/>
        <v>15988.850189550001</v>
      </c>
      <c r="J65" s="16">
        <v>178.01</v>
      </c>
      <c r="K65" s="16">
        <f t="shared" si="0"/>
        <v>15988.85</v>
      </c>
      <c r="L65" s="27">
        <f t="shared" si="1"/>
        <v>0</v>
      </c>
      <c r="M65" s="27">
        <f t="shared" si="2"/>
        <v>0</v>
      </c>
    </row>
    <row r="66" spans="1:14" ht="38.25" x14ac:dyDescent="0.25">
      <c r="A66" s="9" t="s">
        <v>161</v>
      </c>
      <c r="B66" s="10" t="s">
        <v>162</v>
      </c>
      <c r="C66" s="11" t="s">
        <v>163</v>
      </c>
      <c r="D66" s="10" t="s">
        <v>24</v>
      </c>
      <c r="E66" s="10" t="s">
        <v>25</v>
      </c>
      <c r="F66" s="12">
        <v>72</v>
      </c>
      <c r="G66" s="4">
        <v>22.25</v>
      </c>
      <c r="H66" s="4">
        <f>G66*$N$4</f>
        <v>28.335375000000003</v>
      </c>
      <c r="I66" s="4">
        <f t="shared" si="7"/>
        <v>2040.1470000000002</v>
      </c>
      <c r="J66" s="16">
        <v>72</v>
      </c>
      <c r="K66" s="16">
        <f t="shared" si="0"/>
        <v>2040.15</v>
      </c>
      <c r="L66" s="27">
        <f t="shared" si="1"/>
        <v>0</v>
      </c>
      <c r="M66" s="27">
        <f t="shared" si="2"/>
        <v>0</v>
      </c>
    </row>
    <row r="67" spans="1:14" ht="25.5" x14ac:dyDescent="0.25">
      <c r="A67" s="9" t="s">
        <v>164</v>
      </c>
      <c r="B67" s="10" t="s">
        <v>165</v>
      </c>
      <c r="C67" s="11" t="s">
        <v>166</v>
      </c>
      <c r="D67" s="10" t="s">
        <v>24</v>
      </c>
      <c r="E67" s="10" t="s">
        <v>25</v>
      </c>
      <c r="F67" s="12">
        <v>24</v>
      </c>
      <c r="G67" s="4">
        <v>52.83</v>
      </c>
      <c r="H67" s="4">
        <f>G67*$N$4</f>
        <v>67.279004999999998</v>
      </c>
      <c r="I67" s="4">
        <f t="shared" si="7"/>
        <v>1614.6961200000001</v>
      </c>
      <c r="J67" s="16">
        <v>24</v>
      </c>
      <c r="K67" s="16">
        <f t="shared" si="0"/>
        <v>1614.7</v>
      </c>
      <c r="L67" s="27">
        <f t="shared" si="1"/>
        <v>0</v>
      </c>
      <c r="M67" s="27">
        <f t="shared" si="2"/>
        <v>0</v>
      </c>
    </row>
    <row r="68" spans="1:14" x14ac:dyDescent="0.25">
      <c r="A68" s="9"/>
      <c r="B68" s="10"/>
      <c r="C68" s="11"/>
      <c r="D68" s="10"/>
      <c r="E68" s="10"/>
      <c r="F68" s="12"/>
      <c r="G68" s="4"/>
      <c r="H68" s="4"/>
      <c r="I68" s="13">
        <f>SUM(I58:I67)</f>
        <v>178267.50222165001</v>
      </c>
      <c r="J68" s="16"/>
      <c r="K68" s="13">
        <f>SUM(K58:K67)</f>
        <v>143763.86000000002</v>
      </c>
      <c r="L68" s="27">
        <f t="shared" si="1"/>
        <v>0</v>
      </c>
      <c r="M68" s="13">
        <f>SUM(M58:M67)</f>
        <v>34503.65</v>
      </c>
    </row>
    <row r="69" spans="1:14" s="50" customFormat="1" ht="15" customHeight="1" x14ac:dyDescent="0.25">
      <c r="A69" s="44" t="s">
        <v>167</v>
      </c>
      <c r="B69" s="45" t="s">
        <v>168</v>
      </c>
      <c r="C69" s="46"/>
      <c r="D69" s="46"/>
      <c r="E69" s="47"/>
      <c r="F69" s="48"/>
      <c r="G69" s="48"/>
      <c r="H69" s="48"/>
      <c r="I69" s="48"/>
      <c r="J69" s="49"/>
      <c r="K69" s="51">
        <f t="shared" si="0"/>
        <v>0</v>
      </c>
      <c r="L69" s="52">
        <f t="shared" si="1"/>
        <v>0</v>
      </c>
      <c r="M69" s="52">
        <f t="shared" si="2"/>
        <v>0</v>
      </c>
    </row>
    <row r="70" spans="1:14" ht="25.5" x14ac:dyDescent="0.25">
      <c r="A70" s="9" t="s">
        <v>169</v>
      </c>
      <c r="B70" s="10" t="s">
        <v>170</v>
      </c>
      <c r="C70" s="11" t="s">
        <v>171</v>
      </c>
      <c r="D70" s="10" t="s">
        <v>24</v>
      </c>
      <c r="E70" s="10" t="s">
        <v>77</v>
      </c>
      <c r="F70" s="12">
        <v>944.79</v>
      </c>
      <c r="G70" s="4">
        <v>19.420000000000002</v>
      </c>
      <c r="H70" s="4">
        <f>G70*$N$4</f>
        <v>24.731370000000005</v>
      </c>
      <c r="I70" s="4">
        <f>F70*H70</f>
        <v>23365.951062300006</v>
      </c>
      <c r="J70" s="16">
        <v>944.79</v>
      </c>
      <c r="K70" s="16">
        <f t="shared" si="0"/>
        <v>23365.95</v>
      </c>
      <c r="L70" s="27">
        <f t="shared" si="1"/>
        <v>0</v>
      </c>
      <c r="M70" s="27">
        <f t="shared" si="2"/>
        <v>0</v>
      </c>
      <c r="N70" s="6">
        <f>F70-J70</f>
        <v>0</v>
      </c>
    </row>
    <row r="71" spans="1:14" ht="38.25" x14ac:dyDescent="0.25">
      <c r="A71" s="9" t="s">
        <v>172</v>
      </c>
      <c r="B71" s="10" t="s">
        <v>173</v>
      </c>
      <c r="C71" s="11" t="s">
        <v>174</v>
      </c>
      <c r="D71" s="10" t="s">
        <v>15</v>
      </c>
      <c r="E71" s="10" t="s">
        <v>16</v>
      </c>
      <c r="F71" s="12">
        <v>944.79</v>
      </c>
      <c r="G71" s="4">
        <v>29.29</v>
      </c>
      <c r="H71" s="4">
        <f>G71*$N$4</f>
        <v>37.300815</v>
      </c>
      <c r="I71" s="4">
        <f t="shared" ref="I71:I77" si="8">F71*H71</f>
        <v>35241.437003849998</v>
      </c>
      <c r="J71" s="16">
        <v>944.79</v>
      </c>
      <c r="K71" s="16">
        <f t="shared" si="0"/>
        <v>35241.440000000002</v>
      </c>
      <c r="L71" s="27">
        <f t="shared" si="1"/>
        <v>0</v>
      </c>
      <c r="M71" s="27">
        <f t="shared" si="2"/>
        <v>0</v>
      </c>
      <c r="N71" s="6">
        <f>F71-J71</f>
        <v>0</v>
      </c>
    </row>
    <row r="72" spans="1:14" ht="38.25" customHeight="1" x14ac:dyDescent="0.25">
      <c r="A72" s="9" t="s">
        <v>175</v>
      </c>
      <c r="B72" s="10" t="s">
        <v>176</v>
      </c>
      <c r="C72" s="11" t="s">
        <v>177</v>
      </c>
      <c r="D72" s="10" t="s">
        <v>24</v>
      </c>
      <c r="E72" s="10" t="s">
        <v>77</v>
      </c>
      <c r="F72" s="12">
        <v>944.79</v>
      </c>
      <c r="G72" s="4">
        <v>27.26</v>
      </c>
      <c r="H72" s="4">
        <f>G72*$N$4</f>
        <v>34.715610000000005</v>
      </c>
      <c r="I72" s="4">
        <f t="shared" si="8"/>
        <v>32798.961171900002</v>
      </c>
      <c r="J72" s="16">
        <v>944.79</v>
      </c>
      <c r="K72" s="16">
        <f t="shared" ref="K72:K135" si="9">ROUND(J72*H72,2)</f>
        <v>32798.959999999999</v>
      </c>
      <c r="L72" s="27">
        <f t="shared" ref="L72:L135" si="10">F72-J72</f>
        <v>0</v>
      </c>
      <c r="M72" s="27">
        <f t="shared" ref="M72:M135" si="11">ROUND(L72*H72,2)</f>
        <v>0</v>
      </c>
      <c r="N72" s="6">
        <f>F72-J72</f>
        <v>0</v>
      </c>
    </row>
    <row r="73" spans="1:14" ht="25.5" x14ac:dyDescent="0.25">
      <c r="A73" s="9" t="s">
        <v>178</v>
      </c>
      <c r="B73" s="10" t="s">
        <v>179</v>
      </c>
      <c r="C73" s="11" t="s">
        <v>180</v>
      </c>
      <c r="D73" s="10" t="s">
        <v>24</v>
      </c>
      <c r="E73" s="10" t="s">
        <v>34</v>
      </c>
      <c r="F73" s="12">
        <v>72.84</v>
      </c>
      <c r="G73" s="4">
        <v>101.84</v>
      </c>
      <c r="H73" s="4">
        <f>G73*$N$4</f>
        <v>129.69324</v>
      </c>
      <c r="I73" s="4">
        <f t="shared" si="8"/>
        <v>9446.8556016000002</v>
      </c>
      <c r="J73" s="16">
        <v>0</v>
      </c>
      <c r="K73" s="16">
        <f t="shared" si="9"/>
        <v>0</v>
      </c>
      <c r="L73" s="27">
        <f t="shared" si="10"/>
        <v>72.84</v>
      </c>
      <c r="M73" s="27">
        <f t="shared" si="11"/>
        <v>9446.86</v>
      </c>
      <c r="N73" s="6">
        <f>F73-J73</f>
        <v>72.84</v>
      </c>
    </row>
    <row r="74" spans="1:14" ht="51" x14ac:dyDescent="0.25">
      <c r="A74" s="9" t="s">
        <v>181</v>
      </c>
      <c r="B74" s="10" t="s">
        <v>182</v>
      </c>
      <c r="C74" s="11" t="s">
        <v>183</v>
      </c>
      <c r="D74" s="10" t="s">
        <v>24</v>
      </c>
      <c r="E74" s="10" t="s">
        <v>25</v>
      </c>
      <c r="F74" s="12">
        <v>46.2</v>
      </c>
      <c r="G74" s="4">
        <v>40.869999999999997</v>
      </c>
      <c r="H74" s="4">
        <f>G74*$N$4</f>
        <v>52.047944999999999</v>
      </c>
      <c r="I74" s="4">
        <f t="shared" si="8"/>
        <v>2404.6150590000002</v>
      </c>
      <c r="J74" s="16">
        <v>0</v>
      </c>
      <c r="K74" s="16">
        <f t="shared" si="9"/>
        <v>0</v>
      </c>
      <c r="L74" s="27">
        <f t="shared" si="10"/>
        <v>46.2</v>
      </c>
      <c r="M74" s="27">
        <f t="shared" si="11"/>
        <v>2404.62</v>
      </c>
      <c r="N74" s="6">
        <f>F74-J74</f>
        <v>46.2</v>
      </c>
    </row>
    <row r="75" spans="1:14" x14ac:dyDescent="0.25">
      <c r="A75" s="9" t="s">
        <v>184</v>
      </c>
      <c r="B75" s="10" t="s">
        <v>185</v>
      </c>
      <c r="C75" s="11" t="s">
        <v>186</v>
      </c>
      <c r="D75" s="10" t="s">
        <v>24</v>
      </c>
      <c r="E75" s="10" t="s">
        <v>25</v>
      </c>
      <c r="F75" s="12">
        <v>436.36</v>
      </c>
      <c r="G75" s="4">
        <v>15.03</v>
      </c>
      <c r="H75" s="4">
        <f>G75*$N$4</f>
        <v>19.140705000000001</v>
      </c>
      <c r="I75" s="4">
        <f t="shared" si="8"/>
        <v>8352.2380338000003</v>
      </c>
      <c r="J75" s="16">
        <v>0</v>
      </c>
      <c r="K75" s="16">
        <f t="shared" si="9"/>
        <v>0</v>
      </c>
      <c r="L75" s="27">
        <f t="shared" si="10"/>
        <v>436.36</v>
      </c>
      <c r="M75" s="27">
        <f t="shared" si="11"/>
        <v>8352.24</v>
      </c>
      <c r="N75" s="6">
        <f>F75-J75</f>
        <v>436.36</v>
      </c>
    </row>
    <row r="76" spans="1:14" ht="38.25" x14ac:dyDescent="0.25">
      <c r="A76" s="9" t="s">
        <v>187</v>
      </c>
      <c r="B76" s="10" t="s">
        <v>188</v>
      </c>
      <c r="C76" s="11" t="s">
        <v>189</v>
      </c>
      <c r="D76" s="10" t="s">
        <v>24</v>
      </c>
      <c r="E76" s="10" t="s">
        <v>77</v>
      </c>
      <c r="F76" s="12">
        <v>393.34</v>
      </c>
      <c r="G76" s="4">
        <v>34.270000000000003</v>
      </c>
      <c r="H76" s="4">
        <f>G76*$N$4</f>
        <v>43.642845000000008</v>
      </c>
      <c r="I76" s="4">
        <f t="shared" si="8"/>
        <v>17166.476652300003</v>
      </c>
      <c r="J76" s="16">
        <v>0</v>
      </c>
      <c r="K76" s="16">
        <f t="shared" si="9"/>
        <v>0</v>
      </c>
      <c r="L76" s="27">
        <f t="shared" si="10"/>
        <v>393.34</v>
      </c>
      <c r="M76" s="27">
        <f t="shared" si="11"/>
        <v>17166.48</v>
      </c>
      <c r="N76" s="6">
        <f>F76-J76</f>
        <v>393.34</v>
      </c>
    </row>
    <row r="77" spans="1:14" ht="25.5" x14ac:dyDescent="0.25">
      <c r="A77" s="9" t="s">
        <v>190</v>
      </c>
      <c r="B77" s="10" t="s">
        <v>191</v>
      </c>
      <c r="C77" s="11" t="s">
        <v>192</v>
      </c>
      <c r="D77" s="10" t="s">
        <v>24</v>
      </c>
      <c r="E77" s="10" t="s">
        <v>77</v>
      </c>
      <c r="F77" s="12">
        <v>944.79</v>
      </c>
      <c r="G77" s="4">
        <v>72.11</v>
      </c>
      <c r="H77" s="4">
        <f>G77*$N$4</f>
        <v>91.832085000000006</v>
      </c>
      <c r="I77" s="4">
        <f t="shared" si="8"/>
        <v>86762.035587150007</v>
      </c>
      <c r="J77" s="16">
        <v>0</v>
      </c>
      <c r="K77" s="16">
        <f t="shared" si="9"/>
        <v>0</v>
      </c>
      <c r="L77" s="27">
        <f t="shared" si="10"/>
        <v>944.79</v>
      </c>
      <c r="M77" s="27">
        <f t="shared" si="11"/>
        <v>86762.04</v>
      </c>
      <c r="N77" s="6">
        <f>F77-J77</f>
        <v>944.79</v>
      </c>
    </row>
    <row r="78" spans="1:14" x14ac:dyDescent="0.25">
      <c r="A78" s="9"/>
      <c r="B78" s="10"/>
      <c r="C78" s="11"/>
      <c r="D78" s="10"/>
      <c r="E78" s="10"/>
      <c r="F78" s="12"/>
      <c r="G78" s="4"/>
      <c r="H78" s="4"/>
      <c r="I78" s="13">
        <f>SUM(I70:I77)</f>
        <v>215538.57017190001</v>
      </c>
      <c r="J78" s="16"/>
      <c r="K78" s="13">
        <f>SUM(K70:K77)</f>
        <v>91406.35</v>
      </c>
      <c r="L78" s="27">
        <f t="shared" si="10"/>
        <v>0</v>
      </c>
      <c r="M78" s="13">
        <f>SUM(M70:M77)</f>
        <v>124132.23999999999</v>
      </c>
      <c r="N78" s="6">
        <f>F78-J78</f>
        <v>0</v>
      </c>
    </row>
    <row r="79" spans="1:14" s="50" customFormat="1" ht="15" customHeight="1" x14ac:dyDescent="0.25">
      <c r="A79" s="44" t="s">
        <v>193</v>
      </c>
      <c r="B79" s="45" t="s">
        <v>194</v>
      </c>
      <c r="C79" s="46"/>
      <c r="D79" s="46"/>
      <c r="E79" s="47"/>
      <c r="F79" s="48"/>
      <c r="G79" s="48"/>
      <c r="H79" s="48"/>
      <c r="I79" s="48"/>
      <c r="J79" s="49"/>
      <c r="K79" s="51">
        <f t="shared" si="9"/>
        <v>0</v>
      </c>
      <c r="L79" s="52">
        <f t="shared" si="10"/>
        <v>0</v>
      </c>
      <c r="M79" s="52">
        <f t="shared" si="11"/>
        <v>0</v>
      </c>
      <c r="N79" s="53">
        <f>F79-J79</f>
        <v>0</v>
      </c>
    </row>
    <row r="80" spans="1:14" ht="38.25" x14ac:dyDescent="0.25">
      <c r="A80" s="9" t="s">
        <v>195</v>
      </c>
      <c r="B80" s="10" t="s">
        <v>196</v>
      </c>
      <c r="C80" s="17" t="s">
        <v>130</v>
      </c>
      <c r="D80" s="10" t="s">
        <v>24</v>
      </c>
      <c r="E80" s="10" t="s">
        <v>77</v>
      </c>
      <c r="F80" s="12">
        <v>2367.2199999999998</v>
      </c>
      <c r="G80" s="4">
        <v>2.64</v>
      </c>
      <c r="H80" s="4">
        <f>G80*$N$4</f>
        <v>3.3620400000000004</v>
      </c>
      <c r="I80" s="4">
        <f>F80*H80</f>
        <v>7958.6883287999999</v>
      </c>
      <c r="J80" s="16">
        <v>2367.2199999999998</v>
      </c>
      <c r="K80" s="16">
        <f t="shared" si="9"/>
        <v>7958.69</v>
      </c>
      <c r="L80" s="27">
        <f t="shared" si="10"/>
        <v>0</v>
      </c>
      <c r="M80" s="27">
        <f t="shared" si="11"/>
        <v>0</v>
      </c>
      <c r="N80" s="6">
        <f>F80-J80</f>
        <v>0</v>
      </c>
    </row>
    <row r="81" spans="1:14" ht="51" x14ac:dyDescent="0.25">
      <c r="A81" s="9" t="s">
        <v>197</v>
      </c>
      <c r="B81" s="10" t="s">
        <v>198</v>
      </c>
      <c r="C81" s="17" t="s">
        <v>132</v>
      </c>
      <c r="D81" s="10" t="s">
        <v>24</v>
      </c>
      <c r="E81" s="10" t="s">
        <v>77</v>
      </c>
      <c r="F81" s="12">
        <v>2197.91</v>
      </c>
      <c r="G81" s="4">
        <v>14.42</v>
      </c>
      <c r="H81" s="4">
        <f>G81*$N$4</f>
        <v>18.363870000000002</v>
      </c>
      <c r="I81" s="4">
        <f>F81*H81</f>
        <v>40362.133511700005</v>
      </c>
      <c r="J81" s="16">
        <v>2197.9139999999998</v>
      </c>
      <c r="K81" s="16">
        <f t="shared" si="9"/>
        <v>40362.21</v>
      </c>
      <c r="L81" s="27">
        <f t="shared" si="10"/>
        <v>-3.9999999999054126E-3</v>
      </c>
      <c r="M81" s="27">
        <f t="shared" si="11"/>
        <v>-7.0000000000000007E-2</v>
      </c>
      <c r="N81" s="7">
        <f>F81-J81</f>
        <v>-3.9999999999054126E-3</v>
      </c>
    </row>
    <row r="82" spans="1:14" ht="63.75" x14ac:dyDescent="0.25">
      <c r="A82" s="9" t="s">
        <v>199</v>
      </c>
      <c r="B82" s="10" t="s">
        <v>200</v>
      </c>
      <c r="C82" s="11" t="s">
        <v>201</v>
      </c>
      <c r="D82" s="10" t="s">
        <v>24</v>
      </c>
      <c r="E82" s="10" t="s">
        <v>77</v>
      </c>
      <c r="F82" s="12">
        <v>180.48</v>
      </c>
      <c r="G82" s="4">
        <v>11.03</v>
      </c>
      <c r="H82" s="4">
        <f>G82*$N$4</f>
        <v>14.046704999999999</v>
      </c>
      <c r="I82" s="4">
        <f>F82*H82</f>
        <v>2535.1493183999996</v>
      </c>
      <c r="J82" s="16">
        <v>180.48</v>
      </c>
      <c r="K82" s="16">
        <f t="shared" si="9"/>
        <v>2535.15</v>
      </c>
      <c r="L82" s="27">
        <f t="shared" si="10"/>
        <v>0</v>
      </c>
      <c r="M82" s="27">
        <f t="shared" si="11"/>
        <v>0</v>
      </c>
    </row>
    <row r="83" spans="1:14" ht="38.25" x14ac:dyDescent="0.25">
      <c r="A83" s="9" t="s">
        <v>202</v>
      </c>
      <c r="B83" s="10" t="s">
        <v>203</v>
      </c>
      <c r="C83" s="11" t="s">
        <v>204</v>
      </c>
      <c r="D83" s="10" t="s">
        <v>24</v>
      </c>
      <c r="E83" s="10" t="s">
        <v>77</v>
      </c>
      <c r="F83" s="12">
        <v>180.48</v>
      </c>
      <c r="G83" s="4">
        <v>41.91</v>
      </c>
      <c r="H83" s="4">
        <f>G83*$N$4</f>
        <v>53.372385000000001</v>
      </c>
      <c r="I83" s="4">
        <f>F83*H83</f>
        <v>9632.6480448000002</v>
      </c>
      <c r="J83" s="16">
        <v>0</v>
      </c>
      <c r="K83" s="16">
        <f t="shared" si="9"/>
        <v>0</v>
      </c>
      <c r="L83" s="27">
        <f t="shared" si="10"/>
        <v>180.48</v>
      </c>
      <c r="M83" s="27">
        <f t="shared" si="11"/>
        <v>9632.65</v>
      </c>
    </row>
    <row r="84" spans="1:14" ht="90.75" customHeight="1" x14ac:dyDescent="0.25">
      <c r="A84" s="9" t="s">
        <v>205</v>
      </c>
      <c r="B84" s="10" t="s">
        <v>206</v>
      </c>
      <c r="C84" s="11" t="s">
        <v>207</v>
      </c>
      <c r="D84" s="10" t="s">
        <v>24</v>
      </c>
      <c r="E84" s="10" t="s">
        <v>34</v>
      </c>
      <c r="F84" s="12">
        <v>0.42</v>
      </c>
      <c r="G84" s="4">
        <v>263.22000000000003</v>
      </c>
      <c r="H84" s="4">
        <f>G84*$N$4</f>
        <v>335.21067000000005</v>
      </c>
      <c r="I84" s="4">
        <f>F84*H84</f>
        <v>140.78848140000002</v>
      </c>
      <c r="J84" s="16">
        <v>0</v>
      </c>
      <c r="K84" s="16">
        <f t="shared" si="9"/>
        <v>0</v>
      </c>
      <c r="L84" s="27">
        <f t="shared" si="10"/>
        <v>0.42</v>
      </c>
      <c r="M84" s="27">
        <f t="shared" si="11"/>
        <v>140.79</v>
      </c>
    </row>
    <row r="85" spans="1:14" x14ac:dyDescent="0.25">
      <c r="A85" s="9"/>
      <c r="B85" s="10"/>
      <c r="C85" s="11"/>
      <c r="D85" s="10"/>
      <c r="E85" s="10"/>
      <c r="F85" s="12"/>
      <c r="G85" s="4"/>
      <c r="H85" s="4"/>
      <c r="I85" s="13">
        <f>SUM(I80:I84)</f>
        <v>60629.407685100006</v>
      </c>
      <c r="J85" s="16"/>
      <c r="K85" s="13">
        <f>SUM(K80:K84)</f>
        <v>50856.05</v>
      </c>
      <c r="L85" s="27">
        <f t="shared" si="10"/>
        <v>0</v>
      </c>
      <c r="M85" s="13">
        <f>SUM(M80:M84)</f>
        <v>9773.3700000000008</v>
      </c>
    </row>
    <row r="86" spans="1:14" s="50" customFormat="1" ht="15" customHeight="1" x14ac:dyDescent="0.25">
      <c r="A86" s="44" t="s">
        <v>208</v>
      </c>
      <c r="B86" s="45" t="s">
        <v>209</v>
      </c>
      <c r="C86" s="46"/>
      <c r="D86" s="46"/>
      <c r="E86" s="47"/>
      <c r="F86" s="48"/>
      <c r="G86" s="48"/>
      <c r="H86" s="48"/>
      <c r="I86" s="48"/>
      <c r="J86" s="49"/>
      <c r="K86" s="51">
        <f t="shared" si="9"/>
        <v>0</v>
      </c>
      <c r="L86" s="52">
        <f t="shared" si="10"/>
        <v>0</v>
      </c>
      <c r="M86" s="52">
        <f t="shared" si="11"/>
        <v>0</v>
      </c>
    </row>
    <row r="87" spans="1:14" ht="51" customHeight="1" x14ac:dyDescent="0.25">
      <c r="A87" s="9" t="s">
        <v>210</v>
      </c>
      <c r="B87" s="10" t="s">
        <v>211</v>
      </c>
      <c r="C87" s="11" t="s">
        <v>212</v>
      </c>
      <c r="D87" s="10" t="s">
        <v>24</v>
      </c>
      <c r="E87" s="10" t="s">
        <v>141</v>
      </c>
      <c r="F87" s="12">
        <v>2</v>
      </c>
      <c r="G87" s="4">
        <v>531.51</v>
      </c>
      <c r="H87" s="4">
        <f>G87*$N$4</f>
        <v>676.87798500000008</v>
      </c>
      <c r="I87" s="4">
        <f>F87*H87</f>
        <v>1353.7559700000002</v>
      </c>
      <c r="J87" s="16">
        <v>0</v>
      </c>
      <c r="K87" s="16">
        <f t="shared" si="9"/>
        <v>0</v>
      </c>
      <c r="L87" s="27">
        <f t="shared" si="10"/>
        <v>2</v>
      </c>
      <c r="M87" s="27">
        <f t="shared" si="11"/>
        <v>1353.76</v>
      </c>
    </row>
    <row r="88" spans="1:14" ht="51" customHeight="1" x14ac:dyDescent="0.25">
      <c r="A88" s="9" t="s">
        <v>213</v>
      </c>
      <c r="B88" s="10" t="s">
        <v>214</v>
      </c>
      <c r="C88" s="11" t="s">
        <v>215</v>
      </c>
      <c r="D88" s="10" t="s">
        <v>24</v>
      </c>
      <c r="E88" s="10" t="s">
        <v>141</v>
      </c>
      <c r="F88" s="12">
        <v>4</v>
      </c>
      <c r="G88" s="4">
        <v>527.07000000000005</v>
      </c>
      <c r="H88" s="4">
        <f>G88*$N$4</f>
        <v>671.22364500000015</v>
      </c>
      <c r="I88" s="4">
        <f t="shared" ref="I88:I100" si="12">F88*H88</f>
        <v>2684.8945800000006</v>
      </c>
      <c r="J88" s="16">
        <v>0</v>
      </c>
      <c r="K88" s="16">
        <f t="shared" si="9"/>
        <v>0</v>
      </c>
      <c r="L88" s="27">
        <f t="shared" si="10"/>
        <v>4</v>
      </c>
      <c r="M88" s="27">
        <f t="shared" si="11"/>
        <v>2684.89</v>
      </c>
    </row>
    <row r="89" spans="1:14" ht="51" customHeight="1" x14ac:dyDescent="0.25">
      <c r="A89" s="9" t="s">
        <v>216</v>
      </c>
      <c r="B89" s="10" t="s">
        <v>217</v>
      </c>
      <c r="C89" s="11" t="s">
        <v>218</v>
      </c>
      <c r="D89" s="10" t="s">
        <v>24</v>
      </c>
      <c r="E89" s="10" t="s">
        <v>141</v>
      </c>
      <c r="F89" s="12">
        <v>10</v>
      </c>
      <c r="G89" s="4">
        <v>552.88</v>
      </c>
      <c r="H89" s="4">
        <f>G89*$N$4</f>
        <v>704.09268000000009</v>
      </c>
      <c r="I89" s="4">
        <f t="shared" si="12"/>
        <v>7040.9268000000011</v>
      </c>
      <c r="J89" s="16">
        <v>0</v>
      </c>
      <c r="K89" s="16">
        <f t="shared" si="9"/>
        <v>0</v>
      </c>
      <c r="L89" s="27">
        <f t="shared" si="10"/>
        <v>10</v>
      </c>
      <c r="M89" s="27">
        <f t="shared" si="11"/>
        <v>7040.93</v>
      </c>
    </row>
    <row r="90" spans="1:14" ht="51" customHeight="1" x14ac:dyDescent="0.25">
      <c r="A90" s="9" t="s">
        <v>219</v>
      </c>
      <c r="B90" s="10" t="s">
        <v>220</v>
      </c>
      <c r="C90" s="11" t="s">
        <v>221</v>
      </c>
      <c r="D90" s="10" t="s">
        <v>24</v>
      </c>
      <c r="E90" s="10" t="s">
        <v>141</v>
      </c>
      <c r="F90" s="12">
        <v>6</v>
      </c>
      <c r="G90" s="4">
        <v>603</v>
      </c>
      <c r="H90" s="4">
        <f>G90*$N$4</f>
        <v>767.92050000000006</v>
      </c>
      <c r="I90" s="4">
        <f t="shared" si="12"/>
        <v>4607.5230000000001</v>
      </c>
      <c r="J90" s="16">
        <v>0</v>
      </c>
      <c r="K90" s="16">
        <f t="shared" si="9"/>
        <v>0</v>
      </c>
      <c r="L90" s="27">
        <f t="shared" si="10"/>
        <v>6</v>
      </c>
      <c r="M90" s="27">
        <f t="shared" si="11"/>
        <v>4607.5200000000004</v>
      </c>
    </row>
    <row r="91" spans="1:14" ht="38.25" x14ac:dyDescent="0.25">
      <c r="A91" s="9" t="s">
        <v>222</v>
      </c>
      <c r="B91" s="10" t="s">
        <v>223</v>
      </c>
      <c r="C91" s="11" t="s">
        <v>224</v>
      </c>
      <c r="D91" s="10" t="s">
        <v>24</v>
      </c>
      <c r="E91" s="10" t="s">
        <v>77</v>
      </c>
      <c r="F91" s="12">
        <v>8.82</v>
      </c>
      <c r="G91" s="4">
        <v>433.8</v>
      </c>
      <c r="H91" s="4">
        <f>G91*$N$4</f>
        <v>552.4443</v>
      </c>
      <c r="I91" s="4">
        <f t="shared" si="12"/>
        <v>4872.5587260000002</v>
      </c>
      <c r="J91" s="16">
        <v>0</v>
      </c>
      <c r="K91" s="16">
        <f t="shared" si="9"/>
        <v>0</v>
      </c>
      <c r="L91" s="27">
        <f t="shared" si="10"/>
        <v>8.82</v>
      </c>
      <c r="M91" s="27">
        <f t="shared" si="11"/>
        <v>4872.5600000000004</v>
      </c>
    </row>
    <row r="92" spans="1:14" ht="25.5" x14ac:dyDescent="0.25">
      <c r="A92" s="9" t="s">
        <v>225</v>
      </c>
      <c r="B92" s="10" t="s">
        <v>226</v>
      </c>
      <c r="C92" s="11" t="s">
        <v>227</v>
      </c>
      <c r="D92" s="10" t="s">
        <v>15</v>
      </c>
      <c r="E92" s="10" t="s">
        <v>16</v>
      </c>
      <c r="F92" s="12">
        <v>33</v>
      </c>
      <c r="G92" s="4">
        <v>445.08</v>
      </c>
      <c r="H92" s="4">
        <f>G92*$N$4</f>
        <v>566.80938000000003</v>
      </c>
      <c r="I92" s="4">
        <f t="shared" si="12"/>
        <v>18704.70954</v>
      </c>
      <c r="J92" s="16">
        <v>0</v>
      </c>
      <c r="K92" s="16">
        <f t="shared" si="9"/>
        <v>0</v>
      </c>
      <c r="L92" s="27">
        <f t="shared" si="10"/>
        <v>33</v>
      </c>
      <c r="M92" s="27">
        <f t="shared" si="11"/>
        <v>18704.71</v>
      </c>
    </row>
    <row r="93" spans="1:14" x14ac:dyDescent="0.25">
      <c r="A93" s="9" t="s">
        <v>228</v>
      </c>
      <c r="B93" s="10" t="s">
        <v>229</v>
      </c>
      <c r="C93" s="11" t="s">
        <v>230</v>
      </c>
      <c r="D93" s="10" t="s">
        <v>15</v>
      </c>
      <c r="E93" s="10" t="s">
        <v>16</v>
      </c>
      <c r="F93" s="12">
        <v>33</v>
      </c>
      <c r="G93" s="4">
        <v>122.9</v>
      </c>
      <c r="H93" s="4">
        <f>G93*$N$4</f>
        <v>156.51315000000002</v>
      </c>
      <c r="I93" s="4">
        <f t="shared" si="12"/>
        <v>5164.9339500000006</v>
      </c>
      <c r="J93" s="16">
        <v>0</v>
      </c>
      <c r="K93" s="16">
        <f t="shared" si="9"/>
        <v>0</v>
      </c>
      <c r="L93" s="27">
        <f t="shared" si="10"/>
        <v>33</v>
      </c>
      <c r="M93" s="27">
        <f t="shared" si="11"/>
        <v>5164.93</v>
      </c>
    </row>
    <row r="94" spans="1:14" ht="51" x14ac:dyDescent="0.25">
      <c r="A94" s="9" t="s">
        <v>231</v>
      </c>
      <c r="B94" s="10" t="s">
        <v>232</v>
      </c>
      <c r="C94" s="11" t="s">
        <v>233</v>
      </c>
      <c r="D94" s="10" t="s">
        <v>24</v>
      </c>
      <c r="E94" s="10" t="s">
        <v>77</v>
      </c>
      <c r="F94" s="12">
        <v>2.25</v>
      </c>
      <c r="G94" s="4">
        <v>434.36</v>
      </c>
      <c r="H94" s="4">
        <f>G94*$N$4</f>
        <v>553.15746000000001</v>
      </c>
      <c r="I94" s="4">
        <f t="shared" si="12"/>
        <v>1244.6042850000001</v>
      </c>
      <c r="J94" s="16">
        <v>0</v>
      </c>
      <c r="K94" s="16">
        <f t="shared" si="9"/>
        <v>0</v>
      </c>
      <c r="L94" s="27">
        <f t="shared" si="10"/>
        <v>2.25</v>
      </c>
      <c r="M94" s="27">
        <f t="shared" si="11"/>
        <v>1244.5999999999999</v>
      </c>
    </row>
    <row r="95" spans="1:14" ht="38.25" x14ac:dyDescent="0.25">
      <c r="A95" s="9" t="s">
        <v>234</v>
      </c>
      <c r="B95" s="10" t="s">
        <v>235</v>
      </c>
      <c r="C95" s="11" t="s">
        <v>236</v>
      </c>
      <c r="D95" s="10" t="s">
        <v>24</v>
      </c>
      <c r="E95" s="10" t="s">
        <v>77</v>
      </c>
      <c r="F95" s="12">
        <v>3.2</v>
      </c>
      <c r="G95" s="4">
        <v>666.48</v>
      </c>
      <c r="H95" s="4">
        <f>G95*$N$4</f>
        <v>848.76228000000003</v>
      </c>
      <c r="I95" s="4">
        <f t="shared" si="12"/>
        <v>2716.0392960000004</v>
      </c>
      <c r="J95" s="16">
        <v>0</v>
      </c>
      <c r="K95" s="16">
        <f t="shared" si="9"/>
        <v>0</v>
      </c>
      <c r="L95" s="27">
        <f t="shared" si="10"/>
        <v>3.2</v>
      </c>
      <c r="M95" s="27">
        <f t="shared" si="11"/>
        <v>2716.04</v>
      </c>
    </row>
    <row r="96" spans="1:14" ht="38.25" x14ac:dyDescent="0.25">
      <c r="A96" s="9" t="s">
        <v>237</v>
      </c>
      <c r="B96" s="10" t="s">
        <v>238</v>
      </c>
      <c r="C96" s="11" t="s">
        <v>239</v>
      </c>
      <c r="D96" s="10" t="s">
        <v>15</v>
      </c>
      <c r="E96" s="10" t="s">
        <v>16</v>
      </c>
      <c r="F96" s="12">
        <v>50.71</v>
      </c>
      <c r="G96" s="4">
        <v>282.06</v>
      </c>
      <c r="H96" s="4">
        <f>G96*$N$4</f>
        <v>359.20341000000002</v>
      </c>
      <c r="I96" s="4">
        <f t="shared" si="12"/>
        <v>18215.204921100001</v>
      </c>
      <c r="J96" s="16">
        <v>0</v>
      </c>
      <c r="K96" s="16">
        <f t="shared" si="9"/>
        <v>0</v>
      </c>
      <c r="L96" s="27">
        <f t="shared" si="10"/>
        <v>50.71</v>
      </c>
      <c r="M96" s="27">
        <f t="shared" si="11"/>
        <v>18215.2</v>
      </c>
    </row>
    <row r="97" spans="1:13" x14ac:dyDescent="0.25">
      <c r="A97" s="9" t="s">
        <v>240</v>
      </c>
      <c r="B97" s="10" t="s">
        <v>241</v>
      </c>
      <c r="C97" s="11" t="s">
        <v>242</v>
      </c>
      <c r="D97" s="10" t="s">
        <v>15</v>
      </c>
      <c r="E97" s="10" t="s">
        <v>16</v>
      </c>
      <c r="F97" s="12">
        <v>16.350000000000001</v>
      </c>
      <c r="G97" s="4">
        <v>174.8</v>
      </c>
      <c r="H97" s="4">
        <f>G97*$N$4</f>
        <v>222.60780000000003</v>
      </c>
      <c r="I97" s="4">
        <f t="shared" si="12"/>
        <v>3639.6375300000009</v>
      </c>
      <c r="J97" s="16">
        <v>0</v>
      </c>
      <c r="K97" s="16">
        <f t="shared" si="9"/>
        <v>0</v>
      </c>
      <c r="L97" s="27">
        <f t="shared" si="10"/>
        <v>16.350000000000001</v>
      </c>
      <c r="M97" s="27">
        <f t="shared" si="11"/>
        <v>3639.64</v>
      </c>
    </row>
    <row r="98" spans="1:13" ht="25.5" x14ac:dyDescent="0.25">
      <c r="A98" s="9" t="s">
        <v>243</v>
      </c>
      <c r="B98" s="10" t="s">
        <v>244</v>
      </c>
      <c r="C98" s="11" t="s">
        <v>245</v>
      </c>
      <c r="D98" s="10" t="s">
        <v>15</v>
      </c>
      <c r="E98" s="10" t="s">
        <v>16</v>
      </c>
      <c r="F98" s="12">
        <v>14.35</v>
      </c>
      <c r="G98" s="4">
        <v>430.88</v>
      </c>
      <c r="H98" s="4">
        <f>G98*$N$4</f>
        <v>548.72568000000001</v>
      </c>
      <c r="I98" s="4">
        <f t="shared" si="12"/>
        <v>7874.2135079999998</v>
      </c>
      <c r="J98" s="16">
        <v>0</v>
      </c>
      <c r="K98" s="16">
        <f t="shared" si="9"/>
        <v>0</v>
      </c>
      <c r="L98" s="27">
        <f t="shared" si="10"/>
        <v>14.35</v>
      </c>
      <c r="M98" s="27">
        <f t="shared" si="11"/>
        <v>7874.21</v>
      </c>
    </row>
    <row r="99" spans="1:13" x14ac:dyDescent="0.25">
      <c r="A99" s="9" t="s">
        <v>246</v>
      </c>
      <c r="B99" s="10" t="s">
        <v>247</v>
      </c>
      <c r="C99" s="11" t="s">
        <v>248</v>
      </c>
      <c r="D99" s="10" t="s">
        <v>15</v>
      </c>
      <c r="E99" s="10" t="s">
        <v>16</v>
      </c>
      <c r="F99" s="12">
        <v>35.159999999999997</v>
      </c>
      <c r="G99" s="4">
        <v>285.70999999999998</v>
      </c>
      <c r="H99" s="4">
        <f>G99*$N$4</f>
        <v>363.85168499999997</v>
      </c>
      <c r="I99" s="4">
        <f t="shared" si="12"/>
        <v>12793.025244599998</v>
      </c>
      <c r="J99" s="16">
        <v>0</v>
      </c>
      <c r="K99" s="16">
        <f t="shared" si="9"/>
        <v>0</v>
      </c>
      <c r="L99" s="27">
        <f t="shared" si="10"/>
        <v>35.159999999999997</v>
      </c>
      <c r="M99" s="27">
        <f t="shared" si="11"/>
        <v>12793.03</v>
      </c>
    </row>
    <row r="100" spans="1:13" x14ac:dyDescent="0.25">
      <c r="A100" s="9" t="s">
        <v>249</v>
      </c>
      <c r="B100" s="10" t="s">
        <v>250</v>
      </c>
      <c r="C100" s="11" t="s">
        <v>251</v>
      </c>
      <c r="D100" s="10" t="s">
        <v>15</v>
      </c>
      <c r="E100" s="10" t="s">
        <v>16</v>
      </c>
      <c r="F100" s="12">
        <v>0.36</v>
      </c>
      <c r="G100" s="4">
        <v>389.08</v>
      </c>
      <c r="H100" s="4">
        <f>G100*$N$4</f>
        <v>495.49338</v>
      </c>
      <c r="I100" s="4">
        <f t="shared" si="12"/>
        <v>178.3776168</v>
      </c>
      <c r="J100" s="16">
        <v>0</v>
      </c>
      <c r="K100" s="16">
        <f t="shared" si="9"/>
        <v>0</v>
      </c>
      <c r="L100" s="27">
        <f t="shared" si="10"/>
        <v>0.36</v>
      </c>
      <c r="M100" s="27">
        <f t="shared" si="11"/>
        <v>178.38</v>
      </c>
    </row>
    <row r="101" spans="1:13" x14ac:dyDescent="0.25">
      <c r="A101" s="9"/>
      <c r="B101" s="10"/>
      <c r="C101" s="11"/>
      <c r="D101" s="10"/>
      <c r="E101" s="10"/>
      <c r="F101" s="12"/>
      <c r="G101" s="4"/>
      <c r="H101" s="4"/>
      <c r="I101" s="13">
        <f>SUM(I87:I100)</f>
        <v>91090.404967500013</v>
      </c>
      <c r="J101" s="16"/>
      <c r="K101" s="13">
        <f>SUM(K87:K100)</f>
        <v>0</v>
      </c>
      <c r="L101" s="27">
        <f t="shared" si="10"/>
        <v>0</v>
      </c>
      <c r="M101" s="13">
        <f>SUM(M87:M100)</f>
        <v>91090.400000000009</v>
      </c>
    </row>
    <row r="102" spans="1:13" s="50" customFormat="1" ht="15" customHeight="1" x14ac:dyDescent="0.25">
      <c r="A102" s="44" t="s">
        <v>252</v>
      </c>
      <c r="B102" s="45" t="s">
        <v>253</v>
      </c>
      <c r="C102" s="46"/>
      <c r="D102" s="46"/>
      <c r="E102" s="47"/>
      <c r="F102" s="48"/>
      <c r="G102" s="48"/>
      <c r="H102" s="48"/>
      <c r="I102" s="48"/>
      <c r="J102" s="49"/>
      <c r="K102" s="51">
        <f t="shared" si="9"/>
        <v>0</v>
      </c>
      <c r="L102" s="52">
        <f t="shared" si="10"/>
        <v>0</v>
      </c>
      <c r="M102" s="52">
        <f t="shared" si="11"/>
        <v>0</v>
      </c>
    </row>
    <row r="103" spans="1:13" ht="25.5" x14ac:dyDescent="0.25">
      <c r="A103" s="54" t="s">
        <v>254</v>
      </c>
      <c r="B103" s="55" t="s">
        <v>255</v>
      </c>
      <c r="C103" s="56" t="s">
        <v>256</v>
      </c>
      <c r="D103" s="55" t="s">
        <v>15</v>
      </c>
      <c r="E103" s="55" t="s">
        <v>16</v>
      </c>
      <c r="F103" s="57">
        <v>345.83</v>
      </c>
      <c r="G103" s="58">
        <v>96.53</v>
      </c>
      <c r="H103" s="58">
        <f>G103*$N$4</f>
        <v>122.93095500000001</v>
      </c>
      <c r="I103" s="58"/>
      <c r="J103" s="59">
        <v>0</v>
      </c>
      <c r="K103" s="59">
        <f t="shared" si="9"/>
        <v>0</v>
      </c>
      <c r="L103" s="60">
        <v>0</v>
      </c>
      <c r="M103" s="60">
        <f t="shared" si="11"/>
        <v>0</v>
      </c>
    </row>
    <row r="104" spans="1:13" ht="38.25" x14ac:dyDescent="0.25">
      <c r="A104" s="9" t="s">
        <v>257</v>
      </c>
      <c r="B104" s="10" t="s">
        <v>258</v>
      </c>
      <c r="C104" s="11" t="s">
        <v>259</v>
      </c>
      <c r="D104" s="10" t="s">
        <v>24</v>
      </c>
      <c r="E104" s="10" t="s">
        <v>77</v>
      </c>
      <c r="F104" s="12">
        <v>183.4</v>
      </c>
      <c r="G104" s="4">
        <v>64.89</v>
      </c>
      <c r="H104" s="4">
        <f>G104*$N$4</f>
        <v>82.637415000000004</v>
      </c>
      <c r="I104" s="4">
        <f>F104*H104</f>
        <v>15155.701911000002</v>
      </c>
      <c r="J104" s="16">
        <v>0</v>
      </c>
      <c r="K104" s="16">
        <f t="shared" si="9"/>
        <v>0</v>
      </c>
      <c r="L104" s="27">
        <f t="shared" si="10"/>
        <v>183.4</v>
      </c>
      <c r="M104" s="27">
        <f t="shared" si="11"/>
        <v>15155.7</v>
      </c>
    </row>
    <row r="105" spans="1:13" x14ac:dyDescent="0.25">
      <c r="A105" s="9"/>
      <c r="B105" s="10"/>
      <c r="C105" s="11"/>
      <c r="D105" s="10"/>
      <c r="E105" s="10"/>
      <c r="F105" s="12"/>
      <c r="G105" s="4"/>
      <c r="H105" s="4"/>
      <c r="I105" s="13">
        <f>SUM(I103:I104)</f>
        <v>15155.701911000002</v>
      </c>
      <c r="J105" s="16"/>
      <c r="K105" s="13">
        <f>SUM(K103:K104)</f>
        <v>0</v>
      </c>
      <c r="L105" s="27">
        <f t="shared" si="10"/>
        <v>0</v>
      </c>
      <c r="M105" s="13">
        <f>SUM(M103:M104)</f>
        <v>15155.7</v>
      </c>
    </row>
    <row r="106" spans="1:13" s="50" customFormat="1" ht="15" customHeight="1" x14ac:dyDescent="0.25">
      <c r="A106" s="44" t="s">
        <v>260</v>
      </c>
      <c r="B106" s="45" t="s">
        <v>261</v>
      </c>
      <c r="C106" s="46"/>
      <c r="D106" s="46"/>
      <c r="E106" s="47"/>
      <c r="F106" s="48"/>
      <c r="G106" s="48"/>
      <c r="H106" s="48"/>
      <c r="I106" s="48"/>
      <c r="J106" s="49"/>
      <c r="K106" s="51">
        <f t="shared" si="9"/>
        <v>0</v>
      </c>
      <c r="L106" s="52">
        <f t="shared" si="10"/>
        <v>0</v>
      </c>
      <c r="M106" s="52">
        <f t="shared" si="11"/>
        <v>0</v>
      </c>
    </row>
    <row r="107" spans="1:13" ht="25.5" customHeight="1" x14ac:dyDescent="0.25">
      <c r="A107" s="9" t="s">
        <v>262</v>
      </c>
      <c r="B107" s="10" t="s">
        <v>263</v>
      </c>
      <c r="C107" s="11" t="s">
        <v>264</v>
      </c>
      <c r="D107" s="10" t="s">
        <v>24</v>
      </c>
      <c r="E107" s="10" t="s">
        <v>141</v>
      </c>
      <c r="F107" s="12">
        <v>2</v>
      </c>
      <c r="G107" s="4">
        <v>186.33</v>
      </c>
      <c r="H107" s="4">
        <f>G107*$N$4</f>
        <v>237.29125500000004</v>
      </c>
      <c r="I107" s="4">
        <f>F107*H107</f>
        <v>474.58251000000007</v>
      </c>
      <c r="J107" s="16">
        <v>0</v>
      </c>
      <c r="K107" s="16">
        <f t="shared" si="9"/>
        <v>0</v>
      </c>
      <c r="L107" s="27">
        <f t="shared" si="10"/>
        <v>2</v>
      </c>
      <c r="M107" s="27">
        <f t="shared" si="11"/>
        <v>474.58</v>
      </c>
    </row>
    <row r="108" spans="1:13" ht="25.5" x14ac:dyDescent="0.25">
      <c r="A108" s="9" t="s">
        <v>265</v>
      </c>
      <c r="B108" s="10" t="s">
        <v>266</v>
      </c>
      <c r="C108" s="11" t="s">
        <v>267</v>
      </c>
      <c r="D108" s="10" t="s">
        <v>24</v>
      </c>
      <c r="E108" s="10" t="s">
        <v>141</v>
      </c>
      <c r="F108" s="12">
        <v>3</v>
      </c>
      <c r="G108" s="4">
        <v>180.65</v>
      </c>
      <c r="H108" s="4">
        <f>G108*$N$4</f>
        <v>230.05777500000002</v>
      </c>
      <c r="I108" s="4">
        <f>F108*H108</f>
        <v>690.17332500000009</v>
      </c>
      <c r="J108" s="16">
        <v>0</v>
      </c>
      <c r="K108" s="16">
        <f t="shared" si="9"/>
        <v>0</v>
      </c>
      <c r="L108" s="27">
        <f t="shared" si="10"/>
        <v>3</v>
      </c>
      <c r="M108" s="27">
        <f t="shared" si="11"/>
        <v>690.17</v>
      </c>
    </row>
    <row r="109" spans="1:13" ht="25.5" x14ac:dyDescent="0.25">
      <c r="A109" s="9" t="s">
        <v>268</v>
      </c>
      <c r="B109" s="10" t="s">
        <v>269</v>
      </c>
      <c r="C109" s="11" t="s">
        <v>270</v>
      </c>
      <c r="D109" s="10" t="s">
        <v>15</v>
      </c>
      <c r="E109" s="10" t="s">
        <v>20</v>
      </c>
      <c r="F109" s="12">
        <v>4</v>
      </c>
      <c r="G109" s="4">
        <v>204.75</v>
      </c>
      <c r="H109" s="4">
        <f>G109*$N$4</f>
        <v>260.74912499999999</v>
      </c>
      <c r="I109" s="4">
        <f>F109*H109</f>
        <v>1042.9965</v>
      </c>
      <c r="J109" s="16">
        <v>0</v>
      </c>
      <c r="K109" s="16">
        <f t="shared" si="9"/>
        <v>0</v>
      </c>
      <c r="L109" s="27">
        <f t="shared" si="10"/>
        <v>4</v>
      </c>
      <c r="M109" s="27">
        <f t="shared" si="11"/>
        <v>1043</v>
      </c>
    </row>
    <row r="110" spans="1:13" ht="38.25" x14ac:dyDescent="0.25">
      <c r="A110" s="9" t="s">
        <v>271</v>
      </c>
      <c r="B110" s="10" t="s">
        <v>272</v>
      </c>
      <c r="C110" s="11" t="s">
        <v>273</v>
      </c>
      <c r="D110" s="10" t="s">
        <v>15</v>
      </c>
      <c r="E110" s="10" t="s">
        <v>274</v>
      </c>
      <c r="F110" s="12">
        <v>9</v>
      </c>
      <c r="G110" s="4">
        <v>26.04</v>
      </c>
      <c r="H110" s="4">
        <f>G110*$N$4</f>
        <v>33.161940000000001</v>
      </c>
      <c r="I110" s="4">
        <f>F110*H110</f>
        <v>298.45746000000003</v>
      </c>
      <c r="J110" s="16">
        <v>0</v>
      </c>
      <c r="K110" s="16">
        <f t="shared" si="9"/>
        <v>0</v>
      </c>
      <c r="L110" s="27">
        <f t="shared" si="10"/>
        <v>9</v>
      </c>
      <c r="M110" s="27">
        <f t="shared" si="11"/>
        <v>298.45999999999998</v>
      </c>
    </row>
    <row r="111" spans="1:13" ht="25.5" x14ac:dyDescent="0.25">
      <c r="A111" s="9" t="s">
        <v>275</v>
      </c>
      <c r="B111" s="10" t="s">
        <v>276</v>
      </c>
      <c r="C111" s="11" t="s">
        <v>277</v>
      </c>
      <c r="D111" s="10" t="s">
        <v>15</v>
      </c>
      <c r="E111" s="10" t="s">
        <v>20</v>
      </c>
      <c r="F111" s="12">
        <v>5</v>
      </c>
      <c r="G111" s="4">
        <v>12.94</v>
      </c>
      <c r="H111" s="4">
        <f>G111*$N$4</f>
        <v>16.479089999999999</v>
      </c>
      <c r="I111" s="4">
        <f>F111*H111</f>
        <v>82.395449999999997</v>
      </c>
      <c r="J111" s="16">
        <v>0</v>
      </c>
      <c r="K111" s="16">
        <f t="shared" si="9"/>
        <v>0</v>
      </c>
      <c r="L111" s="27">
        <f t="shared" si="10"/>
        <v>5</v>
      </c>
      <c r="M111" s="27">
        <f t="shared" si="11"/>
        <v>82.4</v>
      </c>
    </row>
    <row r="112" spans="1:13" x14ac:dyDescent="0.25">
      <c r="A112" s="9"/>
      <c r="B112" s="10"/>
      <c r="C112" s="11"/>
      <c r="D112" s="10"/>
      <c r="E112" s="10"/>
      <c r="F112" s="12"/>
      <c r="G112" s="4"/>
      <c r="H112" s="4"/>
      <c r="I112" s="13">
        <f>SUM(I107:I111)</f>
        <v>2588.6052450000002</v>
      </c>
      <c r="J112" s="16"/>
      <c r="K112" s="13">
        <f>SUM(K107:K111)</f>
        <v>0</v>
      </c>
      <c r="L112" s="27">
        <f t="shared" si="10"/>
        <v>0</v>
      </c>
      <c r="M112" s="13">
        <f>SUM(M107:M111)</f>
        <v>2588.61</v>
      </c>
    </row>
    <row r="113" spans="1:13" s="50" customFormat="1" ht="15" customHeight="1" x14ac:dyDescent="0.25">
      <c r="A113" s="44" t="s">
        <v>278</v>
      </c>
      <c r="B113" s="45" t="s">
        <v>279</v>
      </c>
      <c r="C113" s="46"/>
      <c r="D113" s="46"/>
      <c r="E113" s="47"/>
      <c r="F113" s="48"/>
      <c r="G113" s="48"/>
      <c r="H113" s="48"/>
      <c r="I113" s="48"/>
      <c r="J113" s="49"/>
      <c r="K113" s="51">
        <f t="shared" si="9"/>
        <v>0</v>
      </c>
      <c r="L113" s="52">
        <f t="shared" si="10"/>
        <v>0</v>
      </c>
      <c r="M113" s="52">
        <f t="shared" si="11"/>
        <v>0</v>
      </c>
    </row>
    <row r="114" spans="1:13" x14ac:dyDescent="0.25">
      <c r="A114" s="9" t="s">
        <v>280</v>
      </c>
      <c r="B114" s="10" t="s">
        <v>281</v>
      </c>
      <c r="C114" s="11" t="s">
        <v>282</v>
      </c>
      <c r="D114" s="10" t="s">
        <v>46</v>
      </c>
      <c r="E114" s="10" t="s">
        <v>141</v>
      </c>
      <c r="F114" s="12">
        <v>119</v>
      </c>
      <c r="G114" s="4">
        <v>7.07</v>
      </c>
      <c r="H114" s="4">
        <f>G114*$N$4</f>
        <v>9.0036450000000006</v>
      </c>
      <c r="I114" s="4">
        <f>F114*H114</f>
        <v>1071.433755</v>
      </c>
      <c r="J114" s="16">
        <v>0</v>
      </c>
      <c r="K114" s="16">
        <f t="shared" si="9"/>
        <v>0</v>
      </c>
      <c r="L114" s="27">
        <f t="shared" si="10"/>
        <v>119</v>
      </c>
      <c r="M114" s="27">
        <f t="shared" si="11"/>
        <v>1071.43</v>
      </c>
    </row>
    <row r="115" spans="1:13" ht="25.5" x14ac:dyDescent="0.25">
      <c r="A115" s="9" t="s">
        <v>283</v>
      </c>
      <c r="B115" s="10" t="s">
        <v>284</v>
      </c>
      <c r="C115" s="11" t="s">
        <v>285</v>
      </c>
      <c r="D115" s="10" t="s">
        <v>24</v>
      </c>
      <c r="E115" s="10" t="s">
        <v>141</v>
      </c>
      <c r="F115" s="12">
        <v>8</v>
      </c>
      <c r="G115" s="4">
        <v>5.83</v>
      </c>
      <c r="H115" s="4">
        <f>G115*$N$4</f>
        <v>7.4245050000000008</v>
      </c>
      <c r="I115" s="4">
        <f t="shared" ref="I115:I160" si="13">F115*H115</f>
        <v>59.396040000000006</v>
      </c>
      <c r="J115" s="16">
        <v>0</v>
      </c>
      <c r="K115" s="16">
        <f t="shared" si="9"/>
        <v>0</v>
      </c>
      <c r="L115" s="27">
        <f t="shared" si="10"/>
        <v>8</v>
      </c>
      <c r="M115" s="27">
        <f t="shared" si="11"/>
        <v>59.4</v>
      </c>
    </row>
    <row r="116" spans="1:13" ht="38.25" x14ac:dyDescent="0.25">
      <c r="A116" s="9" t="s">
        <v>286</v>
      </c>
      <c r="B116" s="10" t="s">
        <v>287</v>
      </c>
      <c r="C116" s="11" t="s">
        <v>288</v>
      </c>
      <c r="D116" s="10" t="s">
        <v>24</v>
      </c>
      <c r="E116" s="10" t="s">
        <v>141</v>
      </c>
      <c r="F116" s="12">
        <v>10</v>
      </c>
      <c r="G116" s="4">
        <v>10.97</v>
      </c>
      <c r="H116" s="4">
        <f>G116*$N$4</f>
        <v>13.970295000000002</v>
      </c>
      <c r="I116" s="4">
        <f t="shared" si="13"/>
        <v>139.70295000000002</v>
      </c>
      <c r="J116" s="16">
        <v>0</v>
      </c>
      <c r="K116" s="16">
        <f t="shared" si="9"/>
        <v>0</v>
      </c>
      <c r="L116" s="27">
        <f t="shared" si="10"/>
        <v>10</v>
      </c>
      <c r="M116" s="27">
        <f t="shared" si="11"/>
        <v>139.69999999999999</v>
      </c>
    </row>
    <row r="117" spans="1:13" ht="38.25" x14ac:dyDescent="0.25">
      <c r="A117" s="9" t="s">
        <v>289</v>
      </c>
      <c r="B117" s="10" t="s">
        <v>290</v>
      </c>
      <c r="C117" s="11" t="s">
        <v>291</v>
      </c>
      <c r="D117" s="10" t="s">
        <v>24</v>
      </c>
      <c r="E117" s="10" t="s">
        <v>141</v>
      </c>
      <c r="F117" s="12">
        <v>6</v>
      </c>
      <c r="G117" s="4">
        <v>12.5</v>
      </c>
      <c r="H117" s="4">
        <f>G117*$N$4</f>
        <v>15.918750000000001</v>
      </c>
      <c r="I117" s="4">
        <f t="shared" si="13"/>
        <v>95.512500000000003</v>
      </c>
      <c r="J117" s="16">
        <v>0</v>
      </c>
      <c r="K117" s="16">
        <f t="shared" si="9"/>
        <v>0</v>
      </c>
      <c r="L117" s="27">
        <f t="shared" si="10"/>
        <v>6</v>
      </c>
      <c r="M117" s="27">
        <f t="shared" si="11"/>
        <v>95.51</v>
      </c>
    </row>
    <row r="118" spans="1:13" ht="38.25" x14ac:dyDescent="0.25">
      <c r="A118" s="9" t="s">
        <v>292</v>
      </c>
      <c r="B118" s="10" t="s">
        <v>293</v>
      </c>
      <c r="C118" s="11" t="s">
        <v>294</v>
      </c>
      <c r="D118" s="10" t="s">
        <v>24</v>
      </c>
      <c r="E118" s="10" t="s">
        <v>25</v>
      </c>
      <c r="F118" s="12">
        <v>203.96</v>
      </c>
      <c r="G118" s="4">
        <v>8.6</v>
      </c>
      <c r="H118" s="4">
        <f>G118*$N$4</f>
        <v>10.9521</v>
      </c>
      <c r="I118" s="4">
        <f t="shared" si="13"/>
        <v>2233.7903160000001</v>
      </c>
      <c r="J118" s="16">
        <v>0</v>
      </c>
      <c r="K118" s="16">
        <f t="shared" si="9"/>
        <v>0</v>
      </c>
      <c r="L118" s="27">
        <f t="shared" si="10"/>
        <v>203.96</v>
      </c>
      <c r="M118" s="27">
        <f t="shared" si="11"/>
        <v>2233.79</v>
      </c>
    </row>
    <row r="119" spans="1:13" ht="38.25" x14ac:dyDescent="0.25">
      <c r="A119" s="9" t="s">
        <v>295</v>
      </c>
      <c r="B119" s="10" t="s">
        <v>296</v>
      </c>
      <c r="C119" s="11" t="s">
        <v>297</v>
      </c>
      <c r="D119" s="10" t="s">
        <v>24</v>
      </c>
      <c r="E119" s="10" t="s">
        <v>25</v>
      </c>
      <c r="F119" s="12">
        <v>18.809999999999999</v>
      </c>
      <c r="G119" s="4">
        <v>9.2899999999999991</v>
      </c>
      <c r="H119" s="4">
        <f>G119*$N$4</f>
        <v>11.830814999999999</v>
      </c>
      <c r="I119" s="4">
        <f t="shared" si="13"/>
        <v>222.53763014999998</v>
      </c>
      <c r="J119" s="16">
        <v>0</v>
      </c>
      <c r="K119" s="16">
        <f t="shared" si="9"/>
        <v>0</v>
      </c>
      <c r="L119" s="27">
        <f t="shared" si="10"/>
        <v>18.809999999999999</v>
      </c>
      <c r="M119" s="27">
        <f t="shared" si="11"/>
        <v>222.54</v>
      </c>
    </row>
    <row r="120" spans="1:13" ht="38.25" x14ac:dyDescent="0.25">
      <c r="A120" s="9" t="s">
        <v>298</v>
      </c>
      <c r="B120" s="10" t="s">
        <v>299</v>
      </c>
      <c r="C120" s="11" t="s">
        <v>300</v>
      </c>
      <c r="D120" s="10" t="s">
        <v>24</v>
      </c>
      <c r="E120" s="10" t="s">
        <v>25</v>
      </c>
      <c r="F120" s="12">
        <v>0</v>
      </c>
      <c r="G120" s="4">
        <v>5.36</v>
      </c>
      <c r="H120" s="4">
        <f>G120*$N$4</f>
        <v>6.8259600000000011</v>
      </c>
      <c r="I120" s="4">
        <f t="shared" si="13"/>
        <v>0</v>
      </c>
      <c r="J120" s="16">
        <v>0</v>
      </c>
      <c r="K120" s="16">
        <f t="shared" si="9"/>
        <v>0</v>
      </c>
      <c r="L120" s="27">
        <f t="shared" si="10"/>
        <v>0</v>
      </c>
      <c r="M120" s="27">
        <f t="shared" si="11"/>
        <v>0</v>
      </c>
    </row>
    <row r="121" spans="1:13" ht="25.5" x14ac:dyDescent="0.25">
      <c r="A121" s="9" t="s">
        <v>301</v>
      </c>
      <c r="B121" s="10" t="s">
        <v>302</v>
      </c>
      <c r="C121" s="11" t="s">
        <v>303</v>
      </c>
      <c r="D121" s="10" t="s">
        <v>24</v>
      </c>
      <c r="E121" s="10" t="s">
        <v>25</v>
      </c>
      <c r="F121" s="12">
        <v>0</v>
      </c>
      <c r="G121" s="4">
        <v>9.08</v>
      </c>
      <c r="H121" s="4">
        <f>G121*$N$4</f>
        <v>11.56338</v>
      </c>
      <c r="I121" s="4">
        <f t="shared" si="13"/>
        <v>0</v>
      </c>
      <c r="J121" s="16">
        <v>0</v>
      </c>
      <c r="K121" s="16">
        <f t="shared" si="9"/>
        <v>0</v>
      </c>
      <c r="L121" s="27">
        <f t="shared" si="10"/>
        <v>0</v>
      </c>
      <c r="M121" s="27">
        <f t="shared" si="11"/>
        <v>0</v>
      </c>
    </row>
    <row r="122" spans="1:13" ht="38.25" x14ac:dyDescent="0.25">
      <c r="A122" s="9" t="s">
        <v>304</v>
      </c>
      <c r="B122" s="10" t="s">
        <v>305</v>
      </c>
      <c r="C122" s="11" t="s">
        <v>306</v>
      </c>
      <c r="D122" s="10" t="s">
        <v>24</v>
      </c>
      <c r="E122" s="10" t="s">
        <v>25</v>
      </c>
      <c r="F122" s="12">
        <v>20.3</v>
      </c>
      <c r="G122" s="4">
        <v>11.61</v>
      </c>
      <c r="H122" s="4">
        <f>G122*$N$4</f>
        <v>14.785335</v>
      </c>
      <c r="I122" s="4">
        <f t="shared" si="13"/>
        <v>300.14230050000003</v>
      </c>
      <c r="J122" s="16">
        <v>0</v>
      </c>
      <c r="K122" s="16">
        <f t="shared" si="9"/>
        <v>0</v>
      </c>
      <c r="L122" s="27">
        <f t="shared" si="10"/>
        <v>20.3</v>
      </c>
      <c r="M122" s="27">
        <f t="shared" si="11"/>
        <v>300.14</v>
      </c>
    </row>
    <row r="123" spans="1:13" ht="38.25" x14ac:dyDescent="0.25">
      <c r="A123" s="9" t="s">
        <v>307</v>
      </c>
      <c r="B123" s="10" t="s">
        <v>308</v>
      </c>
      <c r="C123" s="11" t="s">
        <v>309</v>
      </c>
      <c r="D123" s="10" t="s">
        <v>24</v>
      </c>
      <c r="E123" s="10" t="s">
        <v>25</v>
      </c>
      <c r="F123" s="12">
        <v>205</v>
      </c>
      <c r="G123" s="4">
        <v>9.59</v>
      </c>
      <c r="H123" s="4">
        <f>G123*$N$4</f>
        <v>12.212865000000001</v>
      </c>
      <c r="I123" s="4">
        <f t="shared" si="13"/>
        <v>2503.6373250000001</v>
      </c>
      <c r="J123" s="16">
        <v>0</v>
      </c>
      <c r="K123" s="16">
        <f t="shared" si="9"/>
        <v>0</v>
      </c>
      <c r="L123" s="27">
        <f t="shared" si="10"/>
        <v>205</v>
      </c>
      <c r="M123" s="27">
        <f t="shared" si="11"/>
        <v>2503.64</v>
      </c>
    </row>
    <row r="124" spans="1:13" ht="38.25" x14ac:dyDescent="0.25">
      <c r="A124" s="9" t="s">
        <v>310</v>
      </c>
      <c r="B124" s="10" t="s">
        <v>311</v>
      </c>
      <c r="C124" s="11" t="s">
        <v>312</v>
      </c>
      <c r="D124" s="10" t="s">
        <v>24</v>
      </c>
      <c r="E124" s="10" t="s">
        <v>141</v>
      </c>
      <c r="F124" s="12">
        <v>6</v>
      </c>
      <c r="G124" s="4">
        <v>5.3</v>
      </c>
      <c r="H124" s="4">
        <f>G124*$N$4</f>
        <v>6.7495500000000002</v>
      </c>
      <c r="I124" s="4">
        <f t="shared" si="13"/>
        <v>40.497300000000003</v>
      </c>
      <c r="J124" s="16">
        <v>0</v>
      </c>
      <c r="K124" s="16">
        <f t="shared" si="9"/>
        <v>0</v>
      </c>
      <c r="L124" s="27">
        <f t="shared" si="10"/>
        <v>6</v>
      </c>
      <c r="M124" s="27">
        <f t="shared" si="11"/>
        <v>40.5</v>
      </c>
    </row>
    <row r="125" spans="1:13" ht="38.25" x14ac:dyDescent="0.25">
      <c r="A125" s="9" t="s">
        <v>313</v>
      </c>
      <c r="B125" s="10" t="s">
        <v>314</v>
      </c>
      <c r="C125" s="11" t="s">
        <v>315</v>
      </c>
      <c r="D125" s="10" t="s">
        <v>24</v>
      </c>
      <c r="E125" s="10" t="s">
        <v>141</v>
      </c>
      <c r="F125" s="12">
        <v>14</v>
      </c>
      <c r="G125" s="4">
        <v>7.01</v>
      </c>
      <c r="H125" s="4">
        <f>G125*$N$4</f>
        <v>8.9272349999999996</v>
      </c>
      <c r="I125" s="4">
        <f t="shared" si="13"/>
        <v>124.98129</v>
      </c>
      <c r="J125" s="16">
        <v>0</v>
      </c>
      <c r="K125" s="16">
        <f t="shared" si="9"/>
        <v>0</v>
      </c>
      <c r="L125" s="27">
        <f t="shared" si="10"/>
        <v>14</v>
      </c>
      <c r="M125" s="27">
        <f t="shared" si="11"/>
        <v>124.98</v>
      </c>
    </row>
    <row r="126" spans="1:13" ht="25.5" x14ac:dyDescent="0.25">
      <c r="A126" s="9" t="s">
        <v>316</v>
      </c>
      <c r="B126" s="10" t="s">
        <v>317</v>
      </c>
      <c r="C126" s="11" t="s">
        <v>318</v>
      </c>
      <c r="D126" s="10" t="s">
        <v>24</v>
      </c>
      <c r="E126" s="10" t="s">
        <v>141</v>
      </c>
      <c r="F126" s="12">
        <v>0</v>
      </c>
      <c r="G126" s="4">
        <v>9.07</v>
      </c>
      <c r="H126" s="4">
        <f>G126*$N$4</f>
        <v>11.550645000000001</v>
      </c>
      <c r="I126" s="4">
        <f t="shared" si="13"/>
        <v>0</v>
      </c>
      <c r="J126" s="16">
        <v>0</v>
      </c>
      <c r="K126" s="16">
        <f t="shared" si="9"/>
        <v>0</v>
      </c>
      <c r="L126" s="27">
        <f t="shared" si="10"/>
        <v>0</v>
      </c>
      <c r="M126" s="27">
        <f t="shared" si="11"/>
        <v>0</v>
      </c>
    </row>
    <row r="127" spans="1:13" ht="38.25" x14ac:dyDescent="0.25">
      <c r="A127" s="9" t="s">
        <v>319</v>
      </c>
      <c r="B127" s="10" t="s">
        <v>320</v>
      </c>
      <c r="C127" s="11" t="s">
        <v>321</v>
      </c>
      <c r="D127" s="10" t="s">
        <v>24</v>
      </c>
      <c r="E127" s="10" t="s">
        <v>141</v>
      </c>
      <c r="F127" s="12">
        <v>1</v>
      </c>
      <c r="G127" s="4">
        <v>490.95</v>
      </c>
      <c r="H127" s="4">
        <f>G127*$N$4</f>
        <v>625.22482500000001</v>
      </c>
      <c r="I127" s="4">
        <f t="shared" si="13"/>
        <v>625.22482500000001</v>
      </c>
      <c r="J127" s="16">
        <v>0</v>
      </c>
      <c r="K127" s="16">
        <f t="shared" si="9"/>
        <v>0</v>
      </c>
      <c r="L127" s="27">
        <f t="shared" si="10"/>
        <v>1</v>
      </c>
      <c r="M127" s="27">
        <f t="shared" si="11"/>
        <v>625.22</v>
      </c>
    </row>
    <row r="128" spans="1:13" ht="38.25" x14ac:dyDescent="0.25">
      <c r="A128" s="9" t="s">
        <v>322</v>
      </c>
      <c r="B128" s="10" t="s">
        <v>323</v>
      </c>
      <c r="C128" s="11" t="s">
        <v>324</v>
      </c>
      <c r="D128" s="10" t="s">
        <v>24</v>
      </c>
      <c r="E128" s="10" t="s">
        <v>141</v>
      </c>
      <c r="F128" s="12">
        <v>1</v>
      </c>
      <c r="G128" s="4">
        <v>460.24</v>
      </c>
      <c r="H128" s="4">
        <f>G128*$N$4</f>
        <v>586.1156400000001</v>
      </c>
      <c r="I128" s="4">
        <f t="shared" si="13"/>
        <v>586.1156400000001</v>
      </c>
      <c r="J128" s="16">
        <v>0</v>
      </c>
      <c r="K128" s="16">
        <f t="shared" si="9"/>
        <v>0</v>
      </c>
      <c r="L128" s="27">
        <f t="shared" si="10"/>
        <v>1</v>
      </c>
      <c r="M128" s="27">
        <f t="shared" si="11"/>
        <v>586.12</v>
      </c>
    </row>
    <row r="129" spans="1:13" x14ac:dyDescent="0.25">
      <c r="A129" s="9" t="s">
        <v>325</v>
      </c>
      <c r="B129" s="10" t="s">
        <v>326</v>
      </c>
      <c r="C129" s="11" t="s">
        <v>327</v>
      </c>
      <c r="D129" s="10"/>
      <c r="E129" s="10" t="s">
        <v>328</v>
      </c>
      <c r="F129" s="12">
        <v>41</v>
      </c>
      <c r="G129" s="4">
        <v>22.26</v>
      </c>
      <c r="H129" s="4">
        <f>G129*$N$4</f>
        <v>28.348110000000002</v>
      </c>
      <c r="I129" s="4">
        <f t="shared" si="13"/>
        <v>1162.27251</v>
      </c>
      <c r="J129" s="16">
        <v>0</v>
      </c>
      <c r="K129" s="16">
        <f t="shared" si="9"/>
        <v>0</v>
      </c>
      <c r="L129" s="27">
        <f t="shared" si="10"/>
        <v>41</v>
      </c>
      <c r="M129" s="27">
        <f t="shared" si="11"/>
        <v>1162.27</v>
      </c>
    </row>
    <row r="130" spans="1:13" x14ac:dyDescent="0.25">
      <c r="A130" s="9" t="s">
        <v>329</v>
      </c>
      <c r="B130" s="10" t="s">
        <v>330</v>
      </c>
      <c r="C130" s="11" t="s">
        <v>331</v>
      </c>
      <c r="D130" s="10" t="s">
        <v>15</v>
      </c>
      <c r="E130" s="10" t="s">
        <v>20</v>
      </c>
      <c r="F130" s="12">
        <v>6</v>
      </c>
      <c r="G130" s="4">
        <v>71.28</v>
      </c>
      <c r="H130" s="4">
        <f>G130*$N$4</f>
        <v>90.775080000000003</v>
      </c>
      <c r="I130" s="4">
        <f t="shared" si="13"/>
        <v>544.65048000000002</v>
      </c>
      <c r="J130" s="16">
        <v>0</v>
      </c>
      <c r="K130" s="16">
        <f t="shared" si="9"/>
        <v>0</v>
      </c>
      <c r="L130" s="27">
        <f t="shared" si="10"/>
        <v>6</v>
      </c>
      <c r="M130" s="27">
        <f t="shared" si="11"/>
        <v>544.65</v>
      </c>
    </row>
    <row r="131" spans="1:13" ht="25.5" x14ac:dyDescent="0.25">
      <c r="A131" s="9" t="s">
        <v>332</v>
      </c>
      <c r="B131" s="10" t="s">
        <v>333</v>
      </c>
      <c r="C131" s="11" t="s">
        <v>334</v>
      </c>
      <c r="D131" s="10" t="s">
        <v>24</v>
      </c>
      <c r="E131" s="10" t="s">
        <v>141</v>
      </c>
      <c r="F131" s="12">
        <v>11</v>
      </c>
      <c r="G131" s="4">
        <v>26.34</v>
      </c>
      <c r="H131" s="4">
        <f>G131*$N$4</f>
        <v>33.543990000000001</v>
      </c>
      <c r="I131" s="4">
        <f t="shared" si="13"/>
        <v>368.98389000000003</v>
      </c>
      <c r="J131" s="16">
        <v>0</v>
      </c>
      <c r="K131" s="16">
        <f t="shared" si="9"/>
        <v>0</v>
      </c>
      <c r="L131" s="27">
        <f t="shared" si="10"/>
        <v>11</v>
      </c>
      <c r="M131" s="27">
        <f t="shared" si="11"/>
        <v>368.98</v>
      </c>
    </row>
    <row r="132" spans="1:13" ht="38.25" x14ac:dyDescent="0.25">
      <c r="A132" s="9" t="s">
        <v>335</v>
      </c>
      <c r="B132" s="10" t="s">
        <v>336</v>
      </c>
      <c r="C132" s="11" t="s">
        <v>337</v>
      </c>
      <c r="D132" s="10" t="s">
        <v>24</v>
      </c>
      <c r="E132" s="10" t="s">
        <v>141</v>
      </c>
      <c r="F132" s="12">
        <v>8</v>
      </c>
      <c r="G132" s="4">
        <v>30.42</v>
      </c>
      <c r="H132" s="4">
        <f>G132*$N$4</f>
        <v>38.739870000000003</v>
      </c>
      <c r="I132" s="4">
        <f t="shared" si="13"/>
        <v>309.91896000000003</v>
      </c>
      <c r="J132" s="16">
        <v>0</v>
      </c>
      <c r="K132" s="16">
        <f t="shared" si="9"/>
        <v>0</v>
      </c>
      <c r="L132" s="27">
        <f t="shared" si="10"/>
        <v>8</v>
      </c>
      <c r="M132" s="27">
        <f t="shared" si="11"/>
        <v>309.92</v>
      </c>
    </row>
    <row r="133" spans="1:13" ht="38.25" x14ac:dyDescent="0.25">
      <c r="A133" s="9" t="s">
        <v>338</v>
      </c>
      <c r="B133" s="10" t="s">
        <v>339</v>
      </c>
      <c r="C133" s="11" t="s">
        <v>340</v>
      </c>
      <c r="D133" s="10" t="s">
        <v>24</v>
      </c>
      <c r="E133" s="10" t="s">
        <v>141</v>
      </c>
      <c r="F133" s="12">
        <v>1</v>
      </c>
      <c r="G133" s="4">
        <v>54.64</v>
      </c>
      <c r="H133" s="4">
        <f>G133*$N$4</f>
        <v>69.584040000000002</v>
      </c>
      <c r="I133" s="4">
        <f t="shared" si="13"/>
        <v>69.584040000000002</v>
      </c>
      <c r="J133" s="16">
        <v>0</v>
      </c>
      <c r="K133" s="16">
        <f t="shared" si="9"/>
        <v>0</v>
      </c>
      <c r="L133" s="27">
        <f t="shared" si="10"/>
        <v>1</v>
      </c>
      <c r="M133" s="27">
        <f t="shared" si="11"/>
        <v>69.58</v>
      </c>
    </row>
    <row r="134" spans="1:13" ht="38.25" x14ac:dyDescent="0.25">
      <c r="A134" s="9" t="s">
        <v>341</v>
      </c>
      <c r="B134" s="10" t="s">
        <v>342</v>
      </c>
      <c r="C134" s="11" t="s">
        <v>343</v>
      </c>
      <c r="D134" s="10" t="s">
        <v>24</v>
      </c>
      <c r="E134" s="10" t="s">
        <v>141</v>
      </c>
      <c r="F134" s="12">
        <v>6</v>
      </c>
      <c r="G134" s="4">
        <v>85.63</v>
      </c>
      <c r="H134" s="4">
        <f>G134*$N$4</f>
        <v>109.04980500000001</v>
      </c>
      <c r="I134" s="4">
        <f t="shared" si="13"/>
        <v>654.29883000000007</v>
      </c>
      <c r="J134" s="16">
        <v>0</v>
      </c>
      <c r="K134" s="16">
        <f t="shared" si="9"/>
        <v>0</v>
      </c>
      <c r="L134" s="27">
        <f t="shared" si="10"/>
        <v>6</v>
      </c>
      <c r="M134" s="27">
        <f t="shared" si="11"/>
        <v>654.29999999999995</v>
      </c>
    </row>
    <row r="135" spans="1:13" ht="38.25" x14ac:dyDescent="0.25">
      <c r="A135" s="9" t="s">
        <v>344</v>
      </c>
      <c r="B135" s="10" t="s">
        <v>345</v>
      </c>
      <c r="C135" s="11" t="s">
        <v>346</v>
      </c>
      <c r="D135" s="10" t="s">
        <v>24</v>
      </c>
      <c r="E135" s="10" t="s">
        <v>141</v>
      </c>
      <c r="F135" s="12">
        <v>81</v>
      </c>
      <c r="G135" s="4">
        <v>117.08</v>
      </c>
      <c r="H135" s="4">
        <f>G135*$N$4</f>
        <v>149.10138000000001</v>
      </c>
      <c r="I135" s="4">
        <f t="shared" si="13"/>
        <v>12077.21178</v>
      </c>
      <c r="J135" s="16">
        <v>0</v>
      </c>
      <c r="K135" s="16">
        <f t="shared" si="9"/>
        <v>0</v>
      </c>
      <c r="L135" s="27">
        <f t="shared" si="10"/>
        <v>81</v>
      </c>
      <c r="M135" s="27">
        <f t="shared" si="11"/>
        <v>12077.21</v>
      </c>
    </row>
    <row r="136" spans="1:13" ht="38.25" x14ac:dyDescent="0.25">
      <c r="A136" s="9" t="s">
        <v>347</v>
      </c>
      <c r="B136" s="10" t="s">
        <v>348</v>
      </c>
      <c r="C136" s="11" t="s">
        <v>349</v>
      </c>
      <c r="D136" s="10" t="s">
        <v>24</v>
      </c>
      <c r="E136" s="10" t="s">
        <v>25</v>
      </c>
      <c r="F136" s="12">
        <v>64.95</v>
      </c>
      <c r="G136" s="4">
        <v>13.87</v>
      </c>
      <c r="H136" s="4">
        <f>G136*$N$4</f>
        <v>17.663444999999999</v>
      </c>
      <c r="I136" s="4">
        <f t="shared" si="13"/>
        <v>1147.24075275</v>
      </c>
      <c r="J136" s="16">
        <v>0</v>
      </c>
      <c r="K136" s="16">
        <f t="shared" ref="K136:K199" si="14">ROUND(J136*H136,2)</f>
        <v>0</v>
      </c>
      <c r="L136" s="27">
        <f t="shared" ref="L136:L199" si="15">F136-J136</f>
        <v>64.95</v>
      </c>
      <c r="M136" s="27">
        <f t="shared" ref="M136:M199" si="16">ROUND(L136*H136,2)</f>
        <v>1147.24</v>
      </c>
    </row>
    <row r="137" spans="1:13" ht="38.25" x14ac:dyDescent="0.25">
      <c r="A137" s="9" t="s">
        <v>350</v>
      </c>
      <c r="B137" s="10" t="s">
        <v>348</v>
      </c>
      <c r="C137" s="11" t="s">
        <v>349</v>
      </c>
      <c r="D137" s="10" t="s">
        <v>24</v>
      </c>
      <c r="E137" s="10" t="s">
        <v>25</v>
      </c>
      <c r="F137" s="12">
        <v>21.65</v>
      </c>
      <c r="G137" s="4">
        <v>13.87</v>
      </c>
      <c r="H137" s="4">
        <f>G137*$N$4</f>
        <v>17.663444999999999</v>
      </c>
      <c r="I137" s="4">
        <f t="shared" si="13"/>
        <v>382.41358424999999</v>
      </c>
      <c r="J137" s="16">
        <v>0</v>
      </c>
      <c r="K137" s="16">
        <f t="shared" si="14"/>
        <v>0</v>
      </c>
      <c r="L137" s="27">
        <f t="shared" si="15"/>
        <v>21.65</v>
      </c>
      <c r="M137" s="27">
        <f t="shared" si="16"/>
        <v>382.41</v>
      </c>
    </row>
    <row r="138" spans="1:13" ht="38.25" x14ac:dyDescent="0.25">
      <c r="A138" s="9" t="s">
        <v>351</v>
      </c>
      <c r="B138" s="10" t="s">
        <v>348</v>
      </c>
      <c r="C138" s="11" t="s">
        <v>349</v>
      </c>
      <c r="D138" s="10" t="s">
        <v>24</v>
      </c>
      <c r="E138" s="10" t="s">
        <v>25</v>
      </c>
      <c r="F138" s="12">
        <v>30.65</v>
      </c>
      <c r="G138" s="4">
        <v>13.87</v>
      </c>
      <c r="H138" s="4">
        <f>G138*$N$4</f>
        <v>17.663444999999999</v>
      </c>
      <c r="I138" s="4">
        <f t="shared" si="13"/>
        <v>541.38458924999998</v>
      </c>
      <c r="J138" s="16">
        <v>0</v>
      </c>
      <c r="K138" s="16">
        <f t="shared" si="14"/>
        <v>0</v>
      </c>
      <c r="L138" s="27">
        <f t="shared" si="15"/>
        <v>30.65</v>
      </c>
      <c r="M138" s="27">
        <f t="shared" si="16"/>
        <v>541.38</v>
      </c>
    </row>
    <row r="139" spans="1:13" ht="25.5" x14ac:dyDescent="0.25">
      <c r="A139" s="9" t="s">
        <v>352</v>
      </c>
      <c r="B139" s="10" t="s">
        <v>353</v>
      </c>
      <c r="C139" s="11" t="s">
        <v>354</v>
      </c>
      <c r="D139" s="10" t="s">
        <v>15</v>
      </c>
      <c r="E139" s="10" t="s">
        <v>20</v>
      </c>
      <c r="F139" s="12">
        <v>4</v>
      </c>
      <c r="G139" s="4">
        <v>137.51</v>
      </c>
      <c r="H139" s="4">
        <f>G139*$N$4</f>
        <v>175.11898500000001</v>
      </c>
      <c r="I139" s="4">
        <f t="shared" si="13"/>
        <v>700.47594000000004</v>
      </c>
      <c r="J139" s="16">
        <v>0</v>
      </c>
      <c r="K139" s="16">
        <f t="shared" si="14"/>
        <v>0</v>
      </c>
      <c r="L139" s="27">
        <f t="shared" si="15"/>
        <v>4</v>
      </c>
      <c r="M139" s="27">
        <f t="shared" si="16"/>
        <v>700.48</v>
      </c>
    </row>
    <row r="140" spans="1:13" ht="25.5" x14ac:dyDescent="0.25">
      <c r="A140" s="9" t="s">
        <v>355</v>
      </c>
      <c r="B140" s="10" t="s">
        <v>356</v>
      </c>
      <c r="C140" s="11" t="s">
        <v>357</v>
      </c>
      <c r="D140" s="10" t="s">
        <v>24</v>
      </c>
      <c r="E140" s="10" t="s">
        <v>141</v>
      </c>
      <c r="F140" s="12">
        <v>15</v>
      </c>
      <c r="G140" s="4">
        <v>8.34</v>
      </c>
      <c r="H140" s="4">
        <f>G140*$N$4</f>
        <v>10.620990000000001</v>
      </c>
      <c r="I140" s="4">
        <f t="shared" si="13"/>
        <v>159.31485000000001</v>
      </c>
      <c r="J140" s="16">
        <v>0</v>
      </c>
      <c r="K140" s="16">
        <f t="shared" si="14"/>
        <v>0</v>
      </c>
      <c r="L140" s="27">
        <f t="shared" si="15"/>
        <v>15</v>
      </c>
      <c r="M140" s="27">
        <f t="shared" si="16"/>
        <v>159.31</v>
      </c>
    </row>
    <row r="141" spans="1:13" ht="25.5" x14ac:dyDescent="0.25">
      <c r="A141" s="9" t="s">
        <v>358</v>
      </c>
      <c r="B141" s="10" t="s">
        <v>359</v>
      </c>
      <c r="C141" s="11" t="s">
        <v>360</v>
      </c>
      <c r="D141" s="10" t="s">
        <v>24</v>
      </c>
      <c r="E141" s="10" t="s">
        <v>141</v>
      </c>
      <c r="F141" s="12">
        <v>3</v>
      </c>
      <c r="G141" s="4">
        <v>7.22</v>
      </c>
      <c r="H141" s="4">
        <f>G141*$N$4</f>
        <v>9.1946700000000003</v>
      </c>
      <c r="I141" s="4">
        <f t="shared" si="13"/>
        <v>27.584009999999999</v>
      </c>
      <c r="J141" s="16">
        <v>0</v>
      </c>
      <c r="K141" s="16">
        <f t="shared" si="14"/>
        <v>0</v>
      </c>
      <c r="L141" s="27">
        <f t="shared" si="15"/>
        <v>3</v>
      </c>
      <c r="M141" s="27">
        <f t="shared" si="16"/>
        <v>27.58</v>
      </c>
    </row>
    <row r="142" spans="1:13" ht="25.5" x14ac:dyDescent="0.25">
      <c r="A142" s="9" t="s">
        <v>361</v>
      </c>
      <c r="B142" s="10" t="s">
        <v>362</v>
      </c>
      <c r="C142" s="11" t="s">
        <v>363</v>
      </c>
      <c r="D142" s="10" t="s">
        <v>24</v>
      </c>
      <c r="E142" s="10" t="s">
        <v>141</v>
      </c>
      <c r="F142" s="12">
        <v>2</v>
      </c>
      <c r="G142" s="4">
        <v>57.46</v>
      </c>
      <c r="H142" s="4">
        <f>G142*$N$4</f>
        <v>73.17531000000001</v>
      </c>
      <c r="I142" s="4">
        <f t="shared" si="13"/>
        <v>146.35062000000002</v>
      </c>
      <c r="J142" s="16">
        <v>0</v>
      </c>
      <c r="K142" s="16">
        <f t="shared" si="14"/>
        <v>0</v>
      </c>
      <c r="L142" s="27">
        <f t="shared" si="15"/>
        <v>2</v>
      </c>
      <c r="M142" s="27">
        <f t="shared" si="16"/>
        <v>146.35</v>
      </c>
    </row>
    <row r="143" spans="1:13" ht="25.5" x14ac:dyDescent="0.25">
      <c r="A143" s="9" t="s">
        <v>364</v>
      </c>
      <c r="B143" s="10" t="s">
        <v>362</v>
      </c>
      <c r="C143" s="11" t="s">
        <v>363</v>
      </c>
      <c r="D143" s="10" t="s">
        <v>24</v>
      </c>
      <c r="E143" s="10" t="s">
        <v>141</v>
      </c>
      <c r="F143" s="12">
        <v>2</v>
      </c>
      <c r="G143" s="4">
        <v>57.46</v>
      </c>
      <c r="H143" s="4">
        <f>G143*$N$4</f>
        <v>73.17531000000001</v>
      </c>
      <c r="I143" s="4">
        <f t="shared" si="13"/>
        <v>146.35062000000002</v>
      </c>
      <c r="J143" s="16">
        <v>0</v>
      </c>
      <c r="K143" s="16">
        <f t="shared" si="14"/>
        <v>0</v>
      </c>
      <c r="L143" s="27">
        <f t="shared" si="15"/>
        <v>2</v>
      </c>
      <c r="M143" s="27">
        <f t="shared" si="16"/>
        <v>146.35</v>
      </c>
    </row>
    <row r="144" spans="1:13" ht="38.25" x14ac:dyDescent="0.25">
      <c r="A144" s="9" t="s">
        <v>365</v>
      </c>
      <c r="B144" s="10" t="s">
        <v>366</v>
      </c>
      <c r="C144" s="11" t="s">
        <v>367</v>
      </c>
      <c r="D144" s="10" t="s">
        <v>24</v>
      </c>
      <c r="E144" s="10" t="s">
        <v>25</v>
      </c>
      <c r="F144" s="12">
        <v>585.29999999999995</v>
      </c>
      <c r="G144" s="4">
        <v>5.22</v>
      </c>
      <c r="H144" s="4">
        <f>G144*$N$4</f>
        <v>6.6476699999999997</v>
      </c>
      <c r="I144" s="4">
        <f t="shared" si="13"/>
        <v>3890.8812509999993</v>
      </c>
      <c r="J144" s="16">
        <v>0</v>
      </c>
      <c r="K144" s="16">
        <f t="shared" si="14"/>
        <v>0</v>
      </c>
      <c r="L144" s="27">
        <f t="shared" si="15"/>
        <v>585.29999999999995</v>
      </c>
      <c r="M144" s="27">
        <f t="shared" si="16"/>
        <v>3890.88</v>
      </c>
    </row>
    <row r="145" spans="1:13" ht="38.25" x14ac:dyDescent="0.25">
      <c r="A145" s="9" t="s">
        <v>368</v>
      </c>
      <c r="B145" s="10" t="s">
        <v>369</v>
      </c>
      <c r="C145" s="11" t="s">
        <v>370</v>
      </c>
      <c r="D145" s="10" t="s">
        <v>24</v>
      </c>
      <c r="E145" s="10" t="s">
        <v>25</v>
      </c>
      <c r="F145" s="12">
        <v>451.74</v>
      </c>
      <c r="G145" s="4">
        <v>2.14</v>
      </c>
      <c r="H145" s="4">
        <f>G145*$N$4</f>
        <v>2.7252900000000002</v>
      </c>
      <c r="I145" s="4">
        <f t="shared" si="13"/>
        <v>1231.1225046000002</v>
      </c>
      <c r="J145" s="16">
        <v>0</v>
      </c>
      <c r="K145" s="16">
        <f t="shared" si="14"/>
        <v>0</v>
      </c>
      <c r="L145" s="27">
        <f t="shared" si="15"/>
        <v>451.74</v>
      </c>
      <c r="M145" s="27">
        <f t="shared" si="16"/>
        <v>1231.1199999999999</v>
      </c>
    </row>
    <row r="146" spans="1:13" x14ac:dyDescent="0.25">
      <c r="A146" s="9" t="s">
        <v>371</v>
      </c>
      <c r="B146" s="10" t="s">
        <v>372</v>
      </c>
      <c r="C146" s="11" t="s">
        <v>373</v>
      </c>
      <c r="D146" s="10"/>
      <c r="E146" s="10" t="s">
        <v>374</v>
      </c>
      <c r="F146" s="12">
        <v>1</v>
      </c>
      <c r="G146" s="4">
        <v>180</v>
      </c>
      <c r="H146" s="4">
        <f>G146*$N$4</f>
        <v>229.23000000000002</v>
      </c>
      <c r="I146" s="4">
        <f t="shared" si="13"/>
        <v>229.23000000000002</v>
      </c>
      <c r="J146" s="16">
        <v>0</v>
      </c>
      <c r="K146" s="16">
        <f t="shared" si="14"/>
        <v>0</v>
      </c>
      <c r="L146" s="27">
        <f t="shared" si="15"/>
        <v>1</v>
      </c>
      <c r="M146" s="27">
        <f t="shared" si="16"/>
        <v>229.23</v>
      </c>
    </row>
    <row r="147" spans="1:13" ht="25.5" x14ac:dyDescent="0.25">
      <c r="A147" s="9" t="s">
        <v>375</v>
      </c>
      <c r="B147" s="10" t="s">
        <v>376</v>
      </c>
      <c r="C147" s="11" t="s">
        <v>377</v>
      </c>
      <c r="D147" s="10" t="s">
        <v>24</v>
      </c>
      <c r="E147" s="10" t="s">
        <v>141</v>
      </c>
      <c r="F147" s="12">
        <v>3</v>
      </c>
      <c r="G147" s="4">
        <v>31.04</v>
      </c>
      <c r="H147" s="4">
        <f>G147*$N$4</f>
        <v>39.529440000000001</v>
      </c>
      <c r="I147" s="4">
        <f t="shared" si="13"/>
        <v>118.58832000000001</v>
      </c>
      <c r="J147" s="16">
        <v>0</v>
      </c>
      <c r="K147" s="16">
        <f t="shared" si="14"/>
        <v>0</v>
      </c>
      <c r="L147" s="27">
        <f t="shared" si="15"/>
        <v>3</v>
      </c>
      <c r="M147" s="27">
        <f t="shared" si="16"/>
        <v>118.59</v>
      </c>
    </row>
    <row r="148" spans="1:13" x14ac:dyDescent="0.25">
      <c r="A148" s="9" t="s">
        <v>378</v>
      </c>
      <c r="B148" s="10" t="s">
        <v>372</v>
      </c>
      <c r="C148" s="11" t="s">
        <v>373</v>
      </c>
      <c r="D148" s="10"/>
      <c r="E148" s="10" t="s">
        <v>328</v>
      </c>
      <c r="F148" s="12">
        <v>3</v>
      </c>
      <c r="G148" s="4">
        <v>4.0199999999999996</v>
      </c>
      <c r="H148" s="4">
        <f>G148*$N$4</f>
        <v>5.1194699999999997</v>
      </c>
      <c r="I148" s="4">
        <f t="shared" si="13"/>
        <v>15.358409999999999</v>
      </c>
      <c r="J148" s="16">
        <v>0</v>
      </c>
      <c r="K148" s="16">
        <f t="shared" si="14"/>
        <v>0</v>
      </c>
      <c r="L148" s="27">
        <f t="shared" si="15"/>
        <v>3</v>
      </c>
      <c r="M148" s="27">
        <f t="shared" si="16"/>
        <v>15.36</v>
      </c>
    </row>
    <row r="149" spans="1:13" x14ac:dyDescent="0.25">
      <c r="A149" s="9" t="s">
        <v>379</v>
      </c>
      <c r="B149" s="10" t="s">
        <v>380</v>
      </c>
      <c r="C149" s="11" t="s">
        <v>381</v>
      </c>
      <c r="D149" s="10" t="s">
        <v>15</v>
      </c>
      <c r="E149" s="10" t="s">
        <v>382</v>
      </c>
      <c r="F149" s="12">
        <v>0.5</v>
      </c>
      <c r="G149" s="4">
        <v>20.49</v>
      </c>
      <c r="H149" s="4">
        <f>G149*$N$4</f>
        <v>26.094014999999999</v>
      </c>
      <c r="I149" s="4">
        <f t="shared" si="13"/>
        <v>13.047007499999999</v>
      </c>
      <c r="J149" s="16">
        <v>0</v>
      </c>
      <c r="K149" s="16">
        <f t="shared" si="14"/>
        <v>0</v>
      </c>
      <c r="L149" s="27">
        <f t="shared" si="15"/>
        <v>0.5</v>
      </c>
      <c r="M149" s="27">
        <f t="shared" si="16"/>
        <v>13.05</v>
      </c>
    </row>
    <row r="150" spans="1:13" ht="25.5" x14ac:dyDescent="0.25">
      <c r="A150" s="9" t="s">
        <v>383</v>
      </c>
      <c r="B150" s="10" t="s">
        <v>384</v>
      </c>
      <c r="C150" s="11" t="s">
        <v>385</v>
      </c>
      <c r="D150" s="10" t="s">
        <v>24</v>
      </c>
      <c r="E150" s="10" t="s">
        <v>141</v>
      </c>
      <c r="F150" s="12">
        <v>3</v>
      </c>
      <c r="G150" s="4">
        <v>47.34</v>
      </c>
      <c r="H150" s="4">
        <f>G150*$N$4</f>
        <v>60.287490000000005</v>
      </c>
      <c r="I150" s="4">
        <f t="shared" si="13"/>
        <v>180.86247000000003</v>
      </c>
      <c r="J150" s="16">
        <v>0</v>
      </c>
      <c r="K150" s="16">
        <f t="shared" si="14"/>
        <v>0</v>
      </c>
      <c r="L150" s="27">
        <f t="shared" si="15"/>
        <v>3</v>
      </c>
      <c r="M150" s="27">
        <f t="shared" si="16"/>
        <v>180.86</v>
      </c>
    </row>
    <row r="151" spans="1:13" x14ac:dyDescent="0.25">
      <c r="A151" s="9" t="s">
        <v>386</v>
      </c>
      <c r="B151" s="10" t="s">
        <v>387</v>
      </c>
      <c r="C151" s="11" t="s">
        <v>388</v>
      </c>
      <c r="D151" s="10" t="s">
        <v>15</v>
      </c>
      <c r="E151" s="10" t="s">
        <v>274</v>
      </c>
      <c r="F151" s="12">
        <v>10</v>
      </c>
      <c r="G151" s="4">
        <v>9.59</v>
      </c>
      <c r="H151" s="4">
        <f>G151*$N$4</f>
        <v>12.212865000000001</v>
      </c>
      <c r="I151" s="4">
        <f t="shared" si="13"/>
        <v>122.12865000000001</v>
      </c>
      <c r="J151" s="16">
        <v>0</v>
      </c>
      <c r="K151" s="16">
        <f t="shared" si="14"/>
        <v>0</v>
      </c>
      <c r="L151" s="27">
        <f t="shared" si="15"/>
        <v>10</v>
      </c>
      <c r="M151" s="27">
        <f t="shared" si="16"/>
        <v>122.13</v>
      </c>
    </row>
    <row r="152" spans="1:13" ht="38.25" x14ac:dyDescent="0.25">
      <c r="A152" s="9" t="s">
        <v>389</v>
      </c>
      <c r="B152" s="10" t="s">
        <v>390</v>
      </c>
      <c r="C152" s="11" t="s">
        <v>391</v>
      </c>
      <c r="D152" s="10" t="s">
        <v>24</v>
      </c>
      <c r="E152" s="10" t="s">
        <v>25</v>
      </c>
      <c r="F152" s="12">
        <v>585.29999999999995</v>
      </c>
      <c r="G152" s="4">
        <v>3.16</v>
      </c>
      <c r="H152" s="4">
        <f>G152*$N$4</f>
        <v>4.0242600000000008</v>
      </c>
      <c r="I152" s="4">
        <f t="shared" si="13"/>
        <v>2355.3993780000005</v>
      </c>
      <c r="J152" s="16">
        <v>0</v>
      </c>
      <c r="K152" s="16">
        <f t="shared" si="14"/>
        <v>0</v>
      </c>
      <c r="L152" s="27">
        <f t="shared" si="15"/>
        <v>585.29999999999995</v>
      </c>
      <c r="M152" s="27">
        <f t="shared" si="16"/>
        <v>2355.4</v>
      </c>
    </row>
    <row r="153" spans="1:13" ht="38.25" x14ac:dyDescent="0.25">
      <c r="A153" s="9" t="s">
        <v>392</v>
      </c>
      <c r="B153" s="10" t="s">
        <v>369</v>
      </c>
      <c r="C153" s="11" t="s">
        <v>370</v>
      </c>
      <c r="D153" s="10" t="s">
        <v>24</v>
      </c>
      <c r="E153" s="10" t="s">
        <v>25</v>
      </c>
      <c r="F153" s="12">
        <v>451.74</v>
      </c>
      <c r="G153" s="4">
        <v>2.14</v>
      </c>
      <c r="H153" s="4">
        <f>G153*$N$4</f>
        <v>2.7252900000000002</v>
      </c>
      <c r="I153" s="4">
        <f t="shared" si="13"/>
        <v>1231.1225046000002</v>
      </c>
      <c r="J153" s="16">
        <v>0</v>
      </c>
      <c r="K153" s="16">
        <f t="shared" si="14"/>
        <v>0</v>
      </c>
      <c r="L153" s="27">
        <f t="shared" si="15"/>
        <v>451.74</v>
      </c>
      <c r="M153" s="27">
        <f t="shared" si="16"/>
        <v>1231.1199999999999</v>
      </c>
    </row>
    <row r="154" spans="1:13" ht="38.25" x14ac:dyDescent="0.25">
      <c r="A154" s="9" t="s">
        <v>393</v>
      </c>
      <c r="B154" s="10" t="s">
        <v>390</v>
      </c>
      <c r="C154" s="11" t="s">
        <v>391</v>
      </c>
      <c r="D154" s="10" t="s">
        <v>24</v>
      </c>
      <c r="E154" s="10" t="s">
        <v>25</v>
      </c>
      <c r="F154" s="12">
        <v>275.5</v>
      </c>
      <c r="G154" s="4">
        <v>3.16</v>
      </c>
      <c r="H154" s="4">
        <f>G154*$N$4</f>
        <v>4.0242600000000008</v>
      </c>
      <c r="I154" s="4">
        <f t="shared" si="13"/>
        <v>1108.6836300000002</v>
      </c>
      <c r="J154" s="16">
        <v>0</v>
      </c>
      <c r="K154" s="16">
        <f t="shared" si="14"/>
        <v>0</v>
      </c>
      <c r="L154" s="27">
        <f t="shared" si="15"/>
        <v>275.5</v>
      </c>
      <c r="M154" s="27">
        <f t="shared" si="16"/>
        <v>1108.68</v>
      </c>
    </row>
    <row r="155" spans="1:13" ht="38.25" x14ac:dyDescent="0.25">
      <c r="A155" s="9" t="s">
        <v>394</v>
      </c>
      <c r="B155" s="10" t="s">
        <v>390</v>
      </c>
      <c r="C155" s="11" t="s">
        <v>391</v>
      </c>
      <c r="D155" s="10" t="s">
        <v>24</v>
      </c>
      <c r="E155" s="10" t="s">
        <v>25</v>
      </c>
      <c r="F155" s="12">
        <v>299.24</v>
      </c>
      <c r="G155" s="4">
        <v>3.16</v>
      </c>
      <c r="H155" s="4">
        <f>G155*$N$4</f>
        <v>4.0242600000000008</v>
      </c>
      <c r="I155" s="4">
        <f t="shared" si="13"/>
        <v>1204.2195624000003</v>
      </c>
      <c r="J155" s="16">
        <v>0</v>
      </c>
      <c r="K155" s="16">
        <f t="shared" si="14"/>
        <v>0</v>
      </c>
      <c r="L155" s="27">
        <f t="shared" si="15"/>
        <v>299.24</v>
      </c>
      <c r="M155" s="27">
        <f t="shared" si="16"/>
        <v>1204.22</v>
      </c>
    </row>
    <row r="156" spans="1:13" ht="51" x14ac:dyDescent="0.25">
      <c r="A156" s="9" t="s">
        <v>395</v>
      </c>
      <c r="B156" s="10" t="s">
        <v>396</v>
      </c>
      <c r="C156" s="11" t="s">
        <v>397</v>
      </c>
      <c r="D156" s="10" t="s">
        <v>24</v>
      </c>
      <c r="E156" s="10" t="s">
        <v>25</v>
      </c>
      <c r="F156" s="12">
        <v>63.81</v>
      </c>
      <c r="G156" s="4">
        <v>12.72</v>
      </c>
      <c r="H156" s="4">
        <f>G156*$N$4</f>
        <v>16.198920000000001</v>
      </c>
      <c r="I156" s="4">
        <f t="shared" si="13"/>
        <v>1033.6530852000001</v>
      </c>
      <c r="J156" s="16">
        <v>0</v>
      </c>
      <c r="K156" s="16">
        <f t="shared" si="14"/>
        <v>0</v>
      </c>
      <c r="L156" s="27">
        <f t="shared" si="15"/>
        <v>63.81</v>
      </c>
      <c r="M156" s="27">
        <f t="shared" si="16"/>
        <v>1033.6500000000001</v>
      </c>
    </row>
    <row r="157" spans="1:13" ht="38.25" x14ac:dyDescent="0.25">
      <c r="A157" s="9" t="s">
        <v>398</v>
      </c>
      <c r="B157" s="10" t="s">
        <v>396</v>
      </c>
      <c r="C157" s="11" t="s">
        <v>399</v>
      </c>
      <c r="D157" s="10" t="s">
        <v>24</v>
      </c>
      <c r="E157" s="10" t="s">
        <v>25</v>
      </c>
      <c r="F157" s="12">
        <v>21.27</v>
      </c>
      <c r="G157" s="4">
        <v>12.72</v>
      </c>
      <c r="H157" s="4">
        <f>G157*$N$4</f>
        <v>16.198920000000001</v>
      </c>
      <c r="I157" s="4">
        <f t="shared" si="13"/>
        <v>344.55102840000001</v>
      </c>
      <c r="J157" s="16">
        <v>0</v>
      </c>
      <c r="K157" s="16">
        <f t="shared" si="14"/>
        <v>0</v>
      </c>
      <c r="L157" s="27">
        <f t="shared" si="15"/>
        <v>21.27</v>
      </c>
      <c r="M157" s="27">
        <f t="shared" si="16"/>
        <v>344.55</v>
      </c>
    </row>
    <row r="158" spans="1:13" ht="38.25" x14ac:dyDescent="0.25">
      <c r="A158" s="9" t="s">
        <v>400</v>
      </c>
      <c r="B158" s="10" t="s">
        <v>396</v>
      </c>
      <c r="C158" s="11" t="s">
        <v>399</v>
      </c>
      <c r="D158" s="10" t="s">
        <v>24</v>
      </c>
      <c r="E158" s="10" t="s">
        <v>25</v>
      </c>
      <c r="F158" s="12">
        <v>21.27</v>
      </c>
      <c r="G158" s="4">
        <v>12.72</v>
      </c>
      <c r="H158" s="4">
        <f>G158*$N$4</f>
        <v>16.198920000000001</v>
      </c>
      <c r="I158" s="4">
        <f t="shared" si="13"/>
        <v>344.55102840000001</v>
      </c>
      <c r="J158" s="16">
        <v>0</v>
      </c>
      <c r="K158" s="16">
        <f t="shared" si="14"/>
        <v>0</v>
      </c>
      <c r="L158" s="27">
        <f t="shared" si="15"/>
        <v>21.27</v>
      </c>
      <c r="M158" s="27">
        <f t="shared" si="16"/>
        <v>344.55</v>
      </c>
    </row>
    <row r="159" spans="1:13" ht="38.25" x14ac:dyDescent="0.25">
      <c r="A159" s="9" t="s">
        <v>401</v>
      </c>
      <c r="B159" s="10" t="s">
        <v>336</v>
      </c>
      <c r="C159" s="11" t="s">
        <v>337</v>
      </c>
      <c r="D159" s="10" t="s">
        <v>24</v>
      </c>
      <c r="E159" s="10" t="s">
        <v>141</v>
      </c>
      <c r="F159" s="12">
        <v>15</v>
      </c>
      <c r="G159" s="4">
        <v>30.42</v>
      </c>
      <c r="H159" s="4">
        <f>G159*$N$4</f>
        <v>38.739870000000003</v>
      </c>
      <c r="I159" s="4">
        <f t="shared" si="13"/>
        <v>581.09805000000006</v>
      </c>
      <c r="J159" s="16">
        <v>0</v>
      </c>
      <c r="K159" s="16">
        <f t="shared" si="14"/>
        <v>0</v>
      </c>
      <c r="L159" s="27">
        <f t="shared" si="15"/>
        <v>15</v>
      </c>
      <c r="M159" s="27">
        <f t="shared" si="16"/>
        <v>581.1</v>
      </c>
    </row>
    <row r="160" spans="1:13" ht="38.25" x14ac:dyDescent="0.25">
      <c r="A160" s="9" t="s">
        <v>402</v>
      </c>
      <c r="B160" s="10" t="s">
        <v>403</v>
      </c>
      <c r="C160" s="11" t="s">
        <v>404</v>
      </c>
      <c r="D160" s="10" t="s">
        <v>24</v>
      </c>
      <c r="E160" s="10" t="s">
        <v>141</v>
      </c>
      <c r="F160" s="12">
        <v>24</v>
      </c>
      <c r="G160" s="4">
        <v>25.12</v>
      </c>
      <c r="H160" s="4">
        <f>G160*$N$4</f>
        <v>31.990320000000004</v>
      </c>
      <c r="I160" s="4">
        <f t="shared" si="13"/>
        <v>767.76768000000015</v>
      </c>
      <c r="J160" s="16">
        <v>0</v>
      </c>
      <c r="K160" s="16">
        <f t="shared" si="14"/>
        <v>0</v>
      </c>
      <c r="L160" s="27">
        <f t="shared" si="15"/>
        <v>24</v>
      </c>
      <c r="M160" s="27">
        <f t="shared" si="16"/>
        <v>767.77</v>
      </c>
    </row>
    <row r="161" spans="1:13" x14ac:dyDescent="0.25">
      <c r="A161" s="9"/>
      <c r="B161" s="10"/>
      <c r="C161" s="11"/>
      <c r="D161" s="10"/>
      <c r="E161" s="10"/>
      <c r="F161" s="12"/>
      <c r="G161" s="4"/>
      <c r="H161" s="4"/>
      <c r="I161" s="13">
        <f>SUM(I114:I160)</f>
        <v>41213.271887999996</v>
      </c>
      <c r="J161" s="16"/>
      <c r="K161" s="13">
        <f>SUM(K114:K160)</f>
        <v>0</v>
      </c>
      <c r="L161" s="27">
        <f t="shared" si="15"/>
        <v>0</v>
      </c>
      <c r="M161" s="13">
        <f>SUM(M114:M160)</f>
        <v>41213.240000000005</v>
      </c>
    </row>
    <row r="162" spans="1:13" s="50" customFormat="1" ht="15" customHeight="1" x14ac:dyDescent="0.25">
      <c r="A162" s="44" t="s">
        <v>405</v>
      </c>
      <c r="B162" s="45" t="s">
        <v>406</v>
      </c>
      <c r="C162" s="46"/>
      <c r="D162" s="46"/>
      <c r="E162" s="47"/>
      <c r="F162" s="48"/>
      <c r="G162" s="48"/>
      <c r="H162" s="48"/>
      <c r="I162" s="48"/>
      <c r="J162" s="49"/>
      <c r="K162" s="51">
        <f t="shared" si="14"/>
        <v>0</v>
      </c>
      <c r="L162" s="52">
        <f t="shared" si="15"/>
        <v>0</v>
      </c>
      <c r="M162" s="52">
        <f t="shared" si="16"/>
        <v>0</v>
      </c>
    </row>
    <row r="163" spans="1:13" ht="38.25" x14ac:dyDescent="0.25">
      <c r="A163" s="9" t="s">
        <v>407</v>
      </c>
      <c r="B163" s="10" t="s">
        <v>408</v>
      </c>
      <c r="C163" s="11" t="s">
        <v>409</v>
      </c>
      <c r="D163" s="10" t="s">
        <v>24</v>
      </c>
      <c r="E163" s="10" t="s">
        <v>141</v>
      </c>
      <c r="F163" s="12">
        <v>6</v>
      </c>
      <c r="G163" s="4">
        <v>23.62</v>
      </c>
      <c r="H163" s="4">
        <f>G163*$N$4</f>
        <v>30.080070000000003</v>
      </c>
      <c r="I163" s="4">
        <f>F163*H163</f>
        <v>180.48042000000001</v>
      </c>
      <c r="J163" s="16">
        <v>0</v>
      </c>
      <c r="K163" s="16">
        <f t="shared" si="14"/>
        <v>0</v>
      </c>
      <c r="L163" s="27">
        <f t="shared" si="15"/>
        <v>6</v>
      </c>
      <c r="M163" s="27">
        <f t="shared" si="16"/>
        <v>180.48</v>
      </c>
    </row>
    <row r="164" spans="1:13" ht="25.5" x14ac:dyDescent="0.25">
      <c r="A164" s="9" t="s">
        <v>410</v>
      </c>
      <c r="B164" s="10" t="s">
        <v>411</v>
      </c>
      <c r="C164" s="11" t="s">
        <v>412</v>
      </c>
      <c r="D164" s="10" t="s">
        <v>24</v>
      </c>
      <c r="E164" s="10" t="s">
        <v>141</v>
      </c>
      <c r="F164" s="12">
        <v>0</v>
      </c>
      <c r="G164" s="4">
        <v>24.17</v>
      </c>
      <c r="H164" s="4">
        <f>G164*$N$4</f>
        <v>30.780495000000005</v>
      </c>
      <c r="I164" s="4">
        <f t="shared" ref="I164:I222" si="17">F164*H164</f>
        <v>0</v>
      </c>
      <c r="J164" s="16">
        <v>0</v>
      </c>
      <c r="K164" s="16">
        <f t="shared" si="14"/>
        <v>0</v>
      </c>
      <c r="L164" s="27">
        <f t="shared" si="15"/>
        <v>0</v>
      </c>
      <c r="M164" s="27">
        <f t="shared" si="16"/>
        <v>0</v>
      </c>
    </row>
    <row r="165" spans="1:13" ht="38.25" x14ac:dyDescent="0.25">
      <c r="A165" s="9" t="s">
        <v>413</v>
      </c>
      <c r="B165" s="10" t="s">
        <v>414</v>
      </c>
      <c r="C165" s="11" t="s">
        <v>415</v>
      </c>
      <c r="D165" s="10" t="s">
        <v>24</v>
      </c>
      <c r="E165" s="10" t="s">
        <v>141</v>
      </c>
      <c r="F165" s="12">
        <v>6</v>
      </c>
      <c r="G165" s="4">
        <v>7.69</v>
      </c>
      <c r="H165" s="4">
        <f>G165*$N$4</f>
        <v>9.7932150000000018</v>
      </c>
      <c r="I165" s="4">
        <f t="shared" si="17"/>
        <v>58.759290000000007</v>
      </c>
      <c r="J165" s="16">
        <v>0</v>
      </c>
      <c r="K165" s="16">
        <f t="shared" si="14"/>
        <v>0</v>
      </c>
      <c r="L165" s="27">
        <f t="shared" si="15"/>
        <v>6</v>
      </c>
      <c r="M165" s="27">
        <f t="shared" si="16"/>
        <v>58.76</v>
      </c>
    </row>
    <row r="166" spans="1:13" ht="38.25" x14ac:dyDescent="0.25">
      <c r="A166" s="9" t="s">
        <v>416</v>
      </c>
      <c r="B166" s="10" t="s">
        <v>417</v>
      </c>
      <c r="C166" s="11" t="s">
        <v>418</v>
      </c>
      <c r="D166" s="10" t="s">
        <v>24</v>
      </c>
      <c r="E166" s="10" t="s">
        <v>141</v>
      </c>
      <c r="F166" s="12">
        <v>12</v>
      </c>
      <c r="G166" s="4">
        <v>422.31</v>
      </c>
      <c r="H166" s="4">
        <f>G166*$N$4</f>
        <v>537.81178499999999</v>
      </c>
      <c r="I166" s="4">
        <f t="shared" si="17"/>
        <v>6453.7414200000003</v>
      </c>
      <c r="J166" s="16">
        <v>0</v>
      </c>
      <c r="K166" s="16">
        <f t="shared" si="14"/>
        <v>0</v>
      </c>
      <c r="L166" s="27">
        <f t="shared" si="15"/>
        <v>12</v>
      </c>
      <c r="M166" s="27">
        <f t="shared" si="16"/>
        <v>6453.74</v>
      </c>
    </row>
    <row r="167" spans="1:13" ht="25.5" x14ac:dyDescent="0.25">
      <c r="A167" s="9" t="s">
        <v>419</v>
      </c>
      <c r="B167" s="10" t="s">
        <v>420</v>
      </c>
      <c r="C167" s="11" t="s">
        <v>421</v>
      </c>
      <c r="D167" s="10" t="s">
        <v>24</v>
      </c>
      <c r="E167" s="10" t="s">
        <v>141</v>
      </c>
      <c r="F167" s="12">
        <v>2</v>
      </c>
      <c r="G167" s="4">
        <v>5.42</v>
      </c>
      <c r="H167" s="4">
        <f>G167*$N$4</f>
        <v>6.9023700000000003</v>
      </c>
      <c r="I167" s="4">
        <f t="shared" si="17"/>
        <v>13.804740000000001</v>
      </c>
      <c r="J167" s="16">
        <v>0</v>
      </c>
      <c r="K167" s="16">
        <f t="shared" si="14"/>
        <v>0</v>
      </c>
      <c r="L167" s="27">
        <f t="shared" si="15"/>
        <v>2</v>
      </c>
      <c r="M167" s="27">
        <f t="shared" si="16"/>
        <v>13.8</v>
      </c>
    </row>
    <row r="168" spans="1:13" ht="25.5" x14ac:dyDescent="0.25">
      <c r="A168" s="9" t="s">
        <v>422</v>
      </c>
      <c r="B168" s="10" t="s">
        <v>423</v>
      </c>
      <c r="C168" s="11" t="s">
        <v>424</v>
      </c>
      <c r="D168" s="10" t="s">
        <v>24</v>
      </c>
      <c r="E168" s="10" t="s">
        <v>141</v>
      </c>
      <c r="F168" s="12">
        <v>1</v>
      </c>
      <c r="G168" s="4">
        <v>0.43</v>
      </c>
      <c r="H168" s="4">
        <f>G168*$N$4</f>
        <v>0.54760500000000001</v>
      </c>
      <c r="I168" s="4">
        <f t="shared" si="17"/>
        <v>0.54760500000000001</v>
      </c>
      <c r="J168" s="16">
        <v>0</v>
      </c>
      <c r="K168" s="16">
        <f t="shared" si="14"/>
        <v>0</v>
      </c>
      <c r="L168" s="27">
        <f t="shared" si="15"/>
        <v>1</v>
      </c>
      <c r="M168" s="27">
        <f t="shared" si="16"/>
        <v>0.55000000000000004</v>
      </c>
    </row>
    <row r="169" spans="1:13" ht="25.5" x14ac:dyDescent="0.25">
      <c r="A169" s="9" t="s">
        <v>425</v>
      </c>
      <c r="B169" s="10" t="s">
        <v>426</v>
      </c>
      <c r="C169" s="11" t="s">
        <v>427</v>
      </c>
      <c r="D169" s="10" t="s">
        <v>24</v>
      </c>
      <c r="E169" s="10" t="s">
        <v>141</v>
      </c>
      <c r="F169" s="12">
        <v>1</v>
      </c>
      <c r="G169" s="4">
        <v>4.17</v>
      </c>
      <c r="H169" s="4">
        <f>G169*$N$4</f>
        <v>5.3104950000000004</v>
      </c>
      <c r="I169" s="4">
        <f t="shared" si="17"/>
        <v>5.3104950000000004</v>
      </c>
      <c r="J169" s="16">
        <v>0</v>
      </c>
      <c r="K169" s="16">
        <f t="shared" si="14"/>
        <v>0</v>
      </c>
      <c r="L169" s="27">
        <f t="shared" si="15"/>
        <v>1</v>
      </c>
      <c r="M169" s="27">
        <f t="shared" si="16"/>
        <v>5.31</v>
      </c>
    </row>
    <row r="170" spans="1:13" ht="25.5" x14ac:dyDescent="0.25">
      <c r="A170" s="9" t="s">
        <v>428</v>
      </c>
      <c r="B170" s="10" t="s">
        <v>429</v>
      </c>
      <c r="C170" s="11" t="s">
        <v>430</v>
      </c>
      <c r="D170" s="10" t="s">
        <v>24</v>
      </c>
      <c r="E170" s="10" t="s">
        <v>141</v>
      </c>
      <c r="F170" s="12">
        <v>11</v>
      </c>
      <c r="G170" s="4">
        <v>5.29</v>
      </c>
      <c r="H170" s="4">
        <f>G170*$N$4</f>
        <v>6.7368150000000009</v>
      </c>
      <c r="I170" s="4">
        <f t="shared" si="17"/>
        <v>74.104965000000007</v>
      </c>
      <c r="J170" s="16">
        <v>0</v>
      </c>
      <c r="K170" s="16">
        <f t="shared" si="14"/>
        <v>0</v>
      </c>
      <c r="L170" s="27">
        <f t="shared" si="15"/>
        <v>11</v>
      </c>
      <c r="M170" s="27">
        <f t="shared" si="16"/>
        <v>74.099999999999994</v>
      </c>
    </row>
    <row r="171" spans="1:13" ht="25.5" x14ac:dyDescent="0.25">
      <c r="A171" s="9" t="s">
        <v>431</v>
      </c>
      <c r="B171" s="10" t="s">
        <v>432</v>
      </c>
      <c r="C171" s="11" t="s">
        <v>433</v>
      </c>
      <c r="D171" s="10" t="s">
        <v>24</v>
      </c>
      <c r="E171" s="10" t="s">
        <v>141</v>
      </c>
      <c r="F171" s="12">
        <v>64</v>
      </c>
      <c r="G171" s="4">
        <v>5.89</v>
      </c>
      <c r="H171" s="4">
        <f>G171*$N$4</f>
        <v>7.500915</v>
      </c>
      <c r="I171" s="4">
        <f t="shared" si="17"/>
        <v>480.05856</v>
      </c>
      <c r="J171" s="16">
        <v>0</v>
      </c>
      <c r="K171" s="16">
        <f t="shared" si="14"/>
        <v>0</v>
      </c>
      <c r="L171" s="27">
        <f t="shared" si="15"/>
        <v>64</v>
      </c>
      <c r="M171" s="27">
        <f t="shared" si="16"/>
        <v>480.06</v>
      </c>
    </row>
    <row r="172" spans="1:13" ht="25.5" x14ac:dyDescent="0.25">
      <c r="A172" s="9" t="s">
        <v>434</v>
      </c>
      <c r="B172" s="10" t="s">
        <v>435</v>
      </c>
      <c r="C172" s="11" t="s">
        <v>436</v>
      </c>
      <c r="D172" s="10" t="s">
        <v>24</v>
      </c>
      <c r="E172" s="10" t="s">
        <v>141</v>
      </c>
      <c r="F172" s="12">
        <v>5</v>
      </c>
      <c r="G172" s="4">
        <v>10.46</v>
      </c>
      <c r="H172" s="4">
        <f>G172*$N$4</f>
        <v>13.320810000000002</v>
      </c>
      <c r="I172" s="4">
        <f t="shared" si="17"/>
        <v>66.604050000000001</v>
      </c>
      <c r="J172" s="16">
        <v>0</v>
      </c>
      <c r="K172" s="16">
        <f t="shared" si="14"/>
        <v>0</v>
      </c>
      <c r="L172" s="27">
        <f t="shared" si="15"/>
        <v>5</v>
      </c>
      <c r="M172" s="27">
        <f t="shared" si="16"/>
        <v>66.599999999999994</v>
      </c>
    </row>
    <row r="173" spans="1:13" ht="25.5" x14ac:dyDescent="0.25">
      <c r="A173" s="9" t="s">
        <v>437</v>
      </c>
      <c r="B173" s="10" t="s">
        <v>438</v>
      </c>
      <c r="C173" s="11" t="s">
        <v>439</v>
      </c>
      <c r="D173" s="10" t="s">
        <v>24</v>
      </c>
      <c r="E173" s="10" t="s">
        <v>141</v>
      </c>
      <c r="F173" s="12">
        <v>20</v>
      </c>
      <c r="G173" s="4">
        <v>12.41</v>
      </c>
      <c r="H173" s="4">
        <f>G173*$N$4</f>
        <v>15.804135</v>
      </c>
      <c r="I173" s="4">
        <f t="shared" si="17"/>
        <v>316.08269999999999</v>
      </c>
      <c r="J173" s="16">
        <v>0</v>
      </c>
      <c r="K173" s="16">
        <f t="shared" si="14"/>
        <v>0</v>
      </c>
      <c r="L173" s="27">
        <f t="shared" si="15"/>
        <v>20</v>
      </c>
      <c r="M173" s="27">
        <f t="shared" si="16"/>
        <v>316.08</v>
      </c>
    </row>
    <row r="174" spans="1:13" ht="25.5" x14ac:dyDescent="0.25">
      <c r="A174" s="9" t="s">
        <v>440</v>
      </c>
      <c r="B174" s="10" t="s">
        <v>441</v>
      </c>
      <c r="C174" s="11" t="s">
        <v>442</v>
      </c>
      <c r="D174" s="10" t="s">
        <v>24</v>
      </c>
      <c r="E174" s="10" t="s">
        <v>141</v>
      </c>
      <c r="F174" s="12">
        <v>1</v>
      </c>
      <c r="G174" s="4">
        <v>8.6199999999999992</v>
      </c>
      <c r="H174" s="4">
        <f>G174*$N$4</f>
        <v>10.97757</v>
      </c>
      <c r="I174" s="4">
        <f t="shared" si="17"/>
        <v>10.97757</v>
      </c>
      <c r="J174" s="16">
        <v>0</v>
      </c>
      <c r="K174" s="16">
        <f t="shared" si="14"/>
        <v>0</v>
      </c>
      <c r="L174" s="27">
        <f t="shared" si="15"/>
        <v>1</v>
      </c>
      <c r="M174" s="27">
        <f t="shared" si="16"/>
        <v>10.98</v>
      </c>
    </row>
    <row r="175" spans="1:13" ht="25.5" x14ac:dyDescent="0.25">
      <c r="A175" s="9" t="s">
        <v>443</v>
      </c>
      <c r="B175" s="10" t="s">
        <v>444</v>
      </c>
      <c r="C175" s="11" t="s">
        <v>445</v>
      </c>
      <c r="D175" s="10" t="s">
        <v>24</v>
      </c>
      <c r="E175" s="10" t="s">
        <v>141</v>
      </c>
      <c r="F175" s="12">
        <v>2</v>
      </c>
      <c r="G175" s="4">
        <v>15.64</v>
      </c>
      <c r="H175" s="4">
        <f>G175*$N$4</f>
        <v>19.917540000000002</v>
      </c>
      <c r="I175" s="4">
        <f t="shared" si="17"/>
        <v>39.835080000000005</v>
      </c>
      <c r="J175" s="16">
        <v>0</v>
      </c>
      <c r="K175" s="16">
        <f t="shared" si="14"/>
        <v>0</v>
      </c>
      <c r="L175" s="27">
        <f t="shared" si="15"/>
        <v>2</v>
      </c>
      <c r="M175" s="27">
        <f t="shared" si="16"/>
        <v>39.840000000000003</v>
      </c>
    </row>
    <row r="176" spans="1:13" ht="25.5" x14ac:dyDescent="0.25">
      <c r="A176" s="9" t="s">
        <v>446</v>
      </c>
      <c r="B176" s="10" t="s">
        <v>447</v>
      </c>
      <c r="C176" s="11" t="s">
        <v>448</v>
      </c>
      <c r="D176" s="10" t="s">
        <v>24</v>
      </c>
      <c r="E176" s="10" t="s">
        <v>141</v>
      </c>
      <c r="F176" s="12">
        <v>2</v>
      </c>
      <c r="G176" s="4">
        <v>6.91</v>
      </c>
      <c r="H176" s="4">
        <f>G176*$N$4</f>
        <v>8.7998850000000015</v>
      </c>
      <c r="I176" s="4">
        <f t="shared" si="17"/>
        <v>17.599770000000003</v>
      </c>
      <c r="J176" s="16">
        <v>0</v>
      </c>
      <c r="K176" s="16">
        <f t="shared" si="14"/>
        <v>0</v>
      </c>
      <c r="L176" s="27">
        <f t="shared" si="15"/>
        <v>2</v>
      </c>
      <c r="M176" s="27">
        <f t="shared" si="16"/>
        <v>17.600000000000001</v>
      </c>
    </row>
    <row r="177" spans="1:13" ht="25.5" x14ac:dyDescent="0.25">
      <c r="A177" s="9" t="s">
        <v>449</v>
      </c>
      <c r="B177" s="10" t="s">
        <v>450</v>
      </c>
      <c r="C177" s="11" t="s">
        <v>451</v>
      </c>
      <c r="D177" s="10" t="s">
        <v>24</v>
      </c>
      <c r="E177" s="10" t="s">
        <v>141</v>
      </c>
      <c r="F177" s="12">
        <v>22</v>
      </c>
      <c r="G177" s="4">
        <v>8.26</v>
      </c>
      <c r="H177" s="4">
        <f>G177*$N$4</f>
        <v>10.51911</v>
      </c>
      <c r="I177" s="4">
        <f t="shared" si="17"/>
        <v>231.42041999999998</v>
      </c>
      <c r="J177" s="16">
        <v>0</v>
      </c>
      <c r="K177" s="16">
        <f t="shared" si="14"/>
        <v>0</v>
      </c>
      <c r="L177" s="27">
        <f t="shared" si="15"/>
        <v>22</v>
      </c>
      <c r="M177" s="27">
        <f t="shared" si="16"/>
        <v>231.42</v>
      </c>
    </row>
    <row r="178" spans="1:13" ht="25.5" x14ac:dyDescent="0.25">
      <c r="A178" s="9" t="s">
        <v>452</v>
      </c>
      <c r="B178" s="10" t="s">
        <v>453</v>
      </c>
      <c r="C178" s="11" t="s">
        <v>454</v>
      </c>
      <c r="D178" s="10" t="s">
        <v>24</v>
      </c>
      <c r="E178" s="10" t="s">
        <v>141</v>
      </c>
      <c r="F178" s="12">
        <v>1</v>
      </c>
      <c r="G178" s="4">
        <v>16.8</v>
      </c>
      <c r="H178" s="4">
        <f>G178*$N$4</f>
        <v>21.394800000000004</v>
      </c>
      <c r="I178" s="4">
        <f t="shared" si="17"/>
        <v>21.394800000000004</v>
      </c>
      <c r="J178" s="16">
        <v>0</v>
      </c>
      <c r="K178" s="16">
        <f t="shared" si="14"/>
        <v>0</v>
      </c>
      <c r="L178" s="27">
        <f t="shared" si="15"/>
        <v>1</v>
      </c>
      <c r="M178" s="27">
        <f t="shared" si="16"/>
        <v>21.39</v>
      </c>
    </row>
    <row r="179" spans="1:13" ht="38.25" x14ac:dyDescent="0.25">
      <c r="A179" s="9" t="s">
        <v>455</v>
      </c>
      <c r="B179" s="10" t="s">
        <v>456</v>
      </c>
      <c r="C179" s="11" t="s">
        <v>457</v>
      </c>
      <c r="D179" s="10" t="s">
        <v>24</v>
      </c>
      <c r="E179" s="10" t="s">
        <v>141</v>
      </c>
      <c r="F179" s="12">
        <v>17</v>
      </c>
      <c r="G179" s="4">
        <v>18.010000000000002</v>
      </c>
      <c r="H179" s="4">
        <f>G179*$N$4</f>
        <v>22.935735000000005</v>
      </c>
      <c r="I179" s="4">
        <f t="shared" si="17"/>
        <v>389.9074950000001</v>
      </c>
      <c r="J179" s="16">
        <v>0</v>
      </c>
      <c r="K179" s="16">
        <f t="shared" si="14"/>
        <v>0</v>
      </c>
      <c r="L179" s="27">
        <f t="shared" si="15"/>
        <v>17</v>
      </c>
      <c r="M179" s="27">
        <f t="shared" si="16"/>
        <v>389.91</v>
      </c>
    </row>
    <row r="180" spans="1:13" ht="25.5" x14ac:dyDescent="0.25">
      <c r="A180" s="9" t="s">
        <v>458</v>
      </c>
      <c r="B180" s="10" t="s">
        <v>459</v>
      </c>
      <c r="C180" s="11" t="s">
        <v>460</v>
      </c>
      <c r="D180" s="10" t="s">
        <v>24</v>
      </c>
      <c r="E180" s="10" t="s">
        <v>25</v>
      </c>
      <c r="F180" s="12">
        <v>63.76</v>
      </c>
      <c r="G180" s="4">
        <v>6.01</v>
      </c>
      <c r="H180" s="4">
        <f>G180*$N$4</f>
        <v>7.6537350000000002</v>
      </c>
      <c r="I180" s="4">
        <f t="shared" si="17"/>
        <v>488.00214360000001</v>
      </c>
      <c r="J180" s="16">
        <v>0</v>
      </c>
      <c r="K180" s="16">
        <f t="shared" si="14"/>
        <v>0</v>
      </c>
      <c r="L180" s="27">
        <f t="shared" si="15"/>
        <v>63.76</v>
      </c>
      <c r="M180" s="27">
        <f t="shared" si="16"/>
        <v>488</v>
      </c>
    </row>
    <row r="181" spans="1:13" ht="25.5" x14ac:dyDescent="0.25">
      <c r="A181" s="9" t="s">
        <v>461</v>
      </c>
      <c r="B181" s="10" t="s">
        <v>462</v>
      </c>
      <c r="C181" s="11" t="s">
        <v>463</v>
      </c>
      <c r="D181" s="10" t="s">
        <v>24</v>
      </c>
      <c r="E181" s="10" t="s">
        <v>25</v>
      </c>
      <c r="F181" s="12">
        <v>148.68</v>
      </c>
      <c r="G181" s="4">
        <v>4.4000000000000004</v>
      </c>
      <c r="H181" s="4">
        <f>G181*$N$4</f>
        <v>5.6034000000000006</v>
      </c>
      <c r="I181" s="4">
        <f t="shared" si="17"/>
        <v>833.11351200000013</v>
      </c>
      <c r="J181" s="16">
        <v>0</v>
      </c>
      <c r="K181" s="16">
        <f t="shared" si="14"/>
        <v>0</v>
      </c>
      <c r="L181" s="27">
        <f t="shared" si="15"/>
        <v>148.68</v>
      </c>
      <c r="M181" s="27">
        <f t="shared" si="16"/>
        <v>833.11</v>
      </c>
    </row>
    <row r="182" spans="1:13" ht="25.5" x14ac:dyDescent="0.25">
      <c r="A182" s="9" t="s">
        <v>464</v>
      </c>
      <c r="B182" s="10" t="s">
        <v>465</v>
      </c>
      <c r="C182" s="11" t="s">
        <v>466</v>
      </c>
      <c r="D182" s="10" t="s">
        <v>24</v>
      </c>
      <c r="E182" s="10" t="s">
        <v>25</v>
      </c>
      <c r="F182" s="12">
        <v>28.03</v>
      </c>
      <c r="G182" s="4">
        <v>15.6</v>
      </c>
      <c r="H182" s="4">
        <f>G182*$N$4</f>
        <v>19.866600000000002</v>
      </c>
      <c r="I182" s="4">
        <f t="shared" si="17"/>
        <v>556.86079800000005</v>
      </c>
      <c r="J182" s="16">
        <v>0</v>
      </c>
      <c r="K182" s="16">
        <f t="shared" si="14"/>
        <v>0</v>
      </c>
      <c r="L182" s="27">
        <f t="shared" si="15"/>
        <v>28.03</v>
      </c>
      <c r="M182" s="27">
        <f t="shared" si="16"/>
        <v>556.86</v>
      </c>
    </row>
    <row r="183" spans="1:13" ht="38.25" x14ac:dyDescent="0.25">
      <c r="A183" s="9" t="s">
        <v>467</v>
      </c>
      <c r="B183" s="10" t="s">
        <v>468</v>
      </c>
      <c r="C183" s="11" t="s">
        <v>469</v>
      </c>
      <c r="D183" s="10" t="s">
        <v>24</v>
      </c>
      <c r="E183" s="10" t="s">
        <v>25</v>
      </c>
      <c r="F183" s="12">
        <v>65.42</v>
      </c>
      <c r="G183" s="4">
        <v>14.3</v>
      </c>
      <c r="H183" s="4">
        <f>G183*$N$4</f>
        <v>18.211050000000004</v>
      </c>
      <c r="I183" s="4">
        <f t="shared" si="17"/>
        <v>1191.3668910000004</v>
      </c>
      <c r="J183" s="16">
        <v>0</v>
      </c>
      <c r="K183" s="16">
        <f t="shared" si="14"/>
        <v>0</v>
      </c>
      <c r="L183" s="27">
        <f t="shared" si="15"/>
        <v>65.42</v>
      </c>
      <c r="M183" s="27">
        <f t="shared" si="16"/>
        <v>1191.3699999999999</v>
      </c>
    </row>
    <row r="184" spans="1:13" ht="38.25" x14ac:dyDescent="0.25">
      <c r="A184" s="9" t="s">
        <v>470</v>
      </c>
      <c r="B184" s="10" t="s">
        <v>471</v>
      </c>
      <c r="C184" s="11" t="s">
        <v>472</v>
      </c>
      <c r="D184" s="10" t="s">
        <v>24</v>
      </c>
      <c r="E184" s="10" t="s">
        <v>25</v>
      </c>
      <c r="F184" s="12">
        <v>38.299999999999997</v>
      </c>
      <c r="G184" s="4">
        <v>10.55</v>
      </c>
      <c r="H184" s="4">
        <f>G184*$N$4</f>
        <v>13.435425000000002</v>
      </c>
      <c r="I184" s="4">
        <f t="shared" si="17"/>
        <v>514.57677750000005</v>
      </c>
      <c r="J184" s="16">
        <v>0</v>
      </c>
      <c r="K184" s="16">
        <f t="shared" si="14"/>
        <v>0</v>
      </c>
      <c r="L184" s="27">
        <f t="shared" si="15"/>
        <v>38.299999999999997</v>
      </c>
      <c r="M184" s="27">
        <f t="shared" si="16"/>
        <v>514.58000000000004</v>
      </c>
    </row>
    <row r="185" spans="1:13" ht="38.25" x14ac:dyDescent="0.25">
      <c r="A185" s="9" t="s">
        <v>473</v>
      </c>
      <c r="B185" s="10" t="s">
        <v>474</v>
      </c>
      <c r="C185" s="11" t="s">
        <v>475</v>
      </c>
      <c r="D185" s="10" t="s">
        <v>24</v>
      </c>
      <c r="E185" s="10" t="s">
        <v>25</v>
      </c>
      <c r="F185" s="12">
        <v>30</v>
      </c>
      <c r="G185" s="4">
        <v>20.3</v>
      </c>
      <c r="H185" s="4">
        <f>G185*$N$4</f>
        <v>25.852050000000002</v>
      </c>
      <c r="I185" s="4">
        <f t="shared" si="17"/>
        <v>775.56150000000002</v>
      </c>
      <c r="J185" s="16">
        <v>0</v>
      </c>
      <c r="K185" s="16">
        <f t="shared" si="14"/>
        <v>0</v>
      </c>
      <c r="L185" s="27">
        <f t="shared" si="15"/>
        <v>30</v>
      </c>
      <c r="M185" s="27">
        <f t="shared" si="16"/>
        <v>775.56</v>
      </c>
    </row>
    <row r="186" spans="1:13" ht="38.25" x14ac:dyDescent="0.25">
      <c r="A186" s="9" t="s">
        <v>476</v>
      </c>
      <c r="B186" s="10" t="s">
        <v>477</v>
      </c>
      <c r="C186" s="11" t="s">
        <v>478</v>
      </c>
      <c r="D186" s="10" t="s">
        <v>24</v>
      </c>
      <c r="E186" s="10" t="s">
        <v>141</v>
      </c>
      <c r="F186" s="12">
        <v>10</v>
      </c>
      <c r="G186" s="4">
        <v>329.84</v>
      </c>
      <c r="H186" s="4">
        <f>G186*$N$4</f>
        <v>420.05124000000001</v>
      </c>
      <c r="I186" s="4">
        <f t="shared" si="17"/>
        <v>4200.5123999999996</v>
      </c>
      <c r="J186" s="16">
        <v>0</v>
      </c>
      <c r="K186" s="16">
        <f t="shared" si="14"/>
        <v>0</v>
      </c>
      <c r="L186" s="27">
        <f t="shared" si="15"/>
        <v>10</v>
      </c>
      <c r="M186" s="27">
        <f t="shared" si="16"/>
        <v>4200.51</v>
      </c>
    </row>
    <row r="187" spans="1:13" x14ac:dyDescent="0.25">
      <c r="A187" s="9" t="s">
        <v>479</v>
      </c>
      <c r="B187" s="10" t="s">
        <v>480</v>
      </c>
      <c r="C187" s="11" t="s">
        <v>481</v>
      </c>
      <c r="D187" s="10" t="s">
        <v>24</v>
      </c>
      <c r="E187" s="10" t="s">
        <v>141</v>
      </c>
      <c r="F187" s="12">
        <v>10</v>
      </c>
      <c r="G187" s="4">
        <v>28.68</v>
      </c>
      <c r="H187" s="4">
        <f>G187*$N$4</f>
        <v>36.523980000000002</v>
      </c>
      <c r="I187" s="4">
        <f t="shared" si="17"/>
        <v>365.2398</v>
      </c>
      <c r="J187" s="16">
        <v>0</v>
      </c>
      <c r="K187" s="16">
        <f t="shared" si="14"/>
        <v>0</v>
      </c>
      <c r="L187" s="27">
        <f t="shared" si="15"/>
        <v>10</v>
      </c>
      <c r="M187" s="27">
        <f t="shared" si="16"/>
        <v>365.24</v>
      </c>
    </row>
    <row r="188" spans="1:13" x14ac:dyDescent="0.25">
      <c r="A188" s="9" t="s">
        <v>482</v>
      </c>
      <c r="B188" s="10" t="s">
        <v>483</v>
      </c>
      <c r="C188" s="11" t="s">
        <v>484</v>
      </c>
      <c r="D188" s="10" t="s">
        <v>24</v>
      </c>
      <c r="E188" s="10" t="s">
        <v>141</v>
      </c>
      <c r="F188" s="12">
        <v>10</v>
      </c>
      <c r="G188" s="4">
        <v>86.47</v>
      </c>
      <c r="H188" s="4">
        <f>G188*$N$4</f>
        <v>110.119545</v>
      </c>
      <c r="I188" s="4">
        <f t="shared" si="17"/>
        <v>1101.1954499999999</v>
      </c>
      <c r="J188" s="16">
        <v>0</v>
      </c>
      <c r="K188" s="16">
        <f t="shared" si="14"/>
        <v>0</v>
      </c>
      <c r="L188" s="27">
        <f t="shared" si="15"/>
        <v>10</v>
      </c>
      <c r="M188" s="27">
        <f t="shared" si="16"/>
        <v>1101.2</v>
      </c>
    </row>
    <row r="189" spans="1:13" ht="25.5" x14ac:dyDescent="0.25">
      <c r="A189" s="9" t="s">
        <v>485</v>
      </c>
      <c r="B189" s="10" t="s">
        <v>486</v>
      </c>
      <c r="C189" s="11" t="s">
        <v>487</v>
      </c>
      <c r="D189" s="10" t="s">
        <v>24</v>
      </c>
      <c r="E189" s="10" t="s">
        <v>141</v>
      </c>
      <c r="F189" s="12">
        <v>2</v>
      </c>
      <c r="G189" s="4">
        <v>6.61</v>
      </c>
      <c r="H189" s="4">
        <f>G189*$N$4</f>
        <v>8.4178350000000002</v>
      </c>
      <c r="I189" s="4">
        <f t="shared" si="17"/>
        <v>16.83567</v>
      </c>
      <c r="J189" s="16">
        <v>0</v>
      </c>
      <c r="K189" s="16">
        <f t="shared" si="14"/>
        <v>0</v>
      </c>
      <c r="L189" s="27">
        <f t="shared" si="15"/>
        <v>2</v>
      </c>
      <c r="M189" s="27">
        <f t="shared" si="16"/>
        <v>16.84</v>
      </c>
    </row>
    <row r="190" spans="1:13" ht="25.5" x14ac:dyDescent="0.25">
      <c r="A190" s="9" t="s">
        <v>488</v>
      </c>
      <c r="B190" s="10" t="s">
        <v>489</v>
      </c>
      <c r="C190" s="11" t="s">
        <v>490</v>
      </c>
      <c r="D190" s="10" t="s">
        <v>24</v>
      </c>
      <c r="E190" s="10" t="s">
        <v>141</v>
      </c>
      <c r="F190" s="12">
        <v>3</v>
      </c>
      <c r="G190" s="4">
        <v>451.43</v>
      </c>
      <c r="H190" s="4">
        <f>G190*$N$4</f>
        <v>574.89610500000003</v>
      </c>
      <c r="I190" s="4">
        <f t="shared" si="17"/>
        <v>1724.6883150000001</v>
      </c>
      <c r="J190" s="16">
        <v>0</v>
      </c>
      <c r="K190" s="16">
        <f t="shared" si="14"/>
        <v>0</v>
      </c>
      <c r="L190" s="27">
        <f t="shared" si="15"/>
        <v>3</v>
      </c>
      <c r="M190" s="27">
        <f t="shared" si="16"/>
        <v>1724.69</v>
      </c>
    </row>
    <row r="191" spans="1:13" ht="25.5" x14ac:dyDescent="0.25">
      <c r="A191" s="9" t="s">
        <v>491</v>
      </c>
      <c r="B191" s="10" t="s">
        <v>492</v>
      </c>
      <c r="C191" s="11" t="s">
        <v>493</v>
      </c>
      <c r="D191" s="10" t="s">
        <v>24</v>
      </c>
      <c r="E191" s="10" t="s">
        <v>141</v>
      </c>
      <c r="F191" s="12">
        <v>4</v>
      </c>
      <c r="G191" s="4">
        <v>20.2</v>
      </c>
      <c r="H191" s="4">
        <f>G191*$N$4</f>
        <v>25.724700000000002</v>
      </c>
      <c r="I191" s="4">
        <f t="shared" si="17"/>
        <v>102.89880000000001</v>
      </c>
      <c r="J191" s="16">
        <v>0</v>
      </c>
      <c r="K191" s="16">
        <f t="shared" si="14"/>
        <v>0</v>
      </c>
      <c r="L191" s="27">
        <f t="shared" si="15"/>
        <v>4</v>
      </c>
      <c r="M191" s="27">
        <f t="shared" si="16"/>
        <v>102.9</v>
      </c>
    </row>
    <row r="192" spans="1:13" ht="38.25" x14ac:dyDescent="0.25">
      <c r="A192" s="9" t="s">
        <v>494</v>
      </c>
      <c r="B192" s="10" t="s">
        <v>495</v>
      </c>
      <c r="C192" s="11" t="s">
        <v>496</v>
      </c>
      <c r="D192" s="10" t="s">
        <v>24</v>
      </c>
      <c r="E192" s="10" t="s">
        <v>141</v>
      </c>
      <c r="F192" s="12">
        <v>1</v>
      </c>
      <c r="G192" s="4">
        <v>136.12</v>
      </c>
      <c r="H192" s="4">
        <f>G192*$N$4</f>
        <v>173.34882000000002</v>
      </c>
      <c r="I192" s="4">
        <f t="shared" si="17"/>
        <v>173.34882000000002</v>
      </c>
      <c r="J192" s="16">
        <v>0</v>
      </c>
      <c r="K192" s="16">
        <f t="shared" si="14"/>
        <v>0</v>
      </c>
      <c r="L192" s="27">
        <f t="shared" si="15"/>
        <v>1</v>
      </c>
      <c r="M192" s="27">
        <f t="shared" si="16"/>
        <v>173.35</v>
      </c>
    </row>
    <row r="193" spans="1:13" ht="38.25" x14ac:dyDescent="0.25">
      <c r="A193" s="9" t="s">
        <v>497</v>
      </c>
      <c r="B193" s="10" t="s">
        <v>498</v>
      </c>
      <c r="C193" s="11" t="s">
        <v>499</v>
      </c>
      <c r="D193" s="10" t="s">
        <v>24</v>
      </c>
      <c r="E193" s="10" t="s">
        <v>141</v>
      </c>
      <c r="F193" s="12">
        <v>4</v>
      </c>
      <c r="G193" s="4">
        <v>187.71</v>
      </c>
      <c r="H193" s="4">
        <f>G193*$N$4</f>
        <v>239.04868500000003</v>
      </c>
      <c r="I193" s="4">
        <f t="shared" si="17"/>
        <v>956.19474000000014</v>
      </c>
      <c r="J193" s="16">
        <v>0</v>
      </c>
      <c r="K193" s="16">
        <f t="shared" si="14"/>
        <v>0</v>
      </c>
      <c r="L193" s="27">
        <f t="shared" si="15"/>
        <v>4</v>
      </c>
      <c r="M193" s="27">
        <f t="shared" si="16"/>
        <v>956.19</v>
      </c>
    </row>
    <row r="194" spans="1:13" ht="38.25" x14ac:dyDescent="0.25">
      <c r="A194" s="9" t="s">
        <v>500</v>
      </c>
      <c r="B194" s="10" t="s">
        <v>501</v>
      </c>
      <c r="C194" s="11" t="s">
        <v>502</v>
      </c>
      <c r="D194" s="10" t="s">
        <v>24</v>
      </c>
      <c r="E194" s="10" t="s">
        <v>141</v>
      </c>
      <c r="F194" s="12">
        <v>4</v>
      </c>
      <c r="G194" s="4">
        <v>64.790000000000006</v>
      </c>
      <c r="H194" s="4">
        <f>G194*$N$4</f>
        <v>82.510065000000012</v>
      </c>
      <c r="I194" s="4">
        <f t="shared" si="17"/>
        <v>330.04026000000005</v>
      </c>
      <c r="J194" s="16">
        <v>0</v>
      </c>
      <c r="K194" s="16">
        <f t="shared" si="14"/>
        <v>0</v>
      </c>
      <c r="L194" s="27">
        <f t="shared" si="15"/>
        <v>4</v>
      </c>
      <c r="M194" s="27">
        <f t="shared" si="16"/>
        <v>330.04</v>
      </c>
    </row>
    <row r="195" spans="1:13" ht="38.25" x14ac:dyDescent="0.25">
      <c r="A195" s="9" t="s">
        <v>503</v>
      </c>
      <c r="B195" s="10" t="s">
        <v>504</v>
      </c>
      <c r="C195" s="11" t="s">
        <v>505</v>
      </c>
      <c r="D195" s="10" t="s">
        <v>24</v>
      </c>
      <c r="E195" s="10" t="s">
        <v>141</v>
      </c>
      <c r="F195" s="12">
        <v>8</v>
      </c>
      <c r="G195" s="4">
        <v>148.03</v>
      </c>
      <c r="H195" s="4">
        <f>G195*$N$4</f>
        <v>188.51620500000001</v>
      </c>
      <c r="I195" s="4">
        <f t="shared" si="17"/>
        <v>1508.1296400000001</v>
      </c>
      <c r="J195" s="16">
        <v>0</v>
      </c>
      <c r="K195" s="16">
        <f t="shared" si="14"/>
        <v>0</v>
      </c>
      <c r="L195" s="27">
        <f t="shared" si="15"/>
        <v>8</v>
      </c>
      <c r="M195" s="27">
        <f t="shared" si="16"/>
        <v>1508.13</v>
      </c>
    </row>
    <row r="196" spans="1:13" ht="25.5" x14ac:dyDescent="0.25">
      <c r="A196" s="9" t="s">
        <v>506</v>
      </c>
      <c r="B196" s="10" t="s">
        <v>507</v>
      </c>
      <c r="C196" s="11" t="s">
        <v>508</v>
      </c>
      <c r="D196" s="10" t="s">
        <v>24</v>
      </c>
      <c r="E196" s="10" t="s">
        <v>141</v>
      </c>
      <c r="F196" s="12">
        <v>8</v>
      </c>
      <c r="G196" s="4">
        <v>55.37</v>
      </c>
      <c r="H196" s="4">
        <f>G196*$N$4</f>
        <v>70.513694999999998</v>
      </c>
      <c r="I196" s="4">
        <f t="shared" si="17"/>
        <v>564.10955999999999</v>
      </c>
      <c r="J196" s="16">
        <v>0</v>
      </c>
      <c r="K196" s="16">
        <f t="shared" si="14"/>
        <v>0</v>
      </c>
      <c r="L196" s="27">
        <f t="shared" si="15"/>
        <v>8</v>
      </c>
      <c r="M196" s="27">
        <f t="shared" si="16"/>
        <v>564.11</v>
      </c>
    </row>
    <row r="197" spans="1:13" ht="25.5" x14ac:dyDescent="0.25">
      <c r="A197" s="9" t="s">
        <v>509</v>
      </c>
      <c r="B197" s="10" t="s">
        <v>510</v>
      </c>
      <c r="C197" s="11" t="s">
        <v>511</v>
      </c>
      <c r="D197" s="10" t="s">
        <v>24</v>
      </c>
      <c r="E197" s="10" t="s">
        <v>141</v>
      </c>
      <c r="F197" s="12">
        <v>1</v>
      </c>
      <c r="G197" s="4">
        <v>26.81</v>
      </c>
      <c r="H197" s="4">
        <f>G197*$N$4</f>
        <v>34.142535000000002</v>
      </c>
      <c r="I197" s="4">
        <f t="shared" si="17"/>
        <v>34.142535000000002</v>
      </c>
      <c r="J197" s="16">
        <v>0</v>
      </c>
      <c r="K197" s="16">
        <f t="shared" si="14"/>
        <v>0</v>
      </c>
      <c r="L197" s="27">
        <f t="shared" si="15"/>
        <v>1</v>
      </c>
      <c r="M197" s="27">
        <f t="shared" si="16"/>
        <v>34.14</v>
      </c>
    </row>
    <row r="198" spans="1:13" ht="25.5" x14ac:dyDescent="0.25">
      <c r="A198" s="9" t="s">
        <v>512</v>
      </c>
      <c r="B198" s="10" t="s">
        <v>513</v>
      </c>
      <c r="C198" s="11" t="s">
        <v>514</v>
      </c>
      <c r="D198" s="10" t="s">
        <v>24</v>
      </c>
      <c r="E198" s="10" t="s">
        <v>141</v>
      </c>
      <c r="F198" s="12">
        <v>2</v>
      </c>
      <c r="G198" s="4">
        <v>190.7</v>
      </c>
      <c r="H198" s="4">
        <f>G198*$N$4</f>
        <v>242.85645</v>
      </c>
      <c r="I198" s="4">
        <f t="shared" si="17"/>
        <v>485.71289999999999</v>
      </c>
      <c r="J198" s="16">
        <v>0</v>
      </c>
      <c r="K198" s="16">
        <f t="shared" si="14"/>
        <v>0</v>
      </c>
      <c r="L198" s="27">
        <f t="shared" si="15"/>
        <v>2</v>
      </c>
      <c r="M198" s="27">
        <f t="shared" si="16"/>
        <v>485.71</v>
      </c>
    </row>
    <row r="199" spans="1:13" ht="25.5" x14ac:dyDescent="0.25">
      <c r="A199" s="9" t="s">
        <v>515</v>
      </c>
      <c r="B199" s="10" t="s">
        <v>516</v>
      </c>
      <c r="C199" s="11" t="s">
        <v>517</v>
      </c>
      <c r="D199" s="10" t="s">
        <v>24</v>
      </c>
      <c r="E199" s="10" t="s">
        <v>141</v>
      </c>
      <c r="F199" s="12">
        <v>8</v>
      </c>
      <c r="G199" s="4">
        <v>177.5</v>
      </c>
      <c r="H199" s="4">
        <f>G199*$N$4</f>
        <v>226.04625000000001</v>
      </c>
      <c r="I199" s="4">
        <f t="shared" si="17"/>
        <v>1808.3700000000001</v>
      </c>
      <c r="J199" s="16">
        <v>0</v>
      </c>
      <c r="K199" s="16">
        <f t="shared" si="14"/>
        <v>0</v>
      </c>
      <c r="L199" s="27">
        <f t="shared" si="15"/>
        <v>8</v>
      </c>
      <c r="M199" s="27">
        <f t="shared" si="16"/>
        <v>1808.37</v>
      </c>
    </row>
    <row r="200" spans="1:13" ht="51" x14ac:dyDescent="0.25">
      <c r="A200" s="9" t="s">
        <v>518</v>
      </c>
      <c r="B200" s="10" t="s">
        <v>519</v>
      </c>
      <c r="C200" s="11" t="s">
        <v>520</v>
      </c>
      <c r="D200" s="10" t="s">
        <v>24</v>
      </c>
      <c r="E200" s="10" t="s">
        <v>141</v>
      </c>
      <c r="F200" s="12">
        <v>2</v>
      </c>
      <c r="G200" s="4">
        <v>165.39</v>
      </c>
      <c r="H200" s="4">
        <f>G200*$N$4</f>
        <v>210.624165</v>
      </c>
      <c r="I200" s="4">
        <f t="shared" si="17"/>
        <v>421.24833000000001</v>
      </c>
      <c r="J200" s="16">
        <v>0</v>
      </c>
      <c r="K200" s="16">
        <f t="shared" ref="K200:K246" si="18">ROUND(J200*H200,2)</f>
        <v>0</v>
      </c>
      <c r="L200" s="27">
        <f t="shared" ref="L200:L246" si="19">F200-J200</f>
        <v>2</v>
      </c>
      <c r="M200" s="27">
        <f t="shared" ref="M200:M246" si="20">ROUND(L200*H200,2)</f>
        <v>421.25</v>
      </c>
    </row>
    <row r="201" spans="1:13" ht="25.5" x14ac:dyDescent="0.25">
      <c r="A201" s="9" t="s">
        <v>521</v>
      </c>
      <c r="B201" s="10" t="s">
        <v>522</v>
      </c>
      <c r="C201" s="11" t="s">
        <v>523</v>
      </c>
      <c r="D201" s="10" t="s">
        <v>24</v>
      </c>
      <c r="E201" s="10" t="s">
        <v>141</v>
      </c>
      <c r="F201" s="12">
        <v>10</v>
      </c>
      <c r="G201" s="4">
        <v>22.08</v>
      </c>
      <c r="H201" s="4">
        <f>G201*$N$4</f>
        <v>28.118880000000001</v>
      </c>
      <c r="I201" s="4">
        <f t="shared" si="17"/>
        <v>281.18880000000001</v>
      </c>
      <c r="J201" s="16">
        <v>0</v>
      </c>
      <c r="K201" s="16">
        <f t="shared" si="18"/>
        <v>0</v>
      </c>
      <c r="L201" s="27">
        <f t="shared" si="19"/>
        <v>10</v>
      </c>
      <c r="M201" s="27">
        <f t="shared" si="20"/>
        <v>281.19</v>
      </c>
    </row>
    <row r="202" spans="1:13" ht="25.5" x14ac:dyDescent="0.25">
      <c r="A202" s="9" t="s">
        <v>524</v>
      </c>
      <c r="B202" s="10" t="s">
        <v>525</v>
      </c>
      <c r="C202" s="11" t="s">
        <v>526</v>
      </c>
      <c r="D202" s="10" t="s">
        <v>24</v>
      </c>
      <c r="E202" s="10" t="s">
        <v>141</v>
      </c>
      <c r="F202" s="12">
        <v>2</v>
      </c>
      <c r="G202" s="4">
        <v>117.18</v>
      </c>
      <c r="H202" s="4">
        <f>G202*$N$4</f>
        <v>149.22873000000001</v>
      </c>
      <c r="I202" s="4">
        <f t="shared" si="17"/>
        <v>298.45746000000003</v>
      </c>
      <c r="J202" s="16">
        <v>0</v>
      </c>
      <c r="K202" s="16">
        <f t="shared" si="18"/>
        <v>0</v>
      </c>
      <c r="L202" s="27">
        <f t="shared" si="19"/>
        <v>2</v>
      </c>
      <c r="M202" s="27">
        <f t="shared" si="20"/>
        <v>298.45999999999998</v>
      </c>
    </row>
    <row r="203" spans="1:13" ht="25.5" x14ac:dyDescent="0.25">
      <c r="A203" s="9" t="s">
        <v>527</v>
      </c>
      <c r="B203" s="10" t="s">
        <v>528</v>
      </c>
      <c r="C203" s="11" t="s">
        <v>529</v>
      </c>
      <c r="D203" s="10" t="s">
        <v>24</v>
      </c>
      <c r="E203" s="10" t="s">
        <v>141</v>
      </c>
      <c r="F203" s="12">
        <v>1</v>
      </c>
      <c r="G203" s="4">
        <v>84.73</v>
      </c>
      <c r="H203" s="4">
        <f>G203*$N$4</f>
        <v>107.90365500000001</v>
      </c>
      <c r="I203" s="4">
        <f t="shared" si="17"/>
        <v>107.90365500000001</v>
      </c>
      <c r="J203" s="16">
        <v>0</v>
      </c>
      <c r="K203" s="16">
        <f t="shared" si="18"/>
        <v>0</v>
      </c>
      <c r="L203" s="27">
        <f t="shared" si="19"/>
        <v>1</v>
      </c>
      <c r="M203" s="27">
        <f t="shared" si="20"/>
        <v>107.9</v>
      </c>
    </row>
    <row r="204" spans="1:13" ht="25.5" x14ac:dyDescent="0.25">
      <c r="A204" s="9" t="s">
        <v>530</v>
      </c>
      <c r="B204" s="10" t="s">
        <v>531</v>
      </c>
      <c r="C204" s="11" t="s">
        <v>532</v>
      </c>
      <c r="D204" s="10" t="s">
        <v>24</v>
      </c>
      <c r="E204" s="10" t="s">
        <v>141</v>
      </c>
      <c r="F204" s="12">
        <v>1</v>
      </c>
      <c r="G204" s="4">
        <v>28.98</v>
      </c>
      <c r="H204" s="4">
        <f>G204*$N$4</f>
        <v>36.906030000000001</v>
      </c>
      <c r="I204" s="4">
        <f t="shared" si="17"/>
        <v>36.906030000000001</v>
      </c>
      <c r="J204" s="16">
        <v>0</v>
      </c>
      <c r="K204" s="16">
        <f t="shared" si="18"/>
        <v>0</v>
      </c>
      <c r="L204" s="27">
        <f t="shared" si="19"/>
        <v>1</v>
      </c>
      <c r="M204" s="27">
        <f t="shared" si="20"/>
        <v>36.909999999999997</v>
      </c>
    </row>
    <row r="205" spans="1:13" ht="25.5" x14ac:dyDescent="0.25">
      <c r="A205" s="9" t="s">
        <v>533</v>
      </c>
      <c r="B205" s="10" t="s">
        <v>534</v>
      </c>
      <c r="C205" s="11" t="s">
        <v>535</v>
      </c>
      <c r="D205" s="10" t="s">
        <v>24</v>
      </c>
      <c r="E205" s="10" t="s">
        <v>141</v>
      </c>
      <c r="F205" s="12">
        <v>13</v>
      </c>
      <c r="G205" s="4">
        <v>31.62</v>
      </c>
      <c r="H205" s="4">
        <f>G205*$N$4</f>
        <v>40.268070000000002</v>
      </c>
      <c r="I205" s="4">
        <f t="shared" si="17"/>
        <v>523.48491000000001</v>
      </c>
      <c r="J205" s="16">
        <v>0</v>
      </c>
      <c r="K205" s="16">
        <f t="shared" si="18"/>
        <v>0</v>
      </c>
      <c r="L205" s="27">
        <f t="shared" si="19"/>
        <v>13</v>
      </c>
      <c r="M205" s="27">
        <f t="shared" si="20"/>
        <v>523.48</v>
      </c>
    </row>
    <row r="206" spans="1:13" ht="38.25" x14ac:dyDescent="0.25">
      <c r="A206" s="9" t="s">
        <v>536</v>
      </c>
      <c r="B206" s="10" t="s">
        <v>537</v>
      </c>
      <c r="C206" s="11" t="s">
        <v>538</v>
      </c>
      <c r="D206" s="10" t="s">
        <v>24</v>
      </c>
      <c r="E206" s="10" t="s">
        <v>141</v>
      </c>
      <c r="F206" s="12">
        <v>2</v>
      </c>
      <c r="G206" s="4">
        <v>71.67</v>
      </c>
      <c r="H206" s="4">
        <f>G206*$N$4</f>
        <v>91.27174500000001</v>
      </c>
      <c r="I206" s="4">
        <f t="shared" si="17"/>
        <v>182.54349000000002</v>
      </c>
      <c r="J206" s="16">
        <v>0</v>
      </c>
      <c r="K206" s="16">
        <f t="shared" si="18"/>
        <v>0</v>
      </c>
      <c r="L206" s="27">
        <f t="shared" si="19"/>
        <v>2</v>
      </c>
      <c r="M206" s="27">
        <f t="shared" si="20"/>
        <v>182.54</v>
      </c>
    </row>
    <row r="207" spans="1:13" ht="25.5" x14ac:dyDescent="0.25">
      <c r="A207" s="9" t="s">
        <v>539</v>
      </c>
      <c r="B207" s="10" t="s">
        <v>540</v>
      </c>
      <c r="C207" s="11" t="s">
        <v>541</v>
      </c>
      <c r="D207" s="10" t="s">
        <v>24</v>
      </c>
      <c r="E207" s="10" t="s">
        <v>141</v>
      </c>
      <c r="F207" s="12">
        <v>20</v>
      </c>
      <c r="G207" s="4">
        <v>27.64</v>
      </c>
      <c r="H207" s="4">
        <f>G207*$N$4</f>
        <v>35.199540000000006</v>
      </c>
      <c r="I207" s="4">
        <f t="shared" si="17"/>
        <v>703.99080000000015</v>
      </c>
      <c r="J207" s="16">
        <v>0</v>
      </c>
      <c r="K207" s="16">
        <f t="shared" si="18"/>
        <v>0</v>
      </c>
      <c r="L207" s="27">
        <f t="shared" si="19"/>
        <v>20</v>
      </c>
      <c r="M207" s="27">
        <f t="shared" si="20"/>
        <v>703.99</v>
      </c>
    </row>
    <row r="208" spans="1:13" ht="38.25" x14ac:dyDescent="0.25">
      <c r="A208" s="9" t="s">
        <v>542</v>
      </c>
      <c r="B208" s="10" t="s">
        <v>543</v>
      </c>
      <c r="C208" s="11" t="s">
        <v>544</v>
      </c>
      <c r="D208" s="10" t="s">
        <v>24</v>
      </c>
      <c r="E208" s="10" t="s">
        <v>141</v>
      </c>
      <c r="F208" s="12">
        <v>12</v>
      </c>
      <c r="G208" s="4">
        <v>5.69</v>
      </c>
      <c r="H208" s="4">
        <f>G208*$N$4</f>
        <v>7.2462150000000012</v>
      </c>
      <c r="I208" s="4">
        <f t="shared" si="17"/>
        <v>86.954580000000021</v>
      </c>
      <c r="J208" s="16">
        <v>0</v>
      </c>
      <c r="K208" s="16">
        <f t="shared" si="18"/>
        <v>0</v>
      </c>
      <c r="L208" s="27">
        <f t="shared" si="19"/>
        <v>12</v>
      </c>
      <c r="M208" s="27">
        <f t="shared" si="20"/>
        <v>86.95</v>
      </c>
    </row>
    <row r="209" spans="1:13" ht="38.25" x14ac:dyDescent="0.25">
      <c r="A209" s="9" t="s">
        <v>545</v>
      </c>
      <c r="B209" s="10" t="s">
        <v>546</v>
      </c>
      <c r="C209" s="11" t="s">
        <v>547</v>
      </c>
      <c r="D209" s="10" t="s">
        <v>24</v>
      </c>
      <c r="E209" s="10" t="s">
        <v>141</v>
      </c>
      <c r="F209" s="12">
        <v>5</v>
      </c>
      <c r="G209" s="4">
        <v>14.24</v>
      </c>
      <c r="H209" s="4">
        <f>G209*$N$4</f>
        <v>18.134640000000001</v>
      </c>
      <c r="I209" s="4">
        <f t="shared" si="17"/>
        <v>90.673200000000008</v>
      </c>
      <c r="J209" s="16">
        <v>0</v>
      </c>
      <c r="K209" s="16">
        <f t="shared" si="18"/>
        <v>0</v>
      </c>
      <c r="L209" s="27">
        <f t="shared" si="19"/>
        <v>5</v>
      </c>
      <c r="M209" s="27">
        <f t="shared" si="20"/>
        <v>90.67</v>
      </c>
    </row>
    <row r="210" spans="1:13" ht="38.25" x14ac:dyDescent="0.25">
      <c r="A210" s="9" t="s">
        <v>548</v>
      </c>
      <c r="B210" s="10" t="s">
        <v>549</v>
      </c>
      <c r="C210" s="11" t="s">
        <v>550</v>
      </c>
      <c r="D210" s="10" t="s">
        <v>24</v>
      </c>
      <c r="E210" s="10" t="s">
        <v>141</v>
      </c>
      <c r="F210" s="12">
        <v>36</v>
      </c>
      <c r="G210" s="4">
        <v>7.4</v>
      </c>
      <c r="H210" s="4">
        <f>G210*$N$4</f>
        <v>9.4239000000000015</v>
      </c>
      <c r="I210" s="4">
        <f t="shared" si="17"/>
        <v>339.26040000000006</v>
      </c>
      <c r="J210" s="16">
        <v>0</v>
      </c>
      <c r="K210" s="16">
        <f t="shared" si="18"/>
        <v>0</v>
      </c>
      <c r="L210" s="27">
        <f t="shared" si="19"/>
        <v>36</v>
      </c>
      <c r="M210" s="27">
        <f t="shared" si="20"/>
        <v>339.26</v>
      </c>
    </row>
    <row r="211" spans="1:13" ht="38.25" x14ac:dyDescent="0.25">
      <c r="A211" s="9" t="s">
        <v>551</v>
      </c>
      <c r="B211" s="10" t="s">
        <v>552</v>
      </c>
      <c r="C211" s="11" t="s">
        <v>553</v>
      </c>
      <c r="D211" s="10" t="s">
        <v>24</v>
      </c>
      <c r="E211" s="10" t="s">
        <v>141</v>
      </c>
      <c r="F211" s="12">
        <v>14</v>
      </c>
      <c r="G211" s="4">
        <v>5.12</v>
      </c>
      <c r="H211" s="4">
        <f>G211*$N$4</f>
        <v>6.5203200000000008</v>
      </c>
      <c r="I211" s="4">
        <f t="shared" si="17"/>
        <v>91.284480000000016</v>
      </c>
      <c r="J211" s="16">
        <v>0</v>
      </c>
      <c r="K211" s="16">
        <f t="shared" si="18"/>
        <v>0</v>
      </c>
      <c r="L211" s="27">
        <f t="shared" si="19"/>
        <v>14</v>
      </c>
      <c r="M211" s="27">
        <f t="shared" si="20"/>
        <v>91.28</v>
      </c>
    </row>
    <row r="212" spans="1:13" ht="38.25" x14ac:dyDescent="0.25">
      <c r="A212" s="9" t="s">
        <v>554</v>
      </c>
      <c r="B212" s="10" t="s">
        <v>555</v>
      </c>
      <c r="C212" s="11" t="s">
        <v>556</v>
      </c>
      <c r="D212" s="10" t="s">
        <v>24</v>
      </c>
      <c r="E212" s="10" t="s">
        <v>141</v>
      </c>
      <c r="F212" s="12">
        <v>10</v>
      </c>
      <c r="G212" s="4">
        <v>18.22</v>
      </c>
      <c r="H212" s="4">
        <f>G212*$N$4</f>
        <v>23.20317</v>
      </c>
      <c r="I212" s="4">
        <f t="shared" si="17"/>
        <v>232.0317</v>
      </c>
      <c r="J212" s="16">
        <v>0</v>
      </c>
      <c r="K212" s="16">
        <f t="shared" si="18"/>
        <v>0</v>
      </c>
      <c r="L212" s="27">
        <f t="shared" si="19"/>
        <v>10</v>
      </c>
      <c r="M212" s="27">
        <f t="shared" si="20"/>
        <v>232.03</v>
      </c>
    </row>
    <row r="213" spans="1:13" ht="38.25" x14ac:dyDescent="0.25">
      <c r="A213" s="9" t="s">
        <v>557</v>
      </c>
      <c r="B213" s="10" t="s">
        <v>558</v>
      </c>
      <c r="C213" s="11" t="s">
        <v>559</v>
      </c>
      <c r="D213" s="10" t="s">
        <v>24</v>
      </c>
      <c r="E213" s="10" t="s">
        <v>141</v>
      </c>
      <c r="F213" s="12">
        <v>1</v>
      </c>
      <c r="G213" s="4">
        <v>13.18</v>
      </c>
      <c r="H213" s="4">
        <f>G213*$N$4</f>
        <v>16.78473</v>
      </c>
      <c r="I213" s="4">
        <f t="shared" si="17"/>
        <v>16.78473</v>
      </c>
      <c r="J213" s="16">
        <v>0</v>
      </c>
      <c r="K213" s="16">
        <f t="shared" si="18"/>
        <v>0</v>
      </c>
      <c r="L213" s="27">
        <f t="shared" si="19"/>
        <v>1</v>
      </c>
      <c r="M213" s="27">
        <f t="shared" si="20"/>
        <v>16.78</v>
      </c>
    </row>
    <row r="214" spans="1:13" ht="25.5" x14ac:dyDescent="0.25">
      <c r="A214" s="9" t="s">
        <v>560</v>
      </c>
      <c r="B214" s="10" t="s">
        <v>561</v>
      </c>
      <c r="C214" s="11" t="s">
        <v>562</v>
      </c>
      <c r="D214" s="10" t="s">
        <v>24</v>
      </c>
      <c r="E214" s="10" t="s">
        <v>141</v>
      </c>
      <c r="F214" s="12">
        <v>8</v>
      </c>
      <c r="G214" s="4">
        <v>15.03</v>
      </c>
      <c r="H214" s="4">
        <f>G214*$N$4</f>
        <v>19.140705000000001</v>
      </c>
      <c r="I214" s="4">
        <f t="shared" si="17"/>
        <v>153.12564</v>
      </c>
      <c r="J214" s="16">
        <v>0</v>
      </c>
      <c r="K214" s="16">
        <f t="shared" si="18"/>
        <v>0</v>
      </c>
      <c r="L214" s="27">
        <f t="shared" si="19"/>
        <v>8</v>
      </c>
      <c r="M214" s="27">
        <f t="shared" si="20"/>
        <v>153.13</v>
      </c>
    </row>
    <row r="215" spans="1:13" ht="25.5" x14ac:dyDescent="0.25">
      <c r="A215" s="9" t="s">
        <v>563</v>
      </c>
      <c r="B215" s="10" t="s">
        <v>564</v>
      </c>
      <c r="C215" s="11" t="s">
        <v>565</v>
      </c>
      <c r="D215" s="10" t="s">
        <v>24</v>
      </c>
      <c r="E215" s="10" t="s">
        <v>141</v>
      </c>
      <c r="F215" s="12">
        <v>1</v>
      </c>
      <c r="G215" s="4">
        <v>21.66</v>
      </c>
      <c r="H215" s="4">
        <f>G215*$N$4</f>
        <v>27.584010000000003</v>
      </c>
      <c r="I215" s="4">
        <f t="shared" si="17"/>
        <v>27.584010000000003</v>
      </c>
      <c r="J215" s="16">
        <v>0</v>
      </c>
      <c r="K215" s="16">
        <f t="shared" si="18"/>
        <v>0</v>
      </c>
      <c r="L215" s="27">
        <f t="shared" si="19"/>
        <v>1</v>
      </c>
      <c r="M215" s="27">
        <f t="shared" si="20"/>
        <v>27.58</v>
      </c>
    </row>
    <row r="216" spans="1:13" ht="38.25" x14ac:dyDescent="0.25">
      <c r="A216" s="9" t="s">
        <v>566</v>
      </c>
      <c r="B216" s="10" t="s">
        <v>567</v>
      </c>
      <c r="C216" s="11" t="s">
        <v>568</v>
      </c>
      <c r="D216" s="10" t="s">
        <v>24</v>
      </c>
      <c r="E216" s="10" t="s">
        <v>141</v>
      </c>
      <c r="F216" s="12">
        <v>5</v>
      </c>
      <c r="G216" s="4">
        <v>35.950000000000003</v>
      </c>
      <c r="H216" s="4">
        <f>G216*$N$4</f>
        <v>45.782325000000007</v>
      </c>
      <c r="I216" s="4">
        <f t="shared" si="17"/>
        <v>228.91162500000004</v>
      </c>
      <c r="J216" s="16">
        <v>0</v>
      </c>
      <c r="K216" s="16">
        <f t="shared" si="18"/>
        <v>0</v>
      </c>
      <c r="L216" s="27">
        <f t="shared" si="19"/>
        <v>5</v>
      </c>
      <c r="M216" s="27">
        <f t="shared" si="20"/>
        <v>228.91</v>
      </c>
    </row>
    <row r="217" spans="1:13" ht="38.25" x14ac:dyDescent="0.25">
      <c r="A217" s="9" t="s">
        <v>569</v>
      </c>
      <c r="B217" s="10" t="s">
        <v>570</v>
      </c>
      <c r="C217" s="11" t="s">
        <v>571</v>
      </c>
      <c r="D217" s="10" t="s">
        <v>24</v>
      </c>
      <c r="E217" s="10" t="s">
        <v>141</v>
      </c>
      <c r="F217" s="12">
        <v>20</v>
      </c>
      <c r="G217" s="4">
        <v>5.17</v>
      </c>
      <c r="H217" s="4">
        <f>G217*$N$4</f>
        <v>6.5839950000000007</v>
      </c>
      <c r="I217" s="4">
        <f t="shared" si="17"/>
        <v>131.6799</v>
      </c>
      <c r="J217" s="16">
        <v>0</v>
      </c>
      <c r="K217" s="16">
        <f t="shared" si="18"/>
        <v>0</v>
      </c>
      <c r="L217" s="27">
        <f t="shared" si="19"/>
        <v>20</v>
      </c>
      <c r="M217" s="27">
        <f t="shared" si="20"/>
        <v>131.68</v>
      </c>
    </row>
    <row r="218" spans="1:13" ht="38.25" x14ac:dyDescent="0.25">
      <c r="A218" s="9" t="s">
        <v>572</v>
      </c>
      <c r="B218" s="10" t="s">
        <v>573</v>
      </c>
      <c r="C218" s="11" t="s">
        <v>574</v>
      </c>
      <c r="D218" s="10" t="s">
        <v>24</v>
      </c>
      <c r="E218" s="10" t="s">
        <v>141</v>
      </c>
      <c r="F218" s="12">
        <v>4</v>
      </c>
      <c r="G218" s="4">
        <v>9.14</v>
      </c>
      <c r="H218" s="4">
        <f>G218*$N$4</f>
        <v>11.639790000000001</v>
      </c>
      <c r="I218" s="4">
        <f t="shared" si="17"/>
        <v>46.559160000000006</v>
      </c>
      <c r="J218" s="16">
        <v>0</v>
      </c>
      <c r="K218" s="16">
        <f t="shared" si="18"/>
        <v>0</v>
      </c>
      <c r="L218" s="27">
        <f t="shared" si="19"/>
        <v>4</v>
      </c>
      <c r="M218" s="27">
        <f t="shared" si="20"/>
        <v>46.56</v>
      </c>
    </row>
    <row r="219" spans="1:13" ht="38.25" x14ac:dyDescent="0.25">
      <c r="A219" s="9" t="s">
        <v>575</v>
      </c>
      <c r="B219" s="10" t="s">
        <v>576</v>
      </c>
      <c r="C219" s="11" t="s">
        <v>577</v>
      </c>
      <c r="D219" s="10" t="s">
        <v>24</v>
      </c>
      <c r="E219" s="10" t="s">
        <v>141</v>
      </c>
      <c r="F219" s="12">
        <v>17</v>
      </c>
      <c r="G219" s="4">
        <v>13.97</v>
      </c>
      <c r="H219" s="4">
        <f>G219*$N$4</f>
        <v>17.790795000000003</v>
      </c>
      <c r="I219" s="4">
        <f t="shared" si="17"/>
        <v>302.44351500000005</v>
      </c>
      <c r="J219" s="16">
        <v>0</v>
      </c>
      <c r="K219" s="16">
        <f t="shared" si="18"/>
        <v>0</v>
      </c>
      <c r="L219" s="27">
        <f t="shared" si="19"/>
        <v>17</v>
      </c>
      <c r="M219" s="27">
        <f t="shared" si="20"/>
        <v>302.44</v>
      </c>
    </row>
    <row r="220" spans="1:13" ht="38.25" x14ac:dyDescent="0.25">
      <c r="A220" s="9" t="s">
        <v>578</v>
      </c>
      <c r="B220" s="10" t="s">
        <v>579</v>
      </c>
      <c r="C220" s="11" t="s">
        <v>580</v>
      </c>
      <c r="D220" s="10" t="s">
        <v>24</v>
      </c>
      <c r="E220" s="10" t="s">
        <v>141</v>
      </c>
      <c r="F220" s="12">
        <v>11</v>
      </c>
      <c r="G220" s="4">
        <v>11.55</v>
      </c>
      <c r="H220" s="4">
        <f>G220*$N$4</f>
        <v>14.708925000000002</v>
      </c>
      <c r="I220" s="4">
        <f t="shared" si="17"/>
        <v>161.79817500000001</v>
      </c>
      <c r="J220" s="16">
        <v>0</v>
      </c>
      <c r="K220" s="16">
        <f t="shared" si="18"/>
        <v>0</v>
      </c>
      <c r="L220" s="27">
        <f t="shared" si="19"/>
        <v>11</v>
      </c>
      <c r="M220" s="27">
        <f t="shared" si="20"/>
        <v>161.80000000000001</v>
      </c>
    </row>
    <row r="221" spans="1:13" ht="25.5" x14ac:dyDescent="0.25">
      <c r="A221" s="9" t="s">
        <v>581</v>
      </c>
      <c r="B221" s="10" t="s">
        <v>582</v>
      </c>
      <c r="C221" s="11" t="s">
        <v>583</v>
      </c>
      <c r="D221" s="10" t="s">
        <v>24</v>
      </c>
      <c r="E221" s="10" t="s">
        <v>141</v>
      </c>
      <c r="F221" s="12">
        <v>1</v>
      </c>
      <c r="G221" s="4">
        <v>12.86</v>
      </c>
      <c r="H221" s="4">
        <f>G221*$N$4</f>
        <v>16.377210000000002</v>
      </c>
      <c r="I221" s="4">
        <f t="shared" si="17"/>
        <v>16.377210000000002</v>
      </c>
      <c r="J221" s="16">
        <v>0</v>
      </c>
      <c r="K221" s="16">
        <f t="shared" si="18"/>
        <v>0</v>
      </c>
      <c r="L221" s="27">
        <f t="shared" si="19"/>
        <v>1</v>
      </c>
      <c r="M221" s="27">
        <f t="shared" si="20"/>
        <v>16.38</v>
      </c>
    </row>
    <row r="222" spans="1:13" ht="25.5" x14ac:dyDescent="0.25">
      <c r="A222" s="9" t="s">
        <v>584</v>
      </c>
      <c r="B222" s="10" t="s">
        <v>585</v>
      </c>
      <c r="C222" s="11" t="s">
        <v>586</v>
      </c>
      <c r="D222" s="10" t="s">
        <v>24</v>
      </c>
      <c r="E222" s="10" t="s">
        <v>141</v>
      </c>
      <c r="F222" s="12">
        <v>4</v>
      </c>
      <c r="G222" s="4">
        <v>14.75</v>
      </c>
      <c r="H222" s="4">
        <f>G222*$N$4</f>
        <v>18.784125</v>
      </c>
      <c r="I222" s="4">
        <f t="shared" si="17"/>
        <v>75.136499999999998</v>
      </c>
      <c r="J222" s="16">
        <v>0</v>
      </c>
      <c r="K222" s="16">
        <f t="shared" si="18"/>
        <v>0</v>
      </c>
      <c r="L222" s="27">
        <f t="shared" si="19"/>
        <v>4</v>
      </c>
      <c r="M222" s="27">
        <f t="shared" si="20"/>
        <v>75.14</v>
      </c>
    </row>
    <row r="223" spans="1:13" x14ac:dyDescent="0.25">
      <c r="A223" s="9"/>
      <c r="B223" s="10"/>
      <c r="C223" s="11"/>
      <c r="D223" s="10"/>
      <c r="E223" s="10"/>
      <c r="F223" s="12"/>
      <c r="G223" s="4"/>
      <c r="H223" s="4"/>
      <c r="I223" s="13">
        <f>SUM(I163:I222)</f>
        <v>30647.858192099982</v>
      </c>
      <c r="J223" s="16"/>
      <c r="K223" s="13">
        <f>SUM(K163:K222)</f>
        <v>0</v>
      </c>
      <c r="L223" s="27">
        <f t="shared" si="19"/>
        <v>0</v>
      </c>
      <c r="M223" s="13">
        <f>SUM(M163:M222)</f>
        <v>30647.829999999998</v>
      </c>
    </row>
    <row r="224" spans="1:13" s="50" customFormat="1" x14ac:dyDescent="0.25">
      <c r="A224" s="44" t="s">
        <v>587</v>
      </c>
      <c r="B224" s="45" t="s">
        <v>588</v>
      </c>
      <c r="C224" s="46"/>
      <c r="D224" s="46"/>
      <c r="E224" s="47"/>
      <c r="F224" s="48"/>
      <c r="G224" s="48"/>
      <c r="H224" s="48"/>
      <c r="I224" s="48"/>
      <c r="J224" s="49"/>
      <c r="K224" s="51">
        <f t="shared" si="18"/>
        <v>0</v>
      </c>
      <c r="L224" s="52">
        <f t="shared" si="19"/>
        <v>0</v>
      </c>
      <c r="M224" s="52">
        <f t="shared" si="20"/>
        <v>0</v>
      </c>
    </row>
    <row r="225" spans="1:13" ht="25.5" x14ac:dyDescent="0.25">
      <c r="A225" s="9" t="s">
        <v>589</v>
      </c>
      <c r="B225" s="10" t="s">
        <v>590</v>
      </c>
      <c r="C225" s="11" t="s">
        <v>591</v>
      </c>
      <c r="D225" s="10" t="s">
        <v>24</v>
      </c>
      <c r="E225" s="10" t="s">
        <v>77</v>
      </c>
      <c r="F225" s="12">
        <v>2197.91</v>
      </c>
      <c r="G225" s="4">
        <v>2.1800000000000002</v>
      </c>
      <c r="H225" s="4">
        <f>G225*$N$4</f>
        <v>2.7762300000000004</v>
      </c>
      <c r="I225" s="4">
        <f>F225*H225</f>
        <v>6101.9036793000005</v>
      </c>
      <c r="J225" s="16">
        <v>0</v>
      </c>
      <c r="K225" s="16">
        <f t="shared" si="18"/>
        <v>0</v>
      </c>
      <c r="L225" s="27">
        <f t="shared" si="19"/>
        <v>2197.91</v>
      </c>
      <c r="M225" s="27">
        <f t="shared" si="20"/>
        <v>6101.9</v>
      </c>
    </row>
    <row r="226" spans="1:13" ht="25.5" x14ac:dyDescent="0.25">
      <c r="A226" s="9" t="s">
        <v>592</v>
      </c>
      <c r="B226" s="10" t="s">
        <v>593</v>
      </c>
      <c r="C226" s="11" t="s">
        <v>594</v>
      </c>
      <c r="D226" s="10" t="s">
        <v>24</v>
      </c>
      <c r="E226" s="10" t="s">
        <v>77</v>
      </c>
      <c r="F226" s="12">
        <v>653.14</v>
      </c>
      <c r="G226" s="4">
        <v>1.89</v>
      </c>
      <c r="H226" s="4">
        <f>G226*$N$4</f>
        <v>2.4069150000000001</v>
      </c>
      <c r="I226" s="4">
        <f t="shared" ref="I226:I233" si="21">F226*H226</f>
        <v>1572.0524631000001</v>
      </c>
      <c r="J226" s="16">
        <v>0</v>
      </c>
      <c r="K226" s="16">
        <f t="shared" si="18"/>
        <v>0</v>
      </c>
      <c r="L226" s="27">
        <f t="shared" si="19"/>
        <v>653.14</v>
      </c>
      <c r="M226" s="27">
        <f t="shared" si="20"/>
        <v>1572.05</v>
      </c>
    </row>
    <row r="227" spans="1:13" ht="25.5" x14ac:dyDescent="0.25">
      <c r="A227" s="9" t="s">
        <v>595</v>
      </c>
      <c r="B227" s="10" t="s">
        <v>596</v>
      </c>
      <c r="C227" s="11" t="s">
        <v>597</v>
      </c>
      <c r="D227" s="10" t="s">
        <v>24</v>
      </c>
      <c r="E227" s="10" t="s">
        <v>77</v>
      </c>
      <c r="F227" s="12">
        <v>653.14</v>
      </c>
      <c r="G227" s="4">
        <v>13.66</v>
      </c>
      <c r="H227" s="4">
        <f>G227*$N$4</f>
        <v>17.39601</v>
      </c>
      <c r="I227" s="4">
        <f t="shared" si="21"/>
        <v>11362.029971399999</v>
      </c>
      <c r="J227" s="16">
        <v>0</v>
      </c>
      <c r="K227" s="16">
        <f t="shared" si="18"/>
        <v>0</v>
      </c>
      <c r="L227" s="27">
        <f t="shared" si="19"/>
        <v>653.14</v>
      </c>
      <c r="M227" s="27">
        <f t="shared" si="20"/>
        <v>11362.03</v>
      </c>
    </row>
    <row r="228" spans="1:13" ht="25.5" x14ac:dyDescent="0.25">
      <c r="A228" s="9" t="s">
        <v>598</v>
      </c>
      <c r="B228" s="10" t="s">
        <v>599</v>
      </c>
      <c r="C228" s="11" t="s">
        <v>600</v>
      </c>
      <c r="D228" s="10" t="s">
        <v>15</v>
      </c>
      <c r="E228" s="10" t="s">
        <v>16</v>
      </c>
      <c r="F228" s="12">
        <v>1933.7</v>
      </c>
      <c r="G228" s="4">
        <v>13.49</v>
      </c>
      <c r="H228" s="4">
        <f>G228*$N$4</f>
        <v>17.179515000000002</v>
      </c>
      <c r="I228" s="4">
        <f t="shared" si="21"/>
        <v>33220.028155500004</v>
      </c>
      <c r="J228" s="16">
        <v>0</v>
      </c>
      <c r="K228" s="16">
        <f t="shared" si="18"/>
        <v>0</v>
      </c>
      <c r="L228" s="27">
        <f t="shared" si="19"/>
        <v>1933.7</v>
      </c>
      <c r="M228" s="27">
        <f t="shared" si="20"/>
        <v>33220.03</v>
      </c>
    </row>
    <row r="229" spans="1:13" ht="25.5" x14ac:dyDescent="0.25">
      <c r="A229" s="9" t="s">
        <v>601</v>
      </c>
      <c r="B229" s="10" t="s">
        <v>602</v>
      </c>
      <c r="C229" s="11" t="s">
        <v>603</v>
      </c>
      <c r="D229" s="10" t="s">
        <v>24</v>
      </c>
      <c r="E229" s="10" t="s">
        <v>77</v>
      </c>
      <c r="F229" s="12">
        <v>2197.91</v>
      </c>
      <c r="G229" s="4">
        <v>9.89</v>
      </c>
      <c r="H229" s="4">
        <f>G229*$N$4</f>
        <v>12.594915000000002</v>
      </c>
      <c r="I229" s="4">
        <f t="shared" si="21"/>
        <v>27682.489627650004</v>
      </c>
      <c r="J229" s="16">
        <v>0</v>
      </c>
      <c r="K229" s="16">
        <f t="shared" si="18"/>
        <v>0</v>
      </c>
      <c r="L229" s="27">
        <f t="shared" si="19"/>
        <v>2197.91</v>
      </c>
      <c r="M229" s="27">
        <f t="shared" si="20"/>
        <v>27682.49</v>
      </c>
    </row>
    <row r="230" spans="1:13" ht="25.5" x14ac:dyDescent="0.25">
      <c r="A230" s="9" t="s">
        <v>604</v>
      </c>
      <c r="B230" s="10" t="s">
        <v>605</v>
      </c>
      <c r="C230" s="11" t="s">
        <v>606</v>
      </c>
      <c r="D230" s="10" t="s">
        <v>24</v>
      </c>
      <c r="E230" s="10" t="s">
        <v>77</v>
      </c>
      <c r="F230" s="12">
        <v>653.14</v>
      </c>
      <c r="G230" s="4">
        <v>11.23</v>
      </c>
      <c r="H230" s="4">
        <f>G230*$N$4</f>
        <v>14.301405000000001</v>
      </c>
      <c r="I230" s="4">
        <f t="shared" si="21"/>
        <v>9340.8196617000012</v>
      </c>
      <c r="J230" s="16">
        <v>0</v>
      </c>
      <c r="K230" s="16">
        <f t="shared" si="18"/>
        <v>0</v>
      </c>
      <c r="L230" s="27">
        <f t="shared" si="19"/>
        <v>653.14</v>
      </c>
      <c r="M230" s="27">
        <f t="shared" si="20"/>
        <v>9340.82</v>
      </c>
    </row>
    <row r="231" spans="1:13" ht="25.5" x14ac:dyDescent="0.25">
      <c r="A231" s="9" t="s">
        <v>607</v>
      </c>
      <c r="B231" s="10" t="s">
        <v>608</v>
      </c>
      <c r="C231" s="11" t="s">
        <v>609</v>
      </c>
      <c r="D231" s="10" t="s">
        <v>24</v>
      </c>
      <c r="E231" s="10" t="s">
        <v>77</v>
      </c>
      <c r="F231" s="12">
        <v>69.72</v>
      </c>
      <c r="G231" s="4">
        <v>9.9700000000000006</v>
      </c>
      <c r="H231" s="4">
        <f>G231*$N$4</f>
        <v>12.696795000000002</v>
      </c>
      <c r="I231" s="4">
        <f t="shared" si="21"/>
        <v>885.2205474000001</v>
      </c>
      <c r="J231" s="16">
        <v>0</v>
      </c>
      <c r="K231" s="16">
        <f t="shared" si="18"/>
        <v>0</v>
      </c>
      <c r="L231" s="27">
        <f t="shared" si="19"/>
        <v>69.72</v>
      </c>
      <c r="M231" s="27">
        <f t="shared" si="20"/>
        <v>885.22</v>
      </c>
    </row>
    <row r="232" spans="1:13" ht="38.25" x14ac:dyDescent="0.25">
      <c r="A232" s="9" t="s">
        <v>610</v>
      </c>
      <c r="B232" s="10" t="s">
        <v>611</v>
      </c>
      <c r="C232" s="11" t="s">
        <v>612</v>
      </c>
      <c r="D232" s="10" t="s">
        <v>24</v>
      </c>
      <c r="E232" s="10" t="s">
        <v>77</v>
      </c>
      <c r="F232" s="12">
        <v>64.91</v>
      </c>
      <c r="G232" s="4">
        <v>8.27</v>
      </c>
      <c r="H232" s="4">
        <f>G232*$N$4</f>
        <v>10.531845000000001</v>
      </c>
      <c r="I232" s="4">
        <f t="shared" si="21"/>
        <v>683.62205895</v>
      </c>
      <c r="J232" s="16">
        <v>0</v>
      </c>
      <c r="K232" s="16">
        <f t="shared" si="18"/>
        <v>0</v>
      </c>
      <c r="L232" s="27">
        <f t="shared" si="19"/>
        <v>64.91</v>
      </c>
      <c r="M232" s="27">
        <f t="shared" si="20"/>
        <v>683.62</v>
      </c>
    </row>
    <row r="233" spans="1:13" ht="38.25" x14ac:dyDescent="0.25">
      <c r="A233" s="9" t="s">
        <v>613</v>
      </c>
      <c r="B233" s="10" t="s">
        <v>614</v>
      </c>
      <c r="C233" s="11" t="s">
        <v>615</v>
      </c>
      <c r="D233" s="10" t="s">
        <v>24</v>
      </c>
      <c r="E233" s="10" t="s">
        <v>77</v>
      </c>
      <c r="F233" s="12">
        <v>64.91</v>
      </c>
      <c r="G233" s="4">
        <v>6.5</v>
      </c>
      <c r="H233" s="4">
        <f>G233*$N$4</f>
        <v>8.2777500000000011</v>
      </c>
      <c r="I233" s="4">
        <f t="shared" si="21"/>
        <v>537.30875250000008</v>
      </c>
      <c r="J233" s="16">
        <v>0</v>
      </c>
      <c r="K233" s="16">
        <f t="shared" si="18"/>
        <v>0</v>
      </c>
      <c r="L233" s="27">
        <f t="shared" si="19"/>
        <v>64.91</v>
      </c>
      <c r="M233" s="27">
        <f t="shared" si="20"/>
        <v>537.30999999999995</v>
      </c>
    </row>
    <row r="234" spans="1:13" x14ac:dyDescent="0.25">
      <c r="A234" s="9"/>
      <c r="B234" s="10"/>
      <c r="C234" s="11"/>
      <c r="D234" s="10"/>
      <c r="E234" s="10"/>
      <c r="F234" s="12"/>
      <c r="G234" s="4"/>
      <c r="H234" s="4"/>
      <c r="I234" s="13">
        <f>SUM(I225:I233)</f>
        <v>91385.474917500003</v>
      </c>
      <c r="J234" s="16"/>
      <c r="K234" s="13">
        <f>SUM(K225:K233)</f>
        <v>0</v>
      </c>
      <c r="L234" s="27">
        <f t="shared" si="19"/>
        <v>0</v>
      </c>
      <c r="M234" s="13">
        <f>SUM(M225:M233)</f>
        <v>91385.47</v>
      </c>
    </row>
    <row r="235" spans="1:13" s="50" customFormat="1" ht="15" customHeight="1" x14ac:dyDescent="0.25">
      <c r="A235" s="44" t="s">
        <v>616</v>
      </c>
      <c r="B235" s="45" t="s">
        <v>617</v>
      </c>
      <c r="C235" s="46"/>
      <c r="D235" s="46"/>
      <c r="E235" s="47"/>
      <c r="F235" s="48"/>
      <c r="G235" s="48"/>
      <c r="H235" s="48"/>
      <c r="I235" s="48"/>
      <c r="J235" s="49"/>
      <c r="K235" s="51">
        <f t="shared" si="18"/>
        <v>0</v>
      </c>
      <c r="L235" s="52">
        <f t="shared" si="19"/>
        <v>0</v>
      </c>
      <c r="M235" s="52">
        <f t="shared" si="20"/>
        <v>0</v>
      </c>
    </row>
    <row r="236" spans="1:13" x14ac:dyDescent="0.25">
      <c r="A236" s="9" t="s">
        <v>618</v>
      </c>
      <c r="B236" s="10" t="s">
        <v>619</v>
      </c>
      <c r="C236" s="11" t="s">
        <v>620</v>
      </c>
      <c r="D236" s="10" t="s">
        <v>15</v>
      </c>
      <c r="E236" s="10" t="s">
        <v>16</v>
      </c>
      <c r="F236" s="12">
        <v>1046.48</v>
      </c>
      <c r="G236" s="4">
        <v>1.86</v>
      </c>
      <c r="H236" s="4">
        <f>G236*$N$4</f>
        <v>2.3687100000000001</v>
      </c>
      <c r="I236" s="4">
        <f t="shared" ref="I236:I246" si="22">F236*H236</f>
        <v>2478.8076408000002</v>
      </c>
      <c r="J236" s="16">
        <v>0</v>
      </c>
      <c r="K236" s="16">
        <f t="shared" si="18"/>
        <v>0</v>
      </c>
      <c r="L236" s="27">
        <f t="shared" si="19"/>
        <v>1046.48</v>
      </c>
      <c r="M236" s="27">
        <f t="shared" si="20"/>
        <v>2478.81</v>
      </c>
    </row>
    <row r="237" spans="1:13" x14ac:dyDescent="0.25">
      <c r="A237" s="9" t="s">
        <v>621</v>
      </c>
      <c r="B237" s="10" t="s">
        <v>622</v>
      </c>
      <c r="C237" s="11" t="s">
        <v>623</v>
      </c>
      <c r="D237" s="10" t="s">
        <v>15</v>
      </c>
      <c r="E237" s="10" t="s">
        <v>157</v>
      </c>
      <c r="F237" s="12">
        <v>7</v>
      </c>
      <c r="G237" s="4">
        <v>466.47</v>
      </c>
      <c r="H237" s="4">
        <f>G237*$N$4</f>
        <v>594.04954500000008</v>
      </c>
      <c r="I237" s="4">
        <f t="shared" si="22"/>
        <v>4158.3468150000008</v>
      </c>
      <c r="J237" s="16">
        <v>0</v>
      </c>
      <c r="K237" s="16">
        <f t="shared" si="18"/>
        <v>0</v>
      </c>
      <c r="L237" s="27">
        <f t="shared" si="19"/>
        <v>7</v>
      </c>
      <c r="M237" s="27">
        <f t="shared" si="20"/>
        <v>4158.3500000000004</v>
      </c>
    </row>
    <row r="238" spans="1:13" ht="51" x14ac:dyDescent="0.25">
      <c r="A238" s="9" t="s">
        <v>624</v>
      </c>
      <c r="B238" s="10">
        <v>87503</v>
      </c>
      <c r="C238" s="11" t="s">
        <v>82</v>
      </c>
      <c r="D238" s="10" t="s">
        <v>24</v>
      </c>
      <c r="E238" s="10" t="s">
        <v>77</v>
      </c>
      <c r="F238" s="12">
        <v>26.54</v>
      </c>
      <c r="G238" s="4">
        <v>52.58</v>
      </c>
      <c r="H238" s="4">
        <v>58.26</v>
      </c>
      <c r="I238" s="4">
        <f t="shared" si="22"/>
        <v>1546.2203999999999</v>
      </c>
      <c r="J238" s="16">
        <v>26.535000000000004</v>
      </c>
      <c r="K238" s="16">
        <f t="shared" si="18"/>
        <v>1545.93</v>
      </c>
      <c r="L238" s="27">
        <f t="shared" si="19"/>
        <v>4.9999999999954525E-3</v>
      </c>
      <c r="M238" s="27">
        <f t="shared" si="20"/>
        <v>0.28999999999999998</v>
      </c>
    </row>
    <row r="239" spans="1:13" ht="25.5" x14ac:dyDescent="0.25">
      <c r="A239" s="9" t="s">
        <v>625</v>
      </c>
      <c r="B239" s="10">
        <v>94319</v>
      </c>
      <c r="C239" s="11" t="s">
        <v>33</v>
      </c>
      <c r="D239" s="10" t="s">
        <v>24</v>
      </c>
      <c r="E239" s="10" t="s">
        <v>34</v>
      </c>
      <c r="F239" s="12">
        <v>30.48</v>
      </c>
      <c r="G239" s="4">
        <v>30.08</v>
      </c>
      <c r="H239" s="4">
        <v>33.33</v>
      </c>
      <c r="I239" s="4">
        <f t="shared" si="22"/>
        <v>1015.8983999999999</v>
      </c>
      <c r="J239" s="16">
        <v>30.476480000000002</v>
      </c>
      <c r="K239" s="16">
        <f t="shared" si="18"/>
        <v>1015.78</v>
      </c>
      <c r="L239" s="27">
        <f t="shared" si="19"/>
        <v>3.5199999999981912E-3</v>
      </c>
      <c r="M239" s="27">
        <f t="shared" si="20"/>
        <v>0.12</v>
      </c>
    </row>
    <row r="240" spans="1:13" ht="45" x14ac:dyDescent="0.25">
      <c r="A240" s="9" t="s">
        <v>626</v>
      </c>
      <c r="B240" s="10">
        <v>94992</v>
      </c>
      <c r="C240" s="15" t="s">
        <v>627</v>
      </c>
      <c r="D240" s="10" t="s">
        <v>24</v>
      </c>
      <c r="E240" s="10" t="s">
        <v>77</v>
      </c>
      <c r="F240" s="12">
        <v>40.64</v>
      </c>
      <c r="G240" s="4">
        <v>65.22</v>
      </c>
      <c r="H240" s="4">
        <v>72.260000000000005</v>
      </c>
      <c r="I240" s="4">
        <f t="shared" si="22"/>
        <v>2936.6464000000001</v>
      </c>
      <c r="J240" s="16">
        <v>40.635300000000001</v>
      </c>
      <c r="K240" s="16">
        <f t="shared" si="18"/>
        <v>2936.31</v>
      </c>
      <c r="L240" s="27">
        <f t="shared" si="19"/>
        <v>4.6999999999997044E-3</v>
      </c>
      <c r="M240" s="27">
        <f t="shared" si="20"/>
        <v>0.34</v>
      </c>
    </row>
    <row r="241" spans="1:13" ht="38.25" customHeight="1" x14ac:dyDescent="0.25">
      <c r="A241" s="9" t="s">
        <v>628</v>
      </c>
      <c r="B241" s="10">
        <v>87632</v>
      </c>
      <c r="C241" s="11" t="s">
        <v>177</v>
      </c>
      <c r="D241" s="10" t="s">
        <v>24</v>
      </c>
      <c r="E241" s="10" t="s">
        <v>77</v>
      </c>
      <c r="F241" s="12">
        <v>40.64</v>
      </c>
      <c r="G241" s="4">
        <v>27.26</v>
      </c>
      <c r="H241" s="4">
        <v>30.2</v>
      </c>
      <c r="I241" s="4">
        <f t="shared" si="22"/>
        <v>1227.328</v>
      </c>
      <c r="J241" s="16">
        <v>40.635300000000001</v>
      </c>
      <c r="K241" s="16">
        <f t="shared" si="18"/>
        <v>1227.19</v>
      </c>
      <c r="L241" s="27">
        <f t="shared" si="19"/>
        <v>4.6999999999997044E-3</v>
      </c>
      <c r="M241" s="27">
        <f t="shared" si="20"/>
        <v>0.14000000000000001</v>
      </c>
    </row>
    <row r="242" spans="1:13" ht="38.25" x14ac:dyDescent="0.25">
      <c r="A242" s="9" t="s">
        <v>629</v>
      </c>
      <c r="B242" s="10">
        <v>87879</v>
      </c>
      <c r="C242" s="11" t="s">
        <v>130</v>
      </c>
      <c r="D242" s="10" t="s">
        <v>24</v>
      </c>
      <c r="E242" s="10" t="s">
        <v>77</v>
      </c>
      <c r="F242" s="12">
        <v>18.989999999999998</v>
      </c>
      <c r="G242" s="4">
        <v>2.64</v>
      </c>
      <c r="H242" s="4">
        <v>2.92</v>
      </c>
      <c r="I242" s="4">
        <f t="shared" si="22"/>
        <v>55.450799999999994</v>
      </c>
      <c r="J242" s="16">
        <v>18.989999999999998</v>
      </c>
      <c r="K242" s="16">
        <f t="shared" si="18"/>
        <v>55.45</v>
      </c>
      <c r="L242" s="27">
        <f t="shared" si="19"/>
        <v>0</v>
      </c>
      <c r="M242" s="27">
        <f t="shared" si="20"/>
        <v>0</v>
      </c>
    </row>
    <row r="243" spans="1:13" ht="51" x14ac:dyDescent="0.25">
      <c r="A243" s="9" t="s">
        <v>630</v>
      </c>
      <c r="B243" s="10">
        <v>87547</v>
      </c>
      <c r="C243" s="11" t="s">
        <v>132</v>
      </c>
      <c r="D243" s="10" t="s">
        <v>24</v>
      </c>
      <c r="E243" s="10" t="s">
        <v>77</v>
      </c>
      <c r="F243" s="12">
        <v>18.989999999999998</v>
      </c>
      <c r="G243" s="4">
        <v>14.42</v>
      </c>
      <c r="H243" s="4">
        <v>15.98</v>
      </c>
      <c r="I243" s="4">
        <f t="shared" si="22"/>
        <v>303.46019999999999</v>
      </c>
      <c r="J243" s="16">
        <v>18.989999999999998</v>
      </c>
      <c r="K243" s="16">
        <f t="shared" si="18"/>
        <v>303.45999999999998</v>
      </c>
      <c r="L243" s="27">
        <f t="shared" si="19"/>
        <v>0</v>
      </c>
      <c r="M243" s="27">
        <f t="shared" si="20"/>
        <v>0</v>
      </c>
    </row>
    <row r="244" spans="1:13" ht="25.5" x14ac:dyDescent="0.25">
      <c r="A244" s="9" t="s">
        <v>631</v>
      </c>
      <c r="B244" s="10" t="s">
        <v>599</v>
      </c>
      <c r="C244" s="11" t="s">
        <v>600</v>
      </c>
      <c r="D244" s="10" t="s">
        <v>15</v>
      </c>
      <c r="E244" s="10" t="s">
        <v>16</v>
      </c>
      <c r="F244" s="12">
        <v>18.989999999999998</v>
      </c>
      <c r="G244" s="4">
        <v>13.49</v>
      </c>
      <c r="H244" s="4">
        <v>14.95</v>
      </c>
      <c r="I244" s="4">
        <f t="shared" si="22"/>
        <v>283.90049999999997</v>
      </c>
      <c r="J244" s="16">
        <v>0</v>
      </c>
      <c r="K244" s="16">
        <f t="shared" si="18"/>
        <v>0</v>
      </c>
      <c r="L244" s="27">
        <f t="shared" si="19"/>
        <v>18.989999999999998</v>
      </c>
      <c r="M244" s="27">
        <f t="shared" si="20"/>
        <v>283.89999999999998</v>
      </c>
    </row>
    <row r="245" spans="1:13" ht="25.5" x14ac:dyDescent="0.25">
      <c r="A245" s="9" t="s">
        <v>632</v>
      </c>
      <c r="B245" s="10">
        <v>88485</v>
      </c>
      <c r="C245" s="11" t="s">
        <v>594</v>
      </c>
      <c r="D245" s="10" t="s">
        <v>24</v>
      </c>
      <c r="E245" s="10" t="s">
        <v>77</v>
      </c>
      <c r="F245" s="12">
        <v>18.989999999999998</v>
      </c>
      <c r="G245" s="4">
        <v>1.89</v>
      </c>
      <c r="H245" s="4">
        <v>2.09</v>
      </c>
      <c r="I245" s="4">
        <f t="shared" si="22"/>
        <v>39.689099999999996</v>
      </c>
      <c r="J245" s="16">
        <v>0</v>
      </c>
      <c r="K245" s="16">
        <f t="shared" si="18"/>
        <v>0</v>
      </c>
      <c r="L245" s="27">
        <f t="shared" si="19"/>
        <v>18.989999999999998</v>
      </c>
      <c r="M245" s="27">
        <f t="shared" si="20"/>
        <v>39.69</v>
      </c>
    </row>
    <row r="246" spans="1:13" ht="25.5" x14ac:dyDescent="0.25">
      <c r="A246" s="9" t="s">
        <v>633</v>
      </c>
      <c r="B246" s="10">
        <v>88489</v>
      </c>
      <c r="C246" s="11" t="s">
        <v>603</v>
      </c>
      <c r="D246" s="10" t="s">
        <v>24</v>
      </c>
      <c r="E246" s="10" t="s">
        <v>77</v>
      </c>
      <c r="F246" s="12">
        <v>18.989999999999998</v>
      </c>
      <c r="G246" s="4">
        <v>9.89</v>
      </c>
      <c r="H246" s="4">
        <v>10.96</v>
      </c>
      <c r="I246" s="4">
        <f t="shared" si="22"/>
        <v>208.13040000000001</v>
      </c>
      <c r="J246" s="16">
        <v>0</v>
      </c>
      <c r="K246" s="16">
        <f t="shared" si="18"/>
        <v>0</v>
      </c>
      <c r="L246" s="27">
        <f t="shared" si="19"/>
        <v>18.989999999999998</v>
      </c>
      <c r="M246" s="27">
        <f t="shared" si="20"/>
        <v>208.13</v>
      </c>
    </row>
    <row r="247" spans="1:13" x14ac:dyDescent="0.25">
      <c r="A247" s="9"/>
      <c r="B247" s="10"/>
      <c r="C247" s="11"/>
      <c r="D247" s="10"/>
      <c r="E247" s="10"/>
      <c r="F247" s="12"/>
      <c r="G247" s="4"/>
      <c r="H247" s="4"/>
      <c r="I247" s="13">
        <f>SUM(I236:I246)</f>
        <v>14253.878655799999</v>
      </c>
      <c r="J247" s="16"/>
      <c r="K247" s="13">
        <f>SUM(K236:K246)</f>
        <v>7084.1200000000008</v>
      </c>
      <c r="L247" s="28"/>
      <c r="M247" s="13">
        <f>SUM(M236:M246)</f>
        <v>7169.7699999999995</v>
      </c>
    </row>
    <row r="248" spans="1:13" ht="15" customHeight="1" x14ac:dyDescent="0.25">
      <c r="A248" s="29" t="s">
        <v>634</v>
      </c>
      <c r="B248" s="30"/>
      <c r="C248" s="30"/>
      <c r="D248" s="30"/>
      <c r="E248" s="30"/>
      <c r="F248" s="30"/>
      <c r="G248" s="30"/>
      <c r="H248" s="18">
        <f>I247+I234+I223+I161+I112+I105+I101+I85+I78+I68+I56+I36+I30+I19+I11</f>
        <v>1388203.5276546001</v>
      </c>
      <c r="I248" s="18"/>
      <c r="J248" s="18">
        <f>K247+K234+K223+K161+K112+K105+K101+K85+K78+K68+K56+K36+K30+K19+K11</f>
        <v>918896.7300000001</v>
      </c>
      <c r="K248" s="18"/>
      <c r="L248" s="18">
        <f>M247+M234+M223+M161+M112+M105+M101+M85+M78+M68+M56+M36+M30+M19+M11</f>
        <v>469306.79000000004</v>
      </c>
      <c r="M248" s="18"/>
    </row>
    <row r="249" spans="1:13" ht="15" customHeight="1" x14ac:dyDescent="0.25">
      <c r="A249" s="31"/>
      <c r="B249" s="32"/>
      <c r="C249" s="32"/>
      <c r="D249" s="32"/>
      <c r="E249" s="32"/>
      <c r="F249" s="32"/>
      <c r="G249" s="32"/>
      <c r="H249" s="18"/>
      <c r="I249" s="18"/>
      <c r="J249" s="18"/>
      <c r="K249" s="18"/>
      <c r="L249" s="18"/>
      <c r="M249" s="18"/>
    </row>
    <row r="250" spans="1:13" ht="15.75" customHeight="1" thickBot="1" x14ac:dyDescent="0.3">
      <c r="A250" s="33"/>
      <c r="B250" s="34"/>
      <c r="C250" s="34"/>
      <c r="D250" s="34"/>
      <c r="E250" s="34"/>
      <c r="F250" s="34"/>
      <c r="G250" s="34"/>
      <c r="H250" s="19"/>
      <c r="I250" s="19"/>
      <c r="J250" s="19"/>
      <c r="K250" s="19"/>
      <c r="L250" s="19"/>
      <c r="M250" s="19"/>
    </row>
  </sheetData>
  <mergeCells count="30">
    <mergeCell ref="A248:G250"/>
    <mergeCell ref="H248:I250"/>
    <mergeCell ref="L248:M250"/>
    <mergeCell ref="B6:E6"/>
    <mergeCell ref="B12:E12"/>
    <mergeCell ref="B20:E20"/>
    <mergeCell ref="B31:E31"/>
    <mergeCell ref="B37:E37"/>
    <mergeCell ref="B49:E49"/>
    <mergeCell ref="B57:E57"/>
    <mergeCell ref="B69:E69"/>
    <mergeCell ref="B79:E79"/>
    <mergeCell ref="B86:E86"/>
    <mergeCell ref="A1:M2"/>
    <mergeCell ref="A3:M3"/>
    <mergeCell ref="J4:K4"/>
    <mergeCell ref="L4:M4"/>
    <mergeCell ref="A4:A5"/>
    <mergeCell ref="B4:B5"/>
    <mergeCell ref="C4:C5"/>
    <mergeCell ref="D4:D5"/>
    <mergeCell ref="E4:E5"/>
    <mergeCell ref="F4:I4"/>
    <mergeCell ref="B102:E102"/>
    <mergeCell ref="B106:E106"/>
    <mergeCell ref="B113:E113"/>
    <mergeCell ref="B162:E162"/>
    <mergeCell ref="B224:E224"/>
    <mergeCell ref="B235:E235"/>
    <mergeCell ref="J248:K250"/>
  </mergeCells>
  <pageMargins left="0.7" right="0.7" top="0.75" bottom="0.75" header="0.3" footer="0.3"/>
  <pageSetup paperSize="9" scale="51" fitToHeight="0" orientation="landscape" r:id="rId1"/>
  <rowBreaks count="8" manualBreakCount="8">
    <brk id="33" max="16" man="1"/>
    <brk id="58" max="16" man="1"/>
    <brk id="83" max="16" man="1"/>
    <brk id="114" max="12" man="1"/>
    <brk id="139" max="16" man="1"/>
    <brk id="169" max="12" man="1"/>
    <brk id="199" max="16" man="1"/>
    <brk id="228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Perde e ganha</vt:lpstr>
      <vt:lpstr>'Perde e ganha'!Area_de_impressao</vt:lpstr>
      <vt:lpstr>JR_PAGE_ANCHOR_0_1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2025-09-11T22:19:18Z</dcterms:created>
  <dcterms:modified xsi:type="dcterms:W3CDTF">2025-09-11T22:40:51Z</dcterms:modified>
</cp:coreProperties>
</file>