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PREFEITURA\HELDER 2025-2028\ASFALTO IMMI\"/>
    </mc:Choice>
  </mc:AlternateContent>
  <xr:revisionPtr revIDLastSave="0" documentId="8_{C91BA191-704B-456C-B605-0D4871805723}" xr6:coauthVersionLast="47" xr6:coauthVersionMax="47" xr10:uidLastSave="{00000000-0000-0000-0000-000000000000}"/>
  <bookViews>
    <workbookView xWindow="-120" yWindow="-120" windowWidth="20730" windowHeight="11040" tabRatio="908" xr2:uid="{00000000-000D-0000-FFFF-FFFF00000000}"/>
  </bookViews>
  <sheets>
    <sheet name="BM.01" sheetId="24" r:id="rId1"/>
    <sheet name="Memória 01" sheetId="27" r:id="rId2"/>
  </sheets>
  <definedNames>
    <definedName name="_xlnm.Print_Area" localSheetId="0">BM.01!$A$1:$J$34</definedName>
    <definedName name="_xlnm.Print_Area" localSheetId="1">'Memória 01'!$A$1:$D$20</definedName>
    <definedName name="_xlnm.Print_Titles" localSheetId="0">BM.01!$10:$13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7" l="1"/>
  <c r="F16" i="24"/>
  <c r="F18" i="24"/>
  <c r="F20" i="24"/>
  <c r="F22" i="24"/>
  <c r="F24" i="24"/>
  <c r="F26" i="24"/>
  <c r="F29" i="24"/>
  <c r="F15" i="24"/>
  <c r="H30" i="24"/>
  <c r="F18" i="27"/>
  <c r="E17" i="27"/>
  <c r="E11" i="27" s="1"/>
  <c r="H7" i="27"/>
  <c r="H6" i="27"/>
  <c r="E18" i="27" l="1"/>
  <c r="F27" i="24" s="1"/>
  <c r="F17" i="24"/>
  <c r="E10" i="27"/>
  <c r="F19" i="24" s="1"/>
  <c r="F19" i="27" l="1"/>
  <c r="F20" i="27" s="1"/>
  <c r="I22" i="24" l="1"/>
  <c r="I21" i="24" s="1"/>
  <c r="H22" i="24"/>
  <c r="H21" i="24" s="1"/>
  <c r="H19" i="24"/>
  <c r="H20" i="24"/>
  <c r="H29" i="24"/>
  <c r="H28" i="24" s="1"/>
  <c r="H27" i="24"/>
  <c r="H26" i="24"/>
  <c r="H24" i="24"/>
  <c r="H23" i="24" s="1"/>
  <c r="H16" i="24"/>
  <c r="H17" i="24"/>
  <c r="H18" i="24"/>
  <c r="H15" i="24"/>
  <c r="H14" i="24" s="1"/>
  <c r="G26" i="24" l="1"/>
  <c r="G22" i="24"/>
  <c r="J22" i="24" s="1"/>
  <c r="J21" i="24" s="1"/>
  <c r="H25" i="24"/>
  <c r="G18" i="24"/>
  <c r="G29" i="24"/>
  <c r="G24" i="24"/>
  <c r="G16" i="24"/>
  <c r="I20" i="24" l="1"/>
  <c r="G27" i="24"/>
  <c r="G17" i="24"/>
  <c r="G15" i="24"/>
  <c r="J15" i="24" s="1"/>
  <c r="I15" i="24"/>
  <c r="I24" i="24"/>
  <c r="I23" i="24" s="1"/>
  <c r="J24" i="24"/>
  <c r="J29" i="24"/>
  <c r="I29" i="24"/>
  <c r="I28" i="24" s="1"/>
  <c r="G20" i="24" l="1"/>
  <c r="J20" i="24" s="1"/>
  <c r="G19" i="24"/>
  <c r="J19" i="24" s="1"/>
  <c r="J16" i="24"/>
  <c r="I16" i="24"/>
  <c r="J28" i="24"/>
  <c r="J23" i="24"/>
  <c r="I19" i="24" l="1"/>
  <c r="J17" i="24"/>
  <c r="I17" i="24"/>
  <c r="I26" i="24"/>
  <c r="J26" i="24"/>
  <c r="I18" i="24" l="1"/>
  <c r="I14" i="24" s="1"/>
  <c r="J18" i="24"/>
  <c r="J14" i="24" s="1"/>
  <c r="I27" i="24"/>
  <c r="I25" i="24" s="1"/>
  <c r="J27" i="24"/>
  <c r="I30" i="24" l="1"/>
  <c r="D32" i="24" s="1"/>
  <c r="J25" i="24"/>
  <c r="J30" i="24" l="1"/>
  <c r="K30" i="24" s="1"/>
  <c r="G8" i="24"/>
</calcChain>
</file>

<file path=xl/sharedStrings.xml><?xml version="1.0" encoding="utf-8"?>
<sst xmlns="http://schemas.openxmlformats.org/spreadsheetml/2006/main" count="147" uniqueCount="92">
  <si>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</si>
  <si>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</si>
  <si>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</si>
  <si>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</si>
  <si>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</si>
  <si>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</si>
  <si>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</si>
  <si>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</si>
  <si>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</si>
  <si>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</si>
  <si>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</si>
  <si>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</si>
  <si>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</si>
  <si>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</si>
  <si>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</si>
  <si>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</si>
  <si>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</si>
  <si>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</si>
  <si>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</si>
  <si>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</si>
  <si>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1.2</t>
  </si>
  <si>
    <t>1.3</t>
  </si>
  <si>
    <t>1.4</t>
  </si>
  <si>
    <t xml:space="preserve">IMPORTA O PRESENTE BOLETIM DE MEDIÇÃO O VALOR DE 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</si>
  <si>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</si>
  <si>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</si>
  <si>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</si>
  <si>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</si>
  <si>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</si>
  <si>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</si>
  <si>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</si>
  <si>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</si>
  <si>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</si>
  <si>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</si>
  <si>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</si>
  <si>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</si>
  <si>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</si>
  <si>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</si>
  <si>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</si>
  <si>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</si>
  <si>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</si>
  <si>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PAVIMENTAÇÃO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</si>
  <si>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</si>
  <si>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</si>
  <si>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</si>
  <si>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</si>
  <si>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</si>
  <si>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 xml:space="preserve">CIMENTO ASFALTICO CAP 50/70 EXCLUSIVE TRANSPORTE </t>
  </si>
  <si>
    <t>PLACA DA OBRA</t>
  </si>
  <si>
    <t>PLACA INDICATIVA DE OBRA</t>
  </si>
  <si>
    <t>DISCRIMINAÇÃO</t>
  </si>
  <si>
    <t xml:space="preserve">UN </t>
  </si>
  <si>
    <t>QUANT.</t>
  </si>
  <si>
    <t>m²</t>
  </si>
  <si>
    <t>t</t>
  </si>
  <si>
    <t>t.km</t>
  </si>
  <si>
    <t>,</t>
  </si>
  <si>
    <t>M²</t>
  </si>
  <si>
    <t>12 meses</t>
  </si>
  <si>
    <t>MEMORIA DE CALCULO - BM 01</t>
  </si>
  <si>
    <t>Período da medição</t>
  </si>
  <si>
    <t>PINTURA DE LIGACAO EXCLUSIVE LIGANTE</t>
  </si>
  <si>
    <t>CBUQ COM BRITA COMERCIAL EXCL LIGANTE</t>
  </si>
  <si>
    <t>EMULSAO ASFALTICA RR-2C EXCLUSIVE TRANSPORTE</t>
  </si>
  <si>
    <t xml:space="preserve">Área total de pintura de ligação x teor de ligante de 0,05% = </t>
  </si>
  <si>
    <t>Volume total de CBUQ em toneladas x 5,2% de taxa de aplicação =</t>
  </si>
  <si>
    <t>Total de RR-2C x distancia de 465 km</t>
  </si>
  <si>
    <t xml:space="preserve">Total de CAP 50/70 x distância de 465 km </t>
  </si>
  <si>
    <t>29/07/2024 a 09/10/2024</t>
  </si>
  <si>
    <t>IMMI SERVICOS E CONSTRUCOES LTDA</t>
  </si>
  <si>
    <t>Execução de pavimentação asfáltica em diversas ruas do município de Sousa</t>
  </si>
  <si>
    <t>412/2024</t>
  </si>
  <si>
    <t>FDE - 040/2024</t>
  </si>
  <si>
    <t>1.5</t>
  </si>
  <si>
    <t>IMPRIMACAO EXCLUSIVE LIGANTE</t>
  </si>
  <si>
    <t>BINDER EXCL LIGANTE</t>
  </si>
  <si>
    <t>1.1.1</t>
  </si>
  <si>
    <t>1.1.2</t>
  </si>
  <si>
    <t>1.1.3</t>
  </si>
  <si>
    <t>1.1.4</t>
  </si>
  <si>
    <t>1.1.5</t>
  </si>
  <si>
    <t>1.1.6</t>
  </si>
  <si>
    <t>DRENAGEM</t>
  </si>
  <si>
    <t>MEIO FIO DE CONCRETO TIPO MFC-05</t>
  </si>
  <si>
    <t>m</t>
  </si>
  <si>
    <t>1.2.1</t>
  </si>
  <si>
    <t>1.3.1</t>
  </si>
  <si>
    <t>1.4.1</t>
  </si>
  <si>
    <t>1.4.2</t>
  </si>
  <si>
    <t>1.5.1</t>
  </si>
  <si>
    <t>Rua do arame: 737,2 m x (7,4+8,5+7,7+7,7+8,1+8,55+8,3+8,3+7,95+7,8+8,0+7,4+6,45+6,45)/14 = 5.718,57 m²</t>
  </si>
  <si>
    <t>(Área total x 0,04 m de altura) x densidade de 2,40 t/ m³, MAIS quebramola de 0,06 m de área de face *
(7,40+7,7+7,7+8,55+8,3+7,95+8,0) m de comprimento = 3,33 m³ * 2,40 t/m³ = 7,99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</si>
</sst>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</cellStyleXfs>
  <cellXfs count="116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2" xfId="0" applyNumberFormat="1" applyFont="1" applyBorder="1" applyAlignment="1">
      <alignment horizontal="center"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</cellXfs>
  <cellStyles count="5">
    <cellStyle name="20% - Ênfase1" xfId="4" builtinId="30"/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40"/>
  <sheetViews>
    <sheetView tabSelected="1" view="pageBreakPreview" zoomScale="90" zoomScaleNormal="100" zoomScaleSheetLayoutView="90" workbookViewId="0">
      <selection activeCell="J30" sqref="J30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76" t="s">
        <v>25</v>
      </c>
      <c r="B1" s="77"/>
      <c r="C1" s="77"/>
      <c r="D1" s="77"/>
      <c r="E1" s="77"/>
      <c r="F1" s="77"/>
      <c r="G1" s="77"/>
      <c r="H1" s="77"/>
      <c r="I1" s="78"/>
      <c r="J1" s="3" t="s">
        <v>2</v>
      </c>
    </row>
    <row r="2" spans="1:10" s="5" customFormat="1" ht="16.5" customHeight="1" x14ac:dyDescent="0.25">
      <c r="A2" s="79"/>
      <c r="B2" s="80"/>
      <c r="C2" s="80"/>
      <c r="D2" s="80"/>
      <c r="E2" s="80"/>
      <c r="F2" s="80"/>
      <c r="G2" s="80"/>
      <c r="H2" s="80"/>
      <c r="I2" s="81"/>
      <c r="J2" s="44" t="s">
        <v>3</v>
      </c>
    </row>
    <row r="3" spans="1:10" s="5" customFormat="1" ht="18.75" customHeight="1" x14ac:dyDescent="0.25">
      <c r="A3" s="74" t="s">
        <v>26</v>
      </c>
      <c r="B3" s="75"/>
      <c r="C3" s="74" t="s">
        <v>27</v>
      </c>
      <c r="D3" s="82"/>
      <c r="E3" s="82"/>
      <c r="F3" s="75"/>
      <c r="G3" s="74" t="s">
        <v>28</v>
      </c>
      <c r="H3" s="75"/>
      <c r="I3" s="45" t="s">
        <v>29</v>
      </c>
      <c r="J3" s="45" t="s">
        <v>39</v>
      </c>
    </row>
    <row r="4" spans="1:10" s="5" customFormat="1" ht="21.75" customHeight="1" x14ac:dyDescent="0.25">
      <c r="A4" s="70" t="s">
        <v>38</v>
      </c>
      <c r="B4" s="71"/>
      <c r="C4" s="72" t="s">
        <v>38</v>
      </c>
      <c r="D4" s="83"/>
      <c r="E4" s="83"/>
      <c r="F4" s="73"/>
      <c r="G4" s="72"/>
      <c r="H4" s="73"/>
      <c r="I4" s="46">
        <v>45502</v>
      </c>
      <c r="J4" s="46" t="s">
        <v>58</v>
      </c>
    </row>
    <row r="5" spans="1:10" s="5" customFormat="1" ht="18.75" customHeight="1" x14ac:dyDescent="0.25">
      <c r="A5" s="74" t="s">
        <v>30</v>
      </c>
      <c r="B5" s="75"/>
      <c r="C5" s="74" t="s">
        <v>31</v>
      </c>
      <c r="D5" s="75"/>
      <c r="E5" s="74" t="s">
        <v>32</v>
      </c>
      <c r="F5" s="75"/>
      <c r="G5" s="45" t="s">
        <v>33</v>
      </c>
      <c r="H5" s="45" t="s">
        <v>34</v>
      </c>
      <c r="I5" s="74" t="s">
        <v>35</v>
      </c>
      <c r="J5" s="75"/>
    </row>
    <row r="6" spans="1:10" s="5" customFormat="1" ht="24" customHeight="1" x14ac:dyDescent="0.25">
      <c r="A6" s="98" t="s">
        <v>40</v>
      </c>
      <c r="B6" s="99"/>
      <c r="C6" s="100" t="s">
        <v>72</v>
      </c>
      <c r="D6" s="101"/>
      <c r="E6" s="102"/>
      <c r="F6" s="103"/>
      <c r="G6" s="46">
        <v>45502</v>
      </c>
      <c r="H6" s="46" t="s">
        <v>71</v>
      </c>
      <c r="I6" s="104">
        <v>45574</v>
      </c>
      <c r="J6" s="105"/>
    </row>
    <row r="7" spans="1:10" s="5" customFormat="1" ht="18.75" customHeight="1" x14ac:dyDescent="0.25">
      <c r="A7" s="106" t="s">
        <v>4</v>
      </c>
      <c r="B7" s="107"/>
      <c r="C7" s="74" t="s">
        <v>36</v>
      </c>
      <c r="D7" s="82"/>
      <c r="E7" s="75"/>
      <c r="F7" s="26" t="s">
        <v>37</v>
      </c>
      <c r="G7" s="74" t="s">
        <v>5</v>
      </c>
      <c r="H7" s="75"/>
      <c r="I7" s="74" t="s">
        <v>60</v>
      </c>
      <c r="J7" s="75"/>
    </row>
    <row r="8" spans="1:10" s="5" customFormat="1" ht="48" customHeight="1" x14ac:dyDescent="0.25">
      <c r="A8" s="108" t="s">
        <v>70</v>
      </c>
      <c r="B8" s="109"/>
      <c r="C8" s="100" t="s">
        <v>69</v>
      </c>
      <c r="D8" s="110"/>
      <c r="E8" s="101"/>
      <c r="F8" s="47">
        <v>1599479.7</v>
      </c>
      <c r="G8" s="111">
        <f>BM.01!$I$30</f>
        <v>362418.93</v>
      </c>
      <c r="H8" s="112"/>
      <c r="I8" s="104" t="s">
        <v>68</v>
      </c>
      <c r="J8" s="105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84" t="s">
        <v>1</v>
      </c>
      <c r="F10" s="84"/>
      <c r="G10" s="84"/>
      <c r="H10" s="85" t="s">
        <v>7</v>
      </c>
      <c r="I10" s="84"/>
      <c r="J10" s="86"/>
    </row>
    <row r="11" spans="1:10" s="5" customFormat="1" x14ac:dyDescent="0.25">
      <c r="A11" s="87" t="s">
        <v>0</v>
      </c>
      <c r="B11" s="88" t="s">
        <v>8</v>
      </c>
      <c r="C11" s="89" t="s">
        <v>9</v>
      </c>
      <c r="D11" s="90" t="s">
        <v>10</v>
      </c>
      <c r="E11" s="9"/>
      <c r="F11" s="11" t="s">
        <v>11</v>
      </c>
      <c r="G11" s="41" t="s">
        <v>12</v>
      </c>
      <c r="H11" s="10"/>
      <c r="I11" s="11" t="s">
        <v>24</v>
      </c>
      <c r="J11" s="11" t="s">
        <v>13</v>
      </c>
    </row>
    <row r="12" spans="1:10" s="5" customFormat="1" x14ac:dyDescent="0.25">
      <c r="A12" s="87"/>
      <c r="B12" s="88"/>
      <c r="C12" s="89"/>
      <c r="D12" s="90"/>
      <c r="E12" s="9" t="s">
        <v>14</v>
      </c>
      <c r="F12" s="11" t="s">
        <v>15</v>
      </c>
      <c r="G12" s="41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2"/>
      <c r="D13" s="27"/>
      <c r="E13" s="9"/>
      <c r="F13" s="11" t="s">
        <v>18</v>
      </c>
      <c r="G13" s="41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2" t="s">
        <v>19</v>
      </c>
      <c r="B14" s="33" t="s">
        <v>41</v>
      </c>
      <c r="C14" s="34"/>
      <c r="D14" s="35"/>
      <c r="E14" s="35"/>
      <c r="F14" s="35"/>
      <c r="G14" s="36"/>
      <c r="H14" s="37">
        <f>SUM(H15:H20)</f>
        <v>612391.51</v>
      </c>
      <c r="I14" s="37">
        <f t="shared" ref="I14:J14" si="0">SUM(I15:I20)</f>
        <v>123614.77</v>
      </c>
      <c r="J14" s="37">
        <f t="shared" si="0"/>
        <v>123614.77</v>
      </c>
    </row>
    <row r="15" spans="1:10" s="5" customFormat="1" ht="30" customHeight="1" x14ac:dyDescent="0.25">
      <c r="A15" s="23" t="s">
        <v>76</v>
      </c>
      <c r="B15" s="28" t="s">
        <v>74</v>
      </c>
      <c r="C15" s="29" t="s">
        <v>53</v>
      </c>
      <c r="D15" s="30">
        <v>0.39</v>
      </c>
      <c r="E15" s="30">
        <v>20303.310000000001</v>
      </c>
      <c r="F15" s="31">
        <f>'Memória 01'!E6</f>
        <v>0</v>
      </c>
      <c r="G15" s="30">
        <f>F15</f>
        <v>0</v>
      </c>
      <c r="H15" s="38">
        <f>ROUND(E15*D15,2)</f>
        <v>7918.29</v>
      </c>
      <c r="I15" s="39">
        <f>ROUND(D15*F15,2)</f>
        <v>0</v>
      </c>
      <c r="J15" s="38">
        <f>ROUND(D15*G15,2)</f>
        <v>0</v>
      </c>
    </row>
    <row r="16" spans="1:10" s="5" customFormat="1" ht="30" customHeight="1" x14ac:dyDescent="0.25">
      <c r="A16" s="23" t="s">
        <v>77</v>
      </c>
      <c r="B16" s="25" t="s">
        <v>61</v>
      </c>
      <c r="C16" s="23" t="s">
        <v>53</v>
      </c>
      <c r="D16" s="24">
        <v>0.39</v>
      </c>
      <c r="E16" s="24">
        <v>20303.310000000001</v>
      </c>
      <c r="F16" s="31">
        <f>'Memória 01'!E7</f>
        <v>0</v>
      </c>
      <c r="G16" s="30">
        <f t="shared" ref="G16:G18" si="1">F16</f>
        <v>0</v>
      </c>
      <c r="H16" s="38">
        <f t="shared" ref="H16:H18" si="2">ROUND(E16*D16,2)</f>
        <v>7918.29</v>
      </c>
      <c r="I16" s="39">
        <f t="shared" ref="I16:I18" si="3">ROUND(D16*F16,2)</f>
        <v>0</v>
      </c>
      <c r="J16" s="38">
        <f t="shared" ref="J16:J18" si="4">ROUND(D16*G16,2)</f>
        <v>0</v>
      </c>
    </row>
    <row r="17" spans="1:11" s="5" customFormat="1" ht="30" customHeight="1" x14ac:dyDescent="0.25">
      <c r="A17" s="23" t="s">
        <v>78</v>
      </c>
      <c r="B17" s="25" t="s">
        <v>62</v>
      </c>
      <c r="C17" s="23" t="s">
        <v>54</v>
      </c>
      <c r="D17" s="24">
        <v>197.28</v>
      </c>
      <c r="E17" s="24">
        <v>1461.84</v>
      </c>
      <c r="F17" s="31">
        <f>'Memória 01'!E8</f>
        <v>556.97</v>
      </c>
      <c r="G17" s="30">
        <f t="shared" si="1"/>
        <v>556.97</v>
      </c>
      <c r="H17" s="38">
        <f t="shared" si="2"/>
        <v>288391.8</v>
      </c>
      <c r="I17" s="39">
        <f t="shared" si="3"/>
        <v>109879.03999999999</v>
      </c>
      <c r="J17" s="38">
        <f t="shared" si="4"/>
        <v>109879.03999999999</v>
      </c>
    </row>
    <row r="18" spans="1:11" s="5" customFormat="1" ht="30" customHeight="1" x14ac:dyDescent="0.25">
      <c r="A18" s="23" t="s">
        <v>79</v>
      </c>
      <c r="B18" s="25" t="s">
        <v>75</v>
      </c>
      <c r="C18" s="23" t="s">
        <v>54</v>
      </c>
      <c r="D18" s="24">
        <v>177.08</v>
      </c>
      <c r="E18" s="24">
        <v>1461.84</v>
      </c>
      <c r="F18" s="31">
        <f>'Memória 01'!E9</f>
        <v>0</v>
      </c>
      <c r="G18" s="30">
        <f t="shared" si="1"/>
        <v>0</v>
      </c>
      <c r="H18" s="38">
        <f t="shared" si="2"/>
        <v>258862.63</v>
      </c>
      <c r="I18" s="39">
        <f t="shared" si="3"/>
        <v>0</v>
      </c>
      <c r="J18" s="38">
        <f t="shared" si="4"/>
        <v>0</v>
      </c>
    </row>
    <row r="19" spans="1:11" s="5" customFormat="1" ht="30" customHeight="1" x14ac:dyDescent="0.25">
      <c r="A19" s="23" t="s">
        <v>80</v>
      </c>
      <c r="B19" s="25" t="s">
        <v>43</v>
      </c>
      <c r="C19" s="23" t="s">
        <v>55</v>
      </c>
      <c r="D19" s="24">
        <v>1.02</v>
      </c>
      <c r="E19" s="24">
        <v>43855.15</v>
      </c>
      <c r="F19" s="31">
        <f>'Memória 01'!E10</f>
        <v>13466.4</v>
      </c>
      <c r="G19" s="30">
        <f t="shared" ref="G19:G20" si="5">F19</f>
        <v>13466.4</v>
      </c>
      <c r="H19" s="38">
        <f t="shared" ref="H19:H20" si="6">ROUND(E19*D19,2)</f>
        <v>44732.25</v>
      </c>
      <c r="I19" s="39">
        <f t="shared" ref="I19:I20" si="7">ROUND(D19*F19,2)</f>
        <v>13735.73</v>
      </c>
      <c r="J19" s="38">
        <f t="shared" ref="J19:J20" si="8">ROUND(D19*G19,2)</f>
        <v>13735.73</v>
      </c>
    </row>
    <row r="20" spans="1:11" s="5" customFormat="1" ht="30" customHeight="1" x14ac:dyDescent="0.25">
      <c r="A20" s="23" t="s">
        <v>81</v>
      </c>
      <c r="B20" s="25" t="s">
        <v>42</v>
      </c>
      <c r="C20" s="23" t="s">
        <v>55</v>
      </c>
      <c r="D20" s="24">
        <v>0.9</v>
      </c>
      <c r="E20" s="24">
        <v>5075.83</v>
      </c>
      <c r="F20" s="31">
        <f>'Memória 01'!E11</f>
        <v>0</v>
      </c>
      <c r="G20" s="30">
        <f t="shared" si="5"/>
        <v>0</v>
      </c>
      <c r="H20" s="38">
        <f t="shared" si="6"/>
        <v>4568.25</v>
      </c>
      <c r="I20" s="39">
        <f t="shared" si="7"/>
        <v>0</v>
      </c>
      <c r="J20" s="38">
        <f t="shared" si="8"/>
        <v>0</v>
      </c>
    </row>
    <row r="21" spans="1:11" s="5" customFormat="1" ht="30" customHeight="1" x14ac:dyDescent="0.25">
      <c r="A21" s="32" t="s">
        <v>20</v>
      </c>
      <c r="B21" s="33" t="s">
        <v>82</v>
      </c>
      <c r="C21" s="34"/>
      <c r="D21" s="35"/>
      <c r="E21" s="35"/>
      <c r="F21" s="35"/>
      <c r="G21" s="36"/>
      <c r="H21" s="37">
        <f>H22</f>
        <v>178056.67</v>
      </c>
      <c r="I21" s="37">
        <f>SUM(I22:I22)</f>
        <v>0</v>
      </c>
      <c r="J21" s="37">
        <f>SUM(J22:J22)</f>
        <v>0</v>
      </c>
    </row>
    <row r="22" spans="1:11" s="5" customFormat="1" ht="30" customHeight="1" x14ac:dyDescent="0.25">
      <c r="A22" s="23" t="s">
        <v>85</v>
      </c>
      <c r="B22" s="25" t="s">
        <v>83</v>
      </c>
      <c r="C22" s="23" t="s">
        <v>84</v>
      </c>
      <c r="D22" s="24">
        <v>32.44</v>
      </c>
      <c r="E22" s="24">
        <v>5488.8</v>
      </c>
      <c r="F22" s="31">
        <f>'Memória 01'!E13</f>
        <v>0</v>
      </c>
      <c r="G22" s="30">
        <f>F22</f>
        <v>0</v>
      </c>
      <c r="H22" s="38">
        <f>ROUND(E22*D22,2)</f>
        <v>178056.67</v>
      </c>
      <c r="I22" s="39">
        <f>ROUND(D22*F22,2)</f>
        <v>0</v>
      </c>
      <c r="J22" s="38">
        <f>ROUND(D22*G22,2)</f>
        <v>0</v>
      </c>
    </row>
    <row r="23" spans="1:11" s="5" customFormat="1" ht="30" customHeight="1" x14ac:dyDescent="0.25">
      <c r="A23" s="32" t="s">
        <v>21</v>
      </c>
      <c r="B23" s="33" t="s">
        <v>44</v>
      </c>
      <c r="C23" s="34"/>
      <c r="D23" s="35"/>
      <c r="E23" s="35"/>
      <c r="F23" s="35"/>
      <c r="G23" s="36"/>
      <c r="H23" s="37">
        <f>H24</f>
        <v>24568.17</v>
      </c>
      <c r="I23" s="37">
        <f>SUM(I24:I24)</f>
        <v>0</v>
      </c>
      <c r="J23" s="37">
        <f>SUM(J24:J24)</f>
        <v>0</v>
      </c>
    </row>
    <row r="24" spans="1:11" s="5" customFormat="1" ht="30" customHeight="1" x14ac:dyDescent="0.25">
      <c r="A24" s="23" t="s">
        <v>86</v>
      </c>
      <c r="B24" s="25" t="s">
        <v>45</v>
      </c>
      <c r="C24" s="23" t="s">
        <v>53</v>
      </c>
      <c r="D24" s="24">
        <v>29.84</v>
      </c>
      <c r="E24" s="24">
        <v>823.33</v>
      </c>
      <c r="F24" s="31">
        <f>'Memória 01'!E15</f>
        <v>0</v>
      </c>
      <c r="G24" s="30">
        <f>F24</f>
        <v>0</v>
      </c>
      <c r="H24" s="38">
        <f>ROUND(E24*D24,2)</f>
        <v>24568.17</v>
      </c>
      <c r="I24" s="39">
        <f>ROUND(D24*F24,2)</f>
        <v>0</v>
      </c>
      <c r="J24" s="38">
        <f>ROUND(D24*G24,2)</f>
        <v>0</v>
      </c>
    </row>
    <row r="25" spans="1:11" s="5" customFormat="1" ht="30" customHeight="1" x14ac:dyDescent="0.25">
      <c r="A25" s="32" t="s">
        <v>22</v>
      </c>
      <c r="B25" s="33" t="s">
        <v>46</v>
      </c>
      <c r="C25" s="34"/>
      <c r="D25" s="35"/>
      <c r="E25" s="35"/>
      <c r="F25" s="35"/>
      <c r="G25" s="36"/>
      <c r="H25" s="37">
        <f>SUM(H26:H27)</f>
        <v>782753.63</v>
      </c>
      <c r="I25" s="37">
        <f>SUM(I26:I27)</f>
        <v>238804.16</v>
      </c>
      <c r="J25" s="37">
        <f>SUM(J26:J27)</f>
        <v>238804.16</v>
      </c>
    </row>
    <row r="26" spans="1:11" s="5" customFormat="1" ht="30" customHeight="1" x14ac:dyDescent="0.25">
      <c r="A26" s="23" t="s">
        <v>87</v>
      </c>
      <c r="B26" s="25" t="s">
        <v>63</v>
      </c>
      <c r="C26" s="23" t="s">
        <v>54</v>
      </c>
      <c r="D26" s="24">
        <v>5861.77</v>
      </c>
      <c r="E26" s="24">
        <v>10.15</v>
      </c>
      <c r="F26" s="31">
        <f>'Memória 01'!E17</f>
        <v>0</v>
      </c>
      <c r="G26" s="24">
        <f>F26</f>
        <v>0</v>
      </c>
      <c r="H26" s="38">
        <f>ROUND(E26*D26,2)</f>
        <v>59496.97</v>
      </c>
      <c r="I26" s="39">
        <f t="shared" ref="I26:I27" si="9">ROUND(D26*F26,2)</f>
        <v>0</v>
      </c>
      <c r="J26" s="38">
        <f t="shared" ref="J26:J27" si="10">ROUND(D26*G26,2)</f>
        <v>0</v>
      </c>
    </row>
    <row r="27" spans="1:11" s="5" customFormat="1" ht="30" customHeight="1" x14ac:dyDescent="0.25">
      <c r="A27" s="23" t="s">
        <v>88</v>
      </c>
      <c r="B27" s="25" t="s">
        <v>47</v>
      </c>
      <c r="C27" s="23" t="s">
        <v>54</v>
      </c>
      <c r="D27" s="24">
        <v>8246</v>
      </c>
      <c r="E27" s="24">
        <v>87.71</v>
      </c>
      <c r="F27" s="31">
        <f>'Memória 01'!E18</f>
        <v>28.96</v>
      </c>
      <c r="G27" s="24">
        <f>F27</f>
        <v>28.96</v>
      </c>
      <c r="H27" s="38">
        <f>ROUND(E27*D27,2)</f>
        <v>723256.66</v>
      </c>
      <c r="I27" s="39">
        <f t="shared" si="9"/>
        <v>238804.16</v>
      </c>
      <c r="J27" s="38">
        <f t="shared" si="10"/>
        <v>238804.16</v>
      </c>
    </row>
    <row r="28" spans="1:11" s="5" customFormat="1" ht="30" customHeight="1" x14ac:dyDescent="0.25">
      <c r="A28" s="32" t="s">
        <v>73</v>
      </c>
      <c r="B28" s="33" t="s">
        <v>48</v>
      </c>
      <c r="C28" s="34"/>
      <c r="D28" s="35"/>
      <c r="E28" s="35"/>
      <c r="F28" s="35"/>
      <c r="G28" s="36"/>
      <c r="H28" s="37">
        <f>H29</f>
        <v>1709.78</v>
      </c>
      <c r="I28" s="37">
        <f>SUM(I29:I29)</f>
        <v>0</v>
      </c>
      <c r="J28" s="37">
        <f>SUM(J29:J29)</f>
        <v>0</v>
      </c>
    </row>
    <row r="29" spans="1:11" s="5" customFormat="1" ht="15" x14ac:dyDescent="0.25">
      <c r="A29" s="23" t="s">
        <v>89</v>
      </c>
      <c r="B29" s="25" t="s">
        <v>49</v>
      </c>
      <c r="C29" s="23" t="s">
        <v>53</v>
      </c>
      <c r="D29" s="24">
        <v>379.95</v>
      </c>
      <c r="E29" s="24">
        <v>4.5</v>
      </c>
      <c r="F29" s="31">
        <f>'Memória 01'!E20</f>
        <v>0</v>
      </c>
      <c r="G29" s="24">
        <f>F29</f>
        <v>0</v>
      </c>
      <c r="H29" s="38">
        <f>ROUND(E29*D29,2)</f>
        <v>1709.78</v>
      </c>
      <c r="I29" s="39">
        <f>ROUND(D29*F29,2)</f>
        <v>0</v>
      </c>
      <c r="J29" s="38">
        <f>ROUND(D29*G29,2)</f>
        <v>0</v>
      </c>
    </row>
    <row r="30" spans="1:11" ht="22.5" customHeight="1" x14ac:dyDescent="0.25">
      <c r="A30" s="91" t="s">
        <v>56</v>
      </c>
      <c r="B30" s="92"/>
      <c r="C30" s="92"/>
      <c r="D30" s="92"/>
      <c r="E30" s="92"/>
      <c r="F30" s="92"/>
      <c r="G30" s="93"/>
      <c r="H30" s="40">
        <f>H14+H21+H23+H25+H28-0.06</f>
        <v>1599479.7</v>
      </c>
      <c r="I30" s="40">
        <f>I14+I23+I25+I28+I21</f>
        <v>362418.93</v>
      </c>
      <c r="J30" s="40">
        <f>J14+J23+J25+J28+J21</f>
        <v>362418.93</v>
      </c>
      <c r="K30" s="67">
        <f>J30/H30</f>
        <v>0.2266</v>
      </c>
    </row>
    <row r="31" spans="1:11" ht="8.25" customHeight="1" x14ac:dyDescent="0.25">
      <c r="A31" s="14"/>
      <c r="B31" s="14"/>
      <c r="C31" s="14"/>
      <c r="D31" s="14"/>
      <c r="E31" s="14"/>
      <c r="F31" s="15"/>
      <c r="G31" s="15"/>
      <c r="H31" s="16"/>
      <c r="I31" s="16"/>
      <c r="J31" s="16"/>
    </row>
    <row r="32" spans="1:11" ht="17.25" customHeight="1" x14ac:dyDescent="0.25">
      <c r="A32" s="94" t="s">
        <v>23</v>
      </c>
      <c r="B32" s="94"/>
      <c r="C32" s="94"/>
      <c r="D32" s="95">
        <f>I30</f>
        <v>362418.93</v>
      </c>
      <c r="E32" s="95"/>
      <c r="F32" s="96"/>
      <c r="G32" s="96"/>
      <c r="H32" s="96"/>
      <c r="I32" s="96"/>
      <c r="J32" s="96"/>
    </row>
    <row r="33" spans="3:10" ht="6" customHeight="1" x14ac:dyDescent="0.25">
      <c r="C33" s="18"/>
      <c r="E33" s="19"/>
      <c r="F33" s="19"/>
    </row>
    <row r="34" spans="3:10" x14ac:dyDescent="0.25">
      <c r="C34" s="20"/>
      <c r="D34" s="20"/>
      <c r="E34" s="20"/>
      <c r="G34" s="97"/>
      <c r="H34" s="97"/>
      <c r="I34" s="97"/>
      <c r="J34" s="97"/>
    </row>
    <row r="38" spans="3:10" x14ac:dyDescent="0.25">
      <c r="H38" s="22"/>
    </row>
    <row r="40" spans="3:10" x14ac:dyDescent="0.25">
      <c r="J40" s="43"/>
    </row>
  </sheetData>
  <mergeCells count="34"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30:G30"/>
    <mergeCell ref="A32:C32"/>
    <mergeCell ref="D32:E32"/>
    <mergeCell ref="F32:J32"/>
    <mergeCell ref="G34:J34"/>
    <mergeCell ref="E10:G10"/>
    <mergeCell ref="H10:J10"/>
    <mergeCell ref="A11:A12"/>
    <mergeCell ref="B11:B12"/>
    <mergeCell ref="C11:C12"/>
    <mergeCell ref="D11:D12"/>
    <mergeCell ref="A4:B4"/>
    <mergeCell ref="G4:H4"/>
    <mergeCell ref="A3:B3"/>
    <mergeCell ref="G3:H3"/>
    <mergeCell ref="A1:I2"/>
    <mergeCell ref="C3:F3"/>
    <mergeCell ref="C4:F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B6299-A1C6-46C6-93FE-15677F8780F0}">
  <dimension ref="A1:H22"/>
  <sheetViews>
    <sheetView view="pageBreakPreview" zoomScaleNormal="100" zoomScaleSheetLayoutView="100" workbookViewId="0">
      <selection activeCell="D8" sqref="D8"/>
    </sheetView>
  </sheetViews>
  <sheetFormatPr defaultRowHeight="15" x14ac:dyDescent="0.25"/>
  <cols>
    <col min="2" max="2" width="51.7109375" style="66" customWidth="1"/>
    <col min="3" max="3" width="9.140625" style="59"/>
    <col min="4" max="4" width="105.5703125" customWidth="1"/>
    <col min="5" max="5" width="9.42578125" style="48" customWidth="1"/>
  </cols>
  <sheetData>
    <row r="1" spans="1:8" ht="26.25" x14ac:dyDescent="0.25">
      <c r="A1" s="113" t="s">
        <v>59</v>
      </c>
      <c r="B1" s="114"/>
      <c r="C1" s="114"/>
      <c r="D1" s="115"/>
    </row>
    <row r="3" spans="1:8" x14ac:dyDescent="0.25">
      <c r="A3" s="49" t="s">
        <v>0</v>
      </c>
      <c r="B3" s="50" t="s">
        <v>50</v>
      </c>
      <c r="C3" s="49" t="s">
        <v>51</v>
      </c>
      <c r="D3" s="49" t="s">
        <v>52</v>
      </c>
    </row>
    <row r="4" spans="1:8" x14ac:dyDescent="0.25">
      <c r="A4" s="51"/>
      <c r="B4" s="52"/>
      <c r="C4" s="53"/>
      <c r="D4" s="51"/>
    </row>
    <row r="5" spans="1:8" x14ac:dyDescent="0.25">
      <c r="A5" s="54" t="s">
        <v>19</v>
      </c>
      <c r="B5" s="55" t="s">
        <v>41</v>
      </c>
      <c r="C5" s="56"/>
      <c r="D5" s="57"/>
    </row>
    <row r="6" spans="1:8" x14ac:dyDescent="0.25">
      <c r="A6" s="68" t="s">
        <v>76</v>
      </c>
      <c r="B6" s="69" t="s">
        <v>74</v>
      </c>
      <c r="C6" s="29" t="s">
        <v>53</v>
      </c>
      <c r="D6" s="52" t="s">
        <v>90</v>
      </c>
      <c r="G6" s="59"/>
      <c r="H6">
        <f>(6.15+5.1+4.6+6.8)/4</f>
        <v>5.6624999999999996</v>
      </c>
    </row>
    <row r="7" spans="1:8" x14ac:dyDescent="0.25">
      <c r="A7" s="68" t="s">
        <v>77</v>
      </c>
      <c r="B7" s="68" t="s">
        <v>61</v>
      </c>
      <c r="C7" s="23" t="s">
        <v>53</v>
      </c>
      <c r="D7" s="60"/>
      <c r="H7">
        <f>(0.16*6.72 + 0.16*3.39 + 0.18*8.2+ 0.21*7.72+ 0.18*8+ 8.11*0.18 + 8.2*0.24 + 8*0.19 + 5.9*0.19 + 5.25*0.17)*2.4</f>
        <v>31.478639999999999</v>
      </c>
    </row>
    <row r="8" spans="1:8" ht="30" x14ac:dyDescent="0.25">
      <c r="A8" s="68" t="s">
        <v>78</v>
      </c>
      <c r="B8" s="68" t="s">
        <v>62</v>
      </c>
      <c r="C8" s="23" t="s">
        <v>54</v>
      </c>
      <c r="D8" s="60" t="s">
        <v>91</v>
      </c>
      <c r="E8" s="48">
        <f>(5718.57)*0.04*2.4+(7.99)</f>
        <v>556.97</v>
      </c>
    </row>
    <row r="9" spans="1:8" x14ac:dyDescent="0.25">
      <c r="A9" s="68" t="s">
        <v>79</v>
      </c>
      <c r="B9" s="68" t="s">
        <v>75</v>
      </c>
      <c r="C9" s="23" t="s">
        <v>54</v>
      </c>
      <c r="D9" s="60"/>
      <c r="E9" s="48">
        <v>0</v>
      </c>
    </row>
    <row r="10" spans="1:8" ht="30" x14ac:dyDescent="0.25">
      <c r="A10" s="68" t="s">
        <v>80</v>
      </c>
      <c r="B10" s="68" t="s">
        <v>43</v>
      </c>
      <c r="C10" s="23" t="s">
        <v>55</v>
      </c>
      <c r="D10" s="51" t="s">
        <v>67</v>
      </c>
      <c r="E10" s="48">
        <f>E18*465</f>
        <v>13466.4</v>
      </c>
    </row>
    <row r="11" spans="1:8" x14ac:dyDescent="0.25">
      <c r="A11" s="68" t="s">
        <v>81</v>
      </c>
      <c r="B11" s="68" t="s">
        <v>42</v>
      </c>
      <c r="C11" s="23" t="s">
        <v>55</v>
      </c>
      <c r="D11" s="52" t="s">
        <v>66</v>
      </c>
      <c r="E11" s="48">
        <f>(E17)*465</f>
        <v>0</v>
      </c>
    </row>
    <row r="12" spans="1:8" x14ac:dyDescent="0.25">
      <c r="A12" s="54" t="s">
        <v>20</v>
      </c>
      <c r="B12" s="55" t="s">
        <v>82</v>
      </c>
      <c r="C12" s="62"/>
      <c r="D12" s="62"/>
    </row>
    <row r="13" spans="1:8" x14ac:dyDescent="0.25">
      <c r="A13" s="58" t="s">
        <v>85</v>
      </c>
      <c r="B13" s="61" t="s">
        <v>83</v>
      </c>
      <c r="C13" s="63" t="s">
        <v>84</v>
      </c>
      <c r="D13" s="52"/>
    </row>
    <row r="14" spans="1:8" x14ac:dyDescent="0.25">
      <c r="A14" s="54" t="s">
        <v>21</v>
      </c>
      <c r="B14" s="55" t="s">
        <v>44</v>
      </c>
      <c r="C14" s="62"/>
      <c r="D14" s="62"/>
    </row>
    <row r="15" spans="1:8" ht="30" x14ac:dyDescent="0.25">
      <c r="A15" s="58" t="s">
        <v>86</v>
      </c>
      <c r="B15" s="61" t="s">
        <v>45</v>
      </c>
      <c r="C15" s="63" t="s">
        <v>53</v>
      </c>
      <c r="D15" s="52"/>
    </row>
    <row r="16" spans="1:8" x14ac:dyDescent="0.25">
      <c r="A16" s="54" t="s">
        <v>22</v>
      </c>
      <c r="B16" s="55" t="s">
        <v>46</v>
      </c>
      <c r="C16" s="57"/>
      <c r="D16" s="57"/>
    </row>
    <row r="17" spans="1:6" x14ac:dyDescent="0.25">
      <c r="A17" s="58" t="s">
        <v>87</v>
      </c>
      <c r="B17" s="61" t="s">
        <v>63</v>
      </c>
      <c r="C17" s="53" t="s">
        <v>54</v>
      </c>
      <c r="D17" s="51" t="s">
        <v>64</v>
      </c>
      <c r="E17" s="48">
        <f>E7*0.0005</f>
        <v>0</v>
      </c>
      <c r="F17" s="64"/>
    </row>
    <row r="18" spans="1:6" x14ac:dyDescent="0.25">
      <c r="A18" s="58" t="s">
        <v>88</v>
      </c>
      <c r="B18" s="61" t="s">
        <v>47</v>
      </c>
      <c r="C18" s="53" t="s">
        <v>54</v>
      </c>
      <c r="D18" s="52" t="s">
        <v>65</v>
      </c>
      <c r="E18" s="48">
        <f>E8*0.052</f>
        <v>28.96</v>
      </c>
      <c r="F18">
        <f>E7*0.06</f>
        <v>0</v>
      </c>
    </row>
    <row r="19" spans="1:6" x14ac:dyDescent="0.25">
      <c r="A19" s="65" t="s">
        <v>73</v>
      </c>
      <c r="B19" s="55" t="s">
        <v>48</v>
      </c>
      <c r="C19" s="57"/>
      <c r="D19" s="57"/>
      <c r="F19" s="48">
        <f>F18-E18</f>
        <v>-28.96</v>
      </c>
    </row>
    <row r="20" spans="1:6" x14ac:dyDescent="0.25">
      <c r="A20" s="58" t="s">
        <v>89</v>
      </c>
      <c r="B20" s="61" t="s">
        <v>49</v>
      </c>
      <c r="C20" s="63" t="s">
        <v>57</v>
      </c>
      <c r="D20" s="51"/>
      <c r="F20">
        <f>F19*BM.01!D27</f>
        <v>-238804.16</v>
      </c>
    </row>
    <row r="22" spans="1:6" x14ac:dyDescent="0.25">
      <c r="A22" s="6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BM.01</vt:lpstr>
      <vt:lpstr>Memória 01</vt:lpstr>
      <vt:lpstr>BM.01!Area_de_impressao</vt:lpstr>
      <vt:lpstr>'Memória 01'!Area_de_impressao</vt:lpstr>
      <vt:lpstr>BM.01!Titulos_de_impressao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Notebook</cp:lastModifiedBy>
  <cp:lastPrinted>2025-05-27T23:54:34Z</cp:lastPrinted>
  <dcterms:created xsi:type="dcterms:W3CDTF">2020-05-27T14:22:35Z</dcterms:created>
  <dcterms:modified xsi:type="dcterms:W3CDTF">2026-08-25T13:43:38Z</dcterms:modified>
</cp:coreProperties>
</file>