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2120" windowHeight="8580" tabRatio="875"/>
  </bookViews>
  <sheets>
    <sheet name="3ª MEDIÇÃO" sheetId="25" r:id="rId1"/>
    <sheet name="MEMORIA" sheetId="28" r:id="rId2"/>
    <sheet name="previsão" sheetId="29" r:id="rId3"/>
  </sheets>
  <definedNames>
    <definedName name="_xlnm.Print_Area" localSheetId="0">'3ª MEDIÇÃO'!$A$1:$K$97</definedName>
    <definedName name="_xlnm.Print_Area" localSheetId="1">MEMORIA!$A$3:$E$70</definedName>
    <definedName name="_xlnm.Print_Titles" localSheetId="0">'3ª MEDIÇÃO'!$19:$20</definedName>
    <definedName name="_xlnm.Print_Titles" localSheetId="1">MEMORIA!$5:$5</definedName>
  </definedNames>
  <calcPr calcId="144525"/>
</workbook>
</file>

<file path=xl/calcChain.xml><?xml version="1.0" encoding="utf-8"?>
<calcChain xmlns="http://schemas.openxmlformats.org/spreadsheetml/2006/main">
  <c r="I90" i="25" l="1"/>
  <c r="J54" i="25" l="1"/>
  <c r="J90" i="25"/>
  <c r="D24" i="28"/>
  <c r="D23" i="28"/>
  <c r="D19" i="28"/>
  <c r="D18" i="28"/>
  <c r="D14" i="28"/>
  <c r="D13" i="28"/>
  <c r="D10" i="28"/>
  <c r="M11" i="29" l="1"/>
  <c r="K9" i="29"/>
  <c r="F28" i="25" l="1"/>
  <c r="G28" i="25" s="1"/>
  <c r="F27" i="25"/>
  <c r="G27" i="25" s="1"/>
  <c r="F13" i="29"/>
  <c r="F12" i="29"/>
  <c r="F11" i="29"/>
  <c r="F10" i="29"/>
  <c r="F9" i="29"/>
  <c r="H54" i="25" l="1"/>
  <c r="H87" i="25" l="1"/>
  <c r="F38" i="25" l="1"/>
  <c r="G38" i="25" s="1"/>
  <c r="F37" i="25"/>
  <c r="G37" i="25" s="1"/>
  <c r="H33" i="25"/>
  <c r="F33" i="25"/>
  <c r="G33" i="25" s="1"/>
  <c r="F32" i="25"/>
  <c r="G32" i="25" s="1"/>
  <c r="F24" i="25"/>
  <c r="G24" i="25" s="1"/>
  <c r="I24" i="25" l="1"/>
  <c r="I27" i="25"/>
  <c r="K82" i="25" l="1"/>
  <c r="J82" i="25"/>
  <c r="I82" i="25"/>
  <c r="H82" i="25"/>
  <c r="F62" i="25"/>
  <c r="I62" i="25" s="1"/>
  <c r="H62" i="25"/>
  <c r="G62" i="25" l="1"/>
  <c r="J62" i="25" s="1"/>
  <c r="K62" i="25"/>
  <c r="G68" i="25" l="1"/>
  <c r="G67" i="25"/>
  <c r="G66" i="25"/>
  <c r="G61" i="25"/>
  <c r="I58" i="25"/>
  <c r="G65" i="25" l="1"/>
  <c r="G58" i="25"/>
  <c r="J58" i="25" s="1"/>
  <c r="H58" i="25" l="1"/>
  <c r="K85" i="25"/>
  <c r="K79" i="25"/>
  <c r="K76" i="25"/>
  <c r="K75" i="25"/>
  <c r="K72" i="25"/>
  <c r="K71" i="25"/>
  <c r="K68" i="25"/>
  <c r="K67" i="25"/>
  <c r="K66" i="25"/>
  <c r="K65" i="25"/>
  <c r="K61" i="25"/>
  <c r="K58" i="25"/>
  <c r="K33" i="25"/>
  <c r="H24" i="25"/>
  <c r="K52" i="25"/>
  <c r="K49" i="25"/>
  <c r="K48" i="25"/>
  <c r="K45" i="25"/>
  <c r="K42" i="25"/>
  <c r="K41" i="25"/>
  <c r="K27" i="25"/>
  <c r="K38" i="25" l="1"/>
  <c r="K37" i="25"/>
  <c r="K32" i="25"/>
  <c r="K28" i="25"/>
  <c r="U89" i="25" l="1"/>
  <c r="T89" i="25"/>
  <c r="S89" i="25"/>
  <c r="K24" i="25"/>
  <c r="S65266" i="25"/>
  <c r="T53" i="25"/>
  <c r="S53" i="25"/>
  <c r="U54" i="25"/>
  <c r="T22" i="25"/>
  <c r="U25" i="25"/>
  <c r="S22" i="25" l="1"/>
  <c r="U22" i="25"/>
  <c r="J24" i="25" l="1"/>
  <c r="S25" i="25"/>
  <c r="T25" i="25"/>
  <c r="H27" i="25" l="1"/>
  <c r="J27" i="25"/>
  <c r="H28" i="25"/>
  <c r="I28" i="25"/>
  <c r="J28" i="25"/>
  <c r="H32" i="25"/>
  <c r="I32" i="25"/>
  <c r="J32" i="25"/>
  <c r="I33" i="25"/>
  <c r="J33" i="25"/>
  <c r="H37" i="25"/>
  <c r="I37" i="25"/>
  <c r="J37" i="25"/>
  <c r="H38" i="25"/>
  <c r="I38" i="25"/>
  <c r="J38" i="25"/>
  <c r="H41" i="25"/>
  <c r="I41" i="25"/>
  <c r="J41" i="25"/>
  <c r="H42" i="25"/>
  <c r="I42" i="25"/>
  <c r="J42" i="25"/>
  <c r="H45" i="25"/>
  <c r="I45" i="25"/>
  <c r="J45" i="25"/>
  <c r="H48" i="25"/>
  <c r="I48" i="25"/>
  <c r="J48" i="25"/>
  <c r="H49" i="25"/>
  <c r="I49" i="25"/>
  <c r="J49" i="25"/>
  <c r="H52" i="25"/>
  <c r="I52" i="25"/>
  <c r="J52" i="25"/>
  <c r="I54" i="25" l="1"/>
  <c r="T54" i="25" s="1"/>
  <c r="H61" i="25"/>
  <c r="I61" i="25"/>
  <c r="J61" i="25"/>
  <c r="H65" i="25"/>
  <c r="I65" i="25"/>
  <c r="J65" i="25"/>
  <c r="H66" i="25"/>
  <c r="I66" i="25"/>
  <c r="J66" i="25"/>
  <c r="H67" i="25"/>
  <c r="I67" i="25"/>
  <c r="J67" i="25"/>
  <c r="H68" i="25"/>
  <c r="I68" i="25"/>
  <c r="J68" i="25"/>
  <c r="H71" i="25"/>
  <c r="H72" i="25"/>
  <c r="H75" i="25"/>
  <c r="I75" i="25"/>
  <c r="J75" i="25"/>
  <c r="H76" i="25"/>
  <c r="I76" i="25"/>
  <c r="J76" i="25"/>
  <c r="H79" i="25"/>
  <c r="I79" i="25"/>
  <c r="J79" i="25"/>
  <c r="H85" i="25"/>
  <c r="I85" i="25"/>
  <c r="J85" i="25"/>
  <c r="S54" i="25" l="1"/>
  <c r="H90" i="25"/>
  <c r="L53" i="25"/>
  <c r="L90" i="25" s="1"/>
  <c r="J87" i="25"/>
  <c r="I87" i="25"/>
  <c r="L100" i="25" l="1"/>
  <c r="J10" i="29"/>
  <c r="I106" i="25"/>
  <c r="I102" i="25"/>
  <c r="K10" i="29" l="1"/>
  <c r="K11" i="29"/>
  <c r="K12" i="29"/>
  <c r="K13" i="29"/>
</calcChain>
</file>

<file path=xl/sharedStrings.xml><?xml version="1.0" encoding="utf-8"?>
<sst xmlns="http://schemas.openxmlformats.org/spreadsheetml/2006/main" count="328" uniqueCount="152">
  <si>
    <t>ITEM</t>
  </si>
  <si>
    <t>UNID.</t>
  </si>
  <si>
    <t>QUANT.</t>
  </si>
  <si>
    <t>PAVIMENTAÇÃO</t>
  </si>
  <si>
    <t>Programa</t>
  </si>
  <si>
    <t>Modalidade</t>
  </si>
  <si>
    <t>Empreendimento</t>
  </si>
  <si>
    <t>Nº BM</t>
  </si>
  <si>
    <t>Agente Financeiro</t>
  </si>
  <si>
    <t>Mutuário</t>
  </si>
  <si>
    <t>Data de Emissão</t>
  </si>
  <si>
    <t>CAIXA ECONÔMICA FEDERAL</t>
  </si>
  <si>
    <t>Agente promotor</t>
  </si>
  <si>
    <t>Contratada</t>
  </si>
  <si>
    <t>Início da Obra</t>
  </si>
  <si>
    <t>Termino da Obra</t>
  </si>
  <si>
    <t>Localização</t>
  </si>
  <si>
    <t>Objetivo</t>
  </si>
  <si>
    <t>Nº de Contrato e Data de assinatura</t>
  </si>
  <si>
    <t>Nº do CR</t>
  </si>
  <si>
    <t>Valor do Contrato/ PMS</t>
  </si>
  <si>
    <t>VI - R$</t>
  </si>
  <si>
    <t>Período de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</si>
  <si>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</si>
  <si>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</si>
  <si>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</si>
  <si>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</si>
  <si>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</si>
  <si>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</si>
  <si>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</si>
  <si>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</si>
  <si>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</si>
  <si>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</si>
  <si>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Local/data</t>
  </si>
  <si>
    <t xml:space="preserve">TOTAL DO ORÇAMENTO </t>
  </si>
  <si>
    <t>DESCRIÇÃO</t>
  </si>
  <si>
    <t>CALCULO</t>
  </si>
  <si>
    <t>PLANEJAMENTO URBANO</t>
  </si>
  <si>
    <t>MINISTERIO DAS CIDADES - MC/CAIXA</t>
  </si>
  <si>
    <t>SERVIÇOS TOPOGRAFICOS</t>
  </si>
  <si>
    <t>TERRAPLENAGEM</t>
  </si>
  <si>
    <t>SERVIÇOS COMPLEMENTARES</t>
  </si>
  <si>
    <t>Nivson Alessandre Freire Costa</t>
  </si>
  <si>
    <t>CREA nº 160148368-6</t>
  </si>
  <si>
    <t>IMPLANT. DE PAVIMENTAÇÃO PARALELEPIPADO EM VIAS PÚBLICAS</t>
  </si>
  <si>
    <t>PREFEITURA  MUNICIPAL  DE SOUSA-PB</t>
  </si>
  <si>
    <t>PREFEITURA MUNICIPAL DE SOUSA- PB</t>
  </si>
  <si>
    <t>RUA RAIMUNDO P. DE OLIVEIRA (TRECHO 01)/ RUA TIPOGRAFO M. MARQUES NO MUNICIPIO DE SOUSA- PB</t>
  </si>
  <si>
    <t>RUA RAIMUNDO P. DE OLIVEIRA (TRECHO 01)</t>
  </si>
  <si>
    <t>PAVIMENTAÇÃO EM PARALELEPIPEDO SOBRE COLCHAO DE AREIA E REJUNTADO COM ARGAMASSA DE CIMENTO E AREIA NO TRAÇO 1:3 (PEDRA PEQUENAS 30 A 35 PEÇAS POR M²)</t>
  </si>
  <si>
    <t xml:space="preserve">M </t>
  </si>
  <si>
    <t>M</t>
  </si>
  <si>
    <t>M²</t>
  </si>
  <si>
    <t>M³ X KM</t>
  </si>
  <si>
    <t>PASSEIO PARA PEDESTRES</t>
  </si>
  <si>
    <t>M³</t>
  </si>
  <si>
    <t>ATERRO COM EMPRESTIMO PARA PASSEIO DE  PEDESTRES , INCLUSIVE TRANSPORTE</t>
  </si>
  <si>
    <t>EXECUÇÃO DE PASSEIO (CALÇADA) OU PISO DE CONCRETO COM CONCRETO FCK=20MPA, MOLDADO IN LOCO , FEITO EM OBRA, ACABAMENTO CONVENCIONAL , NÃO ARMADO , ESPESSURA DE 7CM</t>
  </si>
  <si>
    <t>SINALIZAÇÃO</t>
  </si>
  <si>
    <t>PLACA DE SINALIZAÇÃO VIARIA VERTICAL</t>
  </si>
  <si>
    <t xml:space="preserve">CAIAÇÃO DE MEIO FIO </t>
  </si>
  <si>
    <t>UND</t>
  </si>
  <si>
    <t>PLACA DE INDENTIFICAÇÃO DE LOGRADOURO</t>
  </si>
  <si>
    <t>PLACA DE INDENTIFICAÇÃO DE LOGRADOURO 45X25CM</t>
  </si>
  <si>
    <t>RAMPA DE ACESSIBILIDADE</t>
  </si>
  <si>
    <t>SUBTOTAL - RUA RAIMUNDO P. DE OLIVEIRA (TRECHO 01)</t>
  </si>
  <si>
    <t>1030113-16</t>
  </si>
  <si>
    <t>CONSTRUMAIS EMPREENDIMENTOS LTDA</t>
  </si>
  <si>
    <t>Nº 435/2022 - 03/06/2022</t>
  </si>
  <si>
    <t>SERVICOS TOPOGRAFICOS PARA PAVIMENTACAO, INCLUSIVE NOTA DE SERVICOS, ACOMPANHAMENTO E GREIDE [ADAPTADO DE SINAPI 78472]</t>
  </si>
  <si>
    <t>1.0</t>
  </si>
  <si>
    <t>1.1</t>
  </si>
  <si>
    <t>1.1.1</t>
  </si>
  <si>
    <t>1.2</t>
  </si>
  <si>
    <t>1.2.1</t>
  </si>
  <si>
    <t>1.2.2</t>
  </si>
  <si>
    <t>1.3</t>
  </si>
  <si>
    <t>MEIO FIO EM CONCRETO PRÉ-MOLDADO, DIMENSÕES (100X15X12X30)CM (COMPRIMENTO X BASE INFERIOR X BASE SUPERIOR X ALTURA), PARA VIAS URBANAS</t>
  </si>
  <si>
    <t>MEIO FIO EM PEDRA GRANITICA, REJUNTADO COM ARGAMASSA TRAÇO1:3 (CIM:AREIA)-CORDÃO</t>
  </si>
  <si>
    <t>TRANSPORTE COM CAMINHÃO BASCULANTE 10M³, DMT = 68,00KM (PARALELEPIPEDO)</t>
  </si>
  <si>
    <t>1.3.1</t>
  </si>
  <si>
    <t>1.3.2</t>
  </si>
  <si>
    <t>1.3.3</t>
  </si>
  <si>
    <t>1.3.4</t>
  </si>
  <si>
    <t>1.4</t>
  </si>
  <si>
    <t xml:space="preserve">ATERRO COM EMPRÉSTIMO PARA PASSEIO DE PEDESTRES, INCLUSIVE TRANSPORTE </t>
  </si>
  <si>
    <t>EXECUÇÃODEPASSEIO(CALÇADA)OUPISODECONCRETOCOMCONCRETOFCK=20MPA,MOLDADOINLOCO,FEITOEMOBRA,ACABAMENTOCONVENCIONAL,NÃOARMADO , ESPESSURA DE 7CM</t>
  </si>
  <si>
    <t>1.4.1</t>
  </si>
  <si>
    <t>1.4.2</t>
  </si>
  <si>
    <t>CAIAÇÃO DE MEIO FIO</t>
  </si>
  <si>
    <t>1.5</t>
  </si>
  <si>
    <t>1.5.1</t>
  </si>
  <si>
    <t>1.5.2</t>
  </si>
  <si>
    <t>1.6</t>
  </si>
  <si>
    <t>1.6.1</t>
  </si>
  <si>
    <t>1.7</t>
  </si>
  <si>
    <t>RAMPA DE ACESSIBILIDADE EM CONCRETO ARMADO SIMPLES (1:2,7:3) 20MPA, COMPINTURA LATEX ACRILICA , L=1,45M</t>
  </si>
  <si>
    <t>RAMPA DE ACESSIBILIDADE EM CONCRETO ARMADO SIMPLES (1:2,7:3) 20MPA, COM PINTURA LATEX ACRILICA , L=1,50M</t>
  </si>
  <si>
    <t>1.7.1</t>
  </si>
  <si>
    <t>1.7.2</t>
  </si>
  <si>
    <t>LIMPEZA FINAL DA OBRA COM VARRIAÇÃO E REMOÇÃO DE ENTULHO</t>
  </si>
  <si>
    <t>1.8</t>
  </si>
  <si>
    <t>1.8.1</t>
  </si>
  <si>
    <t>RUA RAIMUNDO PEREIRA DE OLIVEIRA (TRECHO 02)</t>
  </si>
  <si>
    <t>2.0</t>
  </si>
  <si>
    <t>2.1</t>
  </si>
  <si>
    <t>2.2</t>
  </si>
  <si>
    <t>2.2.1</t>
  </si>
  <si>
    <t>ESCAVAÇÃO MECANICA DE MATERIAL 1ª CATEGORIA PROVENIENTE DE CORTE DE SUBLEITO (C/TRATOR ESTEIRA 160HP)</t>
  </si>
  <si>
    <t>COMPACTAÇÃO MECANICA, COM CONTROLE DO GC&gt;=95%DOPN (AREAS)(COM MOTONIVELADORA 140HP E ROLO COMPRESSOR VIBRATORIO 80 HP)</t>
  </si>
  <si>
    <t>2.2.2</t>
  </si>
  <si>
    <t>2.3</t>
  </si>
  <si>
    <t>2.3.1</t>
  </si>
  <si>
    <t>M3XKM</t>
  </si>
  <si>
    <t>2.3.2</t>
  </si>
  <si>
    <t>2.3.3</t>
  </si>
  <si>
    <t>2.3.4</t>
  </si>
  <si>
    <t>2.4.</t>
  </si>
  <si>
    <t>2.4.1</t>
  </si>
  <si>
    <t>2.4.2</t>
  </si>
  <si>
    <t>2.5.1</t>
  </si>
  <si>
    <t>2.5.2</t>
  </si>
  <si>
    <t>2.6</t>
  </si>
  <si>
    <t>2.6.1</t>
  </si>
  <si>
    <t>2.7.1</t>
  </si>
  <si>
    <t>2.5</t>
  </si>
  <si>
    <t>2.7</t>
  </si>
  <si>
    <t>2.8</t>
  </si>
  <si>
    <t>2.8.1</t>
  </si>
  <si>
    <t>SUBTOTAL - RUA RAIMUNDO PEREIRA DE OLIVEIRA</t>
  </si>
  <si>
    <t>6</t>
  </si>
  <si>
    <t>FIRMA 01</t>
  </si>
  <si>
    <t>FIRMA 02</t>
  </si>
  <si>
    <t>BM_01</t>
  </si>
  <si>
    <t>BM_02</t>
  </si>
  <si>
    <t>BM_03</t>
  </si>
  <si>
    <t>BM_04</t>
  </si>
  <si>
    <t>BM_05</t>
  </si>
  <si>
    <t>BM_06</t>
  </si>
  <si>
    <t>BM6 - Boletim de Medição</t>
  </si>
  <si>
    <t>ACUMULADO</t>
  </si>
  <si>
    <t>REAL</t>
  </si>
  <si>
    <t>MEMORIA DE CÁLCULO (6ª MEDIÇÃO)</t>
  </si>
  <si>
    <t>13/12/2022 a 12/06/2023</t>
  </si>
  <si>
    <t>Estaca:( E04+17 até E07+5 e E07+14 até E10+2) A =  (50,5+51,5)x10)  =</t>
  </si>
  <si>
    <t>V = (((50,5+51,5)x10)x 0,20) =</t>
  </si>
  <si>
    <t>V = (((50,5+51,5)x10)x 0,20) x 2=</t>
  </si>
  <si>
    <t>L = (54x 2)x2 =</t>
  </si>
  <si>
    <t>Volume = (((30x1,50)+(53x1,50)+(51x1,50x2)+(7,10x2,10)+(9,60x2,10)) x 0,2) =</t>
  </si>
  <si>
    <t>Volume = (((30x1,50)+(53x1,50)+(51x1,50x2)+(7,10x2,10)+(9,60x2,10)) x 0,07) =</t>
  </si>
  <si>
    <t>SOUSA/PB    13/06/2023</t>
  </si>
  <si>
    <t>Rampas executadas: 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</si>
</sst>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</cellStyleXfs>
  <cellXfs count="182">
    <xf numFmtId="0" fontId="0" fillId="0" borderId="0" xfId="0"/>
    <xf numFmtId="0" fontId="3" fillId="2" borderId="0" xfId="0" applyFont="1" applyFill="1" applyAlignment="1">
      <alignment horizontal="justify" vertical="distributed"/>
    </xf>
    <xf numFmtId="10" fontId="3" fillId="0" borderId="2" xfId="0" applyNumberFormat="1" applyFont="1" applyBorder="1" applyAlignment="1">
      <alignment horizontal="left" vertical="distributed"/>
    </xf>
    <xf numFmtId="0" fontId="3" fillId="0" borderId="0" xfId="0" applyFont="1"/>
    <xf numFmtId="0" fontId="3" fillId="2" borderId="0" xfId="0" applyFont="1" applyFill="1"/>
    <xf numFmtId="0" fontId="3" fillId="0" borderId="1" xfId="0" applyFont="1" applyFill="1" applyBorder="1"/>
    <xf numFmtId="4" fontId="3" fillId="0" borderId="1" xfId="1" applyNumberFormat="1" applyFont="1" applyFill="1" applyBorder="1" applyAlignment="1">
      <alignment horizontal="right" vertical="distributed" indent="1"/>
    </xf>
    <xf numFmtId="10" fontId="3" fillId="0" borderId="1" xfId="0" applyNumberFormat="1" applyFont="1" applyFill="1" applyBorder="1" applyAlignment="1">
      <alignment horizontal="right" vertical="distributed" indent="1"/>
    </xf>
    <xf numFmtId="164" fontId="3" fillId="0" borderId="0" xfId="0" applyNumberFormat="1" applyFont="1"/>
    <xf numFmtId="164" fontId="3" fillId="2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 vertical="distributed" indent="1"/>
    </xf>
    <xf numFmtId="0" fontId="3" fillId="0" borderId="0" xfId="0" applyFont="1" applyFill="1" applyAlignment="1">
      <alignment horizontal="justify" vertical="distributed"/>
    </xf>
    <xf numFmtId="4" fontId="3" fillId="0" borderId="0" xfId="0" applyNumberFormat="1" applyFont="1" applyFill="1" applyAlignment="1">
      <alignment horizontal="right" vertical="distributed" indent="1"/>
    </xf>
    <xf numFmtId="10" fontId="3" fillId="0" borderId="0" xfId="0" applyNumberFormat="1" applyFont="1" applyFill="1" applyAlignment="1">
      <alignment horizontal="right" vertical="distributed" indent="1"/>
    </xf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indent="1"/>
    </xf>
    <xf numFmtId="10" fontId="3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horizontal="center" vertical="distributed"/>
    </xf>
    <xf numFmtId="10" fontId="3" fillId="0" borderId="0" xfId="0" applyNumberFormat="1" applyFont="1" applyBorder="1" applyAlignment="1">
      <alignment horizontal="left" vertical="distributed"/>
    </xf>
    <xf numFmtId="10" fontId="3" fillId="0" borderId="0" xfId="0" applyNumberFormat="1" applyFont="1" applyBorder="1" applyAlignment="1">
      <alignment horizontal="center" vertical="distributed"/>
    </xf>
    <xf numFmtId="14" fontId="3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left" vertical="distributed"/>
    </xf>
    <xf numFmtId="10" fontId="2" fillId="4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right" vertical="distributed" indent="1"/>
    </xf>
    <xf numFmtId="164" fontId="3" fillId="0" borderId="0" xfId="1" applyFont="1" applyFill="1" applyBorder="1" applyAlignment="1">
      <alignment horizontal="justify" vertical="distributed"/>
    </xf>
    <xf numFmtId="4" fontId="3" fillId="0" borderId="2" xfId="0" applyNumberFormat="1" applyFont="1" applyBorder="1" applyAlignment="1">
      <alignment horizontal="left" vertical="distributed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vertical="distributed"/>
    </xf>
    <xf numFmtId="4" fontId="2" fillId="2" borderId="1" xfId="1" applyNumberFormat="1" applyFont="1" applyFill="1" applyBorder="1" applyAlignment="1">
      <alignment vertical="distributed"/>
    </xf>
    <xf numFmtId="0" fontId="3" fillId="0" borderId="0" xfId="0" applyFont="1" applyAlignment="1">
      <alignment horizontal="right" indent="2"/>
    </xf>
    <xf numFmtId="4" fontId="3" fillId="0" borderId="0" xfId="0" applyNumberFormat="1" applyFont="1"/>
    <xf numFmtId="164" fontId="3" fillId="0" borderId="0" xfId="1" applyFont="1"/>
    <xf numFmtId="4" fontId="2" fillId="2" borderId="1" xfId="0" applyNumberFormat="1" applyFont="1" applyFill="1" applyBorder="1" applyAlignment="1">
      <alignment horizontal="right" vertical="center" wrapText="1" indent="1"/>
    </xf>
    <xf numFmtId="10" fontId="2" fillId="2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164" fontId="3" fillId="0" borderId="3" xfId="1" applyFont="1" applyBorder="1" applyAlignment="1">
      <alignment horizontal="right" vertical="center" wrapText="1" indent="1"/>
    </xf>
    <xf numFmtId="164" fontId="3" fillId="0" borderId="1" xfId="1" applyFont="1" applyBorder="1" applyAlignment="1">
      <alignment horizontal="right" vertical="center" wrapText="1" inden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distributed"/>
    </xf>
    <xf numFmtId="0" fontId="3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justify" vertical="distributed" wrapText="1"/>
    </xf>
    <xf numFmtId="4" fontId="2" fillId="0" borderId="0" xfId="0" applyNumberFormat="1" applyFont="1" applyAlignment="1">
      <alignment horizontal="center" vertical="distributed"/>
    </xf>
    <xf numFmtId="4" fontId="2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center" vertical="distributed"/>
    </xf>
    <xf numFmtId="4" fontId="2" fillId="4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distributed" indent="1"/>
    </xf>
    <xf numFmtId="4" fontId="3" fillId="0" borderId="0" xfId="1" applyNumberFormat="1" applyFont="1" applyFill="1" applyBorder="1" applyAlignment="1">
      <alignment horizontal="justify" vertical="distributed"/>
    </xf>
    <xf numFmtId="4" fontId="3" fillId="0" borderId="0" xfId="1" applyNumberFormat="1" applyFont="1"/>
    <xf numFmtId="0" fontId="4" fillId="0" borderId="1" xfId="0" applyFont="1" applyFill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justify" vertical="distributed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distributed" wrapText="1"/>
    </xf>
    <xf numFmtId="4" fontId="4" fillId="0" borderId="0" xfId="0" applyNumberFormat="1" applyFont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distributed" wrapText="1"/>
    </xf>
    <xf numFmtId="4" fontId="5" fillId="4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distributed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top"/>
    </xf>
    <xf numFmtId="0" fontId="5" fillId="0" borderId="0" xfId="0" applyFont="1" applyFill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distributed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4" fontId="3" fillId="0" borderId="1" xfId="1" applyNumberFormat="1" applyFont="1" applyFill="1" applyBorder="1" applyAlignment="1">
      <alignment horizontal="center" vertical="center" shrinkToFit="1"/>
    </xf>
    <xf numFmtId="1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64" fontId="3" fillId="0" borderId="3" xfId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64" fontId="0" fillId="0" borderId="1" xfId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justify" vertical="distributed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vertical="center" wrapText="1"/>
    </xf>
    <xf numFmtId="164" fontId="0" fillId="0" borderId="1" xfId="1" applyFont="1" applyBorder="1" applyAlignment="1">
      <alignment vertical="center"/>
    </xf>
    <xf numFmtId="43" fontId="9" fillId="0" borderId="0" xfId="4" applyNumberFormat="1" applyFont="1" applyProtection="1"/>
    <xf numFmtId="0" fontId="0" fillId="0" borderId="1" xfId="0" applyBorder="1"/>
    <xf numFmtId="44" fontId="0" fillId="0" borderId="1" xfId="5" applyFont="1" applyBorder="1"/>
    <xf numFmtId="0" fontId="1" fillId="0" borderId="1" xfId="0" applyFont="1" applyBorder="1"/>
    <xf numFmtId="44" fontId="0" fillId="0" borderId="1" xfId="0" applyNumberFormat="1" applyBorder="1"/>
    <xf numFmtId="0" fontId="1" fillId="6" borderId="1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7" borderId="1" xfId="0" applyFont="1" applyFill="1" applyBorder="1"/>
    <xf numFmtId="44" fontId="0" fillId="7" borderId="1" xfId="5" applyFont="1" applyFill="1" applyBorder="1"/>
    <xf numFmtId="44" fontId="0" fillId="7" borderId="1" xfId="0" applyNumberFormat="1" applyFill="1" applyBorder="1"/>
    <xf numFmtId="0" fontId="1" fillId="8" borderId="1" xfId="0" applyFont="1" applyFill="1" applyBorder="1"/>
    <xf numFmtId="44" fontId="0" fillId="8" borderId="1" xfId="5" applyFont="1" applyFill="1" applyBorder="1"/>
    <xf numFmtId="44" fontId="0" fillId="8" borderId="1" xfId="0" applyNumberFormat="1" applyFill="1" applyBorder="1"/>
    <xf numFmtId="0" fontId="1" fillId="9" borderId="1" xfId="0" applyFont="1" applyFill="1" applyBorder="1"/>
    <xf numFmtId="44" fontId="0" fillId="9" borderId="1" xfId="5" applyFont="1" applyFill="1" applyBorder="1"/>
    <xf numFmtId="44" fontId="0" fillId="9" borderId="1" xfId="0" applyNumberForma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2" fillId="4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distributed"/>
    </xf>
    <xf numFmtId="0" fontId="3" fillId="0" borderId="15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3" fillId="0" borderId="14" xfId="0" applyFont="1" applyBorder="1" applyAlignment="1">
      <alignment horizontal="center" vertical="distributed"/>
    </xf>
    <xf numFmtId="0" fontId="3" fillId="0" borderId="10" xfId="0" applyFont="1" applyBorder="1" applyAlignment="1">
      <alignment horizontal="left" vertical="distributed"/>
    </xf>
    <xf numFmtId="0" fontId="3" fillId="0" borderId="15" xfId="0" applyFont="1" applyBorder="1" applyAlignment="1">
      <alignment horizontal="left" vertical="distributed"/>
    </xf>
    <xf numFmtId="0" fontId="3" fillId="0" borderId="8" xfId="0" applyFont="1" applyBorder="1" applyAlignment="1">
      <alignment horizontal="left" vertical="distributed"/>
    </xf>
    <xf numFmtId="0" fontId="3" fillId="0" borderId="5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3" fillId="0" borderId="9" xfId="0" applyFont="1" applyBorder="1" applyAlignment="1">
      <alignment horizontal="left" vertical="distributed"/>
    </xf>
    <xf numFmtId="0" fontId="3" fillId="0" borderId="11" xfId="0" applyFont="1" applyBorder="1" applyAlignment="1">
      <alignment horizontal="left" vertical="distributed"/>
    </xf>
    <xf numFmtId="0" fontId="3" fillId="0" borderId="14" xfId="0" applyFont="1" applyBorder="1" applyAlignment="1">
      <alignment horizontal="left" vertical="distributed"/>
    </xf>
    <xf numFmtId="0" fontId="3" fillId="0" borderId="1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4" fontId="3" fillId="0" borderId="10" xfId="0" applyNumberFormat="1" applyFont="1" applyBorder="1" applyAlignment="1">
      <alignment horizontal="left" vertical="distributed"/>
    </xf>
    <xf numFmtId="4" fontId="3" fillId="0" borderId="15" xfId="0" applyNumberFormat="1" applyFont="1" applyBorder="1" applyAlignment="1">
      <alignment horizontal="left" vertical="distributed"/>
    </xf>
    <xf numFmtId="4" fontId="3" fillId="0" borderId="8" xfId="0" applyNumberFormat="1" applyFont="1" applyBorder="1" applyAlignment="1">
      <alignment horizontal="left" vertical="distributed"/>
    </xf>
    <xf numFmtId="0" fontId="1" fillId="0" borderId="5" xfId="0" applyFont="1" applyBorder="1" applyAlignment="1">
      <alignment horizontal="left" vertical="distributed"/>
    </xf>
    <xf numFmtId="0" fontId="2" fillId="4" borderId="2" xfId="0" applyFont="1" applyFill="1" applyBorder="1" applyAlignment="1">
      <alignment horizontal="center" vertical="distributed" wrapText="1"/>
    </xf>
    <xf numFmtId="0" fontId="2" fillId="4" borderId="3" xfId="0" applyFont="1" applyFill="1" applyBorder="1" applyAlignment="1">
      <alignment horizontal="center" vertical="distributed" wrapText="1"/>
    </xf>
    <xf numFmtId="0" fontId="2" fillId="4" borderId="1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left" vertical="distributed"/>
    </xf>
    <xf numFmtId="14" fontId="3" fillId="0" borderId="3" xfId="0" applyNumberFormat="1" applyFont="1" applyBorder="1" applyAlignment="1">
      <alignment horizontal="left" vertical="distributed"/>
    </xf>
    <xf numFmtId="49" fontId="7" fillId="0" borderId="13" xfId="3" applyNumberFormat="1" applyFont="1" applyBorder="1" applyAlignment="1">
      <alignment horizontal="center" vertical="distributed"/>
    </xf>
    <xf numFmtId="49" fontId="7" fillId="0" borderId="3" xfId="3" applyNumberFormat="1" applyFont="1" applyBorder="1" applyAlignment="1">
      <alignment horizontal="center" vertical="distributed"/>
    </xf>
    <xf numFmtId="0" fontId="1" fillId="0" borderId="5" xfId="0" applyFont="1" applyBorder="1" applyAlignment="1">
      <alignment horizontal="left" vertical="distributed" wrapText="1"/>
    </xf>
    <xf numFmtId="0" fontId="3" fillId="0" borderId="0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distributed" wrapText="1"/>
    </xf>
    <xf numFmtId="0" fontId="3" fillId="0" borderId="11" xfId="0" applyFont="1" applyBorder="1" applyAlignment="1">
      <alignment horizontal="left" vertical="distributed" wrapText="1"/>
    </xf>
    <xf numFmtId="0" fontId="3" fillId="0" borderId="14" xfId="0" applyFont="1" applyBorder="1" applyAlignment="1">
      <alignment horizontal="left" vertical="distributed" wrapText="1"/>
    </xf>
    <xf numFmtId="0" fontId="3" fillId="0" borderId="12" xfId="0" applyFont="1" applyBorder="1" applyAlignment="1">
      <alignment horizontal="left" vertical="distributed" wrapText="1"/>
    </xf>
    <xf numFmtId="4" fontId="3" fillId="0" borderId="5" xfId="0" applyNumberFormat="1" applyFont="1" applyBorder="1" applyAlignment="1">
      <alignment horizontal="left" vertical="distributed"/>
    </xf>
    <xf numFmtId="4" fontId="3" fillId="0" borderId="9" xfId="0" applyNumberFormat="1" applyFont="1" applyBorder="1" applyAlignment="1">
      <alignment horizontal="left" vertical="distributed"/>
    </xf>
    <xf numFmtId="4" fontId="3" fillId="0" borderId="11" xfId="0" applyNumberFormat="1" applyFont="1" applyBorder="1" applyAlignment="1">
      <alignment horizontal="left" vertical="distributed"/>
    </xf>
    <xf numFmtId="4" fontId="3" fillId="0" borderId="12" xfId="0" applyNumberFormat="1" applyFont="1" applyBorder="1" applyAlignment="1">
      <alignment horizontal="left" vertical="distributed"/>
    </xf>
    <xf numFmtId="0" fontId="2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 indent="1"/>
    </xf>
    <xf numFmtId="0" fontId="2" fillId="2" borderId="6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 indent="1"/>
    </xf>
    <xf numFmtId="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6">
    <cellStyle name="Moeda" xfId="5" builtinId="4"/>
    <cellStyle name="Normal" xfId="0" builtinId="0"/>
    <cellStyle name="Normal 2" xfId="4"/>
    <cellStyle name="Porcentagem" xfId="3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1</xdr:col>
      <xdr:colOff>1871382</xdr:colOff>
      <xdr:row>2</xdr:row>
      <xdr:rowOff>594882</xdr:rowOff>
    </xdr:to>
    <xdr:pic>
      <xdr:nvPicPr>
        <xdr:cNvPr id="3" name="Imagem 2" descr="transferir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351"/>
          <a:ext cx="2543735" cy="775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266"/>
  <sheetViews>
    <sheetView tabSelected="1" view="pageBreakPreview" zoomScale="85" zoomScaleNormal="100" zoomScaleSheetLayoutView="85" workbookViewId="0">
      <selection activeCell="K97" sqref="A1:K97"/>
    </sheetView>
  </sheetViews>
  <sheetFormatPr defaultRowHeight="12.75" x14ac:dyDescent="0.2"/>
  <cols>
    <col min="1" max="1" width="10.140625" style="15" customWidth="1"/>
    <col min="2" max="2" width="57" style="44" customWidth="1"/>
    <col min="3" max="3" width="8.140625" style="16" customWidth="1"/>
    <col min="4" max="4" width="10.7109375" style="32" customWidth="1"/>
    <col min="5" max="5" width="11.85546875" style="32" customWidth="1"/>
    <col min="6" max="6" width="11" style="15" customWidth="1"/>
    <col min="7" max="7" width="12.140625" style="17" customWidth="1"/>
    <col min="8" max="8" width="15.42578125" style="17" bestFit="1" customWidth="1"/>
    <col min="9" max="9" width="17" style="17" customWidth="1"/>
    <col min="10" max="10" width="15.85546875" style="17" customWidth="1"/>
    <col min="11" max="11" width="16.42578125" style="18" customWidth="1"/>
    <col min="12" max="12" width="16.42578125" style="17" customWidth="1"/>
    <col min="13" max="18" width="16.42578125" style="18" customWidth="1"/>
    <col min="19" max="19" width="11.140625" style="3" customWidth="1"/>
    <col min="20" max="20" width="12.7109375" style="3" customWidth="1"/>
    <col min="21" max="21" width="9.140625" style="4"/>
    <col min="22" max="16384" width="9.140625" style="3"/>
  </cols>
  <sheetData>
    <row r="1" spans="1:21" s="44" customFormat="1" x14ac:dyDescent="0.2">
      <c r="A1" s="125"/>
      <c r="B1" s="126"/>
      <c r="C1" s="126"/>
      <c r="D1" s="140" t="s">
        <v>139</v>
      </c>
      <c r="E1" s="140"/>
      <c r="F1" s="140"/>
      <c r="G1" s="140"/>
      <c r="H1" s="140"/>
      <c r="I1" s="140"/>
      <c r="J1" s="140"/>
      <c r="K1" s="140"/>
      <c r="L1" s="47"/>
      <c r="M1" s="37"/>
      <c r="N1" s="37"/>
      <c r="O1" s="37"/>
      <c r="P1" s="37"/>
      <c r="Q1" s="37"/>
      <c r="R1" s="37"/>
      <c r="U1" s="1"/>
    </row>
    <row r="2" spans="1:21" s="44" customFormat="1" x14ac:dyDescent="0.2">
      <c r="A2" s="127"/>
      <c r="B2" s="128"/>
      <c r="C2" s="128"/>
      <c r="D2" s="140"/>
      <c r="E2" s="140"/>
      <c r="F2" s="140"/>
      <c r="G2" s="140"/>
      <c r="H2" s="140"/>
      <c r="I2" s="140"/>
      <c r="J2" s="140"/>
      <c r="K2" s="140"/>
      <c r="L2" s="47"/>
      <c r="M2" s="37"/>
      <c r="N2" s="37"/>
      <c r="O2" s="37"/>
      <c r="P2" s="37"/>
      <c r="Q2" s="37"/>
      <c r="R2" s="37"/>
      <c r="U2" s="1"/>
    </row>
    <row r="3" spans="1:21" s="44" customFormat="1" ht="127.5" customHeight="1" x14ac:dyDescent="0.2">
      <c r="A3" s="129"/>
      <c r="B3" s="130"/>
      <c r="C3" s="130"/>
      <c r="D3" s="140"/>
      <c r="E3" s="140"/>
      <c r="F3" s="140"/>
      <c r="G3" s="140"/>
      <c r="H3" s="140"/>
      <c r="I3" s="140"/>
      <c r="J3" s="140"/>
      <c r="K3" s="140"/>
      <c r="L3" s="48"/>
      <c r="M3" s="38"/>
      <c r="N3" s="38"/>
      <c r="O3" s="38"/>
      <c r="P3" s="38"/>
      <c r="Q3" s="38"/>
      <c r="R3" s="38"/>
      <c r="U3" s="1"/>
    </row>
    <row r="4" spans="1:21" s="44" customFormat="1" x14ac:dyDescent="0.2">
      <c r="A4" s="131" t="s">
        <v>4</v>
      </c>
      <c r="B4" s="133"/>
      <c r="C4" s="131" t="s">
        <v>5</v>
      </c>
      <c r="D4" s="132"/>
      <c r="E4" s="132"/>
      <c r="F4" s="141" t="s">
        <v>6</v>
      </c>
      <c r="G4" s="142"/>
      <c r="H4" s="142"/>
      <c r="I4" s="142"/>
      <c r="J4" s="143"/>
      <c r="K4" s="2" t="s">
        <v>7</v>
      </c>
      <c r="L4" s="23"/>
      <c r="M4" s="20"/>
      <c r="N4" s="20"/>
      <c r="O4" s="20"/>
      <c r="P4" s="20"/>
      <c r="Q4" s="20"/>
      <c r="R4" s="20"/>
      <c r="U4" s="1"/>
    </row>
    <row r="5" spans="1:21" s="44" customFormat="1" x14ac:dyDescent="0.2">
      <c r="A5" s="134" t="s">
        <v>38</v>
      </c>
      <c r="B5" s="136"/>
      <c r="C5" s="134"/>
      <c r="D5" s="135"/>
      <c r="E5" s="135"/>
      <c r="F5" s="152" t="s">
        <v>44</v>
      </c>
      <c r="G5" s="153"/>
      <c r="H5" s="153"/>
      <c r="I5" s="153"/>
      <c r="J5" s="154"/>
      <c r="K5" s="150" t="s">
        <v>130</v>
      </c>
      <c r="L5" s="49"/>
      <c r="M5" s="21"/>
      <c r="N5" s="21"/>
      <c r="O5" s="21"/>
      <c r="P5" s="21"/>
      <c r="Q5" s="21"/>
      <c r="R5" s="21"/>
      <c r="U5" s="1"/>
    </row>
    <row r="6" spans="1:21" s="44" customFormat="1" ht="34.5" customHeight="1" x14ac:dyDescent="0.2">
      <c r="A6" s="137"/>
      <c r="B6" s="139"/>
      <c r="C6" s="137"/>
      <c r="D6" s="138"/>
      <c r="E6" s="138"/>
      <c r="F6" s="155"/>
      <c r="G6" s="156"/>
      <c r="H6" s="156"/>
      <c r="I6" s="156"/>
      <c r="J6" s="157"/>
      <c r="K6" s="151"/>
      <c r="L6" s="49"/>
      <c r="M6" s="21"/>
      <c r="N6" s="21"/>
      <c r="O6" s="21"/>
      <c r="P6" s="21"/>
      <c r="Q6" s="21"/>
      <c r="R6" s="21"/>
      <c r="U6" s="1"/>
    </row>
    <row r="7" spans="1:21" s="44" customFormat="1" x14ac:dyDescent="0.2">
      <c r="A7" s="131" t="s">
        <v>8</v>
      </c>
      <c r="B7" s="132"/>
      <c r="C7" s="132"/>
      <c r="D7" s="132"/>
      <c r="E7" s="133"/>
      <c r="F7" s="131" t="s">
        <v>9</v>
      </c>
      <c r="G7" s="132"/>
      <c r="H7" s="132"/>
      <c r="I7" s="132"/>
      <c r="J7" s="133"/>
      <c r="K7" s="2" t="s">
        <v>10</v>
      </c>
      <c r="L7" s="23"/>
      <c r="M7" s="20"/>
      <c r="N7" s="20"/>
      <c r="O7" s="20"/>
      <c r="P7" s="20"/>
      <c r="Q7" s="20"/>
      <c r="R7" s="20"/>
      <c r="U7" s="1"/>
    </row>
    <row r="8" spans="1:21" s="44" customFormat="1" x14ac:dyDescent="0.2">
      <c r="A8" s="134" t="s">
        <v>11</v>
      </c>
      <c r="B8" s="135"/>
      <c r="C8" s="135"/>
      <c r="D8" s="135"/>
      <c r="E8" s="136"/>
      <c r="F8" s="144" t="s">
        <v>45</v>
      </c>
      <c r="G8" s="135"/>
      <c r="H8" s="135"/>
      <c r="I8" s="135"/>
      <c r="J8" s="136"/>
      <c r="K8" s="148">
        <v>44902</v>
      </c>
      <c r="L8" s="49"/>
      <c r="M8" s="22"/>
      <c r="N8" s="22"/>
      <c r="O8" s="22"/>
      <c r="P8" s="22"/>
      <c r="Q8" s="22"/>
      <c r="R8" s="22"/>
      <c r="U8" s="1"/>
    </row>
    <row r="9" spans="1:21" s="44" customFormat="1" x14ac:dyDescent="0.2">
      <c r="A9" s="137"/>
      <c r="B9" s="138"/>
      <c r="C9" s="138"/>
      <c r="D9" s="138"/>
      <c r="E9" s="139"/>
      <c r="F9" s="137"/>
      <c r="G9" s="138"/>
      <c r="H9" s="138"/>
      <c r="I9" s="138"/>
      <c r="J9" s="139"/>
      <c r="K9" s="149"/>
      <c r="L9" s="49"/>
      <c r="M9" s="22"/>
      <c r="N9" s="22"/>
      <c r="O9" s="22"/>
      <c r="P9" s="22"/>
      <c r="Q9" s="22"/>
      <c r="R9" s="22"/>
      <c r="U9" s="1"/>
    </row>
    <row r="10" spans="1:21" s="44" customFormat="1" x14ac:dyDescent="0.2">
      <c r="A10" s="131" t="s">
        <v>12</v>
      </c>
      <c r="B10" s="132"/>
      <c r="C10" s="132"/>
      <c r="D10" s="132"/>
      <c r="E10" s="133"/>
      <c r="F10" s="131" t="s">
        <v>13</v>
      </c>
      <c r="G10" s="132"/>
      <c r="H10" s="132"/>
      <c r="I10" s="133"/>
      <c r="J10" s="27" t="s">
        <v>14</v>
      </c>
      <c r="K10" s="2" t="s">
        <v>15</v>
      </c>
      <c r="L10" s="23"/>
      <c r="M10" s="20"/>
      <c r="N10" s="20"/>
      <c r="O10" s="20"/>
      <c r="P10" s="20"/>
      <c r="Q10" s="20"/>
      <c r="R10" s="20"/>
      <c r="U10" s="1"/>
    </row>
    <row r="11" spans="1:21" s="44" customFormat="1" x14ac:dyDescent="0.2">
      <c r="A11" s="144" t="s">
        <v>46</v>
      </c>
      <c r="B11" s="135"/>
      <c r="C11" s="135"/>
      <c r="D11" s="135"/>
      <c r="E11" s="136"/>
      <c r="F11" s="152" t="s">
        <v>67</v>
      </c>
      <c r="G11" s="135"/>
      <c r="H11" s="135"/>
      <c r="I11" s="136"/>
      <c r="J11" s="148">
        <v>44757</v>
      </c>
      <c r="K11" s="148">
        <v>44898</v>
      </c>
      <c r="L11" s="49"/>
      <c r="M11" s="22"/>
      <c r="N11" s="22"/>
      <c r="O11" s="22"/>
      <c r="P11" s="22"/>
      <c r="Q11" s="22"/>
      <c r="R11" s="22"/>
      <c r="U11" s="1"/>
    </row>
    <row r="12" spans="1:21" s="44" customFormat="1" x14ac:dyDescent="0.2">
      <c r="A12" s="137"/>
      <c r="B12" s="138"/>
      <c r="C12" s="138"/>
      <c r="D12" s="138"/>
      <c r="E12" s="139"/>
      <c r="F12" s="137"/>
      <c r="G12" s="138"/>
      <c r="H12" s="138"/>
      <c r="I12" s="139"/>
      <c r="J12" s="149"/>
      <c r="K12" s="149"/>
      <c r="L12" s="49"/>
      <c r="M12" s="22"/>
      <c r="N12" s="22"/>
      <c r="O12" s="22"/>
      <c r="P12" s="22"/>
      <c r="Q12" s="22"/>
      <c r="R12" s="22"/>
      <c r="U12" s="1"/>
    </row>
    <row r="13" spans="1:21" s="44" customFormat="1" x14ac:dyDescent="0.2">
      <c r="A13" s="131" t="s">
        <v>16</v>
      </c>
      <c r="B13" s="132"/>
      <c r="C13" s="132"/>
      <c r="D13" s="132"/>
      <c r="E13" s="132"/>
      <c r="F13" s="133"/>
      <c r="G13" s="141" t="s">
        <v>17</v>
      </c>
      <c r="H13" s="142"/>
      <c r="I13" s="142"/>
      <c r="J13" s="142"/>
      <c r="K13" s="143"/>
      <c r="L13" s="23"/>
      <c r="M13" s="23"/>
      <c r="N13" s="23"/>
      <c r="O13" s="23"/>
      <c r="P13" s="23"/>
      <c r="Q13" s="23"/>
      <c r="R13" s="23"/>
      <c r="U13" s="1"/>
    </row>
    <row r="14" spans="1:21" s="44" customFormat="1" x14ac:dyDescent="0.2">
      <c r="A14" s="144" t="s">
        <v>47</v>
      </c>
      <c r="B14" s="135"/>
      <c r="C14" s="135"/>
      <c r="D14" s="135"/>
      <c r="E14" s="135"/>
      <c r="F14" s="136"/>
      <c r="G14" s="134" t="s">
        <v>37</v>
      </c>
      <c r="H14" s="135"/>
      <c r="I14" s="135"/>
      <c r="J14" s="135"/>
      <c r="K14" s="136"/>
      <c r="L14" s="49"/>
      <c r="M14" s="19"/>
      <c r="N14" s="19"/>
      <c r="O14" s="19"/>
      <c r="P14" s="19"/>
      <c r="Q14" s="19"/>
      <c r="R14" s="19"/>
      <c r="U14" s="1"/>
    </row>
    <row r="15" spans="1:21" s="44" customFormat="1" x14ac:dyDescent="0.2">
      <c r="A15" s="137"/>
      <c r="B15" s="138"/>
      <c r="C15" s="138"/>
      <c r="D15" s="138"/>
      <c r="E15" s="138"/>
      <c r="F15" s="139"/>
      <c r="G15" s="137"/>
      <c r="H15" s="138"/>
      <c r="I15" s="138"/>
      <c r="J15" s="138"/>
      <c r="K15" s="139"/>
      <c r="L15" s="49"/>
      <c r="M15" s="19"/>
      <c r="N15" s="19"/>
      <c r="O15" s="19"/>
      <c r="P15" s="19"/>
      <c r="Q15" s="19"/>
      <c r="R15" s="19"/>
      <c r="U15" s="1"/>
    </row>
    <row r="16" spans="1:21" s="44" customFormat="1" x14ac:dyDescent="0.2">
      <c r="A16" s="131" t="s">
        <v>18</v>
      </c>
      <c r="B16" s="133"/>
      <c r="C16" s="134" t="s">
        <v>19</v>
      </c>
      <c r="D16" s="135"/>
      <c r="E16" s="136"/>
      <c r="F16" s="134" t="s">
        <v>20</v>
      </c>
      <c r="G16" s="133"/>
      <c r="H16" s="131" t="s">
        <v>21</v>
      </c>
      <c r="I16" s="133"/>
      <c r="J16" s="141" t="s">
        <v>22</v>
      </c>
      <c r="K16" s="143"/>
      <c r="L16" s="23"/>
      <c r="M16" s="23"/>
      <c r="N16" s="23"/>
      <c r="O16" s="23"/>
      <c r="P16" s="23"/>
      <c r="Q16" s="23"/>
      <c r="R16" s="23"/>
      <c r="U16" s="1"/>
    </row>
    <row r="17" spans="1:29" s="44" customFormat="1" x14ac:dyDescent="0.2">
      <c r="A17" s="144" t="s">
        <v>68</v>
      </c>
      <c r="B17" s="136"/>
      <c r="C17" s="144" t="s">
        <v>66</v>
      </c>
      <c r="D17" s="135"/>
      <c r="E17" s="136"/>
      <c r="F17" s="158">
        <v>576020.14</v>
      </c>
      <c r="G17" s="159"/>
      <c r="H17" s="158">
        <v>850000</v>
      </c>
      <c r="I17" s="159"/>
      <c r="J17" s="144" t="s">
        <v>143</v>
      </c>
      <c r="K17" s="136"/>
      <c r="L17" s="49"/>
      <c r="M17" s="19"/>
      <c r="N17" s="19"/>
      <c r="O17" s="19"/>
      <c r="P17" s="19"/>
      <c r="Q17" s="19"/>
      <c r="R17" s="19"/>
      <c r="U17" s="1"/>
    </row>
    <row r="18" spans="1:29" s="44" customFormat="1" x14ac:dyDescent="0.2">
      <c r="A18" s="134"/>
      <c r="B18" s="136"/>
      <c r="C18" s="137"/>
      <c r="D18" s="138"/>
      <c r="E18" s="139"/>
      <c r="F18" s="160"/>
      <c r="G18" s="161"/>
      <c r="H18" s="160"/>
      <c r="I18" s="161"/>
      <c r="J18" s="137"/>
      <c r="K18" s="139"/>
      <c r="L18" s="49"/>
      <c r="M18" s="19"/>
      <c r="N18" s="19"/>
      <c r="O18" s="19"/>
      <c r="P18" s="19"/>
      <c r="Q18" s="19"/>
      <c r="R18" s="19"/>
      <c r="U18" s="1"/>
    </row>
    <row r="19" spans="1:29" x14ac:dyDescent="0.2">
      <c r="A19" s="123" t="s">
        <v>23</v>
      </c>
      <c r="B19" s="145" t="s">
        <v>24</v>
      </c>
      <c r="C19" s="147" t="s">
        <v>25</v>
      </c>
      <c r="D19" s="147" t="s">
        <v>26</v>
      </c>
      <c r="E19" s="123" t="s">
        <v>27</v>
      </c>
      <c r="F19" s="123"/>
      <c r="G19" s="123"/>
      <c r="H19" s="123" t="s">
        <v>28</v>
      </c>
      <c r="I19" s="123"/>
      <c r="J19" s="123"/>
      <c r="K19" s="124" t="s">
        <v>29</v>
      </c>
      <c r="L19" s="50"/>
      <c r="M19" s="24"/>
      <c r="N19" s="24"/>
      <c r="O19" s="24"/>
      <c r="P19" s="24"/>
      <c r="Q19" s="24"/>
      <c r="R19" s="24"/>
    </row>
    <row r="20" spans="1:29" ht="70.5" customHeight="1" x14ac:dyDescent="0.2">
      <c r="A20" s="123"/>
      <c r="B20" s="146"/>
      <c r="C20" s="147"/>
      <c r="D20" s="147"/>
      <c r="E20" s="43" t="s">
        <v>30</v>
      </c>
      <c r="F20" s="43" t="s">
        <v>31</v>
      </c>
      <c r="G20" s="28" t="s">
        <v>32</v>
      </c>
      <c r="H20" s="28" t="s">
        <v>30</v>
      </c>
      <c r="I20" s="28" t="s">
        <v>31</v>
      </c>
      <c r="J20" s="28" t="s">
        <v>32</v>
      </c>
      <c r="K20" s="124"/>
      <c r="L20" s="50"/>
      <c r="M20" s="24"/>
      <c r="N20" s="24"/>
      <c r="O20" s="24"/>
      <c r="P20" s="24"/>
      <c r="Q20" s="24"/>
      <c r="R20" s="24"/>
    </row>
    <row r="21" spans="1:29" x14ac:dyDescent="0.2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50"/>
      <c r="M21" s="24"/>
      <c r="N21" s="24"/>
      <c r="O21" s="24"/>
      <c r="P21" s="24"/>
      <c r="Q21" s="24"/>
      <c r="R21" s="24"/>
    </row>
    <row r="22" spans="1:29" s="5" customFormat="1" x14ac:dyDescent="0.2">
      <c r="A22" s="29" t="s">
        <v>70</v>
      </c>
      <c r="B22" s="163" t="s">
        <v>48</v>
      </c>
      <c r="C22" s="164"/>
      <c r="D22" s="164"/>
      <c r="E22" s="164"/>
      <c r="F22" s="164"/>
      <c r="G22" s="164"/>
      <c r="H22" s="164"/>
      <c r="I22" s="164"/>
      <c r="J22" s="164"/>
      <c r="K22" s="165"/>
      <c r="L22" s="51"/>
      <c r="M22" s="25"/>
      <c r="N22" s="25"/>
      <c r="O22" s="25"/>
      <c r="P22" s="25"/>
      <c r="Q22" s="25"/>
      <c r="R22" s="25"/>
      <c r="S22" s="8">
        <f t="shared" ref="S22:T22" si="0">H22</f>
        <v>0</v>
      </c>
      <c r="T22" s="8">
        <f t="shared" si="0"/>
        <v>0</v>
      </c>
      <c r="U22" s="9" t="e">
        <f>#REF!</f>
        <v>#REF!</v>
      </c>
      <c r="V22" s="3"/>
      <c r="W22" s="3"/>
      <c r="X22" s="3"/>
      <c r="Y22" s="3"/>
      <c r="Z22" s="3"/>
      <c r="AA22" s="3"/>
      <c r="AB22" s="3"/>
      <c r="AC22" s="3"/>
    </row>
    <row r="23" spans="1:29" s="5" customFormat="1" x14ac:dyDescent="0.2">
      <c r="A23" s="78" t="s">
        <v>71</v>
      </c>
      <c r="B23" s="77" t="s">
        <v>39</v>
      </c>
      <c r="C23" s="42"/>
      <c r="D23" s="40"/>
      <c r="E23" s="39"/>
      <c r="F23" s="6"/>
      <c r="G23" s="6"/>
      <c r="H23" s="6"/>
      <c r="I23" s="6"/>
      <c r="J23" s="6"/>
      <c r="K23" s="7"/>
      <c r="L23" s="51"/>
      <c r="M23" s="25"/>
      <c r="N23" s="25"/>
      <c r="O23" s="25"/>
      <c r="P23" s="25"/>
      <c r="Q23" s="25"/>
      <c r="R23" s="25"/>
      <c r="S23" s="3"/>
      <c r="T23" s="8"/>
      <c r="U23" s="9">
        <v>0</v>
      </c>
      <c r="V23" s="3"/>
      <c r="W23" s="3"/>
      <c r="X23" s="3"/>
      <c r="Y23" s="3"/>
      <c r="Z23" s="3"/>
      <c r="AA23" s="3"/>
      <c r="AB23" s="3"/>
      <c r="AC23" s="3"/>
    </row>
    <row r="24" spans="1:29" s="5" customFormat="1" ht="38.25" x14ac:dyDescent="0.2">
      <c r="A24" s="73" t="s">
        <v>72</v>
      </c>
      <c r="B24" s="72" t="s">
        <v>69</v>
      </c>
      <c r="C24" s="82" t="s">
        <v>52</v>
      </c>
      <c r="D24" s="98">
        <v>0.41</v>
      </c>
      <c r="E24" s="87">
        <v>5639.07</v>
      </c>
      <c r="F24" s="84">
        <f>MEMORIA!D10</f>
        <v>1020</v>
      </c>
      <c r="G24" s="84">
        <f>1550+1029.6+F24</f>
        <v>3599.6</v>
      </c>
      <c r="H24" s="84">
        <f>E24*D24</f>
        <v>2312.0186999999996</v>
      </c>
      <c r="I24" s="84">
        <f>ROUND(F24*D24,2)</f>
        <v>418.2</v>
      </c>
      <c r="J24" s="84">
        <f t="shared" ref="J24" si="1">ROUND(G24*D24,2)</f>
        <v>1475.84</v>
      </c>
      <c r="K24" s="85">
        <f t="shared" ref="K24" si="2">F24/E24</f>
        <v>0.18088088993397849</v>
      </c>
      <c r="L24" s="51"/>
      <c r="M24" s="25"/>
      <c r="N24" s="25"/>
      <c r="O24" s="25"/>
      <c r="P24" s="25"/>
      <c r="Q24" s="25"/>
      <c r="R24" s="25"/>
      <c r="S24" s="3"/>
      <c r="T24" s="8"/>
      <c r="U24" s="9">
        <v>0</v>
      </c>
      <c r="V24" s="3">
        <v>40162.28</v>
      </c>
      <c r="W24" s="3"/>
      <c r="X24" s="3"/>
      <c r="Y24" s="3"/>
      <c r="Z24" s="3"/>
      <c r="AA24" s="3"/>
      <c r="AB24" s="3"/>
      <c r="AC24" s="3"/>
    </row>
    <row r="25" spans="1:29" s="5" customFormat="1" x14ac:dyDescent="0.2">
      <c r="A25" s="42"/>
      <c r="B25" s="45"/>
      <c r="C25" s="71"/>
      <c r="D25" s="99"/>
      <c r="E25" s="83"/>
      <c r="F25" s="84"/>
      <c r="G25" s="84"/>
      <c r="H25" s="84"/>
      <c r="I25" s="84"/>
      <c r="J25" s="84"/>
      <c r="K25" s="85"/>
      <c r="L25" s="51"/>
      <c r="M25" s="25"/>
      <c r="N25" s="25"/>
      <c r="O25" s="25"/>
      <c r="P25" s="25"/>
      <c r="Q25" s="25"/>
      <c r="R25" s="25"/>
      <c r="S25" s="8">
        <f>H25</f>
        <v>0</v>
      </c>
      <c r="T25" s="8">
        <f>I25</f>
        <v>0</v>
      </c>
      <c r="U25" s="9" t="e">
        <f>#REF!</f>
        <v>#REF!</v>
      </c>
      <c r="V25" s="3">
        <v>27184.69</v>
      </c>
      <c r="W25" s="3"/>
      <c r="X25" s="3"/>
      <c r="Y25" s="3"/>
      <c r="Z25" s="3"/>
      <c r="AA25" s="3"/>
      <c r="AB25" s="3"/>
      <c r="AC25" s="3"/>
    </row>
    <row r="26" spans="1:29" s="5" customFormat="1" x14ac:dyDescent="0.2">
      <c r="A26" s="78" t="s">
        <v>73</v>
      </c>
      <c r="B26" s="77" t="s">
        <v>40</v>
      </c>
      <c r="C26" s="71"/>
      <c r="D26" s="99"/>
      <c r="E26" s="83"/>
      <c r="F26" s="84"/>
      <c r="G26" s="84"/>
      <c r="H26" s="84"/>
      <c r="I26" s="84"/>
      <c r="J26" s="84"/>
      <c r="K26" s="85"/>
      <c r="L26" s="51"/>
      <c r="M26" s="25"/>
      <c r="N26" s="25"/>
      <c r="O26" s="25"/>
      <c r="P26" s="25"/>
      <c r="Q26" s="25"/>
      <c r="R26" s="25"/>
      <c r="S26" s="8"/>
      <c r="T26" s="8"/>
      <c r="U26" s="9"/>
      <c r="V26" s="3"/>
      <c r="W26" s="3"/>
      <c r="X26" s="3"/>
      <c r="Y26" s="3"/>
      <c r="Z26" s="3"/>
      <c r="AA26" s="3"/>
      <c r="AB26" s="3"/>
      <c r="AC26" s="3"/>
    </row>
    <row r="27" spans="1:29" s="5" customFormat="1" ht="38.25" x14ac:dyDescent="0.2">
      <c r="A27" s="73" t="s">
        <v>74</v>
      </c>
      <c r="B27" s="86" t="s">
        <v>108</v>
      </c>
      <c r="C27" s="82" t="s">
        <v>55</v>
      </c>
      <c r="D27" s="87">
        <v>1.99</v>
      </c>
      <c r="E27" s="87">
        <v>1120.4000000000001</v>
      </c>
      <c r="F27" s="84">
        <f>MEMORIA!D13</f>
        <v>204</v>
      </c>
      <c r="G27" s="84">
        <f>515.92+F27</f>
        <v>719.92</v>
      </c>
      <c r="H27" s="84">
        <f>E27*D27</f>
        <v>2229.596</v>
      </c>
      <c r="I27" s="84">
        <f>ROUND(F27*D27,2)</f>
        <v>405.96</v>
      </c>
      <c r="J27" s="84">
        <f t="shared" ref="J27" si="3">ROUND(G27*D27,2)</f>
        <v>1432.64</v>
      </c>
      <c r="K27" s="85">
        <f t="shared" ref="K27" si="4">F27/E27</f>
        <v>0.18207782934666189</v>
      </c>
      <c r="L27" s="51"/>
      <c r="M27" s="25"/>
      <c r="N27" s="25"/>
      <c r="O27" s="25"/>
      <c r="P27" s="25"/>
      <c r="Q27" s="25"/>
      <c r="R27" s="25"/>
      <c r="S27" s="8"/>
      <c r="T27" s="8"/>
      <c r="U27" s="9"/>
      <c r="V27" s="3"/>
      <c r="W27" s="3"/>
      <c r="X27" s="3"/>
      <c r="Y27" s="3"/>
      <c r="Z27" s="3"/>
      <c r="AA27" s="3"/>
      <c r="AB27" s="3"/>
      <c r="AC27" s="3"/>
    </row>
    <row r="28" spans="1:29" s="5" customFormat="1" ht="38.25" x14ac:dyDescent="0.2">
      <c r="A28" s="73" t="s">
        <v>75</v>
      </c>
      <c r="B28" s="86" t="s">
        <v>109</v>
      </c>
      <c r="C28" s="82" t="s">
        <v>55</v>
      </c>
      <c r="D28" s="87">
        <v>1.99</v>
      </c>
      <c r="E28" s="87">
        <v>1120.4000000000001</v>
      </c>
      <c r="F28" s="84">
        <f>MEMORIA!D14</f>
        <v>204</v>
      </c>
      <c r="G28" s="84">
        <f>515.92+F28</f>
        <v>719.92</v>
      </c>
      <c r="H28" s="84">
        <f>E28*D28</f>
        <v>2229.596</v>
      </c>
      <c r="I28" s="84">
        <f t="shared" ref="I28" si="5">ROUND(F28*D28,2)</f>
        <v>405.96</v>
      </c>
      <c r="J28" s="84">
        <f t="shared" ref="J28" si="6">ROUND(G28*D28,2)</f>
        <v>1432.64</v>
      </c>
      <c r="K28" s="85">
        <f t="shared" ref="K28" si="7">F28/E28</f>
        <v>0.18207782934666189</v>
      </c>
      <c r="L28" s="51"/>
      <c r="M28" s="25"/>
      <c r="N28" s="25"/>
      <c r="O28" s="25"/>
      <c r="P28" s="25"/>
      <c r="Q28" s="25"/>
      <c r="R28" s="25"/>
      <c r="S28" s="8"/>
      <c r="T28" s="8"/>
      <c r="U28" s="9"/>
      <c r="V28" s="3"/>
      <c r="W28" s="3"/>
      <c r="X28" s="3"/>
      <c r="Y28" s="3"/>
      <c r="Z28" s="3"/>
      <c r="AA28" s="3"/>
      <c r="AB28" s="3"/>
      <c r="AC28" s="3"/>
    </row>
    <row r="29" spans="1:29" s="5" customFormat="1" x14ac:dyDescent="0.2">
      <c r="A29" s="70"/>
      <c r="B29" s="72"/>
      <c r="C29" s="71"/>
      <c r="D29" s="99"/>
      <c r="E29" s="83"/>
      <c r="F29" s="84"/>
      <c r="G29" s="84"/>
      <c r="H29" s="84"/>
      <c r="I29" s="84"/>
      <c r="J29" s="84"/>
      <c r="K29" s="85"/>
      <c r="L29" s="51"/>
      <c r="M29" s="25"/>
      <c r="N29" s="25"/>
      <c r="O29" s="25"/>
      <c r="P29" s="25"/>
      <c r="Q29" s="25"/>
      <c r="R29" s="25"/>
      <c r="S29" s="8"/>
      <c r="T29" s="8"/>
      <c r="U29" s="9"/>
      <c r="V29" s="3"/>
      <c r="W29" s="3"/>
      <c r="X29" s="3"/>
      <c r="Y29" s="3"/>
      <c r="Z29" s="3"/>
      <c r="AA29" s="3"/>
      <c r="AB29" s="3"/>
      <c r="AC29" s="3"/>
    </row>
    <row r="30" spans="1:29" s="5" customFormat="1" x14ac:dyDescent="0.2">
      <c r="A30" s="78" t="s">
        <v>76</v>
      </c>
      <c r="B30" s="77" t="s">
        <v>3</v>
      </c>
      <c r="C30" s="71"/>
      <c r="D30" s="99"/>
      <c r="E30" s="83"/>
      <c r="F30" s="84"/>
      <c r="G30" s="84"/>
      <c r="H30" s="84"/>
      <c r="I30" s="84"/>
      <c r="J30" s="84"/>
      <c r="K30" s="85"/>
      <c r="L30" s="51"/>
      <c r="M30" s="25"/>
      <c r="N30" s="25"/>
      <c r="O30" s="25"/>
      <c r="P30" s="25"/>
      <c r="Q30" s="25"/>
      <c r="R30" s="25"/>
      <c r="S30" s="8"/>
      <c r="T30" s="8"/>
      <c r="U30" s="9"/>
      <c r="V30" s="3"/>
      <c r="W30" s="3"/>
      <c r="X30" s="3"/>
      <c r="Y30" s="3"/>
      <c r="Z30" s="3"/>
      <c r="AA30" s="3"/>
      <c r="AB30" s="3"/>
      <c r="AC30" s="3"/>
    </row>
    <row r="31" spans="1:29" s="5" customFormat="1" ht="38.25" x14ac:dyDescent="0.2">
      <c r="A31" s="73" t="s">
        <v>80</v>
      </c>
      <c r="B31" s="74" t="s">
        <v>77</v>
      </c>
      <c r="C31" s="79" t="s">
        <v>50</v>
      </c>
      <c r="D31" s="103">
        <v>60.03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51"/>
      <c r="M31" s="25"/>
      <c r="N31" s="25"/>
      <c r="O31" s="25"/>
      <c r="P31" s="25"/>
      <c r="Q31" s="25"/>
      <c r="R31" s="25"/>
      <c r="S31" s="8"/>
      <c r="T31" s="8"/>
      <c r="U31" s="9"/>
      <c r="V31" s="3"/>
      <c r="W31" s="3"/>
      <c r="X31" s="3"/>
      <c r="Y31" s="3"/>
      <c r="Z31" s="3"/>
      <c r="AA31" s="3"/>
      <c r="AB31" s="3"/>
      <c r="AC31" s="3"/>
    </row>
    <row r="32" spans="1:29" s="5" customFormat="1" ht="25.5" x14ac:dyDescent="0.2">
      <c r="A32" s="73" t="s">
        <v>81</v>
      </c>
      <c r="B32" s="74" t="s">
        <v>78</v>
      </c>
      <c r="C32" s="79" t="s">
        <v>51</v>
      </c>
      <c r="D32" s="103">
        <v>30.18</v>
      </c>
      <c r="E32" s="87">
        <v>1099.2</v>
      </c>
      <c r="F32" s="80">
        <f>MEMORIA!D18</f>
        <v>216</v>
      </c>
      <c r="G32" s="80">
        <f>520+F32</f>
        <v>736</v>
      </c>
      <c r="H32" s="80">
        <f>E32*D32</f>
        <v>33173.856</v>
      </c>
      <c r="I32" s="80">
        <f t="shared" ref="I32" si="8">ROUND(F32*D32,2)</f>
        <v>6518.88</v>
      </c>
      <c r="J32" s="80">
        <f t="shared" ref="J32" si="9">ROUND(G32*D32,2)</f>
        <v>22212.48</v>
      </c>
      <c r="K32" s="81">
        <f t="shared" ref="K32" si="10">F32/E32</f>
        <v>0.1965065502183406</v>
      </c>
      <c r="L32" s="51"/>
      <c r="M32" s="25"/>
      <c r="N32" s="25"/>
      <c r="O32" s="25"/>
      <c r="P32" s="25"/>
      <c r="Q32" s="25"/>
      <c r="R32" s="25"/>
      <c r="S32" s="8"/>
      <c r="T32" s="8"/>
      <c r="U32" s="9"/>
      <c r="V32" s="3"/>
      <c r="W32" s="3"/>
      <c r="X32" s="3"/>
      <c r="Y32" s="3"/>
      <c r="Z32" s="3"/>
      <c r="AA32" s="3"/>
      <c r="AB32" s="3"/>
      <c r="AC32" s="3"/>
    </row>
    <row r="33" spans="1:29" s="5" customFormat="1" ht="51" x14ac:dyDescent="0.2">
      <c r="A33" s="73" t="s">
        <v>82</v>
      </c>
      <c r="B33" s="74" t="s">
        <v>49</v>
      </c>
      <c r="C33" s="79" t="s">
        <v>52</v>
      </c>
      <c r="D33" s="103">
        <v>69.86</v>
      </c>
      <c r="E33" s="87">
        <v>5639.07</v>
      </c>
      <c r="F33" s="80">
        <f>MEMORIA!D19</f>
        <v>1020</v>
      </c>
      <c r="G33" s="80">
        <f>2579.6+F33</f>
        <v>3599.6</v>
      </c>
      <c r="H33" s="80">
        <f>E33*D33</f>
        <v>393945.4302</v>
      </c>
      <c r="I33" s="80">
        <f t="shared" ref="I33" si="11">ROUND(F33*D33,2)</f>
        <v>71257.2</v>
      </c>
      <c r="J33" s="80">
        <f t="shared" ref="J33" si="12">ROUND(G33*D33,2)</f>
        <v>251468.06</v>
      </c>
      <c r="K33" s="81">
        <f t="shared" ref="K33" si="13">F33/E33</f>
        <v>0.18088088993397849</v>
      </c>
      <c r="L33" s="51"/>
      <c r="M33" s="25"/>
      <c r="N33" s="25"/>
      <c r="O33" s="25"/>
      <c r="P33" s="25"/>
      <c r="Q33" s="25"/>
      <c r="R33" s="25"/>
      <c r="S33" s="8"/>
      <c r="T33" s="8"/>
      <c r="U33" s="9"/>
      <c r="V33" s="3"/>
      <c r="W33" s="3"/>
      <c r="X33" s="3"/>
      <c r="Y33" s="3"/>
      <c r="Z33" s="3"/>
      <c r="AA33" s="3"/>
      <c r="AB33" s="3"/>
      <c r="AC33" s="3"/>
    </row>
    <row r="34" spans="1:29" s="5" customFormat="1" ht="25.5" x14ac:dyDescent="0.2">
      <c r="A34" s="73" t="s">
        <v>83</v>
      </c>
      <c r="B34" s="74" t="s">
        <v>79</v>
      </c>
      <c r="C34" s="79" t="s">
        <v>53</v>
      </c>
      <c r="D34" s="103">
        <v>0.83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51"/>
      <c r="M34" s="25"/>
      <c r="N34" s="25"/>
      <c r="O34" s="25"/>
      <c r="P34" s="25"/>
      <c r="Q34" s="25"/>
      <c r="R34" s="25"/>
      <c r="S34" s="8"/>
      <c r="T34" s="8"/>
      <c r="U34" s="9"/>
      <c r="V34" s="3"/>
      <c r="W34" s="3"/>
      <c r="X34" s="3"/>
      <c r="Y34" s="3"/>
      <c r="Z34" s="3"/>
      <c r="AA34" s="3"/>
      <c r="AB34" s="3"/>
      <c r="AC34" s="3"/>
    </row>
    <row r="35" spans="1:29" s="5" customFormat="1" x14ac:dyDescent="0.2">
      <c r="A35" s="42"/>
      <c r="B35" s="45"/>
      <c r="C35" s="71"/>
      <c r="D35" s="99"/>
      <c r="E35" s="83"/>
      <c r="F35" s="84"/>
      <c r="G35" s="84"/>
      <c r="H35" s="84"/>
      <c r="I35" s="84"/>
      <c r="J35" s="84"/>
      <c r="K35" s="85"/>
      <c r="L35" s="52"/>
      <c r="M35" s="26"/>
      <c r="N35" s="26"/>
      <c r="O35" s="26"/>
      <c r="P35" s="26"/>
      <c r="Q35" s="26"/>
      <c r="R35" s="26"/>
      <c r="S35" s="3"/>
      <c r="T35" s="8"/>
      <c r="U35" s="9"/>
      <c r="V35" s="3"/>
      <c r="W35" s="3"/>
      <c r="X35" s="3"/>
      <c r="Y35" s="3"/>
      <c r="Z35" s="3"/>
      <c r="AA35" s="3"/>
      <c r="AB35" s="3"/>
      <c r="AC35" s="3"/>
    </row>
    <row r="36" spans="1:29" s="5" customFormat="1" x14ac:dyDescent="0.2">
      <c r="A36" s="78" t="s">
        <v>84</v>
      </c>
      <c r="B36" s="77" t="s">
        <v>54</v>
      </c>
      <c r="C36" s="71"/>
      <c r="D36" s="99"/>
      <c r="E36" s="83"/>
      <c r="F36" s="84"/>
      <c r="G36" s="84"/>
      <c r="H36" s="84"/>
      <c r="I36" s="84"/>
      <c r="J36" s="84"/>
      <c r="K36" s="85"/>
      <c r="L36" s="52"/>
      <c r="M36" s="26"/>
      <c r="N36" s="26"/>
      <c r="O36" s="26"/>
      <c r="P36" s="26"/>
      <c r="Q36" s="26"/>
      <c r="R36" s="26"/>
      <c r="S36" s="3"/>
      <c r="T36" s="8"/>
      <c r="U36" s="9"/>
      <c r="V36" s="3"/>
      <c r="W36" s="3"/>
      <c r="X36" s="3"/>
      <c r="Y36" s="3"/>
      <c r="Z36" s="3"/>
      <c r="AA36" s="3"/>
      <c r="AB36" s="3"/>
      <c r="AC36" s="3"/>
    </row>
    <row r="37" spans="1:29" s="5" customFormat="1" ht="25.5" x14ac:dyDescent="0.2">
      <c r="A37" s="73" t="s">
        <v>87</v>
      </c>
      <c r="B37" s="74" t="s">
        <v>85</v>
      </c>
      <c r="C37" s="82" t="s">
        <v>55</v>
      </c>
      <c r="D37" s="87">
        <v>59.78</v>
      </c>
      <c r="E37" s="87">
        <v>144.53</v>
      </c>
      <c r="F37" s="84">
        <f>MEMORIA!D23</f>
        <v>62.51400000000001</v>
      </c>
      <c r="G37" s="84">
        <f>F37+53.74</f>
        <v>116.25400000000002</v>
      </c>
      <c r="H37" s="84">
        <f>E37*D37</f>
        <v>8640.0033999999996</v>
      </c>
      <c r="I37" s="84">
        <f t="shared" ref="I37" si="14">ROUND(F37*D37,2)</f>
        <v>3737.09</v>
      </c>
      <c r="J37" s="84">
        <f t="shared" ref="J37" si="15">ROUND(G37*D37,2)</f>
        <v>6949.66</v>
      </c>
      <c r="K37" s="85">
        <f t="shared" ref="K37" si="16">F37/E37</f>
        <v>0.43253303812357302</v>
      </c>
      <c r="L37" s="52"/>
      <c r="M37" s="26"/>
      <c r="N37" s="26"/>
      <c r="O37" s="26"/>
      <c r="P37" s="26"/>
      <c r="Q37" s="26"/>
      <c r="R37" s="26"/>
      <c r="S37" s="3"/>
      <c r="T37" s="8"/>
      <c r="U37" s="9"/>
      <c r="V37" s="3"/>
      <c r="W37" s="3"/>
      <c r="X37" s="3"/>
      <c r="Y37" s="3"/>
      <c r="Z37" s="3"/>
      <c r="AA37" s="3"/>
      <c r="AB37" s="3"/>
      <c r="AC37" s="3"/>
    </row>
    <row r="38" spans="1:29" s="5" customFormat="1" ht="51" x14ac:dyDescent="0.2">
      <c r="A38" s="73" t="s">
        <v>88</v>
      </c>
      <c r="B38" s="74" t="s">
        <v>86</v>
      </c>
      <c r="C38" s="82" t="s">
        <v>55</v>
      </c>
      <c r="D38" s="87">
        <v>733.57</v>
      </c>
      <c r="E38" s="87">
        <v>46.63</v>
      </c>
      <c r="F38" s="84">
        <f>MEMORIA!D24</f>
        <v>21.879900000000006</v>
      </c>
      <c r="G38" s="84">
        <f>18.81+F38</f>
        <v>40.689900000000009</v>
      </c>
      <c r="H38" s="84">
        <f>E38*D38</f>
        <v>34206.369100000004</v>
      </c>
      <c r="I38" s="84">
        <f t="shared" ref="I38" si="17">ROUND(F38*D38,2)</f>
        <v>16050.44</v>
      </c>
      <c r="J38" s="84">
        <f t="shared" ref="J38" si="18">ROUND(G38*D38,2)</f>
        <v>29848.89</v>
      </c>
      <c r="K38" s="85">
        <f t="shared" ref="K38" si="19">F38/E38</f>
        <v>0.4692236757452285</v>
      </c>
      <c r="L38" s="52"/>
      <c r="M38" s="26"/>
      <c r="N38" s="26"/>
      <c r="O38" s="26"/>
      <c r="P38" s="26"/>
      <c r="Q38" s="26"/>
      <c r="R38" s="26"/>
      <c r="S38" s="3"/>
      <c r="T38" s="8"/>
      <c r="U38" s="9"/>
      <c r="V38" s="3"/>
      <c r="W38" s="3"/>
      <c r="X38" s="3"/>
      <c r="Y38" s="3"/>
      <c r="Z38" s="3"/>
      <c r="AA38" s="3"/>
      <c r="AB38" s="3"/>
      <c r="AC38" s="3"/>
    </row>
    <row r="39" spans="1:29" s="5" customFormat="1" x14ac:dyDescent="0.2">
      <c r="A39" s="67"/>
      <c r="B39" s="45"/>
      <c r="C39" s="71"/>
      <c r="D39" s="99"/>
      <c r="E39" s="83"/>
      <c r="F39" s="84"/>
      <c r="G39" s="84"/>
      <c r="H39" s="84"/>
      <c r="I39" s="84"/>
      <c r="J39" s="84"/>
      <c r="K39" s="85"/>
      <c r="L39" s="52"/>
      <c r="M39" s="26"/>
      <c r="N39" s="26"/>
      <c r="O39" s="26"/>
      <c r="P39" s="26"/>
      <c r="Q39" s="26"/>
      <c r="R39" s="26"/>
      <c r="S39" s="3"/>
      <c r="T39" s="8"/>
      <c r="U39" s="9"/>
      <c r="V39" s="3"/>
      <c r="W39" s="3"/>
      <c r="X39" s="3"/>
      <c r="Y39" s="3"/>
      <c r="Z39" s="3"/>
      <c r="AA39" s="3"/>
      <c r="AB39" s="3"/>
      <c r="AC39" s="3"/>
    </row>
    <row r="40" spans="1:29" s="5" customFormat="1" x14ac:dyDescent="0.2">
      <c r="A40" s="78" t="s">
        <v>90</v>
      </c>
      <c r="B40" s="77" t="s">
        <v>58</v>
      </c>
      <c r="C40" s="71"/>
      <c r="D40" s="99"/>
      <c r="E40" s="83"/>
      <c r="F40" s="84"/>
      <c r="G40" s="84"/>
      <c r="H40" s="84"/>
      <c r="I40" s="84"/>
      <c r="J40" s="84"/>
      <c r="K40" s="85"/>
      <c r="L40" s="52"/>
      <c r="M40" s="26"/>
      <c r="N40" s="26"/>
      <c r="O40" s="26"/>
      <c r="P40" s="26"/>
      <c r="Q40" s="26"/>
      <c r="R40" s="26"/>
      <c r="S40" s="3"/>
      <c r="T40" s="8"/>
      <c r="U40" s="9"/>
      <c r="V40" s="3"/>
      <c r="W40" s="3"/>
      <c r="X40" s="3"/>
      <c r="Y40" s="3"/>
      <c r="Z40" s="3"/>
      <c r="AA40" s="3"/>
      <c r="AB40" s="3"/>
      <c r="AC40" s="3"/>
    </row>
    <row r="41" spans="1:29" s="5" customFormat="1" x14ac:dyDescent="0.2">
      <c r="A41" s="73" t="s">
        <v>91</v>
      </c>
      <c r="B41" s="74" t="s">
        <v>59</v>
      </c>
      <c r="C41" s="82" t="s">
        <v>61</v>
      </c>
      <c r="D41" s="87">
        <v>187.03</v>
      </c>
      <c r="E41" s="87">
        <v>11</v>
      </c>
      <c r="F41" s="84">
        <v>0</v>
      </c>
      <c r="G41" s="84">
        <v>0</v>
      </c>
      <c r="H41" s="84">
        <f>E41*D41</f>
        <v>2057.33</v>
      </c>
      <c r="I41" s="84">
        <f t="shared" ref="I41:I42" si="20">ROUND(F41*D41,2)</f>
        <v>0</v>
      </c>
      <c r="J41" s="84">
        <f t="shared" ref="J41:J42" si="21">ROUND(G41*D41,2)</f>
        <v>0</v>
      </c>
      <c r="K41" s="85">
        <f t="shared" ref="K41:K42" si="22">F41/E41</f>
        <v>0</v>
      </c>
      <c r="L41" s="52"/>
      <c r="M41" s="26"/>
      <c r="N41" s="26"/>
      <c r="O41" s="26"/>
      <c r="P41" s="26"/>
      <c r="Q41" s="26"/>
      <c r="R41" s="26"/>
      <c r="S41" s="3"/>
      <c r="T41" s="8"/>
      <c r="U41" s="9"/>
      <c r="V41" s="3"/>
      <c r="W41" s="3"/>
      <c r="X41" s="3"/>
      <c r="Y41" s="3"/>
      <c r="Z41" s="3"/>
      <c r="AA41" s="3"/>
      <c r="AB41" s="3"/>
      <c r="AC41" s="3"/>
    </row>
    <row r="42" spans="1:29" s="5" customFormat="1" x14ac:dyDescent="0.2">
      <c r="A42" s="73" t="s">
        <v>92</v>
      </c>
      <c r="B42" s="74" t="s">
        <v>89</v>
      </c>
      <c r="C42" s="82" t="s">
        <v>52</v>
      </c>
      <c r="D42" s="87">
        <v>1.26</v>
      </c>
      <c r="E42" s="87">
        <v>353.9</v>
      </c>
      <c r="F42" s="84">
        <v>0</v>
      </c>
      <c r="G42" s="84">
        <v>0</v>
      </c>
      <c r="H42" s="84">
        <f>E42*D42</f>
        <v>445.91399999999999</v>
      </c>
      <c r="I42" s="84">
        <f t="shared" si="20"/>
        <v>0</v>
      </c>
      <c r="J42" s="84">
        <f t="shared" si="21"/>
        <v>0</v>
      </c>
      <c r="K42" s="85">
        <f t="shared" si="22"/>
        <v>0</v>
      </c>
      <c r="L42" s="52"/>
      <c r="M42" s="26"/>
      <c r="N42" s="26"/>
      <c r="O42" s="26"/>
      <c r="P42" s="26"/>
      <c r="Q42" s="26"/>
      <c r="R42" s="26"/>
      <c r="S42" s="3"/>
      <c r="T42" s="8"/>
      <c r="U42" s="9"/>
      <c r="V42" s="3"/>
      <c r="W42" s="3"/>
      <c r="X42" s="3"/>
      <c r="Y42" s="3"/>
      <c r="Z42" s="3"/>
      <c r="AA42" s="3"/>
      <c r="AB42" s="3"/>
      <c r="AC42" s="3"/>
    </row>
    <row r="43" spans="1:29" s="5" customFormat="1" x14ac:dyDescent="0.2">
      <c r="A43" s="78"/>
      <c r="B43" s="74"/>
      <c r="C43" s="82"/>
      <c r="D43" s="87"/>
      <c r="E43" s="88"/>
      <c r="F43" s="84"/>
      <c r="G43" s="84"/>
      <c r="H43" s="84"/>
      <c r="I43" s="84"/>
      <c r="J43" s="84"/>
      <c r="K43" s="85"/>
      <c r="L43" s="52"/>
      <c r="M43" s="26"/>
      <c r="N43" s="26"/>
      <c r="O43" s="26"/>
      <c r="P43" s="26"/>
      <c r="Q43" s="26"/>
      <c r="R43" s="26"/>
      <c r="S43" s="3"/>
      <c r="T43" s="8"/>
      <c r="U43" s="9"/>
      <c r="V43" s="3"/>
      <c r="W43" s="3"/>
      <c r="X43" s="3"/>
      <c r="Y43" s="3"/>
      <c r="Z43" s="3"/>
      <c r="AA43" s="3"/>
      <c r="AB43" s="3"/>
      <c r="AC43" s="3"/>
    </row>
    <row r="44" spans="1:29" s="5" customFormat="1" x14ac:dyDescent="0.2">
      <c r="A44" s="78" t="s">
        <v>93</v>
      </c>
      <c r="B44" s="77" t="s">
        <v>62</v>
      </c>
      <c r="C44" s="71"/>
      <c r="D44" s="99"/>
      <c r="E44" s="83"/>
      <c r="F44" s="84"/>
      <c r="G44" s="84"/>
      <c r="H44" s="84"/>
      <c r="I44" s="84"/>
      <c r="J44" s="84"/>
      <c r="K44" s="85"/>
      <c r="L44" s="52"/>
      <c r="M44" s="26"/>
      <c r="N44" s="26"/>
      <c r="O44" s="26"/>
      <c r="P44" s="26"/>
      <c r="Q44" s="26"/>
      <c r="R44" s="26"/>
      <c r="S44" s="3"/>
      <c r="T44" s="8"/>
      <c r="U44" s="9"/>
      <c r="V44" s="3"/>
      <c r="W44" s="3"/>
      <c r="X44" s="3"/>
      <c r="Y44" s="3"/>
      <c r="Z44" s="3"/>
      <c r="AA44" s="3"/>
      <c r="AB44" s="3"/>
      <c r="AC44" s="3"/>
    </row>
    <row r="45" spans="1:29" s="5" customFormat="1" x14ac:dyDescent="0.2">
      <c r="A45" s="73" t="s">
        <v>94</v>
      </c>
      <c r="B45" s="86" t="s">
        <v>63</v>
      </c>
      <c r="C45" s="82" t="s">
        <v>61</v>
      </c>
      <c r="D45" s="87">
        <v>102.87</v>
      </c>
      <c r="E45" s="87">
        <v>7</v>
      </c>
      <c r="F45" s="84">
        <v>0</v>
      </c>
      <c r="G45" s="84">
        <v>0</v>
      </c>
      <c r="H45" s="84">
        <f>E45*D45</f>
        <v>720.09</v>
      </c>
      <c r="I45" s="84">
        <f t="shared" ref="I45" si="23">ROUND(F45*D45,2)</f>
        <v>0</v>
      </c>
      <c r="J45" s="84">
        <f t="shared" ref="J45" si="24">ROUND(G45*D45,2)</f>
        <v>0</v>
      </c>
      <c r="K45" s="85">
        <f t="shared" ref="K45" si="25">F45/E45</f>
        <v>0</v>
      </c>
      <c r="L45" s="52"/>
      <c r="M45" s="26"/>
      <c r="N45" s="26"/>
      <c r="O45" s="26"/>
      <c r="P45" s="26"/>
      <c r="Q45" s="26"/>
      <c r="R45" s="26"/>
      <c r="S45" s="3"/>
      <c r="T45" s="8"/>
      <c r="U45" s="9"/>
      <c r="V45" s="3"/>
      <c r="W45" s="3"/>
      <c r="X45" s="3"/>
      <c r="Y45" s="3"/>
      <c r="Z45" s="3"/>
      <c r="AA45" s="3"/>
      <c r="AB45" s="3"/>
      <c r="AC45" s="3"/>
    </row>
    <row r="46" spans="1:29" s="5" customFormat="1" x14ac:dyDescent="0.2">
      <c r="A46" s="78"/>
      <c r="B46" s="74"/>
      <c r="C46" s="82"/>
      <c r="D46" s="87"/>
      <c r="E46" s="87"/>
      <c r="F46" s="84"/>
      <c r="G46" s="84"/>
      <c r="H46" s="84"/>
      <c r="I46" s="84"/>
      <c r="J46" s="84"/>
      <c r="K46" s="85"/>
      <c r="L46" s="52"/>
      <c r="M46" s="26"/>
      <c r="N46" s="26"/>
      <c r="O46" s="26"/>
      <c r="P46" s="26"/>
      <c r="Q46" s="26"/>
      <c r="R46" s="26"/>
      <c r="S46" s="3"/>
      <c r="T46" s="8"/>
      <c r="U46" s="9"/>
      <c r="V46" s="3"/>
      <c r="W46" s="3"/>
      <c r="X46" s="3"/>
      <c r="Y46" s="3"/>
      <c r="Z46" s="3"/>
      <c r="AA46" s="3"/>
      <c r="AB46" s="3"/>
      <c r="AC46" s="3"/>
    </row>
    <row r="47" spans="1:29" s="5" customFormat="1" x14ac:dyDescent="0.2">
      <c r="A47" s="78" t="s">
        <v>95</v>
      </c>
      <c r="B47" s="77" t="s">
        <v>64</v>
      </c>
      <c r="C47" s="71"/>
      <c r="D47" s="99"/>
      <c r="E47" s="83"/>
      <c r="F47" s="84"/>
      <c r="G47" s="84"/>
      <c r="H47" s="84"/>
      <c r="I47" s="84"/>
      <c r="J47" s="84"/>
      <c r="K47" s="85"/>
      <c r="L47" s="52"/>
      <c r="M47" s="26"/>
      <c r="N47" s="26"/>
      <c r="O47" s="26"/>
      <c r="P47" s="26"/>
      <c r="Q47" s="26"/>
      <c r="R47" s="26"/>
      <c r="S47" s="3"/>
      <c r="T47" s="8"/>
      <c r="U47" s="9"/>
      <c r="V47" s="3"/>
      <c r="W47" s="3"/>
      <c r="X47" s="3"/>
      <c r="Y47" s="3"/>
      <c r="Z47" s="3"/>
      <c r="AA47" s="3"/>
      <c r="AB47" s="3"/>
      <c r="AC47" s="3"/>
    </row>
    <row r="48" spans="1:29" s="5" customFormat="1" ht="38.25" x14ac:dyDescent="0.2">
      <c r="A48" s="73" t="s">
        <v>98</v>
      </c>
      <c r="B48" s="74" t="s">
        <v>96</v>
      </c>
      <c r="C48" s="82" t="s">
        <v>61</v>
      </c>
      <c r="D48" s="87">
        <v>760.71</v>
      </c>
      <c r="E48" s="87">
        <v>2</v>
      </c>
      <c r="F48" s="84">
        <v>0</v>
      </c>
      <c r="G48" s="84">
        <v>0</v>
      </c>
      <c r="H48" s="84">
        <f>E48*D48</f>
        <v>1521.42</v>
      </c>
      <c r="I48" s="84">
        <f t="shared" ref="I48:I49" si="26">ROUND(F48*D48,2)</f>
        <v>0</v>
      </c>
      <c r="J48" s="84">
        <f t="shared" ref="J48:J49" si="27">ROUND(G48*D48,2)</f>
        <v>0</v>
      </c>
      <c r="K48" s="85">
        <f t="shared" ref="K48:K49" si="28">F48/E48</f>
        <v>0</v>
      </c>
      <c r="L48" s="52"/>
      <c r="M48" s="26"/>
      <c r="N48" s="26"/>
      <c r="O48" s="26"/>
      <c r="P48" s="26"/>
      <c r="Q48" s="26"/>
      <c r="R48" s="26"/>
      <c r="S48" s="3"/>
      <c r="T48" s="8"/>
      <c r="U48" s="9"/>
      <c r="V48" s="3"/>
      <c r="W48" s="3"/>
      <c r="X48" s="3"/>
      <c r="Y48" s="3"/>
      <c r="Z48" s="3"/>
      <c r="AA48" s="3"/>
      <c r="AB48" s="3"/>
      <c r="AC48" s="3"/>
    </row>
    <row r="49" spans="1:29" s="5" customFormat="1" ht="38.25" x14ac:dyDescent="0.2">
      <c r="A49" s="73" t="s">
        <v>99</v>
      </c>
      <c r="B49" s="74" t="s">
        <v>97</v>
      </c>
      <c r="C49" s="82" t="s">
        <v>61</v>
      </c>
      <c r="D49" s="87">
        <v>760.71</v>
      </c>
      <c r="E49" s="87">
        <v>6</v>
      </c>
      <c r="F49" s="84">
        <v>2</v>
      </c>
      <c r="G49" s="84">
        <v>4</v>
      </c>
      <c r="H49" s="84">
        <f>E49*D49</f>
        <v>4564.26</v>
      </c>
      <c r="I49" s="84">
        <f t="shared" si="26"/>
        <v>1521.42</v>
      </c>
      <c r="J49" s="84">
        <f t="shared" si="27"/>
        <v>3042.84</v>
      </c>
      <c r="K49" s="85">
        <f t="shared" si="28"/>
        <v>0.33333333333333331</v>
      </c>
      <c r="L49" s="52"/>
      <c r="M49" s="26"/>
      <c r="N49" s="26"/>
      <c r="O49" s="26"/>
      <c r="P49" s="26"/>
      <c r="Q49" s="26"/>
      <c r="R49" s="26"/>
      <c r="S49" s="3"/>
      <c r="T49" s="8"/>
      <c r="U49" s="9"/>
      <c r="V49" s="3"/>
      <c r="W49" s="3"/>
      <c r="X49" s="3"/>
      <c r="Y49" s="3"/>
      <c r="Z49" s="3"/>
      <c r="AA49" s="3"/>
      <c r="AB49" s="3"/>
      <c r="AC49" s="3"/>
    </row>
    <row r="50" spans="1:29" s="5" customFormat="1" x14ac:dyDescent="0.2">
      <c r="A50" s="73"/>
      <c r="B50" s="74"/>
      <c r="C50" s="82"/>
      <c r="D50" s="87"/>
      <c r="E50" s="87"/>
      <c r="F50" s="84"/>
      <c r="G50" s="84"/>
      <c r="H50" s="84"/>
      <c r="I50" s="84"/>
      <c r="J50" s="84"/>
      <c r="K50" s="85"/>
      <c r="L50" s="52"/>
      <c r="M50" s="26"/>
      <c r="N50" s="26"/>
      <c r="O50" s="26"/>
      <c r="P50" s="26"/>
      <c r="Q50" s="26"/>
      <c r="R50" s="26"/>
      <c r="S50" s="3"/>
      <c r="T50" s="8"/>
      <c r="U50" s="9"/>
      <c r="V50" s="3"/>
      <c r="W50" s="3"/>
      <c r="X50" s="3"/>
      <c r="Y50" s="3"/>
      <c r="Z50" s="3"/>
      <c r="AA50" s="3"/>
      <c r="AB50" s="3"/>
      <c r="AC50" s="3"/>
    </row>
    <row r="51" spans="1:29" s="5" customFormat="1" x14ac:dyDescent="0.2">
      <c r="A51" s="78" t="s">
        <v>101</v>
      </c>
      <c r="B51" s="77" t="s">
        <v>41</v>
      </c>
      <c r="C51" s="71"/>
      <c r="D51" s="99"/>
      <c r="E51" s="83"/>
      <c r="F51" s="84"/>
      <c r="G51" s="84"/>
      <c r="H51" s="84"/>
      <c r="I51" s="84"/>
      <c r="J51" s="84"/>
      <c r="K51" s="85"/>
      <c r="L51" s="52"/>
      <c r="M51" s="26"/>
      <c r="N51" s="26"/>
      <c r="O51" s="26"/>
      <c r="P51" s="26"/>
      <c r="Q51" s="26"/>
      <c r="R51" s="26"/>
      <c r="S51" s="3"/>
      <c r="T51" s="8"/>
      <c r="U51" s="9"/>
      <c r="V51" s="3"/>
      <c r="W51" s="3"/>
      <c r="X51" s="3"/>
      <c r="Y51" s="3"/>
      <c r="Z51" s="3"/>
      <c r="AA51" s="3"/>
      <c r="AB51" s="3"/>
      <c r="AC51" s="3"/>
    </row>
    <row r="52" spans="1:29" s="5" customFormat="1" ht="25.5" x14ac:dyDescent="0.2">
      <c r="A52" s="73" t="s">
        <v>102</v>
      </c>
      <c r="B52" s="74" t="s">
        <v>100</v>
      </c>
      <c r="C52" s="82" t="s">
        <v>52</v>
      </c>
      <c r="D52" s="87">
        <v>0.54</v>
      </c>
      <c r="E52" s="87">
        <v>5639.07</v>
      </c>
      <c r="F52" s="84">
        <v>0</v>
      </c>
      <c r="G52" s="84">
        <v>0</v>
      </c>
      <c r="H52" s="84">
        <f>E52*D52</f>
        <v>3045.0978</v>
      </c>
      <c r="I52" s="84">
        <f t="shared" ref="I52" si="29">ROUND(F52*D52,2)</f>
        <v>0</v>
      </c>
      <c r="J52" s="84">
        <f t="shared" ref="J52" si="30">ROUND(G52*D52,2)</f>
        <v>0</v>
      </c>
      <c r="K52" s="85">
        <f t="shared" ref="K52" si="31">F52/E52</f>
        <v>0</v>
      </c>
      <c r="L52" s="52"/>
      <c r="M52" s="26"/>
      <c r="N52" s="26"/>
      <c r="O52" s="26"/>
      <c r="P52" s="26"/>
      <c r="Q52" s="26"/>
      <c r="R52" s="26"/>
      <c r="S52" s="3"/>
      <c r="T52" s="8"/>
      <c r="U52" s="9"/>
      <c r="V52" s="3"/>
      <c r="W52" s="3"/>
      <c r="X52" s="3"/>
      <c r="Y52" s="3"/>
      <c r="Z52" s="3"/>
      <c r="AA52" s="3"/>
      <c r="AB52" s="3"/>
      <c r="AC52" s="3"/>
    </row>
    <row r="53" spans="1:29" s="5" customFormat="1" x14ac:dyDescent="0.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51" t="e">
        <f>H54+#REF!</f>
        <v>#REF!</v>
      </c>
      <c r="M53" s="25"/>
      <c r="N53" s="25"/>
      <c r="O53" s="25"/>
      <c r="P53" s="25"/>
      <c r="Q53" s="25"/>
      <c r="R53" s="25"/>
      <c r="S53" s="8">
        <f>H53</f>
        <v>0</v>
      </c>
      <c r="T53" s="8">
        <f>I53</f>
        <v>0</v>
      </c>
      <c r="U53" s="9"/>
      <c r="V53" s="10"/>
      <c r="W53" s="10"/>
      <c r="X53" s="10"/>
      <c r="Y53" s="10"/>
      <c r="Z53" s="10"/>
      <c r="AA53" s="10"/>
      <c r="AB53" s="10"/>
      <c r="AC53" s="10"/>
    </row>
    <row r="54" spans="1:29" s="5" customFormat="1" x14ac:dyDescent="0.2">
      <c r="A54" s="166" t="s">
        <v>65</v>
      </c>
      <c r="B54" s="167"/>
      <c r="C54" s="167"/>
      <c r="D54" s="167"/>
      <c r="E54" s="167"/>
      <c r="F54" s="167"/>
      <c r="G54" s="167"/>
      <c r="H54" s="31">
        <f>SUM(H24:H52)</f>
        <v>489090.98120000004</v>
      </c>
      <c r="I54" s="31">
        <f>SUM(I24:I52)</f>
        <v>100315.15</v>
      </c>
      <c r="J54" s="31">
        <f>SUM(J24:J52)</f>
        <v>317863.05</v>
      </c>
      <c r="K54" s="30"/>
      <c r="L54" s="51"/>
      <c r="M54" s="25"/>
      <c r="N54" s="25"/>
      <c r="O54" s="25"/>
      <c r="P54" s="25"/>
      <c r="Q54" s="25"/>
      <c r="R54" s="25"/>
      <c r="S54" s="8">
        <f>H54</f>
        <v>489090.98120000004</v>
      </c>
      <c r="T54" s="8">
        <f>I54</f>
        <v>100315.15</v>
      </c>
      <c r="U54" s="9" t="e">
        <f>#REF!</f>
        <v>#REF!</v>
      </c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50"/>
      <c r="M55" s="24"/>
      <c r="N55" s="24"/>
      <c r="O55" s="24"/>
      <c r="P55" s="24"/>
      <c r="Q55" s="24"/>
      <c r="R55" s="24"/>
    </row>
    <row r="56" spans="1:29" x14ac:dyDescent="0.2">
      <c r="A56" s="29" t="s">
        <v>104</v>
      </c>
      <c r="B56" s="163" t="s">
        <v>103</v>
      </c>
      <c r="C56" s="164"/>
      <c r="D56" s="164"/>
      <c r="E56" s="164"/>
      <c r="F56" s="164"/>
      <c r="G56" s="164"/>
      <c r="H56" s="164"/>
      <c r="I56" s="164"/>
      <c r="J56" s="164"/>
      <c r="K56" s="165"/>
    </row>
    <row r="57" spans="1:29" x14ac:dyDescent="0.2">
      <c r="A57" s="78" t="s">
        <v>105</v>
      </c>
      <c r="B57" s="77" t="s">
        <v>39</v>
      </c>
      <c r="C57" s="71"/>
      <c r="D57" s="40"/>
      <c r="E57" s="39"/>
      <c r="F57" s="6"/>
      <c r="G57" s="6"/>
      <c r="H57" s="6"/>
      <c r="I57" s="6"/>
      <c r="J57" s="6"/>
      <c r="K57" s="7"/>
    </row>
    <row r="58" spans="1:29" ht="38.25" x14ac:dyDescent="0.2">
      <c r="A58" s="73" t="s">
        <v>105</v>
      </c>
      <c r="B58" s="72" t="s">
        <v>69</v>
      </c>
      <c r="C58" s="82" t="s">
        <v>52</v>
      </c>
      <c r="D58" s="98">
        <v>0.41</v>
      </c>
      <c r="E58" s="87">
        <v>1022.73</v>
      </c>
      <c r="F58" s="84">
        <v>0</v>
      </c>
      <c r="G58" s="84">
        <f>F58</f>
        <v>0</v>
      </c>
      <c r="H58" s="84">
        <f>E58*D58</f>
        <v>419.3193</v>
      </c>
      <c r="I58" s="84">
        <f>ROUND(F58*D58,2)</f>
        <v>0</v>
      </c>
      <c r="J58" s="84">
        <f>ROUND(G58*D58,2)</f>
        <v>0</v>
      </c>
      <c r="K58" s="85">
        <f t="shared" ref="K58" si="32">F58/E58</f>
        <v>0</v>
      </c>
    </row>
    <row r="59" spans="1:29" x14ac:dyDescent="0.2">
      <c r="A59" s="73"/>
      <c r="B59" s="45"/>
      <c r="C59" s="71"/>
      <c r="D59" s="99"/>
      <c r="E59" s="83"/>
      <c r="F59" s="84"/>
      <c r="G59" s="84"/>
      <c r="H59" s="84"/>
      <c r="I59" s="84"/>
      <c r="J59" s="84"/>
      <c r="K59" s="85"/>
    </row>
    <row r="60" spans="1:29" x14ac:dyDescent="0.2">
      <c r="A60" s="78" t="s">
        <v>106</v>
      </c>
      <c r="B60" s="77" t="s">
        <v>40</v>
      </c>
      <c r="C60" s="71"/>
      <c r="D60" s="99"/>
      <c r="E60" s="83"/>
      <c r="F60" s="84"/>
      <c r="G60" s="84"/>
      <c r="H60" s="84"/>
      <c r="I60" s="84"/>
      <c r="J60" s="84"/>
      <c r="K60" s="85"/>
    </row>
    <row r="61" spans="1:29" ht="38.25" x14ac:dyDescent="0.2">
      <c r="A61" s="73" t="s">
        <v>107</v>
      </c>
      <c r="B61" s="74" t="s">
        <v>108</v>
      </c>
      <c r="C61" s="82" t="s">
        <v>55</v>
      </c>
      <c r="D61" s="87">
        <v>1.99</v>
      </c>
      <c r="E61" s="87">
        <v>204.54</v>
      </c>
      <c r="F61" s="84">
        <v>0</v>
      </c>
      <c r="G61" s="84">
        <f>F61</f>
        <v>0</v>
      </c>
      <c r="H61" s="84">
        <f>E61*D61</f>
        <v>407.03459999999995</v>
      </c>
      <c r="I61" s="84">
        <f>ROUND(F61*D61,2)</f>
        <v>0</v>
      </c>
      <c r="J61" s="84">
        <f>ROUND(G61*D61,2)</f>
        <v>0</v>
      </c>
      <c r="K61" s="85">
        <f t="shared" ref="K61" si="33">F61/E61</f>
        <v>0</v>
      </c>
    </row>
    <row r="62" spans="1:29" ht="38.25" x14ac:dyDescent="0.2">
      <c r="A62" s="73" t="s">
        <v>110</v>
      </c>
      <c r="B62" s="74" t="s">
        <v>109</v>
      </c>
      <c r="C62" s="82" t="s">
        <v>55</v>
      </c>
      <c r="D62" s="87">
        <v>1.99</v>
      </c>
      <c r="E62" s="87">
        <v>204.54</v>
      </c>
      <c r="F62" s="84">
        <f>MEMORIA!D47</f>
        <v>0</v>
      </c>
      <c r="G62" s="84">
        <f>F62</f>
        <v>0</v>
      </c>
      <c r="H62" s="84">
        <f>E62*D62</f>
        <v>407.03459999999995</v>
      </c>
      <c r="I62" s="84">
        <f>ROUND(F62*D62,2)</f>
        <v>0</v>
      </c>
      <c r="J62" s="84">
        <f>ROUND(G62*D62,2)</f>
        <v>0</v>
      </c>
      <c r="K62" s="85">
        <f t="shared" ref="K62" si="34">F62/E62</f>
        <v>0</v>
      </c>
    </row>
    <row r="63" spans="1:29" x14ac:dyDescent="0.2">
      <c r="A63" s="73"/>
      <c r="B63" s="45"/>
      <c r="C63" s="71"/>
      <c r="D63" s="99"/>
      <c r="E63" s="83"/>
      <c r="F63" s="84"/>
      <c r="G63" s="84"/>
      <c r="H63" s="84"/>
      <c r="I63" s="84"/>
      <c r="J63" s="84"/>
      <c r="K63" s="85"/>
    </row>
    <row r="64" spans="1:29" s="34" customFormat="1" x14ac:dyDescent="0.2">
      <c r="A64" s="78" t="s">
        <v>111</v>
      </c>
      <c r="B64" s="77" t="s">
        <v>3</v>
      </c>
      <c r="C64" s="71"/>
      <c r="D64" s="99"/>
      <c r="E64" s="83"/>
      <c r="F64" s="84"/>
      <c r="G64" s="84"/>
      <c r="H64" s="84"/>
      <c r="I64" s="84"/>
      <c r="J64" s="84"/>
      <c r="K64" s="85"/>
      <c r="L64" s="53"/>
    </row>
    <row r="65" spans="1:12" s="34" customFormat="1" ht="38.25" x14ac:dyDescent="0.2">
      <c r="A65" s="73" t="s">
        <v>112</v>
      </c>
      <c r="B65" s="74" t="s">
        <v>77</v>
      </c>
      <c r="C65" s="79" t="s">
        <v>51</v>
      </c>
      <c r="D65" s="87">
        <v>60.03</v>
      </c>
      <c r="E65" s="87">
        <v>0</v>
      </c>
      <c r="F65" s="80">
        <v>0</v>
      </c>
      <c r="G65" s="80">
        <f>F65</f>
        <v>0</v>
      </c>
      <c r="H65" s="80">
        <f>E65*D65</f>
        <v>0</v>
      </c>
      <c r="I65" s="80">
        <f>ROUND(F65*D65,2)</f>
        <v>0</v>
      </c>
      <c r="J65" s="80">
        <f>ROUND(G65*D65,2)</f>
        <v>0</v>
      </c>
      <c r="K65" s="81" t="e">
        <f t="shared" ref="K65:K68" si="35">F65/E65</f>
        <v>#DIV/0!</v>
      </c>
      <c r="L65" s="53"/>
    </row>
    <row r="66" spans="1:12" s="34" customFormat="1" ht="25.5" x14ac:dyDescent="0.2">
      <c r="A66" s="73" t="s">
        <v>114</v>
      </c>
      <c r="B66" s="74" t="s">
        <v>78</v>
      </c>
      <c r="C66" s="79" t="s">
        <v>51</v>
      </c>
      <c r="D66" s="87">
        <v>30.18</v>
      </c>
      <c r="E66" s="87">
        <v>244.6</v>
      </c>
      <c r="F66" s="80">
        <v>0</v>
      </c>
      <c r="G66" s="80">
        <f>F66</f>
        <v>0</v>
      </c>
      <c r="H66" s="80">
        <f>E66*D66</f>
        <v>7382.0279999999993</v>
      </c>
      <c r="I66" s="80">
        <f>ROUND(F66*D66,2)</f>
        <v>0</v>
      </c>
      <c r="J66" s="80">
        <f>ROUND(G66*D66,2)</f>
        <v>0</v>
      </c>
      <c r="K66" s="81">
        <f t="shared" si="35"/>
        <v>0</v>
      </c>
      <c r="L66" s="53"/>
    </row>
    <row r="67" spans="1:12" s="34" customFormat="1" ht="51" x14ac:dyDescent="0.2">
      <c r="A67" s="73" t="s">
        <v>115</v>
      </c>
      <c r="B67" s="74" t="s">
        <v>49</v>
      </c>
      <c r="C67" s="79" t="s">
        <v>52</v>
      </c>
      <c r="D67" s="87">
        <v>69.86</v>
      </c>
      <c r="E67" s="87">
        <v>1022.73</v>
      </c>
      <c r="F67" s="80">
        <v>0</v>
      </c>
      <c r="G67" s="80">
        <f>F67</f>
        <v>0</v>
      </c>
      <c r="H67" s="80">
        <f>E67*D67</f>
        <v>71447.917799999996</v>
      </c>
      <c r="I67" s="80">
        <f>ROUND(F67*D67,2)</f>
        <v>0</v>
      </c>
      <c r="J67" s="80">
        <f>ROUND(G67*D67,2)</f>
        <v>0</v>
      </c>
      <c r="K67" s="81">
        <f t="shared" si="35"/>
        <v>0</v>
      </c>
      <c r="L67" s="53"/>
    </row>
    <row r="68" spans="1:12" s="34" customFormat="1" ht="25.5" x14ac:dyDescent="0.2">
      <c r="A68" s="73" t="s">
        <v>116</v>
      </c>
      <c r="B68" s="74" t="s">
        <v>79</v>
      </c>
      <c r="C68" s="79" t="s">
        <v>113</v>
      </c>
      <c r="D68" s="87">
        <v>0.83</v>
      </c>
      <c r="E68" s="87">
        <v>0</v>
      </c>
      <c r="F68" s="80">
        <v>0</v>
      </c>
      <c r="G68" s="80">
        <f>F68</f>
        <v>0</v>
      </c>
      <c r="H68" s="80">
        <f>E68*D68</f>
        <v>0</v>
      </c>
      <c r="I68" s="80">
        <f>ROUND(F68*D68,2)</f>
        <v>0</v>
      </c>
      <c r="J68" s="80">
        <f>ROUND(G68*D68,2)</f>
        <v>0</v>
      </c>
      <c r="K68" s="81" t="e">
        <f t="shared" si="35"/>
        <v>#DIV/0!</v>
      </c>
      <c r="L68" s="53"/>
    </row>
    <row r="69" spans="1:12" s="34" customFormat="1" x14ac:dyDescent="0.2">
      <c r="A69" s="73"/>
      <c r="B69" s="45"/>
      <c r="C69" s="71"/>
      <c r="D69" s="99"/>
      <c r="E69" s="83"/>
      <c r="F69" s="84"/>
      <c r="G69" s="84"/>
      <c r="H69" s="84"/>
      <c r="I69" s="84"/>
      <c r="J69" s="84"/>
      <c r="K69" s="85"/>
      <c r="L69" s="53"/>
    </row>
    <row r="70" spans="1:12" s="34" customFormat="1" x14ac:dyDescent="0.2">
      <c r="A70" s="78" t="s">
        <v>117</v>
      </c>
      <c r="B70" s="77" t="s">
        <v>54</v>
      </c>
      <c r="C70" s="71"/>
      <c r="D70" s="99"/>
      <c r="E70" s="83"/>
      <c r="F70" s="84"/>
      <c r="G70" s="84"/>
      <c r="H70" s="84"/>
      <c r="I70" s="84"/>
      <c r="J70" s="84"/>
      <c r="K70" s="85"/>
      <c r="L70" s="53"/>
    </row>
    <row r="71" spans="1:12" s="34" customFormat="1" ht="25.5" x14ac:dyDescent="0.2">
      <c r="A71" s="73" t="s">
        <v>118</v>
      </c>
      <c r="B71" s="74" t="s">
        <v>56</v>
      </c>
      <c r="C71" s="82" t="s">
        <v>55</v>
      </c>
      <c r="D71" s="87">
        <v>59.78</v>
      </c>
      <c r="E71" s="87">
        <v>13.98</v>
      </c>
      <c r="F71" s="84">
        <v>0</v>
      </c>
      <c r="G71" s="84">
        <v>0</v>
      </c>
      <c r="H71" s="84">
        <f>E71*D71</f>
        <v>835.72440000000006</v>
      </c>
      <c r="I71" s="84">
        <v>0</v>
      </c>
      <c r="J71" s="84">
        <v>0</v>
      </c>
      <c r="K71" s="85">
        <f t="shared" ref="K71:K72" si="36">F71/E71</f>
        <v>0</v>
      </c>
      <c r="L71" s="53"/>
    </row>
    <row r="72" spans="1:12" s="34" customFormat="1" ht="51" x14ac:dyDescent="0.2">
      <c r="A72" s="73" t="s">
        <v>119</v>
      </c>
      <c r="B72" s="74" t="s">
        <v>57</v>
      </c>
      <c r="C72" s="82" t="s">
        <v>55</v>
      </c>
      <c r="D72" s="87">
        <v>733.57</v>
      </c>
      <c r="E72" s="87">
        <v>4.9000000000000004</v>
      </c>
      <c r="F72" s="84">
        <v>0</v>
      </c>
      <c r="G72" s="84">
        <v>0</v>
      </c>
      <c r="H72" s="84">
        <f>E72*D72</f>
        <v>3594.4930000000004</v>
      </c>
      <c r="I72" s="84">
        <v>0</v>
      </c>
      <c r="J72" s="84">
        <v>0</v>
      </c>
      <c r="K72" s="85">
        <f t="shared" si="36"/>
        <v>0</v>
      </c>
      <c r="L72" s="53"/>
    </row>
    <row r="73" spans="1:12" s="34" customFormat="1" x14ac:dyDescent="0.2">
      <c r="A73" s="73"/>
      <c r="B73" s="45"/>
      <c r="C73" s="71"/>
      <c r="D73" s="99"/>
      <c r="E73" s="83"/>
      <c r="F73" s="84"/>
      <c r="G73" s="84"/>
      <c r="H73" s="84"/>
      <c r="I73" s="84"/>
      <c r="J73" s="84"/>
      <c r="K73" s="85"/>
      <c r="L73" s="53"/>
    </row>
    <row r="74" spans="1:12" s="34" customFormat="1" x14ac:dyDescent="0.2">
      <c r="A74" s="78" t="s">
        <v>125</v>
      </c>
      <c r="B74" s="77" t="s">
        <v>58</v>
      </c>
      <c r="C74" s="71"/>
      <c r="D74" s="99"/>
      <c r="E74" s="83"/>
      <c r="F74" s="84"/>
      <c r="G74" s="84"/>
      <c r="H74" s="84"/>
      <c r="I74" s="84"/>
      <c r="J74" s="84"/>
      <c r="K74" s="85"/>
      <c r="L74" s="53"/>
    </row>
    <row r="75" spans="1:12" s="34" customFormat="1" x14ac:dyDescent="0.2">
      <c r="A75" s="73" t="s">
        <v>120</v>
      </c>
      <c r="B75" s="74" t="s">
        <v>59</v>
      </c>
      <c r="C75" s="82" t="s">
        <v>61</v>
      </c>
      <c r="D75" s="87">
        <v>187.03</v>
      </c>
      <c r="E75" s="87">
        <v>1</v>
      </c>
      <c r="F75" s="84">
        <v>0</v>
      </c>
      <c r="G75" s="84">
        <v>0</v>
      </c>
      <c r="H75" s="84">
        <f>E75*D75</f>
        <v>187.03</v>
      </c>
      <c r="I75" s="84">
        <f t="shared" ref="I75:I76" si="37">ROUND(F75*D75,2)</f>
        <v>0</v>
      </c>
      <c r="J75" s="84">
        <f t="shared" ref="J75:J76" si="38">ROUND(G75*D75,2)</f>
        <v>0</v>
      </c>
      <c r="K75" s="85">
        <f t="shared" ref="K75:K76" si="39">F75/E75</f>
        <v>0</v>
      </c>
      <c r="L75" s="53"/>
    </row>
    <row r="76" spans="1:12" s="34" customFormat="1" x14ac:dyDescent="0.2">
      <c r="A76" s="73" t="s">
        <v>121</v>
      </c>
      <c r="B76" s="74" t="s">
        <v>60</v>
      </c>
      <c r="C76" s="82" t="s">
        <v>52</v>
      </c>
      <c r="D76" s="87">
        <v>1.26</v>
      </c>
      <c r="E76" s="87">
        <v>57.16</v>
      </c>
      <c r="F76" s="84">
        <v>0</v>
      </c>
      <c r="G76" s="84">
        <v>0</v>
      </c>
      <c r="H76" s="84">
        <f>E76*D76</f>
        <v>72.021599999999992</v>
      </c>
      <c r="I76" s="84">
        <f t="shared" si="37"/>
        <v>0</v>
      </c>
      <c r="J76" s="84">
        <f t="shared" si="38"/>
        <v>0</v>
      </c>
      <c r="K76" s="85">
        <f t="shared" si="39"/>
        <v>0</v>
      </c>
      <c r="L76" s="53"/>
    </row>
    <row r="77" spans="1:12" s="34" customFormat="1" x14ac:dyDescent="0.2">
      <c r="A77" s="78"/>
      <c r="B77" s="74"/>
      <c r="C77" s="82"/>
      <c r="D77" s="87"/>
      <c r="E77" s="88"/>
      <c r="F77" s="84"/>
      <c r="G77" s="84"/>
      <c r="H77" s="84"/>
      <c r="I77" s="84"/>
      <c r="J77" s="84"/>
      <c r="K77" s="85"/>
      <c r="L77" s="53"/>
    </row>
    <row r="78" spans="1:12" s="34" customFormat="1" x14ac:dyDescent="0.2">
      <c r="A78" s="78" t="s">
        <v>122</v>
      </c>
      <c r="B78" s="77" t="s">
        <v>62</v>
      </c>
      <c r="C78" s="71"/>
      <c r="D78" s="99"/>
      <c r="E78" s="83"/>
      <c r="F78" s="84"/>
      <c r="G78" s="84"/>
      <c r="H78" s="84"/>
      <c r="I78" s="84"/>
      <c r="J78" s="84"/>
      <c r="K78" s="85"/>
      <c r="L78" s="53"/>
    </row>
    <row r="79" spans="1:12" s="34" customFormat="1" x14ac:dyDescent="0.2">
      <c r="A79" s="73" t="s">
        <v>123</v>
      </c>
      <c r="B79" s="86" t="s">
        <v>63</v>
      </c>
      <c r="C79" s="82" t="s">
        <v>61</v>
      </c>
      <c r="D79" s="87">
        <v>102.87</v>
      </c>
      <c r="E79" s="87">
        <v>1</v>
      </c>
      <c r="F79" s="84">
        <v>0</v>
      </c>
      <c r="G79" s="84">
        <v>0</v>
      </c>
      <c r="H79" s="84">
        <f>E79*D79</f>
        <v>102.87</v>
      </c>
      <c r="I79" s="84">
        <f t="shared" ref="I79" si="40">ROUND(F79*D79,2)</f>
        <v>0</v>
      </c>
      <c r="J79" s="84">
        <f t="shared" ref="J79" si="41">ROUND(G79*D79,2)</f>
        <v>0</v>
      </c>
      <c r="K79" s="85">
        <f t="shared" ref="K79" si="42">F79/E79</f>
        <v>0</v>
      </c>
      <c r="L79" s="53"/>
    </row>
    <row r="80" spans="1:12" s="34" customFormat="1" x14ac:dyDescent="0.2">
      <c r="A80" s="73"/>
      <c r="B80" s="86"/>
      <c r="C80" s="82"/>
      <c r="D80" s="87"/>
      <c r="E80" s="87"/>
      <c r="F80" s="84"/>
      <c r="G80" s="84"/>
      <c r="H80" s="84"/>
      <c r="I80" s="84"/>
      <c r="J80" s="84"/>
      <c r="K80" s="85"/>
      <c r="L80" s="53"/>
    </row>
    <row r="81" spans="1:256" s="34" customFormat="1" x14ac:dyDescent="0.2">
      <c r="A81" s="78" t="s">
        <v>126</v>
      </c>
      <c r="B81" s="77" t="s">
        <v>64</v>
      </c>
      <c r="C81" s="97"/>
      <c r="D81" s="99"/>
      <c r="E81" s="83"/>
      <c r="F81" s="84"/>
      <c r="G81" s="84"/>
      <c r="H81" s="84"/>
      <c r="I81" s="84"/>
      <c r="J81" s="84"/>
      <c r="K81" s="85"/>
      <c r="L81" s="53"/>
    </row>
    <row r="82" spans="1:256" s="34" customFormat="1" ht="38.25" x14ac:dyDescent="0.2">
      <c r="A82" s="73" t="s">
        <v>124</v>
      </c>
      <c r="B82" s="86" t="s">
        <v>97</v>
      </c>
      <c r="C82" s="82" t="s">
        <v>61</v>
      </c>
      <c r="D82" s="87">
        <v>760.71</v>
      </c>
      <c r="E82" s="87">
        <v>2</v>
      </c>
      <c r="F82" s="84">
        <v>0</v>
      </c>
      <c r="G82" s="84">
        <v>0</v>
      </c>
      <c r="H82" s="84">
        <f>E82*D82</f>
        <v>1521.42</v>
      </c>
      <c r="I82" s="84">
        <f t="shared" ref="I82" si="43">ROUND(F82*D82,2)</f>
        <v>0</v>
      </c>
      <c r="J82" s="84">
        <f t="shared" ref="J82" si="44">ROUND(G82*D82,2)</f>
        <v>0</v>
      </c>
      <c r="K82" s="85">
        <f t="shared" ref="K82" si="45">F82/E82</f>
        <v>0</v>
      </c>
      <c r="L82" s="53"/>
    </row>
    <row r="83" spans="1:256" s="34" customFormat="1" x14ac:dyDescent="0.2">
      <c r="A83" s="73"/>
      <c r="B83" s="86"/>
      <c r="C83" s="82"/>
      <c r="D83" s="87"/>
      <c r="E83" s="87"/>
      <c r="F83" s="84"/>
      <c r="G83" s="84"/>
      <c r="H83" s="84"/>
      <c r="I83" s="84"/>
      <c r="J83" s="84"/>
      <c r="K83" s="85"/>
      <c r="L83" s="53"/>
    </row>
    <row r="84" spans="1:256" s="34" customFormat="1" x14ac:dyDescent="0.2">
      <c r="A84" s="78" t="s">
        <v>127</v>
      </c>
      <c r="B84" s="77" t="s">
        <v>41</v>
      </c>
      <c r="C84" s="71"/>
      <c r="D84" s="99"/>
      <c r="E84" s="83"/>
      <c r="F84" s="84"/>
      <c r="G84" s="84"/>
      <c r="H84" s="84"/>
      <c r="I84" s="84"/>
      <c r="J84" s="84"/>
      <c r="K84" s="85"/>
      <c r="L84" s="53"/>
    </row>
    <row r="85" spans="1:256" s="34" customFormat="1" ht="25.5" x14ac:dyDescent="0.2">
      <c r="A85" s="73" t="s">
        <v>128</v>
      </c>
      <c r="B85" s="74" t="s">
        <v>100</v>
      </c>
      <c r="C85" s="82" t="s">
        <v>52</v>
      </c>
      <c r="D85" s="87">
        <v>0.54</v>
      </c>
      <c r="E85" s="87">
        <v>1022.73</v>
      </c>
      <c r="F85" s="84">
        <v>0</v>
      </c>
      <c r="G85" s="84">
        <v>0</v>
      </c>
      <c r="H85" s="84">
        <f>E85*D85</f>
        <v>552.27420000000006</v>
      </c>
      <c r="I85" s="84">
        <f t="shared" ref="I85" si="46">ROUND(F85*D85,2)</f>
        <v>0</v>
      </c>
      <c r="J85" s="84">
        <f t="shared" ref="J85" si="47">ROUND(G85*D85,2)</f>
        <v>0</v>
      </c>
      <c r="K85" s="85">
        <f t="shared" ref="K85" si="48">F85/E85</f>
        <v>0</v>
      </c>
      <c r="L85" s="53"/>
    </row>
    <row r="86" spans="1:256" s="34" customFormat="1" x14ac:dyDescent="0.2">
      <c r="A86" s="168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53"/>
    </row>
    <row r="87" spans="1:256" s="34" customFormat="1" x14ac:dyDescent="0.2">
      <c r="A87" s="166" t="s">
        <v>129</v>
      </c>
      <c r="B87" s="167"/>
      <c r="C87" s="167"/>
      <c r="D87" s="167"/>
      <c r="E87" s="167"/>
      <c r="F87" s="167"/>
      <c r="G87" s="167"/>
      <c r="H87" s="31">
        <f>SUM(H57:H85)</f>
        <v>86929.167499999981</v>
      </c>
      <c r="I87" s="31">
        <f>SUM(I57:I85)</f>
        <v>0</v>
      </c>
      <c r="J87" s="31">
        <f>SUM(J57:J85)</f>
        <v>0</v>
      </c>
      <c r="K87" s="30"/>
      <c r="L87" s="53"/>
    </row>
    <row r="88" spans="1:256" s="34" customFormat="1" x14ac:dyDescent="0.2">
      <c r="A88" s="162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53"/>
    </row>
    <row r="89" spans="1:256" x14ac:dyDescent="0.2">
      <c r="A89" s="170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51"/>
      <c r="M89" s="25"/>
      <c r="N89" s="25"/>
      <c r="O89" s="25"/>
      <c r="P89" s="25"/>
      <c r="Q89" s="25"/>
      <c r="R89" s="25"/>
      <c r="S89" s="8">
        <f t="shared" ref="S89" si="49">H89</f>
        <v>0</v>
      </c>
      <c r="T89" s="8">
        <f t="shared" ref="T89" si="50">I89</f>
        <v>0</v>
      </c>
      <c r="U89" s="9">
        <f>107*2</f>
        <v>214</v>
      </c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x14ac:dyDescent="0.2">
      <c r="A90" s="166" t="s">
        <v>34</v>
      </c>
      <c r="B90" s="167"/>
      <c r="C90" s="167"/>
      <c r="D90" s="167"/>
      <c r="E90" s="167"/>
      <c r="F90" s="167"/>
      <c r="G90" s="171"/>
      <c r="H90" s="35">
        <f>H87+H54</f>
        <v>576020.14870000002</v>
      </c>
      <c r="I90" s="35">
        <f>I87+I54+1.36</f>
        <v>100316.51</v>
      </c>
      <c r="J90" s="35">
        <f>J87+J54</f>
        <v>317863.05</v>
      </c>
      <c r="K90" s="36"/>
      <c r="L90" s="17" t="e">
        <f>SUM(L22:L88)</f>
        <v>#REF!</v>
      </c>
    </row>
    <row r="92" spans="1:256" x14ac:dyDescent="0.2">
      <c r="A92" s="11"/>
      <c r="B92" s="12" t="s">
        <v>33</v>
      </c>
      <c r="C92" s="41"/>
      <c r="D92" s="11"/>
      <c r="E92" s="11"/>
      <c r="F92" s="11"/>
      <c r="G92" s="13"/>
      <c r="H92" s="13"/>
      <c r="I92" s="13"/>
      <c r="J92" s="13"/>
      <c r="K92" s="14"/>
    </row>
    <row r="93" spans="1:256" x14ac:dyDescent="0.2">
      <c r="A93" s="11"/>
      <c r="B93" s="89" t="s">
        <v>150</v>
      </c>
      <c r="C93" s="41"/>
      <c r="D93" s="11"/>
      <c r="E93" s="11"/>
      <c r="F93" s="11"/>
      <c r="G93" s="3"/>
      <c r="H93" s="3"/>
      <c r="I93" s="13"/>
      <c r="J93" s="13"/>
      <c r="K93" s="14"/>
      <c r="L93" s="33"/>
      <c r="M93" s="3"/>
      <c r="N93" s="3"/>
      <c r="O93" s="3"/>
      <c r="P93" s="3"/>
      <c r="Q93" s="3"/>
      <c r="R93" s="3"/>
      <c r="U93" s="3"/>
    </row>
    <row r="96" spans="1:256" x14ac:dyDescent="0.2">
      <c r="G96" s="169" t="s">
        <v>42</v>
      </c>
      <c r="H96" s="169"/>
    </row>
    <row r="97" spans="7:12" x14ac:dyDescent="0.2">
      <c r="G97" s="172" t="s">
        <v>43</v>
      </c>
      <c r="H97" s="172"/>
    </row>
    <row r="100" spans="7:12" x14ac:dyDescent="0.2">
      <c r="L100" s="17">
        <f>I90*0.8</f>
        <v>80253.207999999999</v>
      </c>
    </row>
    <row r="102" spans="7:12" x14ac:dyDescent="0.2">
      <c r="I102" s="17">
        <f>H90-J90</f>
        <v>258157.09870000003</v>
      </c>
    </row>
    <row r="105" spans="7:12" x14ac:dyDescent="0.2">
      <c r="I105" s="104">
        <v>385091.9</v>
      </c>
    </row>
    <row r="106" spans="7:12" x14ac:dyDescent="0.2">
      <c r="I106" s="17">
        <f>I105-J90</f>
        <v>67228.850000000035</v>
      </c>
    </row>
    <row r="65266" spans="1:21" x14ac:dyDescent="0.2">
      <c r="A65266" s="3"/>
      <c r="C65266" s="3"/>
      <c r="D65266" s="3"/>
      <c r="E65266" s="3"/>
      <c r="F65266" s="3"/>
      <c r="G65266" s="3"/>
      <c r="H65266" s="3"/>
      <c r="I65266" s="3"/>
      <c r="J65266" s="3"/>
      <c r="K65266" s="3"/>
      <c r="L65266" s="33"/>
      <c r="M65266" s="3"/>
      <c r="N65266" s="3"/>
      <c r="O65266" s="3"/>
      <c r="P65266" s="3"/>
      <c r="Q65266" s="3"/>
      <c r="R65266" s="3"/>
      <c r="S65266" s="8">
        <f>H65365</f>
        <v>0</v>
      </c>
      <c r="U65266" s="3"/>
    </row>
  </sheetData>
  <protectedRanges>
    <protectedRange password="CC29" sqref="B89 B22:B54 B56:B87" name="Intervalo1_1_1_4"/>
    <protectedRange password="CC29" sqref="A84:A87 A89 A56 A22:A54" name="Intervalo1_1_1_4_13"/>
    <protectedRange password="CC29" sqref="A57:A83" name="Intervalo1_1_1_4_13_1"/>
  </protectedRanges>
  <mergeCells count="54">
    <mergeCell ref="G96:H96"/>
    <mergeCell ref="A89:K89"/>
    <mergeCell ref="A90:G90"/>
    <mergeCell ref="G97:H97"/>
    <mergeCell ref="A55:K55"/>
    <mergeCell ref="B56:K56"/>
    <mergeCell ref="A88:K88"/>
    <mergeCell ref="A21:K21"/>
    <mergeCell ref="B22:K22"/>
    <mergeCell ref="A54:G54"/>
    <mergeCell ref="A86:K86"/>
    <mergeCell ref="A87:G87"/>
    <mergeCell ref="A53:K53"/>
    <mergeCell ref="J17:K18"/>
    <mergeCell ref="H17:I18"/>
    <mergeCell ref="F17:G18"/>
    <mergeCell ref="G14:K15"/>
    <mergeCell ref="J11:J12"/>
    <mergeCell ref="K11:K12"/>
    <mergeCell ref="J16:K16"/>
    <mergeCell ref="G13:K13"/>
    <mergeCell ref="A14:F15"/>
    <mergeCell ref="K8:K9"/>
    <mergeCell ref="K5:K6"/>
    <mergeCell ref="C5:E6"/>
    <mergeCell ref="F5:J6"/>
    <mergeCell ref="F11:I12"/>
    <mergeCell ref="F8:J9"/>
    <mergeCell ref="A11:E12"/>
    <mergeCell ref="A10:E10"/>
    <mergeCell ref="F10:I10"/>
    <mergeCell ref="E19:G19"/>
    <mergeCell ref="C17:E18"/>
    <mergeCell ref="A17:B18"/>
    <mergeCell ref="A19:A20"/>
    <mergeCell ref="B19:B20"/>
    <mergeCell ref="C19:C20"/>
    <mergeCell ref="D19:D20"/>
    <mergeCell ref="H19:J19"/>
    <mergeCell ref="K19:K20"/>
    <mergeCell ref="A1:C3"/>
    <mergeCell ref="C4:E4"/>
    <mergeCell ref="A16:B16"/>
    <mergeCell ref="C16:E16"/>
    <mergeCell ref="F16:G16"/>
    <mergeCell ref="H16:I16"/>
    <mergeCell ref="A8:E9"/>
    <mergeCell ref="A5:B6"/>
    <mergeCell ref="D1:K3"/>
    <mergeCell ref="A4:B4"/>
    <mergeCell ref="A7:E7"/>
    <mergeCell ref="F7:J7"/>
    <mergeCell ref="F4:J4"/>
    <mergeCell ref="A13:F13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5" orientation="landscape" r:id="rId1"/>
  <headerFooter>
    <oddFooter>Página &amp;P de &amp;N</oddFooter>
  </headerFooter>
  <rowBreaks count="2" manualBreakCount="2">
    <brk id="29" max="10" man="1"/>
    <brk id="5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0"/>
  <sheetViews>
    <sheetView topLeftCell="A50" zoomScale="110" zoomScaleNormal="110" workbookViewId="0">
      <selection activeCell="A3" sqref="A3:E69"/>
    </sheetView>
  </sheetViews>
  <sheetFormatPr defaultRowHeight="11.25" x14ac:dyDescent="0.2"/>
  <cols>
    <col min="1" max="1" width="9.140625" style="58"/>
    <col min="2" max="2" width="57.140625" style="61" customWidth="1"/>
    <col min="3" max="3" width="44.85546875" style="58" customWidth="1"/>
    <col min="4" max="4" width="9.42578125" style="62" bestFit="1" customWidth="1"/>
    <col min="5" max="5" width="7.7109375" style="69" customWidth="1"/>
    <col min="6" max="16384" width="9.140625" style="58"/>
  </cols>
  <sheetData>
    <row r="3" spans="1:5" ht="12.75" x14ac:dyDescent="0.2">
      <c r="A3" s="177" t="s">
        <v>142</v>
      </c>
      <c r="B3" s="177"/>
      <c r="C3" s="177"/>
      <c r="D3" s="177"/>
      <c r="E3" s="177"/>
    </row>
    <row r="4" spans="1:5" x14ac:dyDescent="0.2">
      <c r="A4" s="75"/>
      <c r="B4" s="59"/>
      <c r="C4" s="75"/>
      <c r="D4" s="75"/>
      <c r="E4" s="75"/>
    </row>
    <row r="5" spans="1:5" x14ac:dyDescent="0.2">
      <c r="A5" s="63" t="s">
        <v>0</v>
      </c>
      <c r="B5" s="64" t="s">
        <v>35</v>
      </c>
      <c r="C5" s="63" t="s">
        <v>36</v>
      </c>
      <c r="D5" s="65" t="s">
        <v>2</v>
      </c>
      <c r="E5" s="63" t="s">
        <v>1</v>
      </c>
    </row>
    <row r="6" spans="1:5" x14ac:dyDescent="0.2">
      <c r="A6" s="178"/>
      <c r="B6" s="179"/>
      <c r="C6" s="179"/>
      <c r="D6" s="179"/>
      <c r="E6" s="180"/>
    </row>
    <row r="7" spans="1:5" s="60" customFormat="1" x14ac:dyDescent="0.2">
      <c r="A7" s="181"/>
      <c r="B7" s="181"/>
      <c r="C7" s="181"/>
      <c r="D7" s="181"/>
      <c r="E7" s="181"/>
    </row>
    <row r="8" spans="1:5" s="60" customFormat="1" x14ac:dyDescent="0.2">
      <c r="A8" s="66" t="s">
        <v>70</v>
      </c>
      <c r="B8" s="176" t="s">
        <v>48</v>
      </c>
      <c r="C8" s="176"/>
      <c r="D8" s="176"/>
      <c r="E8" s="176"/>
    </row>
    <row r="9" spans="1:5" s="60" customFormat="1" x14ac:dyDescent="0.2">
      <c r="A9" s="90" t="s">
        <v>71</v>
      </c>
      <c r="B9" s="91" t="s">
        <v>39</v>
      </c>
      <c r="C9" s="68"/>
      <c r="D9" s="68"/>
      <c r="E9" s="57"/>
    </row>
    <row r="10" spans="1:5" s="60" customFormat="1" ht="22.5" x14ac:dyDescent="0.2">
      <c r="A10" s="92" t="s">
        <v>72</v>
      </c>
      <c r="B10" s="46" t="s">
        <v>69</v>
      </c>
      <c r="C10" s="54" t="s">
        <v>144</v>
      </c>
      <c r="D10" s="100">
        <f>(50.5+51.5)*10</f>
        <v>1020</v>
      </c>
      <c r="E10" s="93" t="s">
        <v>52</v>
      </c>
    </row>
    <row r="11" spans="1:5" s="60" customFormat="1" x14ac:dyDescent="0.2">
      <c r="A11" s="92"/>
      <c r="B11" s="46"/>
      <c r="C11" s="68"/>
      <c r="D11" s="68"/>
      <c r="E11" s="92"/>
    </row>
    <row r="12" spans="1:5" s="60" customFormat="1" x14ac:dyDescent="0.2">
      <c r="A12" s="90" t="s">
        <v>73</v>
      </c>
      <c r="B12" s="91" t="s">
        <v>40</v>
      </c>
      <c r="C12" s="68"/>
      <c r="D12" s="68"/>
      <c r="E12" s="92"/>
    </row>
    <row r="13" spans="1:5" s="60" customFormat="1" ht="22.5" x14ac:dyDescent="0.2">
      <c r="A13" s="92" t="s">
        <v>74</v>
      </c>
      <c r="B13" s="94" t="s">
        <v>108</v>
      </c>
      <c r="C13" s="54" t="s">
        <v>145</v>
      </c>
      <c r="D13" s="121">
        <f>(50.5+51.5)*10*0.2</f>
        <v>204</v>
      </c>
      <c r="E13" s="93" t="s">
        <v>55</v>
      </c>
    </row>
    <row r="14" spans="1:5" s="60" customFormat="1" ht="33.75" x14ac:dyDescent="0.2">
      <c r="A14" s="92" t="s">
        <v>75</v>
      </c>
      <c r="B14" s="94" t="s">
        <v>109</v>
      </c>
      <c r="C14" s="54" t="s">
        <v>146</v>
      </c>
      <c r="D14" s="121">
        <f>(50.5+51.5)*10*0.2</f>
        <v>204</v>
      </c>
      <c r="E14" s="93" t="s">
        <v>55</v>
      </c>
    </row>
    <row r="15" spans="1:5" s="60" customFormat="1" x14ac:dyDescent="0.2">
      <c r="A15" s="92"/>
      <c r="B15" s="46"/>
      <c r="C15" s="68"/>
      <c r="D15" s="68"/>
      <c r="E15" s="92"/>
    </row>
    <row r="16" spans="1:5" s="60" customFormat="1" x14ac:dyDescent="0.2">
      <c r="A16" s="90" t="s">
        <v>76</v>
      </c>
      <c r="B16" s="91" t="s">
        <v>3</v>
      </c>
      <c r="C16" s="68"/>
      <c r="D16" s="68"/>
      <c r="E16" s="92"/>
    </row>
    <row r="17" spans="1:5" s="60" customFormat="1" ht="33.75" x14ac:dyDescent="0.2">
      <c r="A17" s="92" t="s">
        <v>80</v>
      </c>
      <c r="B17" s="94" t="s">
        <v>77</v>
      </c>
      <c r="C17" s="102"/>
      <c r="D17" s="102"/>
      <c r="E17" s="95"/>
    </row>
    <row r="18" spans="1:5" s="60" customFormat="1" ht="22.5" x14ac:dyDescent="0.2">
      <c r="A18" s="92" t="s">
        <v>81</v>
      </c>
      <c r="B18" s="94" t="s">
        <v>78</v>
      </c>
      <c r="C18" s="54" t="s">
        <v>147</v>
      </c>
      <c r="D18" s="100">
        <f>54*2*2</f>
        <v>216</v>
      </c>
      <c r="E18" s="95" t="s">
        <v>51</v>
      </c>
    </row>
    <row r="19" spans="1:5" s="60" customFormat="1" ht="33.75" x14ac:dyDescent="0.2">
      <c r="A19" s="92" t="s">
        <v>82</v>
      </c>
      <c r="B19" s="94" t="s">
        <v>49</v>
      </c>
      <c r="C19" s="54" t="s">
        <v>144</v>
      </c>
      <c r="D19" s="121">
        <f>(50.5+51.5)*10</f>
        <v>1020</v>
      </c>
      <c r="E19" s="95" t="s">
        <v>52</v>
      </c>
    </row>
    <row r="20" spans="1:5" s="60" customFormat="1" ht="22.5" x14ac:dyDescent="0.2">
      <c r="A20" s="92" t="s">
        <v>83</v>
      </c>
      <c r="B20" s="94" t="s">
        <v>79</v>
      </c>
      <c r="C20" s="68"/>
      <c r="D20" s="68"/>
      <c r="E20" s="95" t="s">
        <v>53</v>
      </c>
    </row>
    <row r="21" spans="1:5" s="60" customFormat="1" x14ac:dyDescent="0.2">
      <c r="A21" s="92"/>
      <c r="B21" s="46"/>
      <c r="C21" s="68"/>
      <c r="D21" s="68"/>
      <c r="E21" s="92"/>
    </row>
    <row r="22" spans="1:5" s="60" customFormat="1" x14ac:dyDescent="0.2">
      <c r="A22" s="90" t="s">
        <v>84</v>
      </c>
      <c r="B22" s="91" t="s">
        <v>54</v>
      </c>
      <c r="C22" s="68"/>
      <c r="D22" s="68"/>
      <c r="E22" s="92"/>
    </row>
    <row r="23" spans="1:5" s="60" customFormat="1" ht="33.75" x14ac:dyDescent="0.2">
      <c r="A23" s="92" t="s">
        <v>87</v>
      </c>
      <c r="B23" s="94" t="s">
        <v>85</v>
      </c>
      <c r="C23" s="54" t="s">
        <v>148</v>
      </c>
      <c r="D23" s="55">
        <f>(((30*1.5)+(53*1.5)+(51*1.5*2)+(7.1*2.1)+(9.6*2.1))*0.2)</f>
        <v>62.51400000000001</v>
      </c>
      <c r="E23" s="93" t="s">
        <v>55</v>
      </c>
    </row>
    <row r="24" spans="1:5" s="60" customFormat="1" ht="33.75" x14ac:dyDescent="0.2">
      <c r="A24" s="92" t="s">
        <v>88</v>
      </c>
      <c r="B24" s="94" t="s">
        <v>86</v>
      </c>
      <c r="C24" s="54" t="s">
        <v>149</v>
      </c>
      <c r="D24" s="55">
        <f>(((30*1.5)+(53*1.5)+(51*1.5*2)+(7.1*2.1)+(9.6*2.1))*0.07)</f>
        <v>21.879900000000006</v>
      </c>
      <c r="E24" s="93" t="s">
        <v>55</v>
      </c>
    </row>
    <row r="25" spans="1:5" s="60" customFormat="1" x14ac:dyDescent="0.2">
      <c r="A25" s="92"/>
      <c r="B25" s="46"/>
      <c r="C25" s="54"/>
      <c r="D25" s="54"/>
      <c r="E25" s="92"/>
    </row>
    <row r="26" spans="1:5" s="60" customFormat="1" x14ac:dyDescent="0.2">
      <c r="A26" s="90" t="s">
        <v>90</v>
      </c>
      <c r="B26" s="91" t="s">
        <v>58</v>
      </c>
      <c r="C26" s="54"/>
      <c r="D26" s="56"/>
      <c r="E26" s="92"/>
    </row>
    <row r="27" spans="1:5" s="60" customFormat="1" x14ac:dyDescent="0.2">
      <c r="A27" s="92" t="s">
        <v>91</v>
      </c>
      <c r="B27" s="94" t="s">
        <v>59</v>
      </c>
      <c r="C27" s="54"/>
      <c r="D27" s="56"/>
      <c r="E27" s="93" t="s">
        <v>61</v>
      </c>
    </row>
    <row r="28" spans="1:5" s="60" customFormat="1" x14ac:dyDescent="0.2">
      <c r="A28" s="92" t="s">
        <v>92</v>
      </c>
      <c r="B28" s="94" t="s">
        <v>89</v>
      </c>
      <c r="C28" s="54"/>
      <c r="D28" s="56"/>
      <c r="E28" s="93" t="s">
        <v>52</v>
      </c>
    </row>
    <row r="29" spans="1:5" s="60" customFormat="1" x14ac:dyDescent="0.2">
      <c r="A29" s="90"/>
      <c r="B29" s="94"/>
      <c r="C29" s="54"/>
      <c r="D29" s="56"/>
      <c r="E29" s="93"/>
    </row>
    <row r="30" spans="1:5" s="60" customFormat="1" x14ac:dyDescent="0.2">
      <c r="A30" s="90" t="s">
        <v>93</v>
      </c>
      <c r="B30" s="91" t="s">
        <v>62</v>
      </c>
      <c r="C30" s="54"/>
      <c r="D30" s="56"/>
      <c r="E30" s="92"/>
    </row>
    <row r="31" spans="1:5" s="60" customFormat="1" x14ac:dyDescent="0.2">
      <c r="A31" s="92" t="s">
        <v>94</v>
      </c>
      <c r="B31" s="94" t="s">
        <v>63</v>
      </c>
      <c r="C31" s="54"/>
      <c r="D31" s="56"/>
      <c r="E31" s="93" t="s">
        <v>61</v>
      </c>
    </row>
    <row r="32" spans="1:5" s="60" customFormat="1" x14ac:dyDescent="0.2">
      <c r="A32" s="90"/>
      <c r="B32" s="94"/>
      <c r="C32" s="54"/>
      <c r="D32" s="56"/>
      <c r="E32" s="93"/>
    </row>
    <row r="33" spans="1:5" s="60" customFormat="1" x14ac:dyDescent="0.2">
      <c r="A33" s="90" t="s">
        <v>95</v>
      </c>
      <c r="B33" s="91" t="s">
        <v>64</v>
      </c>
      <c r="C33" s="54"/>
      <c r="D33" s="56"/>
      <c r="E33" s="92"/>
    </row>
    <row r="34" spans="1:5" s="60" customFormat="1" ht="22.5" x14ac:dyDescent="0.2">
      <c r="A34" s="92" t="s">
        <v>98</v>
      </c>
      <c r="B34" s="94" t="s">
        <v>96</v>
      </c>
      <c r="C34" s="54"/>
      <c r="D34" s="56"/>
      <c r="E34" s="93" t="s">
        <v>61</v>
      </c>
    </row>
    <row r="35" spans="1:5" s="60" customFormat="1" ht="22.5" x14ac:dyDescent="0.2">
      <c r="A35" s="92" t="s">
        <v>99</v>
      </c>
      <c r="B35" s="94" t="s">
        <v>97</v>
      </c>
      <c r="C35" s="54" t="s">
        <v>151</v>
      </c>
      <c r="D35" s="56">
        <v>2</v>
      </c>
      <c r="E35" s="93" t="s">
        <v>61</v>
      </c>
    </row>
    <row r="36" spans="1:5" s="60" customFormat="1" x14ac:dyDescent="0.2">
      <c r="A36" s="92"/>
      <c r="B36" s="94"/>
      <c r="C36" s="54"/>
      <c r="D36" s="56"/>
      <c r="E36" s="93"/>
    </row>
    <row r="37" spans="1:5" s="60" customFormat="1" x14ac:dyDescent="0.2">
      <c r="A37" s="90" t="s">
        <v>101</v>
      </c>
      <c r="B37" s="91" t="s">
        <v>41</v>
      </c>
      <c r="C37" s="54"/>
      <c r="D37" s="56"/>
      <c r="E37" s="92"/>
    </row>
    <row r="38" spans="1:5" s="60" customFormat="1" x14ac:dyDescent="0.2">
      <c r="A38" s="92" t="s">
        <v>102</v>
      </c>
      <c r="B38" s="94" t="s">
        <v>100</v>
      </c>
      <c r="C38" s="54"/>
      <c r="D38" s="56"/>
      <c r="E38" s="93" t="s">
        <v>52</v>
      </c>
    </row>
    <row r="39" spans="1:5" s="60" customFormat="1" x14ac:dyDescent="0.2">
      <c r="A39" s="173"/>
      <c r="B39" s="174"/>
      <c r="C39" s="174"/>
      <c r="D39" s="174"/>
      <c r="E39" s="175"/>
    </row>
    <row r="40" spans="1:5" s="60" customFormat="1" x14ac:dyDescent="0.2">
      <c r="A40" s="96" t="s">
        <v>104</v>
      </c>
      <c r="B40" s="176" t="s">
        <v>103</v>
      </c>
      <c r="C40" s="176"/>
      <c r="D40" s="176"/>
      <c r="E40" s="176"/>
    </row>
    <row r="41" spans="1:5" s="60" customFormat="1" x14ac:dyDescent="0.2">
      <c r="A41" s="90" t="s">
        <v>105</v>
      </c>
      <c r="B41" s="91" t="s">
        <v>39</v>
      </c>
      <c r="C41" s="68"/>
      <c r="D41" s="68"/>
      <c r="E41" s="57"/>
    </row>
    <row r="42" spans="1:5" s="60" customFormat="1" ht="22.5" x14ac:dyDescent="0.2">
      <c r="A42" s="92" t="s">
        <v>105</v>
      </c>
      <c r="B42" s="46" t="s">
        <v>69</v>
      </c>
      <c r="C42" s="54"/>
      <c r="D42" s="76"/>
      <c r="E42" s="93" t="s">
        <v>52</v>
      </c>
    </row>
    <row r="43" spans="1:5" s="60" customFormat="1" x14ac:dyDescent="0.2">
      <c r="A43" s="92"/>
      <c r="B43" s="46"/>
      <c r="C43" s="68"/>
      <c r="D43" s="68"/>
      <c r="E43" s="92"/>
    </row>
    <row r="44" spans="1:5" s="60" customFormat="1" x14ac:dyDescent="0.2">
      <c r="A44" s="90" t="s">
        <v>106</v>
      </c>
      <c r="B44" s="91" t="s">
        <v>40</v>
      </c>
      <c r="C44" s="68"/>
      <c r="D44" s="68"/>
      <c r="E44" s="92"/>
    </row>
    <row r="45" spans="1:5" s="60" customFormat="1" ht="22.5" x14ac:dyDescent="0.2">
      <c r="A45" s="92" t="s">
        <v>107</v>
      </c>
      <c r="B45" s="94" t="s">
        <v>108</v>
      </c>
      <c r="C45" s="54"/>
      <c r="D45" s="76"/>
      <c r="E45" s="93" t="s">
        <v>55</v>
      </c>
    </row>
    <row r="46" spans="1:5" s="60" customFormat="1" ht="33.75" x14ac:dyDescent="0.2">
      <c r="A46" s="92" t="s">
        <v>110</v>
      </c>
      <c r="B46" s="94" t="s">
        <v>109</v>
      </c>
      <c r="C46" s="54"/>
      <c r="D46" s="100"/>
      <c r="E46" s="93" t="s">
        <v>55</v>
      </c>
    </row>
    <row r="47" spans="1:5" s="60" customFormat="1" x14ac:dyDescent="0.2">
      <c r="A47" s="92"/>
      <c r="B47" s="46"/>
      <c r="C47" s="68"/>
      <c r="D47" s="68"/>
      <c r="E47" s="92"/>
    </row>
    <row r="48" spans="1:5" s="60" customFormat="1" x14ac:dyDescent="0.2">
      <c r="A48" s="90" t="s">
        <v>111</v>
      </c>
      <c r="B48" s="91" t="s">
        <v>3</v>
      </c>
      <c r="C48" s="68"/>
      <c r="D48" s="68"/>
      <c r="E48" s="92"/>
    </row>
    <row r="49" spans="1:5" s="60" customFormat="1" ht="33.75" x14ac:dyDescent="0.2">
      <c r="A49" s="92" t="s">
        <v>112</v>
      </c>
      <c r="B49" s="94" t="s">
        <v>77</v>
      </c>
      <c r="C49" s="54"/>
      <c r="D49" s="76"/>
      <c r="E49" s="95" t="s">
        <v>51</v>
      </c>
    </row>
    <row r="50" spans="1:5" s="60" customFormat="1" ht="22.5" x14ac:dyDescent="0.2">
      <c r="A50" s="92" t="s">
        <v>114</v>
      </c>
      <c r="B50" s="94" t="s">
        <v>78</v>
      </c>
      <c r="C50" s="54"/>
      <c r="D50" s="76"/>
      <c r="E50" s="95" t="s">
        <v>51</v>
      </c>
    </row>
    <row r="51" spans="1:5" s="60" customFormat="1" ht="33.75" x14ac:dyDescent="0.2">
      <c r="A51" s="92" t="s">
        <v>115</v>
      </c>
      <c r="B51" s="94" t="s">
        <v>49</v>
      </c>
      <c r="C51" s="54"/>
      <c r="D51" s="76"/>
      <c r="E51" s="95" t="s">
        <v>52</v>
      </c>
    </row>
    <row r="52" spans="1:5" s="60" customFormat="1" ht="22.5" x14ac:dyDescent="0.2">
      <c r="A52" s="92" t="s">
        <v>116</v>
      </c>
      <c r="B52" s="94" t="s">
        <v>79</v>
      </c>
      <c r="C52" s="54"/>
      <c r="D52" s="76"/>
      <c r="E52" s="95" t="s">
        <v>113</v>
      </c>
    </row>
    <row r="53" spans="1:5" s="60" customFormat="1" x14ac:dyDescent="0.2">
      <c r="A53" s="92"/>
      <c r="B53" s="46"/>
      <c r="C53" s="68"/>
      <c r="D53" s="68"/>
      <c r="E53" s="92"/>
    </row>
    <row r="54" spans="1:5" s="60" customFormat="1" x14ac:dyDescent="0.2">
      <c r="A54" s="90" t="s">
        <v>117</v>
      </c>
      <c r="B54" s="91" t="s">
        <v>54</v>
      </c>
      <c r="C54" s="68"/>
      <c r="D54" s="76"/>
      <c r="E54" s="92"/>
    </row>
    <row r="55" spans="1:5" s="60" customFormat="1" ht="22.5" x14ac:dyDescent="0.2">
      <c r="A55" s="92" t="s">
        <v>118</v>
      </c>
      <c r="B55" s="94" t="s">
        <v>56</v>
      </c>
      <c r="C55" s="54"/>
      <c r="D55" s="76"/>
      <c r="E55" s="93" t="s">
        <v>55</v>
      </c>
    </row>
    <row r="56" spans="1:5" s="60" customFormat="1" ht="33.75" x14ac:dyDescent="0.2">
      <c r="A56" s="92" t="s">
        <v>119</v>
      </c>
      <c r="B56" s="94" t="s">
        <v>57</v>
      </c>
      <c r="C56" s="54"/>
      <c r="D56" s="76"/>
      <c r="E56" s="93" t="s">
        <v>55</v>
      </c>
    </row>
    <row r="57" spans="1:5" s="60" customFormat="1" x14ac:dyDescent="0.2">
      <c r="A57" s="92"/>
      <c r="B57" s="46"/>
      <c r="C57" s="54"/>
      <c r="D57" s="54"/>
      <c r="E57" s="92"/>
    </row>
    <row r="58" spans="1:5" s="60" customFormat="1" x14ac:dyDescent="0.2">
      <c r="A58" s="90" t="s">
        <v>125</v>
      </c>
      <c r="B58" s="91" t="s">
        <v>58</v>
      </c>
      <c r="C58" s="54"/>
      <c r="D58" s="56"/>
      <c r="E58" s="92"/>
    </row>
    <row r="59" spans="1:5" s="60" customFormat="1" x14ac:dyDescent="0.2">
      <c r="A59" s="92" t="s">
        <v>120</v>
      </c>
      <c r="B59" s="94" t="s">
        <v>59</v>
      </c>
      <c r="C59" s="54"/>
      <c r="D59" s="56"/>
      <c r="E59" s="93" t="s">
        <v>61</v>
      </c>
    </row>
    <row r="60" spans="1:5" s="60" customFormat="1" x14ac:dyDescent="0.2">
      <c r="A60" s="92" t="s">
        <v>121</v>
      </c>
      <c r="B60" s="94" t="s">
        <v>60</v>
      </c>
      <c r="C60" s="54"/>
      <c r="D60" s="56"/>
      <c r="E60" s="93" t="s">
        <v>52</v>
      </c>
    </row>
    <row r="61" spans="1:5" s="60" customFormat="1" x14ac:dyDescent="0.2">
      <c r="A61" s="90"/>
      <c r="B61" s="94"/>
      <c r="C61" s="54"/>
      <c r="D61" s="56"/>
      <c r="E61" s="93"/>
    </row>
    <row r="62" spans="1:5" s="60" customFormat="1" x14ac:dyDescent="0.2">
      <c r="A62" s="90" t="s">
        <v>122</v>
      </c>
      <c r="B62" s="91" t="s">
        <v>62</v>
      </c>
      <c r="C62" s="54"/>
      <c r="D62" s="56"/>
      <c r="E62" s="92"/>
    </row>
    <row r="63" spans="1:5" s="60" customFormat="1" x14ac:dyDescent="0.2">
      <c r="A63" s="92" t="s">
        <v>123</v>
      </c>
      <c r="B63" s="94" t="s">
        <v>63</v>
      </c>
      <c r="C63" s="54"/>
      <c r="D63" s="56"/>
      <c r="E63" s="93" t="s">
        <v>61</v>
      </c>
    </row>
    <row r="64" spans="1:5" s="60" customFormat="1" x14ac:dyDescent="0.2">
      <c r="A64" s="92"/>
      <c r="B64" s="94"/>
      <c r="C64" s="54"/>
      <c r="D64" s="56"/>
      <c r="E64" s="93"/>
    </row>
    <row r="65" spans="1:5" s="60" customFormat="1" x14ac:dyDescent="0.2">
      <c r="A65" s="90" t="s">
        <v>126</v>
      </c>
      <c r="B65" s="101" t="s">
        <v>64</v>
      </c>
      <c r="C65" s="54"/>
      <c r="D65" s="56"/>
      <c r="E65" s="93"/>
    </row>
    <row r="66" spans="1:5" s="60" customFormat="1" ht="22.5" x14ac:dyDescent="0.2">
      <c r="A66" s="92" t="s">
        <v>124</v>
      </c>
      <c r="B66" s="94" t="s">
        <v>97</v>
      </c>
      <c r="C66" s="54"/>
      <c r="D66" s="56"/>
      <c r="E66" s="93" t="s">
        <v>61</v>
      </c>
    </row>
    <row r="67" spans="1:5" s="60" customFormat="1" x14ac:dyDescent="0.2">
      <c r="A67" s="92"/>
      <c r="B67" s="94"/>
      <c r="C67" s="54"/>
      <c r="D67" s="56"/>
      <c r="E67" s="93"/>
    </row>
    <row r="68" spans="1:5" s="60" customFormat="1" x14ac:dyDescent="0.2">
      <c r="A68" s="90" t="s">
        <v>127</v>
      </c>
      <c r="B68" s="91" t="s">
        <v>41</v>
      </c>
      <c r="C68" s="54"/>
      <c r="D68" s="56"/>
      <c r="E68" s="92"/>
    </row>
    <row r="69" spans="1:5" s="60" customFormat="1" x14ac:dyDescent="0.2">
      <c r="A69" s="92" t="s">
        <v>128</v>
      </c>
      <c r="B69" s="94" t="s">
        <v>100</v>
      </c>
      <c r="C69" s="54"/>
      <c r="D69" s="56"/>
      <c r="E69" s="93" t="s">
        <v>52</v>
      </c>
    </row>
    <row r="70" spans="1:5" s="60" customFormat="1" x14ac:dyDescent="0.2">
      <c r="A70" s="173"/>
      <c r="B70" s="174"/>
      <c r="C70" s="174"/>
      <c r="D70" s="174"/>
      <c r="E70" s="175"/>
    </row>
  </sheetData>
  <protectedRanges>
    <protectedRange password="CC29" sqref="B9:B12 B15:B33 B36:B38" name="Intervalo1_1_1_4_1"/>
    <protectedRange password="CC29" sqref="A9:A38" name="Intervalo1_1_1_4_13"/>
    <protectedRange password="CC29" sqref="B41:B69" name="Intervalo1_1_1_4_2"/>
    <protectedRange password="CC29" sqref="A40:A69" name="Intervalo1_1_1_4_13_4"/>
    <protectedRange password="CC29" sqref="B13:B14" name="Intervalo1_1_1_4_4"/>
    <protectedRange password="CC29" sqref="B34:B35" name="Intervalo1_1_1_4_5"/>
  </protectedRanges>
  <mergeCells count="7">
    <mergeCell ref="A39:E39"/>
    <mergeCell ref="B40:E40"/>
    <mergeCell ref="A70:E70"/>
    <mergeCell ref="A3:E3"/>
    <mergeCell ref="A6:E6"/>
    <mergeCell ref="A7:E7"/>
    <mergeCell ref="B8:E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65" orientation="portrait" r:id="rId1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M13"/>
  <sheetViews>
    <sheetView workbookViewId="0">
      <selection activeCell="J10" sqref="J10"/>
    </sheetView>
  </sheetViews>
  <sheetFormatPr defaultRowHeight="12.75" x14ac:dyDescent="0.2"/>
  <cols>
    <col min="4" max="4" width="11.5703125" customWidth="1"/>
    <col min="5" max="5" width="15.85546875" customWidth="1"/>
    <col min="6" max="6" width="16" customWidth="1"/>
    <col min="9" max="9" width="11.5703125" customWidth="1"/>
    <col min="10" max="10" width="15.85546875" customWidth="1"/>
    <col min="11" max="11" width="16" customWidth="1"/>
    <col min="13" max="13" width="13.28515625" bestFit="1" customWidth="1"/>
  </cols>
  <sheetData>
    <row r="4" spans="4:13" x14ac:dyDescent="0.2">
      <c r="D4" s="105"/>
      <c r="E4" s="105"/>
      <c r="F4" s="105"/>
      <c r="I4" s="105"/>
      <c r="J4" s="105"/>
      <c r="K4" s="105"/>
    </row>
    <row r="5" spans="4:13" x14ac:dyDescent="0.2">
      <c r="D5" s="105" t="s">
        <v>131</v>
      </c>
      <c r="E5" s="106">
        <v>217160.98</v>
      </c>
      <c r="F5" s="105"/>
      <c r="I5" s="105"/>
      <c r="J5" s="106"/>
      <c r="K5" s="105"/>
    </row>
    <row r="6" spans="4:13" x14ac:dyDescent="0.2">
      <c r="D6" s="105"/>
      <c r="E6" s="105"/>
      <c r="F6" s="105"/>
      <c r="I6" s="105"/>
      <c r="J6" s="105"/>
      <c r="K6" s="105"/>
    </row>
    <row r="7" spans="4:13" x14ac:dyDescent="0.2">
      <c r="D7" s="109" t="s">
        <v>132</v>
      </c>
      <c r="E7" s="110"/>
      <c r="F7" s="111" t="s">
        <v>140</v>
      </c>
      <c r="I7" s="109" t="s">
        <v>132</v>
      </c>
      <c r="J7" s="110" t="s">
        <v>141</v>
      </c>
      <c r="K7" s="111" t="s">
        <v>140</v>
      </c>
    </row>
    <row r="8" spans="4:13" x14ac:dyDescent="0.2">
      <c r="D8" s="107" t="s">
        <v>133</v>
      </c>
      <c r="E8" s="106">
        <v>78254.559999999998</v>
      </c>
      <c r="F8" s="105"/>
      <c r="I8" s="107" t="s">
        <v>136</v>
      </c>
      <c r="J8" s="106">
        <v>80449.149999999994</v>
      </c>
      <c r="K8" s="105"/>
    </row>
    <row r="9" spans="4:13" x14ac:dyDescent="0.2">
      <c r="D9" s="107" t="s">
        <v>134</v>
      </c>
      <c r="E9" s="106">
        <v>73363.649999999994</v>
      </c>
      <c r="F9" s="108">
        <f>SUM(E8:E9)</f>
        <v>151618.21</v>
      </c>
      <c r="I9" s="107" t="s">
        <v>137</v>
      </c>
      <c r="J9" s="106">
        <v>137097.39000000001</v>
      </c>
      <c r="K9" s="108">
        <f>SUM(J8:J9)</f>
        <v>217546.54</v>
      </c>
    </row>
    <row r="10" spans="4:13" x14ac:dyDescent="0.2">
      <c r="D10" s="112" t="s">
        <v>135</v>
      </c>
      <c r="E10" s="113">
        <v>116828.23</v>
      </c>
      <c r="F10" s="114">
        <f>SUM(E8:E10)</f>
        <v>268446.44</v>
      </c>
      <c r="I10" s="112" t="s">
        <v>138</v>
      </c>
      <c r="J10" s="113">
        <f>'3ª MEDIÇÃO'!I90</f>
        <v>100316.51</v>
      </c>
      <c r="K10" s="114">
        <f>SUM(J8:J10)</f>
        <v>317863.05</v>
      </c>
    </row>
    <row r="11" spans="4:13" x14ac:dyDescent="0.2">
      <c r="D11" s="115" t="s">
        <v>136</v>
      </c>
      <c r="E11" s="116">
        <v>121719.14</v>
      </c>
      <c r="F11" s="117">
        <f>SUM(E8:E11)</f>
        <v>390165.58</v>
      </c>
      <c r="I11" s="115" t="s">
        <v>136</v>
      </c>
      <c r="J11" s="116">
        <v>121719.14</v>
      </c>
      <c r="K11" s="117">
        <f>SUM(J8:J11)</f>
        <v>439582.19</v>
      </c>
      <c r="M11" s="122">
        <f>F10-K9</f>
        <v>50899.899999999994</v>
      </c>
    </row>
    <row r="12" spans="4:13" x14ac:dyDescent="0.2">
      <c r="D12" s="118" t="s">
        <v>137</v>
      </c>
      <c r="E12" s="119">
        <v>88036.38</v>
      </c>
      <c r="F12" s="120">
        <f>SUM(E8:E12)</f>
        <v>478201.96</v>
      </c>
      <c r="I12" s="118" t="s">
        <v>137</v>
      </c>
      <c r="J12" s="119">
        <v>88036.38</v>
      </c>
      <c r="K12" s="120">
        <f>SUM(J8:J12)</f>
        <v>527618.57000000007</v>
      </c>
    </row>
    <row r="13" spans="4:13" x14ac:dyDescent="0.2">
      <c r="D13" s="107" t="s">
        <v>138</v>
      </c>
      <c r="E13" s="106">
        <v>97818.18</v>
      </c>
      <c r="F13" s="108">
        <f>SUM(E8:E13)</f>
        <v>576020.14</v>
      </c>
      <c r="I13" s="107" t="s">
        <v>138</v>
      </c>
      <c r="J13" s="106">
        <v>97818.18</v>
      </c>
      <c r="K13" s="108">
        <f>SUM(J8:J13)</f>
        <v>625436.75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3ª MEDIÇÃO</vt:lpstr>
      <vt:lpstr>MEMORIA</vt:lpstr>
      <vt:lpstr>previsão</vt:lpstr>
      <vt:lpstr>'3ª MEDIÇÃO'!Area_de_impressao</vt:lpstr>
      <vt:lpstr>MEMORIA!Area_de_impressao</vt:lpstr>
      <vt:lpstr>'3ª MEDIÇÃO'!Titulos_de_impressao</vt:lpstr>
      <vt:lpstr>MEMORIA!Titulos_de_impressao</vt:lpstr>
    </vt:vector>
  </TitlesOfParts>
  <Company>FNDE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Cliente</cp:lastModifiedBy>
  <cp:lastPrinted>2023-06-15T15:38:35Z</cp:lastPrinted>
  <dcterms:created xsi:type="dcterms:W3CDTF">2009-07-02T17:29:30Z</dcterms:created>
  <dcterms:modified xsi:type="dcterms:W3CDTF">2023-06-15T15:38:38Z</dcterms:modified>
</cp:coreProperties>
</file>